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Employee Services and Engagement/"/>
    </mc:Choice>
  </mc:AlternateContent>
  <bookViews>
    <workbookView xWindow="480" yWindow="180" windowWidth="22992" windowHeight="14316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Expenses!$A$2:$BJ$100</definedName>
    <definedName name="_xlnm.Print_Area" localSheetId="0">'Current Working'!$B$1:$BJ$46</definedName>
    <definedName name="qsysprt" localSheetId="3">'Balance Sheet'!$B$1:$N$24</definedName>
  </definedNames>
  <calcPr calcId="162913" calcOnSave="0"/>
</workbook>
</file>

<file path=xl/calcChain.xml><?xml version="1.0" encoding="utf-8"?>
<calcChain xmlns="http://schemas.openxmlformats.org/spreadsheetml/2006/main">
  <c r="AE4" i="3" l="1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3" i="3"/>
  <c r="L32" i="5"/>
  <c r="AC27" i="5"/>
  <c r="AD27" i="5"/>
  <c r="AE27" i="5"/>
  <c r="AF27" i="5"/>
  <c r="AG27" i="5"/>
  <c r="AH27" i="5"/>
  <c r="AC28" i="5"/>
  <c r="AD28" i="5"/>
  <c r="AE28" i="5"/>
  <c r="AF28" i="5"/>
  <c r="AG28" i="5"/>
  <c r="AH28" i="5"/>
  <c r="AB28" i="5"/>
  <c r="AB27" i="5"/>
  <c r="R27" i="5"/>
  <c r="S27" i="5"/>
  <c r="T27" i="5"/>
  <c r="U27" i="5"/>
  <c r="V27" i="5"/>
  <c r="W27" i="5"/>
  <c r="R28" i="5"/>
  <c r="S28" i="5"/>
  <c r="T28" i="5"/>
  <c r="U28" i="5"/>
  <c r="V28" i="5"/>
  <c r="W28" i="5"/>
  <c r="Q28" i="5"/>
  <c r="Q27" i="5"/>
  <c r="G11" i="5" l="1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L27" i="5"/>
  <c r="L28" i="5"/>
  <c r="G27" i="5"/>
  <c r="H27" i="5"/>
  <c r="I27" i="5"/>
  <c r="J27" i="5"/>
  <c r="K27" i="5"/>
  <c r="G28" i="5"/>
  <c r="H28" i="5"/>
  <c r="I28" i="5"/>
  <c r="J28" i="5"/>
  <c r="K28" i="5"/>
  <c r="F28" i="5"/>
  <c r="F27" i="5"/>
  <c r="AS32" i="5"/>
  <c r="AS34" i="5" s="1"/>
  <c r="AM28" i="5"/>
  <c r="AN28" i="5"/>
  <c r="AO28" i="5"/>
  <c r="AP28" i="5"/>
  <c r="AQ28" i="5"/>
  <c r="AR28" i="5"/>
  <c r="AS28" i="5"/>
  <c r="AT28" i="5"/>
  <c r="AN27" i="5"/>
  <c r="AO27" i="5"/>
  <c r="AP27" i="5"/>
  <c r="AQ27" i="5"/>
  <c r="AR27" i="5"/>
  <c r="AS27" i="5"/>
  <c r="AT27" i="5"/>
  <c r="AM27" i="5"/>
  <c r="AN11" i="5"/>
  <c r="AO11" i="5"/>
  <c r="AP11" i="5"/>
  <c r="AQ11" i="5"/>
  <c r="AR11" i="5"/>
  <c r="AS11" i="5"/>
  <c r="AT11" i="5"/>
  <c r="AN12" i="5"/>
  <c r="AO12" i="5"/>
  <c r="AP12" i="5"/>
  <c r="AQ12" i="5"/>
  <c r="AR12" i="5"/>
  <c r="AS12" i="5"/>
  <c r="AT12" i="5"/>
  <c r="AN13" i="5"/>
  <c r="AO13" i="5"/>
  <c r="AP13" i="5"/>
  <c r="AQ13" i="5"/>
  <c r="AR13" i="5"/>
  <c r="AS13" i="5"/>
  <c r="AT13" i="5"/>
  <c r="AM12" i="5"/>
  <c r="AM13" i="5"/>
  <c r="AM11" i="5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97" i="4"/>
  <c r="AL98" i="4"/>
  <c r="AL99" i="4"/>
  <c r="AL100" i="4"/>
  <c r="AL3" i="4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3" i="3"/>
  <c r="AU28" i="5" l="1"/>
  <c r="AB20" i="5"/>
  <c r="AC20" i="5"/>
  <c r="AD20" i="5"/>
  <c r="AE20" i="5"/>
  <c r="AF20" i="5"/>
  <c r="AG20" i="5"/>
  <c r="AH20" i="5"/>
  <c r="AB21" i="5"/>
  <c r="AC21" i="5"/>
  <c r="AD21" i="5"/>
  <c r="AE21" i="5"/>
  <c r="AF21" i="5"/>
  <c r="AG21" i="5"/>
  <c r="AH21" i="5"/>
  <c r="AI21" i="5" s="1"/>
  <c r="AJ21" i="5" s="1"/>
  <c r="AM20" i="5"/>
  <c r="AN20" i="5"/>
  <c r="AO20" i="5"/>
  <c r="AP20" i="5"/>
  <c r="AQ20" i="5"/>
  <c r="AR20" i="5"/>
  <c r="AS20" i="5"/>
  <c r="AT20" i="5"/>
  <c r="AM21" i="5"/>
  <c r="AN21" i="5"/>
  <c r="AO21" i="5"/>
  <c r="AP21" i="5"/>
  <c r="AQ21" i="5"/>
  <c r="AR21" i="5"/>
  <c r="AS21" i="5"/>
  <c r="AT21" i="5"/>
  <c r="AY20" i="5"/>
  <c r="BB20" i="5"/>
  <c r="BC20" i="5"/>
  <c r="BD20" i="5"/>
  <c r="BE20" i="5"/>
  <c r="BF20" i="5"/>
  <c r="BG20" i="5"/>
  <c r="AY21" i="5"/>
  <c r="AZ21" i="5" s="1"/>
  <c r="BA21" i="5" s="1"/>
  <c r="BB21" i="5"/>
  <c r="BC21" i="5"/>
  <c r="BD21" i="5"/>
  <c r="BE21" i="5"/>
  <c r="BF21" i="5"/>
  <c r="BG21" i="5"/>
  <c r="AY22" i="5"/>
  <c r="BB22" i="5"/>
  <c r="BC22" i="5"/>
  <c r="BD22" i="5"/>
  <c r="BE22" i="5"/>
  <c r="BF22" i="5"/>
  <c r="BG22" i="5"/>
  <c r="Q20" i="5"/>
  <c r="R20" i="5"/>
  <c r="S20" i="5"/>
  <c r="T20" i="5"/>
  <c r="U20" i="5"/>
  <c r="V20" i="5"/>
  <c r="W20" i="5"/>
  <c r="X20" i="5" s="1"/>
  <c r="Y20" i="5" s="1"/>
  <c r="Q21" i="5"/>
  <c r="R21" i="5"/>
  <c r="S21" i="5"/>
  <c r="T21" i="5"/>
  <c r="U21" i="5"/>
  <c r="V21" i="5"/>
  <c r="W21" i="5"/>
  <c r="Q22" i="5"/>
  <c r="R22" i="5"/>
  <c r="S22" i="5"/>
  <c r="T22" i="5"/>
  <c r="U22" i="5"/>
  <c r="V22" i="5"/>
  <c r="W22" i="5"/>
  <c r="X22" i="5" s="1"/>
  <c r="Y22" i="5" s="1"/>
  <c r="F21" i="5"/>
  <c r="G21" i="5"/>
  <c r="H21" i="5"/>
  <c r="I21" i="5"/>
  <c r="J21" i="5"/>
  <c r="K21" i="5"/>
  <c r="L21" i="5"/>
  <c r="AN29" i="5"/>
  <c r="AO29" i="5"/>
  <c r="AP29" i="5"/>
  <c r="AQ29" i="5"/>
  <c r="AR29" i="5"/>
  <c r="AN18" i="5"/>
  <c r="AO18" i="5"/>
  <c r="AP18" i="5"/>
  <c r="AQ18" i="5"/>
  <c r="AR18" i="5"/>
  <c r="AS18" i="5"/>
  <c r="AT18" i="5"/>
  <c r="AN19" i="5"/>
  <c r="AO19" i="5"/>
  <c r="AP19" i="5"/>
  <c r="AQ19" i="5"/>
  <c r="AR19" i="5"/>
  <c r="AS19" i="5"/>
  <c r="AT19" i="5"/>
  <c r="AN22" i="5"/>
  <c r="AP22" i="5"/>
  <c r="AQ22" i="5"/>
  <c r="AR22" i="5"/>
  <c r="AS22" i="5"/>
  <c r="AT22" i="5"/>
  <c r="AN23" i="5"/>
  <c r="AO23" i="5"/>
  <c r="AP23" i="5"/>
  <c r="AQ23" i="5"/>
  <c r="AR23" i="5"/>
  <c r="AS23" i="5"/>
  <c r="AT23" i="5"/>
  <c r="AO17" i="5"/>
  <c r="AP17" i="5"/>
  <c r="AQ17" i="5"/>
  <c r="AR17" i="5"/>
  <c r="AS17" i="5"/>
  <c r="AT17" i="5"/>
  <c r="AI4" i="3"/>
  <c r="AJ4" i="3"/>
  <c r="AI5" i="3"/>
  <c r="AJ5" i="3"/>
  <c r="AI6" i="3"/>
  <c r="AJ6" i="3"/>
  <c r="AI7" i="3"/>
  <c r="AJ7" i="3"/>
  <c r="AI8" i="3"/>
  <c r="AJ8" i="3"/>
  <c r="AI9" i="3"/>
  <c r="AJ9" i="3"/>
  <c r="AI10" i="3"/>
  <c r="AJ10" i="3"/>
  <c r="AI11" i="3"/>
  <c r="AJ11" i="3"/>
  <c r="AI12" i="3"/>
  <c r="AJ12" i="3"/>
  <c r="AI13" i="3"/>
  <c r="AJ13" i="3"/>
  <c r="AI14" i="3"/>
  <c r="AJ14" i="3"/>
  <c r="AI15" i="3"/>
  <c r="AJ15" i="3"/>
  <c r="AI16" i="3"/>
  <c r="AJ16" i="3"/>
  <c r="AI17" i="3"/>
  <c r="AJ17" i="3"/>
  <c r="AI18" i="3"/>
  <c r="AJ18" i="3"/>
  <c r="AI19" i="3"/>
  <c r="AJ19" i="3"/>
  <c r="AJ3" i="3"/>
  <c r="AI3" i="3"/>
  <c r="C36" i="4"/>
  <c r="D36" i="4"/>
  <c r="E36" i="4"/>
  <c r="F36" i="4"/>
  <c r="C8" i="4"/>
  <c r="D8" i="4"/>
  <c r="E8" i="4"/>
  <c r="F8" i="4"/>
  <c r="C37" i="4"/>
  <c r="D37" i="4"/>
  <c r="E37" i="4"/>
  <c r="F37" i="4"/>
  <c r="C9" i="4"/>
  <c r="D9" i="4"/>
  <c r="E9" i="4"/>
  <c r="F9" i="4"/>
  <c r="C38" i="4"/>
  <c r="D38" i="4"/>
  <c r="E38" i="4"/>
  <c r="F38" i="4"/>
  <c r="C10" i="4"/>
  <c r="D10" i="4"/>
  <c r="E10" i="4"/>
  <c r="F10" i="4"/>
  <c r="C11" i="4"/>
  <c r="D11" i="4"/>
  <c r="E11" i="4"/>
  <c r="F11" i="4"/>
  <c r="C12" i="4"/>
  <c r="D12" i="4"/>
  <c r="E12" i="4"/>
  <c r="F12" i="4"/>
  <c r="C39" i="4"/>
  <c r="D39" i="4"/>
  <c r="E39" i="4"/>
  <c r="F39" i="4"/>
  <c r="C13" i="4"/>
  <c r="D13" i="4"/>
  <c r="E13" i="4"/>
  <c r="F13" i="4"/>
  <c r="C40" i="4"/>
  <c r="D40" i="4"/>
  <c r="E40" i="4"/>
  <c r="F40" i="4"/>
  <c r="C14" i="4"/>
  <c r="D14" i="4"/>
  <c r="E14" i="4"/>
  <c r="F14" i="4"/>
  <c r="C41" i="4"/>
  <c r="D41" i="4"/>
  <c r="E41" i="4"/>
  <c r="F41" i="4"/>
  <c r="C15" i="4"/>
  <c r="D15" i="4"/>
  <c r="E15" i="4"/>
  <c r="F15" i="4"/>
  <c r="C16" i="4"/>
  <c r="D16" i="4"/>
  <c r="E16" i="4"/>
  <c r="F16" i="4"/>
  <c r="C42" i="4"/>
  <c r="D42" i="4"/>
  <c r="E42" i="4"/>
  <c r="F42" i="4"/>
  <c r="C17" i="4"/>
  <c r="D17" i="4"/>
  <c r="E17" i="4"/>
  <c r="F17" i="4"/>
  <c r="C43" i="4"/>
  <c r="D43" i="4"/>
  <c r="E43" i="4"/>
  <c r="F43" i="4"/>
  <c r="C18" i="4"/>
  <c r="D18" i="4"/>
  <c r="E18" i="4"/>
  <c r="F18" i="4"/>
  <c r="C44" i="4"/>
  <c r="D44" i="4"/>
  <c r="E44" i="4"/>
  <c r="F44" i="4"/>
  <c r="C45" i="4"/>
  <c r="D45" i="4"/>
  <c r="E45" i="4"/>
  <c r="F45" i="4"/>
  <c r="C46" i="4"/>
  <c r="D46" i="4"/>
  <c r="E46" i="4"/>
  <c r="F46" i="4"/>
  <c r="C19" i="4"/>
  <c r="D19" i="4"/>
  <c r="E19" i="4"/>
  <c r="F19" i="4"/>
  <c r="C47" i="4"/>
  <c r="D47" i="4"/>
  <c r="E47" i="4"/>
  <c r="F47" i="4"/>
  <c r="C20" i="4"/>
  <c r="D20" i="4"/>
  <c r="E20" i="4"/>
  <c r="F20" i="4"/>
  <c r="C48" i="4"/>
  <c r="D48" i="4"/>
  <c r="E48" i="4"/>
  <c r="F48" i="4"/>
  <c r="C21" i="4"/>
  <c r="D21" i="4"/>
  <c r="E21" i="4"/>
  <c r="F21" i="4"/>
  <c r="C49" i="4"/>
  <c r="D49" i="4"/>
  <c r="E49" i="4"/>
  <c r="F49" i="4"/>
  <c r="C22" i="4"/>
  <c r="D22" i="4"/>
  <c r="E22" i="4"/>
  <c r="F22" i="4"/>
  <c r="C50" i="4"/>
  <c r="D50" i="4"/>
  <c r="E50" i="4"/>
  <c r="F50" i="4"/>
  <c r="C23" i="4"/>
  <c r="D23" i="4"/>
  <c r="E23" i="4"/>
  <c r="F23" i="4"/>
  <c r="C51" i="4"/>
  <c r="D51" i="4"/>
  <c r="E51" i="4"/>
  <c r="F51" i="4"/>
  <c r="C24" i="4"/>
  <c r="D24" i="4"/>
  <c r="E24" i="4"/>
  <c r="F24" i="4"/>
  <c r="C52" i="4"/>
  <c r="D52" i="4"/>
  <c r="E52" i="4"/>
  <c r="F52" i="4"/>
  <c r="C25" i="4"/>
  <c r="D25" i="4"/>
  <c r="E25" i="4"/>
  <c r="F25" i="4"/>
  <c r="C53" i="4"/>
  <c r="D53" i="4"/>
  <c r="E53" i="4"/>
  <c r="F53" i="4"/>
  <c r="C26" i="4"/>
  <c r="D26" i="4"/>
  <c r="E26" i="4"/>
  <c r="F26" i="4"/>
  <c r="C54" i="4"/>
  <c r="D54" i="4"/>
  <c r="E54" i="4"/>
  <c r="F54" i="4"/>
  <c r="C27" i="4"/>
  <c r="D27" i="4"/>
  <c r="E27" i="4"/>
  <c r="F27" i="4"/>
  <c r="C55" i="4"/>
  <c r="D55" i="4"/>
  <c r="E55" i="4"/>
  <c r="F55" i="4"/>
  <c r="C28" i="4"/>
  <c r="D28" i="4"/>
  <c r="E28" i="4"/>
  <c r="F28" i="4"/>
  <c r="C29" i="4"/>
  <c r="D29" i="4"/>
  <c r="E29" i="4"/>
  <c r="F29" i="4"/>
  <c r="C56" i="4"/>
  <c r="D56" i="4"/>
  <c r="E56" i="4"/>
  <c r="F56" i="4"/>
  <c r="C30" i="4"/>
  <c r="D30" i="4"/>
  <c r="E30" i="4"/>
  <c r="F30" i="4"/>
  <c r="C57" i="4"/>
  <c r="D57" i="4"/>
  <c r="E57" i="4"/>
  <c r="F57" i="4"/>
  <c r="C31" i="4"/>
  <c r="D31" i="4"/>
  <c r="E31" i="4"/>
  <c r="F31" i="4"/>
  <c r="C32" i="4"/>
  <c r="D32" i="4"/>
  <c r="E32" i="4"/>
  <c r="F32" i="4"/>
  <c r="C33" i="4"/>
  <c r="D33" i="4"/>
  <c r="E33" i="4"/>
  <c r="F33" i="4"/>
  <c r="C58" i="4"/>
  <c r="D58" i="4"/>
  <c r="E58" i="4"/>
  <c r="F58" i="4"/>
  <c r="C34" i="4"/>
  <c r="D34" i="4"/>
  <c r="E34" i="4"/>
  <c r="F34" i="4"/>
  <c r="C35" i="4"/>
  <c r="D35" i="4"/>
  <c r="E35" i="4"/>
  <c r="F35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C68" i="4"/>
  <c r="D68" i="4"/>
  <c r="E68" i="4"/>
  <c r="F68" i="4"/>
  <c r="C69" i="4"/>
  <c r="D69" i="4"/>
  <c r="E69" i="4"/>
  <c r="F69" i="4"/>
  <c r="C70" i="4"/>
  <c r="D70" i="4"/>
  <c r="E70" i="4"/>
  <c r="F70" i="4"/>
  <c r="C71" i="4"/>
  <c r="D71" i="4"/>
  <c r="E71" i="4"/>
  <c r="F71" i="4"/>
  <c r="C72" i="4"/>
  <c r="D72" i="4"/>
  <c r="E72" i="4"/>
  <c r="F72" i="4"/>
  <c r="C73" i="4"/>
  <c r="D73" i="4"/>
  <c r="E73" i="4"/>
  <c r="F73" i="4"/>
  <c r="C74" i="4"/>
  <c r="D74" i="4"/>
  <c r="E74" i="4"/>
  <c r="F74" i="4"/>
  <c r="C75" i="4"/>
  <c r="D75" i="4"/>
  <c r="E75" i="4"/>
  <c r="F75" i="4"/>
  <c r="C76" i="4"/>
  <c r="D76" i="4"/>
  <c r="E76" i="4"/>
  <c r="F76" i="4"/>
  <c r="C77" i="4"/>
  <c r="D77" i="4"/>
  <c r="E77" i="4"/>
  <c r="F77" i="4"/>
  <c r="C78" i="4"/>
  <c r="D78" i="4"/>
  <c r="E78" i="4"/>
  <c r="F78" i="4"/>
  <c r="C79" i="4"/>
  <c r="D79" i="4"/>
  <c r="E79" i="4"/>
  <c r="F79" i="4"/>
  <c r="C80" i="4"/>
  <c r="D80" i="4"/>
  <c r="E80" i="4"/>
  <c r="F80" i="4"/>
  <c r="C81" i="4"/>
  <c r="D81" i="4"/>
  <c r="E81" i="4"/>
  <c r="F81" i="4"/>
  <c r="C82" i="4"/>
  <c r="D82" i="4"/>
  <c r="E82" i="4"/>
  <c r="F82" i="4"/>
  <c r="C83" i="4"/>
  <c r="D83" i="4"/>
  <c r="E83" i="4"/>
  <c r="F83" i="4"/>
  <c r="C84" i="4"/>
  <c r="D84" i="4"/>
  <c r="E84" i="4"/>
  <c r="F84" i="4"/>
  <c r="C85" i="4"/>
  <c r="D85" i="4"/>
  <c r="E85" i="4"/>
  <c r="F85" i="4"/>
  <c r="C86" i="4"/>
  <c r="D86" i="4"/>
  <c r="E86" i="4"/>
  <c r="F86" i="4"/>
  <c r="C87" i="4"/>
  <c r="D87" i="4"/>
  <c r="E87" i="4"/>
  <c r="F87" i="4"/>
  <c r="C88" i="4"/>
  <c r="D88" i="4"/>
  <c r="E88" i="4"/>
  <c r="F88" i="4"/>
  <c r="C89" i="4"/>
  <c r="D89" i="4"/>
  <c r="E89" i="4"/>
  <c r="F89" i="4"/>
  <c r="C90" i="4"/>
  <c r="D90" i="4"/>
  <c r="E90" i="4"/>
  <c r="F90" i="4"/>
  <c r="C91" i="4"/>
  <c r="D91" i="4"/>
  <c r="E91" i="4"/>
  <c r="F91" i="4"/>
  <c r="C92" i="4"/>
  <c r="D92" i="4"/>
  <c r="E92" i="4"/>
  <c r="F92" i="4"/>
  <c r="C93" i="4"/>
  <c r="D93" i="4"/>
  <c r="E93" i="4"/>
  <c r="F93" i="4"/>
  <c r="C94" i="4"/>
  <c r="D94" i="4"/>
  <c r="E94" i="4"/>
  <c r="F94" i="4"/>
  <c r="C95" i="4"/>
  <c r="D95" i="4"/>
  <c r="E95" i="4"/>
  <c r="F95" i="4"/>
  <c r="C96" i="4"/>
  <c r="D96" i="4"/>
  <c r="E96" i="4"/>
  <c r="F96" i="4"/>
  <c r="C97" i="4"/>
  <c r="D97" i="4"/>
  <c r="E97" i="4"/>
  <c r="F97" i="4"/>
  <c r="C98" i="4"/>
  <c r="D98" i="4"/>
  <c r="E98" i="4"/>
  <c r="F98" i="4"/>
  <c r="C99" i="4"/>
  <c r="D99" i="4"/>
  <c r="E99" i="4"/>
  <c r="F99" i="4"/>
  <c r="C3" i="4"/>
  <c r="D3" i="4"/>
  <c r="E3" i="4"/>
  <c r="F3" i="4"/>
  <c r="C4" i="4"/>
  <c r="D4" i="4"/>
  <c r="E4" i="4"/>
  <c r="F4" i="4"/>
  <c r="C100" i="4"/>
  <c r="D100" i="4"/>
  <c r="E100" i="4"/>
  <c r="F100" i="4"/>
  <c r="C5" i="4"/>
  <c r="D5" i="4"/>
  <c r="E5" i="4"/>
  <c r="F5" i="4"/>
  <c r="C6" i="4"/>
  <c r="D6" i="4"/>
  <c r="E6" i="4"/>
  <c r="F6" i="4"/>
  <c r="F7" i="4"/>
  <c r="E7" i="4"/>
  <c r="D7" i="4"/>
  <c r="C7" i="4"/>
  <c r="C15" i="3"/>
  <c r="D15" i="3"/>
  <c r="E15" i="3"/>
  <c r="F15" i="3"/>
  <c r="C16" i="3"/>
  <c r="D16" i="3"/>
  <c r="E16" i="3"/>
  <c r="F16" i="3"/>
  <c r="C17" i="3"/>
  <c r="D17" i="3"/>
  <c r="E17" i="3"/>
  <c r="F17" i="3"/>
  <c r="C18" i="3"/>
  <c r="D18" i="3"/>
  <c r="E18" i="3"/>
  <c r="F18" i="3"/>
  <c r="C19" i="3"/>
  <c r="D19" i="3"/>
  <c r="E19" i="3"/>
  <c r="F19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E3" i="3"/>
  <c r="D3" i="3"/>
  <c r="C3" i="3"/>
  <c r="AV28" i="5" l="1"/>
  <c r="AO22" i="5"/>
  <c r="AO24" i="5" s="1"/>
  <c r="BH22" i="5"/>
  <c r="BI22" i="5" s="1"/>
  <c r="AZ22" i="5"/>
  <c r="BA22" i="5" s="1"/>
  <c r="BH20" i="5"/>
  <c r="BI20" i="5" s="1"/>
  <c r="AU20" i="5"/>
  <c r="AV20" i="5" s="1"/>
  <c r="M21" i="5"/>
  <c r="N21" i="5" s="1"/>
  <c r="BH21" i="5"/>
  <c r="BI21" i="5" s="1"/>
  <c r="AI20" i="5"/>
  <c r="AJ20" i="5" s="1"/>
  <c r="X21" i="5"/>
  <c r="Y21" i="5" s="1"/>
  <c r="AU21" i="5"/>
  <c r="AV21" i="5" s="1"/>
  <c r="AZ20" i="5"/>
  <c r="BA20" i="5" s="1"/>
  <c r="AS24" i="5"/>
  <c r="AR24" i="5"/>
  <c r="AQ24" i="5"/>
  <c r="AP24" i="5"/>
  <c r="AO30" i="5"/>
  <c r="AP30" i="5"/>
  <c r="AO14" i="5"/>
  <c r="AQ14" i="5"/>
  <c r="AP14" i="5"/>
  <c r="AB20" i="3"/>
  <c r="AC20" i="3"/>
  <c r="AD20" i="3"/>
  <c r="AE20" i="3"/>
  <c r="R20" i="3"/>
  <c r="S20" i="3"/>
  <c r="T20" i="3"/>
  <c r="U20" i="3"/>
  <c r="V20" i="3"/>
  <c r="W20" i="3"/>
  <c r="Q20" i="3"/>
  <c r="I20" i="3"/>
  <c r="J20" i="3"/>
  <c r="K20" i="3"/>
  <c r="L20" i="3"/>
  <c r="M20" i="3"/>
  <c r="N20" i="3"/>
  <c r="H20" i="3"/>
  <c r="L29" i="5"/>
  <c r="F14" i="3"/>
  <c r="AO32" i="5" l="1"/>
  <c r="AO34" i="5" s="1"/>
  <c r="Z20" i="3"/>
  <c r="AF20" i="3"/>
  <c r="AA20" i="3"/>
  <c r="BF34" i="5"/>
  <c r="BC29" i="5"/>
  <c r="BD29" i="5"/>
  <c r="BE29" i="5"/>
  <c r="BF29" i="5"/>
  <c r="BG29" i="5"/>
  <c r="BB29" i="5"/>
  <c r="AY29" i="5"/>
  <c r="BC27" i="5"/>
  <c r="BD27" i="5"/>
  <c r="BE27" i="5"/>
  <c r="BF27" i="5"/>
  <c r="BG27" i="5"/>
  <c r="BB27" i="5"/>
  <c r="AY27" i="5"/>
  <c r="AB101" i="4"/>
  <c r="AC101" i="4"/>
  <c r="AD101" i="4"/>
  <c r="S101" i="4"/>
  <c r="T101" i="4"/>
  <c r="U101" i="4"/>
  <c r="V101" i="4"/>
  <c r="Q101" i="4"/>
  <c r="AY18" i="5"/>
  <c r="AY19" i="5"/>
  <c r="AY23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3" i="5"/>
  <c r="BC23" i="5"/>
  <c r="BD23" i="5"/>
  <c r="BE23" i="5"/>
  <c r="BF23" i="5"/>
  <c r="BG23" i="5"/>
  <c r="BC17" i="5"/>
  <c r="BD17" i="5"/>
  <c r="BE17" i="5"/>
  <c r="BF17" i="5"/>
  <c r="BG17" i="5"/>
  <c r="BB17" i="5"/>
  <c r="AY17" i="5"/>
  <c r="N101" i="4" l="1"/>
  <c r="I101" i="4"/>
  <c r="H101" i="4"/>
  <c r="G17" i="5"/>
  <c r="H17" i="5"/>
  <c r="I17" i="5"/>
  <c r="J17" i="5"/>
  <c r="K17" i="5"/>
  <c r="L17" i="5"/>
  <c r="G18" i="5"/>
  <c r="H18" i="5"/>
  <c r="I18" i="5"/>
  <c r="J18" i="5"/>
  <c r="K18" i="5"/>
  <c r="L18" i="5"/>
  <c r="G19" i="5"/>
  <c r="H19" i="5"/>
  <c r="I19" i="5"/>
  <c r="J19" i="5"/>
  <c r="K19" i="5"/>
  <c r="L19" i="5"/>
  <c r="G20" i="5"/>
  <c r="H20" i="5"/>
  <c r="I20" i="5"/>
  <c r="J20" i="5"/>
  <c r="K20" i="5"/>
  <c r="L20" i="5"/>
  <c r="G22" i="5"/>
  <c r="H22" i="5"/>
  <c r="I22" i="5"/>
  <c r="J22" i="5"/>
  <c r="K22" i="5"/>
  <c r="L22" i="5"/>
  <c r="G23" i="5"/>
  <c r="H23" i="5"/>
  <c r="I23" i="5"/>
  <c r="J23" i="5"/>
  <c r="K23" i="5"/>
  <c r="L23" i="5"/>
  <c r="F18" i="5"/>
  <c r="F19" i="5"/>
  <c r="F20" i="5"/>
  <c r="F22" i="5"/>
  <c r="F23" i="5"/>
  <c r="Q18" i="5"/>
  <c r="Q19" i="5"/>
  <c r="Q23" i="5"/>
  <c r="F17" i="5"/>
  <c r="AS29" i="5"/>
  <c r="AT29" i="5"/>
  <c r="AM29" i="5"/>
  <c r="AC29" i="5"/>
  <c r="AD29" i="5"/>
  <c r="AE29" i="5"/>
  <c r="AF29" i="5"/>
  <c r="AG29" i="5"/>
  <c r="AH29" i="5"/>
  <c r="AB29" i="5"/>
  <c r="AQ7" i="4"/>
  <c r="AQ36" i="4"/>
  <c r="AQ8" i="4"/>
  <c r="AQ9" i="4"/>
  <c r="AQ38" i="4"/>
  <c r="AQ10" i="4"/>
  <c r="AQ11" i="4"/>
  <c r="AQ12" i="4"/>
  <c r="AQ39" i="4"/>
  <c r="AQ13" i="4"/>
  <c r="AQ40" i="4"/>
  <c r="AQ14" i="4"/>
  <c r="AQ41" i="4"/>
  <c r="AQ15" i="4"/>
  <c r="AQ16" i="4"/>
  <c r="AQ42" i="4"/>
  <c r="AQ17" i="4"/>
  <c r="AQ43" i="4"/>
  <c r="AQ18" i="4"/>
  <c r="AQ44" i="4"/>
  <c r="AQ45" i="4"/>
  <c r="AQ46" i="4"/>
  <c r="AQ19" i="4"/>
  <c r="AQ47" i="4"/>
  <c r="AQ20" i="4"/>
  <c r="AQ48" i="4"/>
  <c r="AQ21" i="4"/>
  <c r="AQ49" i="4"/>
  <c r="AQ22" i="4"/>
  <c r="AQ50" i="4"/>
  <c r="AQ23" i="4"/>
  <c r="AQ51" i="4"/>
  <c r="AQ24" i="4"/>
  <c r="AQ52" i="4"/>
  <c r="AQ25" i="4"/>
  <c r="AQ53" i="4"/>
  <c r="AQ26" i="4"/>
  <c r="AQ54" i="4"/>
  <c r="AQ27" i="4"/>
  <c r="AQ55" i="4"/>
  <c r="AQ28" i="4"/>
  <c r="AQ29" i="4"/>
  <c r="AQ56" i="4"/>
  <c r="AQ30" i="4"/>
  <c r="AQ57" i="4"/>
  <c r="AQ31" i="4"/>
  <c r="AQ32" i="4"/>
  <c r="AQ33" i="4"/>
  <c r="AQ58" i="4"/>
  <c r="AQ34" i="4"/>
  <c r="AQ35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3" i="4"/>
  <c r="AQ4" i="4"/>
  <c r="AQ100" i="4"/>
  <c r="AQ5" i="4"/>
  <c r="AQ6" i="4"/>
  <c r="AY101" i="4"/>
  <c r="AX101" i="4"/>
  <c r="AW101" i="4"/>
  <c r="AV101" i="4"/>
  <c r="AU101" i="4"/>
  <c r="AT101" i="4"/>
  <c r="AS101" i="4"/>
  <c r="AZ6" i="4"/>
  <c r="AZ5" i="4"/>
  <c r="AZ100" i="4"/>
  <c r="AZ4" i="4"/>
  <c r="AZ3" i="4"/>
  <c r="AZ99" i="4"/>
  <c r="AZ98" i="4"/>
  <c r="AZ97" i="4"/>
  <c r="AZ96" i="4"/>
  <c r="AZ95" i="4"/>
  <c r="AZ94" i="4"/>
  <c r="AZ93" i="4"/>
  <c r="AZ92" i="4"/>
  <c r="AZ91" i="4"/>
  <c r="AZ90" i="4"/>
  <c r="AZ89" i="4"/>
  <c r="AZ88" i="4"/>
  <c r="AZ87" i="4"/>
  <c r="AZ86" i="4"/>
  <c r="AZ85" i="4"/>
  <c r="AZ84" i="4"/>
  <c r="AZ83" i="4"/>
  <c r="AZ82" i="4"/>
  <c r="AZ81" i="4"/>
  <c r="AZ80" i="4"/>
  <c r="AZ79" i="4"/>
  <c r="AZ78" i="4"/>
  <c r="AZ77" i="4"/>
  <c r="AZ76" i="4"/>
  <c r="AZ75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62" i="4"/>
  <c r="AZ61" i="4"/>
  <c r="AZ60" i="4"/>
  <c r="AZ59" i="4"/>
  <c r="AZ35" i="4"/>
  <c r="AZ34" i="4"/>
  <c r="AZ58" i="4"/>
  <c r="AZ33" i="4"/>
  <c r="AZ32" i="4"/>
  <c r="AZ31" i="4"/>
  <c r="AZ57" i="4"/>
  <c r="AZ30" i="4"/>
  <c r="AZ56" i="4"/>
  <c r="AZ29" i="4"/>
  <c r="AZ28" i="4"/>
  <c r="AZ55" i="4"/>
  <c r="AZ27" i="4"/>
  <c r="AZ54" i="4"/>
  <c r="AZ26" i="4"/>
  <c r="AZ53" i="4"/>
  <c r="AZ25" i="4"/>
  <c r="AZ52" i="4"/>
  <c r="AZ24" i="4"/>
  <c r="AZ51" i="4"/>
  <c r="AZ23" i="4"/>
  <c r="AZ50" i="4"/>
  <c r="AZ22" i="4"/>
  <c r="AZ49" i="4"/>
  <c r="AZ21" i="4"/>
  <c r="AZ48" i="4"/>
  <c r="AZ20" i="4"/>
  <c r="AZ47" i="4"/>
  <c r="AZ19" i="4"/>
  <c r="AZ46" i="4"/>
  <c r="AZ45" i="4"/>
  <c r="AZ44" i="4"/>
  <c r="AZ18" i="4"/>
  <c r="AZ43" i="4"/>
  <c r="AZ17" i="4"/>
  <c r="AZ42" i="4"/>
  <c r="AZ16" i="4"/>
  <c r="AZ15" i="4"/>
  <c r="AZ41" i="4"/>
  <c r="AZ14" i="4"/>
  <c r="AZ40" i="4"/>
  <c r="AZ13" i="4"/>
  <c r="AZ39" i="4"/>
  <c r="AZ12" i="4"/>
  <c r="AZ11" i="4"/>
  <c r="AZ10" i="4"/>
  <c r="AZ38" i="4"/>
  <c r="AZ9" i="4"/>
  <c r="AZ8" i="4"/>
  <c r="AZ36" i="4"/>
  <c r="AZ7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M18" i="5"/>
  <c r="AM19" i="5"/>
  <c r="AM22" i="5"/>
  <c r="AM23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2" i="5"/>
  <c r="AE22" i="5"/>
  <c r="AF22" i="5"/>
  <c r="AH22" i="5"/>
  <c r="AD23" i="5"/>
  <c r="AE23" i="5"/>
  <c r="AF23" i="5"/>
  <c r="AH23" i="5"/>
  <c r="AG3" i="3"/>
  <c r="AY20" i="3"/>
  <c r="AX20" i="3"/>
  <c r="AW20" i="3"/>
  <c r="AV20" i="3"/>
  <c r="AU20" i="3"/>
  <c r="AT20" i="3"/>
  <c r="AS20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9" i="5"/>
  <c r="S29" i="5"/>
  <c r="T29" i="5"/>
  <c r="U29" i="5"/>
  <c r="V29" i="5"/>
  <c r="W29" i="5"/>
  <c r="Q29" i="5"/>
  <c r="X5" i="3"/>
  <c r="X6" i="3"/>
  <c r="X7" i="3"/>
  <c r="X8" i="3"/>
  <c r="X9" i="3"/>
  <c r="X10" i="3"/>
  <c r="X11" i="3"/>
  <c r="X3" i="3"/>
  <c r="F1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S18" i="5"/>
  <c r="T18" i="5"/>
  <c r="U18" i="5"/>
  <c r="V18" i="5"/>
  <c r="S19" i="5"/>
  <c r="T19" i="5"/>
  <c r="U19" i="5"/>
  <c r="V19" i="5"/>
  <c r="S23" i="5"/>
  <c r="T23" i="5"/>
  <c r="U23" i="5"/>
  <c r="V23" i="5"/>
  <c r="S17" i="5"/>
  <c r="T17" i="5"/>
  <c r="U17" i="5"/>
  <c r="V17" i="5"/>
  <c r="Q17" i="5"/>
  <c r="G29" i="5"/>
  <c r="H29" i="5"/>
  <c r="I29" i="5"/>
  <c r="J29" i="5"/>
  <c r="K29" i="5"/>
  <c r="F29" i="5"/>
  <c r="O3" i="3"/>
  <c r="F12" i="3"/>
  <c r="M20" i="5" l="1"/>
  <c r="N20" i="5" s="1"/>
  <c r="AF101" i="4"/>
  <c r="AC18" i="5"/>
  <c r="AG23" i="5"/>
  <c r="AG19" i="5"/>
  <c r="AC23" i="5"/>
  <c r="AG18" i="5"/>
  <c r="AG17" i="5"/>
  <c r="AC19" i="5"/>
  <c r="AB22" i="5"/>
  <c r="AG22" i="5"/>
  <c r="AC17" i="5"/>
  <c r="AC22" i="5"/>
  <c r="AE101" i="4"/>
  <c r="Z101" i="4"/>
  <c r="AA101" i="4"/>
  <c r="R23" i="5"/>
  <c r="W23" i="5"/>
  <c r="W18" i="5"/>
  <c r="W101" i="4"/>
  <c r="W17" i="5"/>
  <c r="W19" i="5"/>
  <c r="R101" i="4"/>
  <c r="R19" i="5"/>
  <c r="R17" i="5"/>
  <c r="R18" i="5"/>
  <c r="I103" i="4"/>
  <c r="T30" i="5"/>
  <c r="AF30" i="5"/>
  <c r="AD30" i="5"/>
  <c r="AC30" i="5"/>
  <c r="AZ101" i="4"/>
  <c r="U30" i="5"/>
  <c r="AB19" i="5"/>
  <c r="AB17" i="5"/>
  <c r="AB23" i="5"/>
  <c r="AB18" i="5"/>
  <c r="AB30" i="5"/>
  <c r="AH30" i="5"/>
  <c r="AU30" i="5" s="1"/>
  <c r="AG30" i="5"/>
  <c r="AE30" i="5"/>
  <c r="AZ20" i="3"/>
  <c r="R30" i="5"/>
  <c r="W30" i="5"/>
  <c r="V30" i="5"/>
  <c r="S30" i="5"/>
  <c r="L30" i="5"/>
  <c r="I30" i="5"/>
  <c r="H30" i="5"/>
  <c r="K30" i="5"/>
  <c r="J30" i="5"/>
  <c r="G30" i="5"/>
  <c r="AQ3" i="3"/>
  <c r="AJ20" i="3"/>
  <c r="AL20" i="3"/>
  <c r="AM20" i="3"/>
  <c r="AN20" i="3"/>
  <c r="AO20" i="3"/>
  <c r="AP20" i="3"/>
  <c r="AI20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Z13" i="5" s="1"/>
  <c r="BA13" i="5" s="1"/>
  <c r="AG6" i="3"/>
  <c r="O6" i="3"/>
  <c r="F6" i="3"/>
  <c r="AQ5" i="3"/>
  <c r="AG5" i="3"/>
  <c r="O5" i="3"/>
  <c r="F5" i="3"/>
  <c r="AQ4" i="3"/>
  <c r="AG4" i="3"/>
  <c r="X4" i="3"/>
  <c r="X20" i="3" s="1"/>
  <c r="O4" i="3"/>
  <c r="F4" i="3"/>
  <c r="F3" i="3"/>
  <c r="M11" i="5"/>
  <c r="N11" i="5" s="1"/>
  <c r="AP101" i="4"/>
  <c r="AO101" i="4"/>
  <c r="AN101" i="4"/>
  <c r="AM101" i="4"/>
  <c r="AL101" i="4"/>
  <c r="AJ101" i="4"/>
  <c r="M101" i="4"/>
  <c r="L101" i="4"/>
  <c r="K101" i="4"/>
  <c r="J101" i="4"/>
  <c r="AI101" i="4"/>
  <c r="AG6" i="4"/>
  <c r="X6" i="4"/>
  <c r="O6" i="4"/>
  <c r="AG5" i="4"/>
  <c r="X5" i="4"/>
  <c r="O5" i="4"/>
  <c r="AG100" i="4"/>
  <c r="X100" i="4"/>
  <c r="O100" i="4"/>
  <c r="AG4" i="4"/>
  <c r="X4" i="4"/>
  <c r="O4" i="4"/>
  <c r="AG3" i="4"/>
  <c r="X3" i="4"/>
  <c r="O3" i="4"/>
  <c r="AG99" i="4"/>
  <c r="X99" i="4"/>
  <c r="O99" i="4"/>
  <c r="AG98" i="4"/>
  <c r="X98" i="4"/>
  <c r="O98" i="4"/>
  <c r="AG97" i="4"/>
  <c r="X97" i="4"/>
  <c r="O97" i="4"/>
  <c r="AG96" i="4"/>
  <c r="X96" i="4"/>
  <c r="O96" i="4"/>
  <c r="AG95" i="4"/>
  <c r="X95" i="4"/>
  <c r="O95" i="4"/>
  <c r="AG94" i="4"/>
  <c r="X94" i="4"/>
  <c r="O94" i="4"/>
  <c r="AG93" i="4"/>
  <c r="X93" i="4"/>
  <c r="O93" i="4"/>
  <c r="AG92" i="4"/>
  <c r="X92" i="4"/>
  <c r="O92" i="4"/>
  <c r="AG91" i="4"/>
  <c r="X91" i="4"/>
  <c r="O91" i="4"/>
  <c r="AG90" i="4"/>
  <c r="X90" i="4"/>
  <c r="O90" i="4"/>
  <c r="AG89" i="4"/>
  <c r="X89" i="4"/>
  <c r="O89" i="4"/>
  <c r="AG88" i="4"/>
  <c r="X88" i="4"/>
  <c r="O88" i="4"/>
  <c r="AG87" i="4"/>
  <c r="X87" i="4"/>
  <c r="O87" i="4"/>
  <c r="AG86" i="4"/>
  <c r="X86" i="4"/>
  <c r="O86" i="4"/>
  <c r="AG85" i="4"/>
  <c r="X85" i="4"/>
  <c r="O85" i="4"/>
  <c r="AG84" i="4"/>
  <c r="X84" i="4"/>
  <c r="O84" i="4"/>
  <c r="AG83" i="4"/>
  <c r="X83" i="4"/>
  <c r="O83" i="4"/>
  <c r="AG82" i="4"/>
  <c r="X82" i="4"/>
  <c r="O82" i="4"/>
  <c r="AG81" i="4"/>
  <c r="X81" i="4"/>
  <c r="O81" i="4"/>
  <c r="AG80" i="4"/>
  <c r="X80" i="4"/>
  <c r="O80" i="4"/>
  <c r="AG79" i="4"/>
  <c r="X79" i="4"/>
  <c r="O79" i="4"/>
  <c r="AG78" i="4"/>
  <c r="X78" i="4"/>
  <c r="O78" i="4"/>
  <c r="AG77" i="4"/>
  <c r="X77" i="4"/>
  <c r="O77" i="4"/>
  <c r="AG76" i="4"/>
  <c r="X76" i="4"/>
  <c r="O76" i="4"/>
  <c r="AG75" i="4"/>
  <c r="X75" i="4"/>
  <c r="O75" i="4"/>
  <c r="AG74" i="4"/>
  <c r="X74" i="4"/>
  <c r="O74" i="4"/>
  <c r="AG73" i="4"/>
  <c r="X73" i="4"/>
  <c r="O73" i="4"/>
  <c r="AG72" i="4"/>
  <c r="X72" i="4"/>
  <c r="O72" i="4"/>
  <c r="AG71" i="4"/>
  <c r="X71" i="4"/>
  <c r="O71" i="4"/>
  <c r="AG70" i="4"/>
  <c r="X70" i="4"/>
  <c r="O70" i="4"/>
  <c r="AG69" i="4"/>
  <c r="X69" i="4"/>
  <c r="O69" i="4"/>
  <c r="AG68" i="4"/>
  <c r="X68" i="4"/>
  <c r="O68" i="4"/>
  <c r="AG67" i="4"/>
  <c r="X67" i="4"/>
  <c r="O67" i="4"/>
  <c r="AG66" i="4"/>
  <c r="X66" i="4"/>
  <c r="O66" i="4"/>
  <c r="AG65" i="4"/>
  <c r="X65" i="4"/>
  <c r="O65" i="4"/>
  <c r="AG64" i="4"/>
  <c r="X64" i="4"/>
  <c r="O64" i="4"/>
  <c r="AG63" i="4"/>
  <c r="X63" i="4"/>
  <c r="O63" i="4"/>
  <c r="AG62" i="4"/>
  <c r="X62" i="4"/>
  <c r="O62" i="4"/>
  <c r="AG61" i="4"/>
  <c r="X61" i="4"/>
  <c r="O61" i="4"/>
  <c r="AG60" i="4"/>
  <c r="X60" i="4"/>
  <c r="O60" i="4"/>
  <c r="AG59" i="4"/>
  <c r="X59" i="4"/>
  <c r="O59" i="4"/>
  <c r="AG35" i="4"/>
  <c r="X35" i="4"/>
  <c r="O35" i="4"/>
  <c r="AG34" i="4"/>
  <c r="X34" i="4"/>
  <c r="O34" i="4"/>
  <c r="AG58" i="4"/>
  <c r="X58" i="4"/>
  <c r="O58" i="4"/>
  <c r="AG33" i="4"/>
  <c r="X33" i="4"/>
  <c r="O33" i="4"/>
  <c r="AG32" i="4"/>
  <c r="X32" i="4"/>
  <c r="O32" i="4"/>
  <c r="AG31" i="4"/>
  <c r="X31" i="4"/>
  <c r="O31" i="4"/>
  <c r="AG57" i="4"/>
  <c r="X57" i="4"/>
  <c r="O57" i="4"/>
  <c r="AG30" i="4"/>
  <c r="X30" i="4"/>
  <c r="O30" i="4"/>
  <c r="AG56" i="4"/>
  <c r="X56" i="4"/>
  <c r="O56" i="4"/>
  <c r="AG29" i="4"/>
  <c r="X29" i="4"/>
  <c r="O29" i="4"/>
  <c r="AG28" i="4"/>
  <c r="X28" i="4"/>
  <c r="O28" i="4"/>
  <c r="AG55" i="4"/>
  <c r="X55" i="4"/>
  <c r="O55" i="4"/>
  <c r="AG27" i="4"/>
  <c r="X27" i="4"/>
  <c r="O27" i="4"/>
  <c r="AG54" i="4"/>
  <c r="X54" i="4"/>
  <c r="O54" i="4"/>
  <c r="AG26" i="4"/>
  <c r="X26" i="4"/>
  <c r="O26" i="4"/>
  <c r="AG53" i="4"/>
  <c r="X53" i="4"/>
  <c r="O53" i="4"/>
  <c r="AG25" i="4"/>
  <c r="X25" i="4"/>
  <c r="O25" i="4"/>
  <c r="AG52" i="4"/>
  <c r="X52" i="4"/>
  <c r="O52" i="4"/>
  <c r="AG24" i="4"/>
  <c r="X24" i="4"/>
  <c r="O24" i="4"/>
  <c r="AG51" i="4"/>
  <c r="X51" i="4"/>
  <c r="O51" i="4"/>
  <c r="AG23" i="4"/>
  <c r="X23" i="4"/>
  <c r="O23" i="4"/>
  <c r="AG50" i="4"/>
  <c r="X50" i="4"/>
  <c r="O50" i="4"/>
  <c r="AG22" i="4"/>
  <c r="X22" i="4"/>
  <c r="O22" i="4"/>
  <c r="AG49" i="4"/>
  <c r="X49" i="4"/>
  <c r="O49" i="4"/>
  <c r="AG21" i="4"/>
  <c r="X21" i="4"/>
  <c r="O21" i="4"/>
  <c r="AG48" i="4"/>
  <c r="X48" i="4"/>
  <c r="O48" i="4"/>
  <c r="AG20" i="4"/>
  <c r="X20" i="4"/>
  <c r="O20" i="4"/>
  <c r="AG47" i="4"/>
  <c r="X47" i="4"/>
  <c r="O47" i="4"/>
  <c r="AG19" i="4"/>
  <c r="X19" i="4"/>
  <c r="O19" i="4"/>
  <c r="AG46" i="4"/>
  <c r="X46" i="4"/>
  <c r="O46" i="4"/>
  <c r="AG45" i="4"/>
  <c r="X45" i="4"/>
  <c r="O45" i="4"/>
  <c r="AG44" i="4"/>
  <c r="X44" i="4"/>
  <c r="O44" i="4"/>
  <c r="AG18" i="4"/>
  <c r="X18" i="4"/>
  <c r="O18" i="4"/>
  <c r="AG43" i="4"/>
  <c r="X43" i="4"/>
  <c r="O43" i="4"/>
  <c r="AG17" i="4"/>
  <c r="X17" i="4"/>
  <c r="O17" i="4"/>
  <c r="AG42" i="4"/>
  <c r="X42" i="4"/>
  <c r="O42" i="4"/>
  <c r="AG16" i="4"/>
  <c r="X16" i="4"/>
  <c r="O16" i="4"/>
  <c r="AG15" i="4"/>
  <c r="X15" i="4"/>
  <c r="O15" i="4"/>
  <c r="AG41" i="4"/>
  <c r="X41" i="4"/>
  <c r="O41" i="4"/>
  <c r="AG14" i="4"/>
  <c r="X14" i="4"/>
  <c r="O14" i="4"/>
  <c r="AG40" i="4"/>
  <c r="X40" i="4"/>
  <c r="O40" i="4"/>
  <c r="AG13" i="4"/>
  <c r="X13" i="4"/>
  <c r="O13" i="4"/>
  <c r="AG39" i="4"/>
  <c r="X39" i="4"/>
  <c r="O39" i="4"/>
  <c r="AG12" i="4"/>
  <c r="X12" i="4"/>
  <c r="O12" i="4"/>
  <c r="AG11" i="4"/>
  <c r="X11" i="4"/>
  <c r="O11" i="4"/>
  <c r="AG10" i="4"/>
  <c r="X10" i="4"/>
  <c r="O10" i="4"/>
  <c r="AG38" i="4"/>
  <c r="X38" i="4"/>
  <c r="O38" i="4"/>
  <c r="AG9" i="4"/>
  <c r="X9" i="4"/>
  <c r="O9" i="4"/>
  <c r="AG8" i="4"/>
  <c r="X8" i="4"/>
  <c r="O8" i="4"/>
  <c r="AG36" i="4"/>
  <c r="X36" i="4"/>
  <c r="O36" i="4"/>
  <c r="AG7" i="4"/>
  <c r="X7" i="4"/>
  <c r="O7" i="4"/>
  <c r="BG69" i="5"/>
  <c r="BG61" i="5"/>
  <c r="BG67" i="5" s="1"/>
  <c r="AT61" i="5"/>
  <c r="AT67" i="5" s="1"/>
  <c r="W61" i="5"/>
  <c r="W67" i="5" s="1"/>
  <c r="L60" i="5"/>
  <c r="L61" i="5" s="1"/>
  <c r="L67" i="5" s="1"/>
  <c r="BG55" i="5"/>
  <c r="BG66" i="5" s="1"/>
  <c r="AT55" i="5"/>
  <c r="AT66" i="5" s="1"/>
  <c r="W55" i="5"/>
  <c r="L55" i="5"/>
  <c r="L54" i="5"/>
  <c r="AY44" i="5"/>
  <c r="AB44" i="5"/>
  <c r="AY39" i="5"/>
  <c r="AB39" i="5"/>
  <c r="Q39" i="5"/>
  <c r="Q30" i="5"/>
  <c r="F30" i="5"/>
  <c r="M29" i="5"/>
  <c r="X29" i="5" s="1"/>
  <c r="Y29" i="5" s="1"/>
  <c r="BB30" i="5"/>
  <c r="AU27" i="5"/>
  <c r="AV27" i="5" s="1"/>
  <c r="AT30" i="5"/>
  <c r="BH30" i="5" s="1"/>
  <c r="AR30" i="5"/>
  <c r="M27" i="5"/>
  <c r="X27" i="5" s="1"/>
  <c r="Y27" i="5" s="1"/>
  <c r="M23" i="5"/>
  <c r="N23" i="5" s="1"/>
  <c r="M22" i="5"/>
  <c r="N22" i="5" s="1"/>
  <c r="M19" i="5"/>
  <c r="N19" i="5" s="1"/>
  <c r="AT24" i="5"/>
  <c r="S24" i="5"/>
  <c r="J24" i="5"/>
  <c r="I24" i="5"/>
  <c r="H24" i="5"/>
  <c r="S14" i="5"/>
  <c r="X13" i="5"/>
  <c r="Y13" i="5" s="1"/>
  <c r="M13" i="5"/>
  <c r="N13" i="5" s="1"/>
  <c r="BH12" i="5"/>
  <c r="BI12" i="5" s="1"/>
  <c r="AN14" i="5"/>
  <c r="AG14" i="5"/>
  <c r="AB14" i="5"/>
  <c r="X11" i="5"/>
  <c r="Y11" i="5" s="1"/>
  <c r="L14" i="5"/>
  <c r="I14" i="5"/>
  <c r="H14" i="5"/>
  <c r="F14" i="5"/>
  <c r="G8" i="5"/>
  <c r="AT14" i="5" l="1"/>
  <c r="AT32" i="5" s="1"/>
  <c r="AG20" i="3"/>
  <c r="AQ20" i="3"/>
  <c r="O20" i="3"/>
  <c r="AG101" i="4"/>
  <c r="AV30" i="5"/>
  <c r="L63" i="5"/>
  <c r="AT63" i="5"/>
  <c r="AU18" i="5"/>
  <c r="AV18" i="5" s="1"/>
  <c r="W63" i="5"/>
  <c r="AZ18" i="5"/>
  <c r="BA18" i="5" s="1"/>
  <c r="AT68" i="5"/>
  <c r="AT71" i="5" s="1"/>
  <c r="BG63" i="5"/>
  <c r="AZ19" i="5"/>
  <c r="BA19" i="5" s="1"/>
  <c r="BD14" i="5"/>
  <c r="X23" i="5"/>
  <c r="Y23" i="5" s="1"/>
  <c r="X18" i="5"/>
  <c r="Y18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7" i="5"/>
  <c r="BI27" i="5" s="1"/>
  <c r="AS30" i="5"/>
  <c r="AI12" i="5"/>
  <c r="AJ12" i="5" s="1"/>
  <c r="AU19" i="5"/>
  <c r="AV19" i="5" s="1"/>
  <c r="AZ27" i="5"/>
  <c r="BA27" i="5" s="1"/>
  <c r="BE30" i="5"/>
  <c r="BH23" i="5"/>
  <c r="BI23" i="5" s="1"/>
  <c r="AN30" i="5"/>
  <c r="BC30" i="5"/>
  <c r="N27" i="5"/>
  <c r="M30" i="5"/>
  <c r="N30" i="5" s="1"/>
  <c r="BC14" i="5"/>
  <c r="J14" i="5"/>
  <c r="BE14" i="5"/>
  <c r="AC24" i="5"/>
  <c r="BB24" i="5"/>
  <c r="AQ30" i="5"/>
  <c r="AF14" i="5"/>
  <c r="AS14" i="5"/>
  <c r="X12" i="5"/>
  <c r="Y12" i="5" s="1"/>
  <c r="R24" i="5"/>
  <c r="AD24" i="5"/>
  <c r="BC24" i="5"/>
  <c r="AI19" i="5"/>
  <c r="AJ19" i="5" s="1"/>
  <c r="AI23" i="5"/>
  <c r="AJ23" i="5" s="1"/>
  <c r="AU29" i="5"/>
  <c r="AV29" i="5" s="1"/>
  <c r="AE14" i="5"/>
  <c r="AZ12" i="5"/>
  <c r="BA12" i="5" s="1"/>
  <c r="X19" i="5"/>
  <c r="Y19" i="5" s="1"/>
  <c r="BD30" i="5"/>
  <c r="K14" i="5"/>
  <c r="V14" i="5"/>
  <c r="AY14" i="5"/>
  <c r="G24" i="5"/>
  <c r="T24" i="5"/>
  <c r="BE24" i="5"/>
  <c r="AI18" i="5"/>
  <c r="AJ18" i="5" s="1"/>
  <c r="BH18" i="5"/>
  <c r="BI18" i="5" s="1"/>
  <c r="BI30" i="5"/>
  <c r="W14" i="5"/>
  <c r="W32" i="5" s="1"/>
  <c r="AC14" i="5"/>
  <c r="AZ23" i="5"/>
  <c r="BA23" i="5" s="1"/>
  <c r="G14" i="5"/>
  <c r="M14" i="5" s="1"/>
  <c r="N14" i="5" s="1"/>
  <c r="R14" i="5"/>
  <c r="AH14" i="5"/>
  <c r="AH32" i="5" s="1"/>
  <c r="AU13" i="5"/>
  <c r="AV13" i="5" s="1"/>
  <c r="AB24" i="5"/>
  <c r="AB46" i="5" s="1"/>
  <c r="AM24" i="5"/>
  <c r="BF30" i="5"/>
  <c r="AQ101" i="4"/>
  <c r="O101" i="4"/>
  <c r="X101" i="4"/>
  <c r="AM30" i="5"/>
  <c r="BG14" i="5"/>
  <c r="BH11" i="5"/>
  <c r="AP32" i="5"/>
  <c r="AP34" i="5" s="1"/>
  <c r="BG30" i="5"/>
  <c r="BH29" i="5"/>
  <c r="BI29" i="5" s="1"/>
  <c r="BB14" i="5"/>
  <c r="T14" i="5"/>
  <c r="AI13" i="5"/>
  <c r="AJ13" i="5" s="1"/>
  <c r="U24" i="5"/>
  <c r="AF24" i="5"/>
  <c r="BD24" i="5"/>
  <c r="AU23" i="5"/>
  <c r="AV23" i="5" s="1"/>
  <c r="BG68" i="5"/>
  <c r="BG71" i="5" s="1"/>
  <c r="AD14" i="5"/>
  <c r="AE24" i="5"/>
  <c r="S32" i="5"/>
  <c r="S34" i="5" s="1"/>
  <c r="AM14" i="5"/>
  <c r="V24" i="5"/>
  <c r="AG24" i="5"/>
  <c r="AY30" i="5"/>
  <c r="AZ30" i="5" s="1"/>
  <c r="AZ29" i="5"/>
  <c r="BA29" i="5" s="1"/>
  <c r="Q14" i="5"/>
  <c r="AN24" i="5"/>
  <c r="AN32" i="5" s="1"/>
  <c r="AN34" i="5" s="1"/>
  <c r="Q24" i="5"/>
  <c r="Q46" i="5" s="1"/>
  <c r="AZ11" i="5"/>
  <c r="K24" i="5"/>
  <c r="U14" i="5"/>
  <c r="AR14" i="5"/>
  <c r="L24" i="5"/>
  <c r="X17" i="5"/>
  <c r="W24" i="5"/>
  <c r="AH24" i="5"/>
  <c r="BF24" i="5"/>
  <c r="AU22" i="5"/>
  <c r="AV22" i="5" s="1"/>
  <c r="M17" i="5"/>
  <c r="N17" i="5" s="1"/>
  <c r="BG24" i="5"/>
  <c r="BG74" i="5" s="1"/>
  <c r="M18" i="5"/>
  <c r="N18" i="5" s="1"/>
  <c r="AI22" i="5"/>
  <c r="AJ22" i="5" s="1"/>
  <c r="AU11" i="5"/>
  <c r="BF14" i="5"/>
  <c r="M12" i="5"/>
  <c r="N12" i="5" s="1"/>
  <c r="F24" i="5"/>
  <c r="F32" i="5" s="1"/>
  <c r="F34" i="5" s="1"/>
  <c r="AY24" i="5"/>
  <c r="AY46" i="5" s="1"/>
  <c r="BH17" i="5"/>
  <c r="AU17" i="5"/>
  <c r="N29" i="5"/>
  <c r="W66" i="5"/>
  <c r="W68" i="5" s="1"/>
  <c r="L66" i="5"/>
  <c r="L68" i="5" s="1"/>
  <c r="L71" i="5" s="1"/>
  <c r="V32" i="5" l="1"/>
  <c r="V34" i="5" s="1"/>
  <c r="BD32" i="5"/>
  <c r="BD34" i="5" s="1"/>
  <c r="AQ32" i="5"/>
  <c r="AQ34" i="5" s="1"/>
  <c r="AM32" i="5"/>
  <c r="BC32" i="5"/>
  <c r="BC34" i="5" s="1"/>
  <c r="R32" i="5"/>
  <c r="AD32" i="5"/>
  <c r="AD34" i="5" s="1"/>
  <c r="AC32" i="5"/>
  <c r="X30" i="5"/>
  <c r="Y30" i="5" s="1"/>
  <c r="M24" i="5"/>
  <c r="N24" i="5" s="1"/>
  <c r="G32" i="5"/>
  <c r="G34" i="5" s="1"/>
  <c r="T32" i="5"/>
  <c r="T34" i="5" s="1"/>
  <c r="BE32" i="5"/>
  <c r="BE34" i="5" s="1"/>
  <c r="AF32" i="5"/>
  <c r="AF34" i="5" s="1"/>
  <c r="AZ24" i="5"/>
  <c r="BA24" i="5" s="1"/>
  <c r="AR32" i="5"/>
  <c r="AR34" i="5" s="1"/>
  <c r="AE32" i="5"/>
  <c r="AE34" i="5" s="1"/>
  <c r="BB32" i="5"/>
  <c r="BB34" i="5" s="1"/>
  <c r="AB32" i="5"/>
  <c r="BA30" i="5"/>
  <c r="X24" i="5"/>
  <c r="Y24" i="5" s="1"/>
  <c r="Y17" i="5"/>
  <c r="BA11" i="5"/>
  <c r="AZ14" i="5"/>
  <c r="BA14" i="5" s="1"/>
  <c r="AI14" i="5"/>
  <c r="AJ14" i="5" s="1"/>
  <c r="W71" i="5"/>
  <c r="AU14" i="5"/>
  <c r="AV14" i="5" s="1"/>
  <c r="AV11" i="5"/>
  <c r="AV17" i="5"/>
  <c r="AU24" i="5"/>
  <c r="AV24" i="5" s="1"/>
  <c r="AI24" i="5"/>
  <c r="AJ24" i="5" s="1"/>
  <c r="BI11" i="5"/>
  <c r="BH14" i="5"/>
  <c r="BI14" i="5" s="1"/>
  <c r="L34" i="5"/>
  <c r="AY32" i="5"/>
  <c r="BG32" i="5"/>
  <c r="BI17" i="5"/>
  <c r="BH24" i="5"/>
  <c r="BI24" i="5" s="1"/>
  <c r="U32" i="5"/>
  <c r="U34" i="5" s="1"/>
  <c r="X14" i="5"/>
  <c r="Y14" i="5" s="1"/>
  <c r="Q32" i="5"/>
  <c r="M32" i="5" l="1"/>
  <c r="W8" i="5"/>
  <c r="W34" i="5" s="1"/>
  <c r="Q8" i="5"/>
  <c r="Q34" i="5" s="1"/>
  <c r="R8" i="5"/>
  <c r="R34" i="5" s="1"/>
  <c r="L73" i="5"/>
  <c r="AB8" i="5" l="1"/>
  <c r="W73" i="5"/>
  <c r="AB34" i="5" l="1"/>
  <c r="AH8" i="5"/>
  <c r="AH34" i="5" s="1"/>
  <c r="AC8" i="5"/>
  <c r="AC34" i="5" s="1"/>
  <c r="AM8" i="5" l="1"/>
  <c r="AM34" i="5" s="1"/>
  <c r="AT8" i="5"/>
  <c r="AT34" i="5" s="1"/>
  <c r="AY8" i="5" l="1"/>
  <c r="AY34" i="5" s="1"/>
  <c r="BG8" i="5"/>
  <c r="BG34" i="5" s="1"/>
  <c r="BG73" i="5" s="1"/>
  <c r="AT73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<sst xmlns="http://schemas.openxmlformats.org/spreadsheetml/2006/main" count="475" uniqueCount="324">
  <si>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</si>
  <si>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</si>
  <si>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</si>
  <si>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</si>
  <si>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</si>
  <si>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</si>
  <si>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</si>
  <si>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</si>
  <si>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</si>
  <si>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</si>
  <si>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</si>
  <si>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</si>
  <si>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</si>
  <si>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</si>
  <si>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</si>
  <si>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</si>
  <si>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</si>
  <si>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</si>
  <si>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</si>
  <si>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</si>
  <si>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</si>
  <si>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</si>
  <si>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</si>
  <si>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Charges for Services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</si>
  <si>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</si>
  <si>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</si>
  <si>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</si>
  <si>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</si>
  <si>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</si>
  <si>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</si>
  <si>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</si>
  <si>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</si>
  <si>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</si>
  <si>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</si>
  <si>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</si>
  <si>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</si>
  <si>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</si>
  <si>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</si>
  <si>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</si>
  <si>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</si>
  <si>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</si>
  <si>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</si>
  <si>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</si>
  <si>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</si>
  <si>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</si>
  <si>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</si>
  <si>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</si>
  <si>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</si>
  <si>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</si>
  <si>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</si>
  <si>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</si>
  <si>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</si>
  <si>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</si>
  <si>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</si>
  <si>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</si>
  <si>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</si>
  <si>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</si>
  <si>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</si>
  <si>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</si>
  <si>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</si>
  <si>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</si>
  <si>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</si>
  <si>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</si>
  <si>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</si>
  <si>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</si>
  <si>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</si>
  <si>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</si>
  <si>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</si>
  <si>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</si>
  <si>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</si>
  <si>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</si>
  <si>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</si>
  <si>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</si>
  <si>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</si>
  <si>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</si>
  <si>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</si>
  <si>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</si>
  <si>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</si>
  <si>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</si>
  <si>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</si>
  <si>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</si>
  <si>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</si>
  <si>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</si>
  <si>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Capital Outlay Operations Equip-Minor</t>
  </si>
  <si>
    <t>Capital Outlay General</t>
  </si>
  <si>
    <t>Salaries Regular</t>
  </si>
  <si>
    <t>Salaries Part Time</t>
  </si>
  <si>
    <t>Salaries Overtime</t>
  </si>
  <si>
    <t>Salaries Holiday Pay</t>
  </si>
  <si>
    <t>Salaries Duty Pay</t>
  </si>
  <si>
    <t>Salaries Out of Class</t>
  </si>
  <si>
    <t>Salaries Admin Leave Pay</t>
  </si>
  <si>
    <t>Salaries Longevity Pay</t>
  </si>
  <si>
    <t>Salaries Mutual Aid Overtime</t>
  </si>
  <si>
    <t>Salaries Furloughs</t>
  </si>
  <si>
    <t>Salaries Worker's Comp</t>
  </si>
  <si>
    <t>Salaries Compensated Absences</t>
  </si>
  <si>
    <t>Salaries New Personnel Requests</t>
  </si>
  <si>
    <t>Benefits PERS Pool Liability</t>
  </si>
  <si>
    <t>Benefits Retirement</t>
  </si>
  <si>
    <t>Benefits Health Insurance</t>
  </si>
  <si>
    <t>Benefits Dental Insurance</t>
  </si>
  <si>
    <t>Benefits Vision Insurance</t>
  </si>
  <si>
    <t>Benefits Life Insurance</t>
  </si>
  <si>
    <t>Benefits Worker's Comp</t>
  </si>
  <si>
    <t>Benefits Long Term Disability</t>
  </si>
  <si>
    <t>Benefits Deferred Compensation</t>
  </si>
  <si>
    <t>Benefits Unemployment Insurance</t>
  </si>
  <si>
    <t>Benefits Uniform Allowance</t>
  </si>
  <si>
    <t>Benefits Medicare</t>
  </si>
  <si>
    <t>Benefits Annual Physical Exam</t>
  </si>
  <si>
    <t>Benefits Employee Assistance Program</t>
  </si>
  <si>
    <t>Benefits PPE</t>
  </si>
  <si>
    <t>Benefits Cell Phone Allowance</t>
  </si>
  <si>
    <t>Benefits 1959 Survivor Retirement</t>
  </si>
  <si>
    <t>Professional Services General</t>
  </si>
  <si>
    <t>Utilities Electric</t>
  </si>
  <si>
    <t>Supplies Special Department</t>
  </si>
  <si>
    <t>Claims &amp; Insurance Insurance Premiums</t>
  </si>
  <si>
    <t>Administrative Expenses Training/Conferences</t>
  </si>
  <si>
    <t>Administrative Expenses Employee Recruitment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</si>
  <si>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</si>
  <si>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</si>
  <si>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</si>
  <si>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</si>
  <si>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</si>
  <si>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</si>
  <si>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</si>
  <si>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</si>
  <si>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</si>
  <si>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</si>
  <si>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</si>
  <si>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</si>
  <si>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</si>
  <si>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</si>
  <si>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</si>
  <si>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</si>
  <si>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</si>
  <si>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</si>
  <si>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</si>
  <si>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</si>
  <si>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</si>
  <si>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</si>
  <si>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</si>
  <si>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</si>
  <si>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</si>
  <si>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</si>
  <si>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Utilities Telephone</t>
  </si>
  <si>
    <t>Utilities Data Transmission / ISP</t>
  </si>
  <si>
    <t>Supplies Office</t>
  </si>
  <si>
    <t>Dues &amp; Subscriptions Memberships</t>
  </si>
  <si>
    <t>Repairs &amp; Maintenance Building</t>
  </si>
  <si>
    <t>Repairs &amp; Maintenance Property Maintenance</t>
  </si>
  <si>
    <t>Administrative Expenses Meetings</t>
  </si>
  <si>
    <t>Administrative Expenses Mileage Reimbursement</t>
  </si>
  <si>
    <t>Administrative Expenses Property/Building Rental</t>
  </si>
  <si>
    <t>Administrative Expenses Support Services-Indirect Labor</t>
  </si>
  <si>
    <t>Transfer In - General Fund</t>
  </si>
  <si>
    <t>Transfer In - Other</t>
  </si>
  <si>
    <t>Professional Services Labor Relations</t>
  </si>
  <si>
    <t>Professional Services Legal</t>
  </si>
  <si>
    <t>Administrative Expenses Support Services-IT</t>
  </si>
  <si>
    <t>Administrative Expenses IT Fund Contribution</t>
  </si>
  <si>
    <t>Professional Services Contract Services</t>
  </si>
  <si>
    <t>Fund 860</t>
  </si>
  <si>
    <t>SIR Insurance</t>
  </si>
  <si>
    <t>Provisional  Budget</t>
  </si>
  <si>
    <t>Total Budget Request</t>
  </si>
  <si>
    <t>Investment Earnings Interest on Investments</t>
  </si>
  <si>
    <t>Investment Earnings Market Value Change</t>
  </si>
  <si>
    <t>Investment Earnings Unallocated Investment Expense</t>
  </si>
  <si>
    <t>Other Revenue Misc Reimbursement</t>
  </si>
  <si>
    <t>Other Revenue Settlements</t>
  </si>
  <si>
    <t>Other Revenue SIR Premium Refund</t>
  </si>
  <si>
    <t>Other Revenue Insurance  SIR</t>
  </si>
  <si>
    <t>Other Revenue Insurance Premium</t>
  </si>
  <si>
    <t>Other Revenue Excess Worker's Comp Premium</t>
  </si>
  <si>
    <t>Other Financing Sources Op Transfer In-General Fund</t>
  </si>
  <si>
    <t>Other Financing Sources Op Transfer In-Sewer M&amp;O</t>
  </si>
  <si>
    <t>Other Financing Sources Op Transfer In-Sewer Fee Improve</t>
  </si>
  <si>
    <t>Other Financing Sources Op Transfer In-Solid Waste</t>
  </si>
  <si>
    <t>Other Financing Sources Op Transfer In-Water M&amp;O</t>
  </si>
  <si>
    <t>Other Financing Sources Op Transfer In-Water Fee Improve</t>
  </si>
  <si>
    <t>Other Financing Sources SIRA Ins Reserve</t>
  </si>
  <si>
    <t>Other Financing Sources Op Transfer In-Payroll Tax Ben</t>
  </si>
  <si>
    <t>860.04.00.140-4700.01</t>
  </si>
  <si>
    <t>860.04.00.140-4700.19</t>
  </si>
  <si>
    <t>860.04.00.140-4700.21</t>
  </si>
  <si>
    <t>860.04.00.140-4850.07</t>
  </si>
  <si>
    <t>860.04.00.140-4850.10</t>
  </si>
  <si>
    <t>860.04.00.140-4850.23</t>
  </si>
  <si>
    <t>860.04.00.140-4850.24</t>
  </si>
  <si>
    <t>860.04.00.140-4850.25</t>
  </si>
  <si>
    <t>860.04.00.140-4850.30</t>
  </si>
  <si>
    <t>860.04.00.140-4900.01</t>
  </si>
  <si>
    <t>860.04.00.140-4900.64</t>
  </si>
  <si>
    <t>860.04.00.140-4900.65</t>
  </si>
  <si>
    <t>860.04.00.140-4900.66</t>
  </si>
  <si>
    <t>860.04.00.140-4900.68</t>
  </si>
  <si>
    <t>860.04.00.140-4900.69</t>
  </si>
  <si>
    <t>860.00.00.900-4900.87</t>
  </si>
  <si>
    <t>860.04.00.140-4900.88</t>
  </si>
  <si>
    <t>860.03.00.000-5000.01</t>
  </si>
  <si>
    <t>860.04.00.140-5000.01</t>
  </si>
  <si>
    <t>860.03.00.000-5000.02</t>
  </si>
  <si>
    <t>860.04.00.140-5000.02</t>
  </si>
  <si>
    <t>860.03.00.000-5000.03</t>
  </si>
  <si>
    <t>860.04.00.140-5000.03</t>
  </si>
  <si>
    <t>860.03.00.000-5000.04</t>
  </si>
  <si>
    <t>860.03.00.000-5000.05</t>
  </si>
  <si>
    <t>860.03.00.000-5000.06</t>
  </si>
  <si>
    <t>860.04.00.140-5000.06</t>
  </si>
  <si>
    <t>860.03.00.000-5000.07</t>
  </si>
  <si>
    <t>860.04.00.140-5000.07</t>
  </si>
  <si>
    <t>860.03.00.000-5000.08</t>
  </si>
  <si>
    <t>860.04.00.140-5000.08</t>
  </si>
  <si>
    <t>860.03.00.000-5000.09</t>
  </si>
  <si>
    <t>860.03.00.000-5000.10</t>
  </si>
  <si>
    <t>860.04.00.140-5000.10</t>
  </si>
  <si>
    <t>860.03.00.000-5000.11</t>
  </si>
  <si>
    <t>860.04.00.140-5000.11</t>
  </si>
  <si>
    <t>860.03.00.000-5000.12</t>
  </si>
  <si>
    <t>860.04.00.140-5000.12</t>
  </si>
  <si>
    <t>860.04.00.140-5000.99</t>
  </si>
  <si>
    <t>860.04.00.140-5100.00</t>
  </si>
  <si>
    <t>860.03.00.000-5100.01</t>
  </si>
  <si>
    <t>860.04.00.140-5100.01</t>
  </si>
  <si>
    <t>860.03.00.000-5100.02</t>
  </si>
  <si>
    <t>860.04.00.140-5100.02</t>
  </si>
  <si>
    <t>860.03.00.000-5100.03</t>
  </si>
  <si>
    <t>860.04.00.140-5100.03</t>
  </si>
  <si>
    <t>860.03.00.000-5100.04</t>
  </si>
  <si>
    <t>860.04.00.140-5100.04</t>
  </si>
  <si>
    <t>860.03.00.000-5100.05</t>
  </si>
  <si>
    <t>860.04.00.140-5100.05</t>
  </si>
  <si>
    <t>860.03.00.000-5100.06</t>
  </si>
  <si>
    <t>860.04.00.140-5100.06</t>
  </si>
  <si>
    <t>860.03.00.000-5100.07</t>
  </si>
  <si>
    <t>860.04.00.140-5100.07</t>
  </si>
  <si>
    <t>860.03.00.000-5100.08</t>
  </si>
  <si>
    <t>860.04.00.140-5100.08</t>
  </si>
  <si>
    <t>860.03.00.000-5100.09</t>
  </si>
  <si>
    <t>860.04.00.140-5100.09</t>
  </si>
  <si>
    <t>860.03.00.000-5100.10</t>
  </si>
  <si>
    <t>860.03.00.000-5100.11</t>
  </si>
  <si>
    <t>860.04.00.140-5100.11</t>
  </si>
  <si>
    <t>860.03.00.000-5100.12</t>
  </si>
  <si>
    <t>860.04.00.140-5100.12</t>
  </si>
  <si>
    <t>860.03.00.000-5100.13</t>
  </si>
  <si>
    <t>860.03.00.000-5100.14</t>
  </si>
  <si>
    <t>860.03.00.000-5100.15</t>
  </si>
  <si>
    <t>860.04.00.140-5100.15</t>
  </si>
  <si>
    <t>860.03.00.000-5100.16</t>
  </si>
  <si>
    <t>860.03.00.000-5100.17</t>
  </si>
  <si>
    <t>860.04.00.140-5100.17</t>
  </si>
  <si>
    <t>860.04.00.140-5100.98</t>
  </si>
  <si>
    <t>860.04.00.140-5100.99</t>
  </si>
  <si>
    <t>860.04.00.140-6000.01</t>
  </si>
  <si>
    <t>860.04.00.140-6000.10</t>
  </si>
  <si>
    <t>860.04.00.140-6000.12</t>
  </si>
  <si>
    <t>860.04.00.140-6000.16</t>
  </si>
  <si>
    <t>860.04.00.140-6000.17</t>
  </si>
  <si>
    <t>860.04.00.140-6000.18</t>
  </si>
  <si>
    <t>860.04.00.140-6000.19</t>
  </si>
  <si>
    <t>860.04.00.140-6100.01</t>
  </si>
  <si>
    <t>860.04.00.140-6100.02</t>
  </si>
  <si>
    <t>860.04.00.140-6100.03</t>
  </si>
  <si>
    <t>860.04.00.140-6200.01</t>
  </si>
  <si>
    <t>860.04.00.140-6200.02</t>
  </si>
  <si>
    <t>860.04.00.140-6200.09</t>
  </si>
  <si>
    <t>860.04.00.140-6270.01</t>
  </si>
  <si>
    <t>860.04.00.140-6270.02</t>
  </si>
  <si>
    <t>860.04.00.140-6300.01</t>
  </si>
  <si>
    <t>860.04.00.140-6300.02</t>
  </si>
  <si>
    <t>860.04.00.140-6300.03</t>
  </si>
  <si>
    <t>860.04.00.140-6400.01</t>
  </si>
  <si>
    <t>860.04.00.140-6400.20</t>
  </si>
  <si>
    <t>860.04.00.140-6400.24</t>
  </si>
  <si>
    <t>860.04.00.140-6500.02</t>
  </si>
  <si>
    <t>860.04.00.140-6500.03</t>
  </si>
  <si>
    <t>860.04.00.140-6500.04</t>
  </si>
  <si>
    <t>860.04.00.140-6500.06</t>
  </si>
  <si>
    <t>860.04.00.140-6600.01</t>
  </si>
  <si>
    <t>860.04.00.140-6600.03</t>
  </si>
  <si>
    <t>860.04.00.140-6600.04</t>
  </si>
  <si>
    <t>860.04.00.140-6600.06</t>
  </si>
  <si>
    <t>860.04.00.140-6600.07</t>
  </si>
  <si>
    <t>860.04.00.140-6600.25</t>
  </si>
  <si>
    <t>860.04.00.140-6600.26</t>
  </si>
  <si>
    <t>860.04.00.140-6600.27</t>
  </si>
  <si>
    <t>860.04.00.140-6600.30</t>
  </si>
  <si>
    <t>860.04.00.140-6600.35</t>
  </si>
  <si>
    <t>860.04.00.140-6600.36</t>
  </si>
  <si>
    <t>860.04.00.140-6600.37</t>
  </si>
  <si>
    <t>860.04.00.140-7000.03</t>
  </si>
  <si>
    <t>860.00.00.900-7000.07</t>
  </si>
  <si>
    <t>860.00.00.900-7000.99</t>
  </si>
  <si>
    <t>860.04.00.140-7000.99</t>
  </si>
  <si>
    <t>860.00.00.900-8000.13</t>
  </si>
  <si>
    <t>860.00.00.900-9000.83</t>
  </si>
  <si>
    <t>Benefits Other Post Employment Benefits</t>
  </si>
  <si>
    <t>Benefits GASB 75 Expense</t>
  </si>
  <si>
    <t>Benefits Pension Expense</t>
  </si>
  <si>
    <t>Professional Services Consultant</t>
  </si>
  <si>
    <t>Professional Services Defense Fees &amp; Cost</t>
  </si>
  <si>
    <t>Professional Services Workers Comp Admin Fees</t>
  </si>
  <si>
    <t>Supplies-SIR Safety Program</t>
  </si>
  <si>
    <t>Supplies-SIR Ergonomic Improvements</t>
  </si>
  <si>
    <t>Dues &amp; Subscriptions Publications</t>
  </si>
  <si>
    <t>Dues &amp; Subscriptions Certifications</t>
  </si>
  <si>
    <t>Repairs &amp; Maintenance Property Remediation</t>
  </si>
  <si>
    <t>Claims &amp; Insurance Claim Settlement</t>
  </si>
  <si>
    <t>Claims &amp; Insurance Damage to City Property</t>
  </si>
  <si>
    <t>Claims &amp; Insurance Unanticipated Property Claims</t>
  </si>
  <si>
    <t>Administrative Expenses Support Services-Direct Labor</t>
  </si>
  <si>
    <t>Administrative Expenses Other Expenses</t>
  </si>
  <si>
    <t>Administrative Expenses Safety Training</t>
  </si>
  <si>
    <t>Administrative Expenses Prior Worker's Comp Claims</t>
  </si>
  <si>
    <t>Capital Outlay Computer Hardware</t>
  </si>
  <si>
    <t>Capital Improvements-General Government Building Renovation</t>
  </si>
  <si>
    <t>Operating Transfers Out Information Technology Fund</t>
  </si>
  <si>
    <t>Provisional Budget</t>
  </si>
  <si>
    <t>Tota Budget Request</t>
  </si>
  <si>
    <t>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</si>
</sst>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9" fontId="2" fillId="0" borderId="3" xfId="3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100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-%202020-10-26T173605.596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3596">
          <cell r="A13596" t="str">
            <v>860 - Self In-5100.98</v>
          </cell>
          <cell r="B13596" t="str">
            <v>860</v>
          </cell>
          <cell r="C13596" t="str">
            <v xml:space="preserve">- </v>
          </cell>
          <cell r="D13596" t="str">
            <v>el</v>
          </cell>
          <cell r="E13596" t="str">
            <v xml:space="preserve"> In</v>
          </cell>
          <cell r="F13596" t="str">
            <v>5100.98</v>
          </cell>
          <cell r="G13596" t="str">
            <v>Benefits GASB 75 Expense</v>
          </cell>
          <cell r="H13596">
            <v>0</v>
          </cell>
          <cell r="I13596">
            <v>0</v>
          </cell>
          <cell r="J13596">
            <v>0</v>
          </cell>
          <cell r="K13596">
            <v>0</v>
          </cell>
          <cell r="L13596">
            <v>0</v>
          </cell>
          <cell r="M13596">
            <v>0</v>
          </cell>
          <cell r="N13596">
            <v>0</v>
          </cell>
        </row>
        <row r="13597">
          <cell r="A13597" t="str">
            <v>860.00.00.900-7000.07</v>
          </cell>
          <cell r="B13597" t="str">
            <v>860</v>
          </cell>
          <cell r="C13597" t="str">
            <v>00</v>
          </cell>
          <cell r="D13597" t="str">
            <v>00</v>
          </cell>
          <cell r="E13597" t="str">
            <v>900</v>
          </cell>
          <cell r="F13597" t="str">
            <v>7000.07</v>
          </cell>
          <cell r="G13597" t="str">
            <v>Capital Outlay Computer Hardware</v>
          </cell>
          <cell r="H13597">
            <v>0</v>
          </cell>
          <cell r="I13597">
            <v>0</v>
          </cell>
          <cell r="J13597">
            <v>0</v>
          </cell>
          <cell r="K13597">
            <v>0</v>
          </cell>
          <cell r="L13597">
            <v>0</v>
          </cell>
          <cell r="M13597">
            <v>0</v>
          </cell>
          <cell r="N13597">
            <v>0</v>
          </cell>
        </row>
        <row r="13598">
          <cell r="A13598" t="str">
            <v>860.00.00.900-7000.99</v>
          </cell>
          <cell r="B13598" t="str">
            <v>860</v>
          </cell>
          <cell r="C13598" t="str">
            <v>00</v>
          </cell>
          <cell r="D13598" t="str">
            <v>00</v>
          </cell>
          <cell r="E13598" t="str">
            <v>900</v>
          </cell>
          <cell r="F13598" t="str">
            <v>7000.99</v>
          </cell>
          <cell r="G13598" t="str">
            <v>Capital Outlay General</v>
          </cell>
          <cell r="H13598">
            <v>0</v>
          </cell>
          <cell r="I13598">
            <v>0</v>
          </cell>
          <cell r="J13598">
            <v>0</v>
          </cell>
          <cell r="K13598">
            <v>0</v>
          </cell>
          <cell r="L13598">
            <v>0</v>
          </cell>
          <cell r="M13598">
            <v>0</v>
          </cell>
          <cell r="N13598">
            <v>0</v>
          </cell>
        </row>
        <row r="13599">
          <cell r="A13599" t="str">
            <v>860.00.00.900-8000.13</v>
          </cell>
          <cell r="B13599" t="str">
            <v>860</v>
          </cell>
          <cell r="C13599" t="str">
            <v>00</v>
          </cell>
          <cell r="D13599" t="str">
            <v>00</v>
          </cell>
          <cell r="E13599" t="str">
            <v>900</v>
          </cell>
          <cell r="F13599" t="str">
            <v>8000.13</v>
          </cell>
          <cell r="G13599" t="str">
            <v>Capital Improvements-General Government Building Renovation</v>
          </cell>
          <cell r="H13599">
            <v>0</v>
          </cell>
          <cell r="I13599">
            <v>0</v>
          </cell>
          <cell r="J13599">
            <v>0</v>
          </cell>
          <cell r="K13599">
            <v>0</v>
          </cell>
          <cell r="L13599">
            <v>0</v>
          </cell>
          <cell r="M13599">
            <v>0</v>
          </cell>
          <cell r="N13599">
            <v>0</v>
          </cell>
        </row>
        <row r="13600">
          <cell r="A13600" t="str">
            <v>860.00.00.900-9000.83</v>
          </cell>
          <cell r="B13600" t="str">
            <v>860</v>
          </cell>
          <cell r="C13600" t="str">
            <v>00</v>
          </cell>
          <cell r="D13600" t="str">
            <v>00</v>
          </cell>
          <cell r="E13600" t="str">
            <v>900</v>
          </cell>
          <cell r="F13600" t="str">
            <v>9000.83</v>
          </cell>
          <cell r="G13600" t="str">
            <v>Operating Transfers Out Information Technology Fund</v>
          </cell>
          <cell r="H13600">
            <v>0</v>
          </cell>
          <cell r="I13600">
            <v>0</v>
          </cell>
          <cell r="J13600">
            <v>0</v>
          </cell>
          <cell r="K13600">
            <v>0</v>
          </cell>
          <cell r="L13600">
            <v>0</v>
          </cell>
          <cell r="M13600">
            <v>0</v>
          </cell>
          <cell r="N13600">
            <v>0</v>
          </cell>
        </row>
        <row r="13601">
          <cell r="A13601" t="str">
            <v>860.03.00.000-5000.01</v>
          </cell>
          <cell r="B13601" t="str">
            <v>860</v>
          </cell>
          <cell r="C13601" t="str">
            <v>03</v>
          </cell>
          <cell r="D13601" t="str">
            <v>00</v>
          </cell>
          <cell r="E13601" t="str">
            <v>000</v>
          </cell>
          <cell r="F13601" t="str">
            <v>5000.01</v>
          </cell>
          <cell r="G13601" t="str">
            <v>Salaries Regular</v>
          </cell>
          <cell r="H13601">
            <v>0</v>
          </cell>
          <cell r="I13601">
            <v>0</v>
          </cell>
          <cell r="J13601">
            <v>0</v>
          </cell>
          <cell r="K13601">
            <v>0</v>
          </cell>
          <cell r="L13601">
            <v>0</v>
          </cell>
          <cell r="M13601">
            <v>0</v>
          </cell>
          <cell r="N13601">
            <v>0</v>
          </cell>
        </row>
        <row r="13602">
          <cell r="A13602" t="str">
            <v>860.03.00.000-5000.02</v>
          </cell>
          <cell r="B13602" t="str">
            <v>860</v>
          </cell>
          <cell r="C13602" t="str">
            <v>03</v>
          </cell>
          <cell r="D13602" t="str">
            <v>00</v>
          </cell>
          <cell r="E13602" t="str">
            <v>000</v>
          </cell>
          <cell r="F13602" t="str">
            <v>5000.02</v>
          </cell>
          <cell r="G13602" t="str">
            <v>Salaries Part Time</v>
          </cell>
          <cell r="H13602">
            <v>0</v>
          </cell>
          <cell r="I13602">
            <v>0</v>
          </cell>
          <cell r="J13602">
            <v>0</v>
          </cell>
          <cell r="K13602">
            <v>0</v>
          </cell>
          <cell r="L13602">
            <v>0</v>
          </cell>
          <cell r="M13602">
            <v>0</v>
          </cell>
          <cell r="N13602">
            <v>0</v>
          </cell>
        </row>
        <row r="13603">
          <cell r="A13603" t="str">
            <v>860.03.00.000-5000.03</v>
          </cell>
          <cell r="B13603" t="str">
            <v>860</v>
          </cell>
          <cell r="C13603" t="str">
            <v>03</v>
          </cell>
          <cell r="D13603" t="str">
            <v>00</v>
          </cell>
          <cell r="E13603" t="str">
            <v>000</v>
          </cell>
          <cell r="F13603" t="str">
            <v>5000.03</v>
          </cell>
          <cell r="G13603" t="str">
            <v>Salaries Overtime</v>
          </cell>
          <cell r="H13603">
            <v>0</v>
          </cell>
          <cell r="I13603">
            <v>0</v>
          </cell>
          <cell r="J13603">
            <v>0</v>
          </cell>
          <cell r="K13603">
            <v>0</v>
          </cell>
          <cell r="L13603">
            <v>0</v>
          </cell>
          <cell r="M13603">
            <v>0</v>
          </cell>
          <cell r="N13603">
            <v>0</v>
          </cell>
        </row>
        <row r="13604">
          <cell r="A13604" t="str">
            <v>860.03.00.000-5000.04</v>
          </cell>
          <cell r="B13604" t="str">
            <v>860</v>
          </cell>
          <cell r="C13604" t="str">
            <v>03</v>
          </cell>
          <cell r="D13604" t="str">
            <v>00</v>
          </cell>
          <cell r="E13604" t="str">
            <v>000</v>
          </cell>
          <cell r="F13604" t="str">
            <v>5000.04</v>
          </cell>
          <cell r="G13604" t="str">
            <v>Salaries Holiday Pay</v>
          </cell>
          <cell r="H13604">
            <v>0</v>
          </cell>
          <cell r="I13604">
            <v>0</v>
          </cell>
          <cell r="J13604">
            <v>0</v>
          </cell>
          <cell r="K13604">
            <v>0</v>
          </cell>
          <cell r="L13604">
            <v>0</v>
          </cell>
          <cell r="M13604">
            <v>0</v>
          </cell>
          <cell r="N13604">
            <v>0</v>
          </cell>
        </row>
        <row r="13605">
          <cell r="A13605" t="str">
            <v>860.03.00.000-5000.05</v>
          </cell>
          <cell r="B13605" t="str">
            <v>860</v>
          </cell>
          <cell r="C13605" t="str">
            <v>03</v>
          </cell>
          <cell r="D13605" t="str">
            <v>00</v>
          </cell>
          <cell r="E13605" t="str">
            <v>000</v>
          </cell>
          <cell r="F13605" t="str">
            <v>5000.05</v>
          </cell>
          <cell r="G13605" t="str">
            <v>Salaries Duty Pay</v>
          </cell>
          <cell r="H13605">
            <v>0</v>
          </cell>
          <cell r="I13605">
            <v>0</v>
          </cell>
          <cell r="J13605">
            <v>0</v>
          </cell>
          <cell r="K13605">
            <v>0</v>
          </cell>
          <cell r="L13605">
            <v>0</v>
          </cell>
          <cell r="M13605">
            <v>0</v>
          </cell>
          <cell r="N13605">
            <v>0</v>
          </cell>
        </row>
        <row r="13606">
          <cell r="A13606" t="str">
            <v>860.03.00.000-5000.06</v>
          </cell>
          <cell r="B13606" t="str">
            <v>860</v>
          </cell>
          <cell r="C13606" t="str">
            <v>03</v>
          </cell>
          <cell r="D13606" t="str">
            <v>00</v>
          </cell>
          <cell r="E13606" t="str">
            <v>000</v>
          </cell>
          <cell r="F13606" t="str">
            <v>5000.06</v>
          </cell>
          <cell r="G13606" t="str">
            <v>Salaries Out of Class</v>
          </cell>
          <cell r="H13606">
            <v>0</v>
          </cell>
          <cell r="I13606">
            <v>0</v>
          </cell>
          <cell r="J13606">
            <v>0</v>
          </cell>
          <cell r="K13606">
            <v>0</v>
          </cell>
          <cell r="L13606">
            <v>0</v>
          </cell>
          <cell r="M13606">
            <v>0</v>
          </cell>
          <cell r="N13606">
            <v>0</v>
          </cell>
        </row>
        <row r="13607">
          <cell r="A13607" t="str">
            <v>860.03.00.000-5000.07</v>
          </cell>
          <cell r="B13607" t="str">
            <v>860</v>
          </cell>
          <cell r="C13607" t="str">
            <v>03</v>
          </cell>
          <cell r="D13607" t="str">
            <v>00</v>
          </cell>
          <cell r="E13607" t="str">
            <v>000</v>
          </cell>
          <cell r="F13607" t="str">
            <v>5000.07</v>
          </cell>
          <cell r="G13607" t="str">
            <v>Salaries Admin Leave Pay</v>
          </cell>
          <cell r="H13607">
            <v>0</v>
          </cell>
          <cell r="I13607">
            <v>0</v>
          </cell>
          <cell r="J13607">
            <v>0</v>
          </cell>
          <cell r="K13607">
            <v>0</v>
          </cell>
          <cell r="L13607">
            <v>0</v>
          </cell>
          <cell r="M13607">
            <v>0</v>
          </cell>
          <cell r="N13607">
            <v>0</v>
          </cell>
        </row>
        <row r="13608">
          <cell r="A13608" t="str">
            <v>860.03.00.000-5000.08</v>
          </cell>
          <cell r="B13608" t="str">
            <v>860</v>
          </cell>
          <cell r="C13608" t="str">
            <v>03</v>
          </cell>
          <cell r="D13608" t="str">
            <v>00</v>
          </cell>
          <cell r="E13608" t="str">
            <v>000</v>
          </cell>
          <cell r="F13608" t="str">
            <v>5000.08</v>
          </cell>
          <cell r="G13608" t="str">
            <v>Salaries Longevity Pay</v>
          </cell>
          <cell r="H13608">
            <v>0</v>
          </cell>
          <cell r="I13608">
            <v>0</v>
          </cell>
          <cell r="J13608">
            <v>0</v>
          </cell>
          <cell r="K13608">
            <v>0</v>
          </cell>
          <cell r="L13608">
            <v>0</v>
          </cell>
          <cell r="M13608">
            <v>0</v>
          </cell>
          <cell r="N13608">
            <v>0</v>
          </cell>
        </row>
        <row r="13609">
          <cell r="A13609" t="str">
            <v>860.03.00.000-5000.09</v>
          </cell>
          <cell r="B13609" t="str">
            <v>860</v>
          </cell>
          <cell r="C13609" t="str">
            <v>03</v>
          </cell>
          <cell r="D13609" t="str">
            <v>00</v>
          </cell>
          <cell r="E13609" t="str">
            <v>000</v>
          </cell>
          <cell r="F13609" t="str">
            <v>5000.09</v>
          </cell>
          <cell r="G13609" t="str">
            <v>Salaries Mutual Aid Overtime</v>
          </cell>
          <cell r="H13609">
            <v>0</v>
          </cell>
          <cell r="I13609">
            <v>0</v>
          </cell>
          <cell r="J13609">
            <v>0</v>
          </cell>
          <cell r="K13609">
            <v>0</v>
          </cell>
          <cell r="L13609">
            <v>0</v>
          </cell>
          <cell r="M13609">
            <v>0</v>
          </cell>
          <cell r="N13609">
            <v>0</v>
          </cell>
        </row>
        <row r="13610">
          <cell r="A13610" t="str">
            <v>860.03.00.000-5000.10</v>
          </cell>
          <cell r="B13610" t="str">
            <v>860</v>
          </cell>
          <cell r="C13610" t="str">
            <v>03</v>
          </cell>
          <cell r="D13610" t="str">
            <v>00</v>
          </cell>
          <cell r="E13610" t="str">
            <v>000</v>
          </cell>
          <cell r="F13610" t="str">
            <v>5000.10</v>
          </cell>
          <cell r="G13610" t="str">
            <v>Salaries Furloughs</v>
          </cell>
          <cell r="H13610">
            <v>0</v>
          </cell>
          <cell r="I13610">
            <v>0</v>
          </cell>
          <cell r="J13610">
            <v>0</v>
          </cell>
          <cell r="K13610">
            <v>0</v>
          </cell>
          <cell r="L13610">
            <v>0</v>
          </cell>
          <cell r="M13610">
            <v>0</v>
          </cell>
          <cell r="N13610">
            <v>0</v>
          </cell>
        </row>
        <row r="13611">
          <cell r="A13611" t="str">
            <v>860.03.00.000-5000.11</v>
          </cell>
          <cell r="B13611" t="str">
            <v>860</v>
          </cell>
          <cell r="C13611" t="str">
            <v>03</v>
          </cell>
          <cell r="D13611" t="str">
            <v>00</v>
          </cell>
          <cell r="E13611" t="str">
            <v>000</v>
          </cell>
          <cell r="F13611" t="str">
            <v>5000.11</v>
          </cell>
          <cell r="G13611" t="str">
            <v>Salaries Worker's Comp</v>
          </cell>
          <cell r="H13611">
            <v>0</v>
          </cell>
          <cell r="I13611">
            <v>0</v>
          </cell>
          <cell r="J13611">
            <v>0</v>
          </cell>
          <cell r="K13611">
            <v>0</v>
          </cell>
          <cell r="L13611">
            <v>0</v>
          </cell>
          <cell r="M13611">
            <v>0</v>
          </cell>
          <cell r="N13611">
            <v>0</v>
          </cell>
        </row>
        <row r="13612">
          <cell r="A13612" t="str">
            <v>860.03.00.000-5000.12</v>
          </cell>
          <cell r="B13612" t="str">
            <v>860</v>
          </cell>
          <cell r="C13612" t="str">
            <v>03</v>
          </cell>
          <cell r="D13612" t="str">
            <v>00</v>
          </cell>
          <cell r="E13612" t="str">
            <v>000</v>
          </cell>
          <cell r="F13612" t="str">
            <v>5000.12</v>
          </cell>
          <cell r="G13612" t="str">
            <v>Salaries Compensated Absences</v>
          </cell>
          <cell r="H13612">
            <v>0</v>
          </cell>
          <cell r="I13612">
            <v>0</v>
          </cell>
          <cell r="J13612">
            <v>0</v>
          </cell>
          <cell r="K13612">
            <v>0</v>
          </cell>
          <cell r="L13612">
            <v>0</v>
          </cell>
          <cell r="M13612">
            <v>0</v>
          </cell>
          <cell r="N13612">
            <v>0</v>
          </cell>
        </row>
        <row r="13613">
          <cell r="A13613" t="str">
            <v>860.03.00.000-5100.01</v>
          </cell>
          <cell r="B13613" t="str">
            <v>860</v>
          </cell>
          <cell r="C13613" t="str">
            <v>03</v>
          </cell>
          <cell r="D13613" t="str">
            <v>00</v>
          </cell>
          <cell r="E13613" t="str">
            <v>000</v>
          </cell>
          <cell r="F13613" t="str">
            <v>5100.01</v>
          </cell>
          <cell r="G13613" t="str">
            <v>Benefits Retirement</v>
          </cell>
          <cell r="H13613">
            <v>0</v>
          </cell>
          <cell r="I13613">
            <v>0</v>
          </cell>
          <cell r="J13613">
            <v>0</v>
          </cell>
          <cell r="K13613">
            <v>0</v>
          </cell>
          <cell r="L13613">
            <v>0</v>
          </cell>
          <cell r="M13613">
            <v>0</v>
          </cell>
          <cell r="N13613">
            <v>0</v>
          </cell>
        </row>
        <row r="13614">
          <cell r="A13614" t="str">
            <v>860.03.00.000-5100.02</v>
          </cell>
          <cell r="B13614" t="str">
            <v>860</v>
          </cell>
          <cell r="C13614" t="str">
            <v>03</v>
          </cell>
          <cell r="D13614" t="str">
            <v>00</v>
          </cell>
          <cell r="E13614" t="str">
            <v>000</v>
          </cell>
          <cell r="F13614" t="str">
            <v>5100.02</v>
          </cell>
          <cell r="G13614" t="str">
            <v>Benefits Health Insurance</v>
          </cell>
          <cell r="H13614">
            <v>0</v>
          </cell>
          <cell r="I13614">
            <v>0</v>
          </cell>
          <cell r="J13614">
            <v>0</v>
          </cell>
          <cell r="K13614">
            <v>0</v>
          </cell>
          <cell r="L13614">
            <v>0</v>
          </cell>
          <cell r="M13614">
            <v>0</v>
          </cell>
          <cell r="N13614">
            <v>0</v>
          </cell>
        </row>
        <row r="13615">
          <cell r="A13615" t="str">
            <v>860.03.00.000-5100.03</v>
          </cell>
          <cell r="B13615" t="str">
            <v>860</v>
          </cell>
          <cell r="C13615" t="str">
            <v>03</v>
          </cell>
          <cell r="D13615" t="str">
            <v>00</v>
          </cell>
          <cell r="E13615" t="str">
            <v>000</v>
          </cell>
          <cell r="F13615" t="str">
            <v>5100.03</v>
          </cell>
          <cell r="G13615" t="str">
            <v>Benefits Dental Insurance</v>
          </cell>
          <cell r="H13615">
            <v>0</v>
          </cell>
          <cell r="I13615">
            <v>0</v>
          </cell>
          <cell r="J13615">
            <v>0</v>
          </cell>
          <cell r="K13615">
            <v>0</v>
          </cell>
          <cell r="L13615">
            <v>0</v>
          </cell>
          <cell r="M13615">
            <v>0</v>
          </cell>
          <cell r="N13615">
            <v>0</v>
          </cell>
        </row>
        <row r="13616">
          <cell r="A13616" t="str">
            <v>860.03.00.000-5100.04</v>
          </cell>
          <cell r="B13616" t="str">
            <v>860</v>
          </cell>
          <cell r="C13616" t="str">
            <v>03</v>
          </cell>
          <cell r="D13616" t="str">
            <v>00</v>
          </cell>
          <cell r="E13616" t="str">
            <v>000</v>
          </cell>
          <cell r="F13616" t="str">
            <v>5100.04</v>
          </cell>
          <cell r="G13616" t="str">
            <v>Benefits Vision Insurance</v>
          </cell>
          <cell r="H13616">
            <v>0</v>
          </cell>
          <cell r="I13616">
            <v>0</v>
          </cell>
          <cell r="J13616">
            <v>0</v>
          </cell>
          <cell r="K13616">
            <v>0</v>
          </cell>
          <cell r="L13616">
            <v>0</v>
          </cell>
          <cell r="M13616">
            <v>0</v>
          </cell>
          <cell r="N13616">
            <v>0</v>
          </cell>
        </row>
        <row r="13617">
          <cell r="A13617" t="str">
            <v>860.03.00.000-5100.05</v>
          </cell>
          <cell r="B13617" t="str">
            <v>860</v>
          </cell>
          <cell r="C13617" t="str">
            <v>03</v>
          </cell>
          <cell r="D13617" t="str">
            <v>00</v>
          </cell>
          <cell r="E13617" t="str">
            <v>000</v>
          </cell>
          <cell r="F13617" t="str">
            <v>5100.05</v>
          </cell>
          <cell r="G13617" t="str">
            <v>Benefits Life Insurance</v>
          </cell>
          <cell r="H13617">
            <v>0</v>
          </cell>
          <cell r="I13617">
            <v>0</v>
          </cell>
          <cell r="J13617">
            <v>0</v>
          </cell>
          <cell r="K13617">
            <v>0</v>
          </cell>
          <cell r="L13617">
            <v>0</v>
          </cell>
          <cell r="M13617">
            <v>0</v>
          </cell>
          <cell r="N13617">
            <v>0</v>
          </cell>
        </row>
        <row r="13618">
          <cell r="A13618" t="str">
            <v>860.03.00.000-5100.06</v>
          </cell>
          <cell r="B13618" t="str">
            <v>860</v>
          </cell>
          <cell r="C13618" t="str">
            <v>03</v>
          </cell>
          <cell r="D13618" t="str">
            <v>00</v>
          </cell>
          <cell r="E13618" t="str">
            <v>000</v>
          </cell>
          <cell r="F13618" t="str">
            <v>5100.06</v>
          </cell>
          <cell r="G13618" t="str">
            <v>Benefits Worker's Comp</v>
          </cell>
          <cell r="H13618">
            <v>0</v>
          </cell>
          <cell r="I13618">
            <v>0</v>
          </cell>
          <cell r="J13618">
            <v>0</v>
          </cell>
          <cell r="K13618">
            <v>0</v>
          </cell>
          <cell r="L13618">
            <v>0</v>
          </cell>
          <cell r="M13618">
            <v>0</v>
          </cell>
          <cell r="N13618">
            <v>0</v>
          </cell>
        </row>
        <row r="13619">
          <cell r="A13619" t="str">
            <v>860.03.00.000-5100.07</v>
          </cell>
          <cell r="B13619" t="str">
            <v>860</v>
          </cell>
          <cell r="C13619" t="str">
            <v>03</v>
          </cell>
          <cell r="D13619" t="str">
            <v>00</v>
          </cell>
          <cell r="E13619" t="str">
            <v>000</v>
          </cell>
          <cell r="F13619" t="str">
            <v>5100.07</v>
          </cell>
          <cell r="G13619" t="str">
            <v>Benefits Long Term Disability</v>
          </cell>
          <cell r="H13619">
            <v>0</v>
          </cell>
          <cell r="I13619">
            <v>0</v>
          </cell>
          <cell r="J13619">
            <v>0</v>
          </cell>
          <cell r="K13619">
            <v>0</v>
          </cell>
          <cell r="L13619">
            <v>0</v>
          </cell>
          <cell r="M13619">
            <v>0</v>
          </cell>
          <cell r="N13619">
            <v>0</v>
          </cell>
        </row>
        <row r="13620">
          <cell r="A13620" t="str">
            <v>860.03.00.000-5100.08</v>
          </cell>
          <cell r="B13620" t="str">
            <v>860</v>
          </cell>
          <cell r="C13620" t="str">
            <v>03</v>
          </cell>
          <cell r="D13620" t="str">
            <v>00</v>
          </cell>
          <cell r="E13620" t="str">
            <v>000</v>
          </cell>
          <cell r="F13620" t="str">
            <v>5100.08</v>
          </cell>
          <cell r="G13620" t="str">
            <v>Benefits Deferred Compensation</v>
          </cell>
          <cell r="H13620">
            <v>0</v>
          </cell>
          <cell r="I13620">
            <v>0</v>
          </cell>
          <cell r="J13620">
            <v>0</v>
          </cell>
          <cell r="K13620">
            <v>0</v>
          </cell>
          <cell r="L13620">
            <v>0</v>
          </cell>
          <cell r="M13620">
            <v>0</v>
          </cell>
          <cell r="N13620">
            <v>0</v>
          </cell>
        </row>
        <row r="13621">
          <cell r="A13621" t="str">
            <v>860.03.00.000-5100.09</v>
          </cell>
          <cell r="B13621" t="str">
            <v>860</v>
          </cell>
          <cell r="C13621" t="str">
            <v>03</v>
          </cell>
          <cell r="D13621" t="str">
            <v>00</v>
          </cell>
          <cell r="E13621" t="str">
            <v>000</v>
          </cell>
          <cell r="F13621" t="str">
            <v>5100.09</v>
          </cell>
          <cell r="G13621" t="str">
            <v>Benefits Unemployment Insurance</v>
          </cell>
          <cell r="H13621">
            <v>0</v>
          </cell>
          <cell r="I13621">
            <v>0</v>
          </cell>
          <cell r="J13621">
            <v>0</v>
          </cell>
          <cell r="K13621">
            <v>0</v>
          </cell>
          <cell r="L13621">
            <v>0</v>
          </cell>
          <cell r="M13621">
            <v>0</v>
          </cell>
          <cell r="N13621">
            <v>0</v>
          </cell>
        </row>
        <row r="13622">
          <cell r="A13622" t="str">
            <v>860.03.00.000-5100.10</v>
          </cell>
          <cell r="B13622" t="str">
            <v>860</v>
          </cell>
          <cell r="C13622" t="str">
            <v>03</v>
          </cell>
          <cell r="D13622" t="str">
            <v>00</v>
          </cell>
          <cell r="E13622" t="str">
            <v>000</v>
          </cell>
          <cell r="F13622" t="str">
            <v>5100.10</v>
          </cell>
          <cell r="G13622" t="str">
            <v>Benefits Uniform Allowance</v>
          </cell>
          <cell r="H13622">
            <v>0</v>
          </cell>
          <cell r="I13622">
            <v>0</v>
          </cell>
          <cell r="J13622">
            <v>0</v>
          </cell>
          <cell r="K13622">
            <v>0</v>
          </cell>
          <cell r="L13622">
            <v>0</v>
          </cell>
          <cell r="M13622">
            <v>0</v>
          </cell>
          <cell r="N13622">
            <v>0</v>
          </cell>
        </row>
        <row r="13623">
          <cell r="A13623" t="str">
            <v>860.03.00.000-5100.11</v>
          </cell>
          <cell r="B13623" t="str">
            <v>860</v>
          </cell>
          <cell r="C13623" t="str">
            <v>03</v>
          </cell>
          <cell r="D13623" t="str">
            <v>00</v>
          </cell>
          <cell r="E13623" t="str">
            <v>000</v>
          </cell>
          <cell r="F13623" t="str">
            <v>5100.11</v>
          </cell>
          <cell r="G13623" t="str">
            <v>Benefits Medicare</v>
          </cell>
          <cell r="H13623">
            <v>0</v>
          </cell>
          <cell r="I13623">
            <v>0</v>
          </cell>
          <cell r="J13623">
            <v>0</v>
          </cell>
          <cell r="K13623">
            <v>0</v>
          </cell>
          <cell r="L13623">
            <v>0</v>
          </cell>
          <cell r="M13623">
            <v>0</v>
          </cell>
          <cell r="N13623">
            <v>0</v>
          </cell>
        </row>
        <row r="13624">
          <cell r="A13624" t="str">
            <v>860.03.00.000-5100.12</v>
          </cell>
          <cell r="B13624" t="str">
            <v>860</v>
          </cell>
          <cell r="C13624" t="str">
            <v>03</v>
          </cell>
          <cell r="D13624" t="str">
            <v>00</v>
          </cell>
          <cell r="E13624" t="str">
            <v>000</v>
          </cell>
          <cell r="F13624" t="str">
            <v>5100.12</v>
          </cell>
          <cell r="G13624" t="str">
            <v>Benefits Annual Physical Exam</v>
          </cell>
          <cell r="H13624">
            <v>0</v>
          </cell>
          <cell r="I13624">
            <v>0</v>
          </cell>
          <cell r="J13624">
            <v>0</v>
          </cell>
          <cell r="K13624">
            <v>0</v>
          </cell>
          <cell r="L13624">
            <v>0</v>
          </cell>
          <cell r="M13624">
            <v>0</v>
          </cell>
          <cell r="N13624">
            <v>0</v>
          </cell>
        </row>
        <row r="13625">
          <cell r="A13625" t="str">
            <v>860.03.00.000-5100.13</v>
          </cell>
          <cell r="B13625" t="str">
            <v>860</v>
          </cell>
          <cell r="C13625" t="str">
            <v>03</v>
          </cell>
          <cell r="D13625" t="str">
            <v>00</v>
          </cell>
          <cell r="E13625" t="str">
            <v>000</v>
          </cell>
          <cell r="F13625" t="str">
            <v>5100.13</v>
          </cell>
          <cell r="G13625" t="str">
            <v>Benefits Employee Assistance Program</v>
          </cell>
          <cell r="H13625">
            <v>0</v>
          </cell>
          <cell r="I13625">
            <v>0</v>
          </cell>
          <cell r="J13625">
            <v>0</v>
          </cell>
          <cell r="K13625">
            <v>0</v>
          </cell>
          <cell r="L13625">
            <v>0</v>
          </cell>
          <cell r="M13625">
            <v>0</v>
          </cell>
          <cell r="N13625">
            <v>0</v>
          </cell>
        </row>
        <row r="13626">
          <cell r="A13626" t="str">
            <v>860.03.00.000-5100.14</v>
          </cell>
          <cell r="B13626" t="str">
            <v>860</v>
          </cell>
          <cell r="C13626" t="str">
            <v>03</v>
          </cell>
          <cell r="D13626" t="str">
            <v>00</v>
          </cell>
          <cell r="E13626" t="str">
            <v>000</v>
          </cell>
          <cell r="F13626" t="str">
            <v>5100.14</v>
          </cell>
          <cell r="G13626" t="str">
            <v>Benefits PPE</v>
          </cell>
          <cell r="H13626">
            <v>0</v>
          </cell>
          <cell r="I13626">
            <v>0</v>
          </cell>
          <cell r="J13626">
            <v>0</v>
          </cell>
          <cell r="K13626">
            <v>0</v>
          </cell>
          <cell r="L13626">
            <v>0</v>
          </cell>
          <cell r="M13626">
            <v>0</v>
          </cell>
          <cell r="N13626">
            <v>0</v>
          </cell>
        </row>
        <row r="13627">
          <cell r="A13627" t="str">
            <v>860.03.00.000-5100.15</v>
          </cell>
          <cell r="B13627" t="str">
            <v>860</v>
          </cell>
          <cell r="C13627" t="str">
            <v>03</v>
          </cell>
          <cell r="D13627" t="str">
            <v>00</v>
          </cell>
          <cell r="E13627" t="str">
            <v>000</v>
          </cell>
          <cell r="F13627" t="str">
            <v>5100.15</v>
          </cell>
          <cell r="G13627" t="str">
            <v>Benefits Cell Phone Allowance</v>
          </cell>
          <cell r="H13627">
            <v>0</v>
          </cell>
          <cell r="I13627">
            <v>0</v>
          </cell>
          <cell r="J13627">
            <v>0</v>
          </cell>
          <cell r="K13627">
            <v>0</v>
          </cell>
          <cell r="L13627">
            <v>0</v>
          </cell>
          <cell r="M13627">
            <v>0</v>
          </cell>
          <cell r="N13627">
            <v>0</v>
          </cell>
        </row>
        <row r="13628">
          <cell r="A13628" t="str">
            <v>860.03.00.000-5100.16</v>
          </cell>
          <cell r="B13628" t="str">
            <v>860</v>
          </cell>
          <cell r="C13628" t="str">
            <v>03</v>
          </cell>
          <cell r="D13628" t="str">
            <v>00</v>
          </cell>
          <cell r="E13628" t="str">
            <v>000</v>
          </cell>
          <cell r="F13628" t="str">
            <v>5100.16</v>
          </cell>
          <cell r="G13628" t="str">
            <v>Benefits 1959 Survivor Retirement</v>
          </cell>
          <cell r="H13628">
            <v>0</v>
          </cell>
          <cell r="I13628">
            <v>0</v>
          </cell>
          <cell r="J13628">
            <v>0</v>
          </cell>
          <cell r="K13628">
            <v>0</v>
          </cell>
          <cell r="L13628">
            <v>0</v>
          </cell>
          <cell r="M13628">
            <v>0</v>
          </cell>
          <cell r="N13628">
            <v>0</v>
          </cell>
        </row>
        <row r="13629">
          <cell r="A13629" t="str">
            <v>860.03.00.000-5100.17</v>
          </cell>
          <cell r="B13629" t="str">
            <v>860</v>
          </cell>
          <cell r="C13629" t="str">
            <v>03</v>
          </cell>
          <cell r="D13629" t="str">
            <v>00</v>
          </cell>
          <cell r="E13629" t="str">
            <v>000</v>
          </cell>
          <cell r="F13629" t="str">
            <v>5100.17</v>
          </cell>
          <cell r="G13629" t="str">
            <v>Benefits Other Post Employment Benefits</v>
          </cell>
          <cell r="H13629">
            <v>0</v>
          </cell>
          <cell r="I13629">
            <v>0</v>
          </cell>
          <cell r="J13629">
            <v>0</v>
          </cell>
          <cell r="K13629">
            <v>0</v>
          </cell>
          <cell r="L13629">
            <v>0</v>
          </cell>
          <cell r="M13629">
            <v>0</v>
          </cell>
          <cell r="N13629">
            <v>0</v>
          </cell>
        </row>
        <row r="13630">
          <cell r="A13630" t="str">
            <v>860.04.00.140-5000.01</v>
          </cell>
          <cell r="B13630" t="str">
            <v>860</v>
          </cell>
          <cell r="C13630" t="str">
            <v>04</v>
          </cell>
          <cell r="D13630" t="str">
            <v>00</v>
          </cell>
          <cell r="E13630" t="str">
            <v>140</v>
          </cell>
          <cell r="F13630" t="str">
            <v>5000.01</v>
          </cell>
          <cell r="G13630" t="str">
            <v>Salaries Regular</v>
          </cell>
          <cell r="H13630">
            <v>43156</v>
          </cell>
          <cell r="I13630">
            <v>0</v>
          </cell>
          <cell r="J13630">
            <v>43156</v>
          </cell>
          <cell r="K13630">
            <v>0</v>
          </cell>
          <cell r="L13630">
            <v>0</v>
          </cell>
          <cell r="M13630">
            <v>45310.2</v>
          </cell>
          <cell r="N13630">
            <v>-2154.1999999999998</v>
          </cell>
        </row>
        <row r="13631">
          <cell r="A13631" t="str">
            <v>860.04.00.140-5000.02</v>
          </cell>
          <cell r="B13631" t="str">
            <v>860</v>
          </cell>
          <cell r="C13631" t="str">
            <v>04</v>
          </cell>
          <cell r="D13631" t="str">
            <v>00</v>
          </cell>
          <cell r="E13631" t="str">
            <v>140</v>
          </cell>
          <cell r="F13631" t="str">
            <v>5000.02</v>
          </cell>
          <cell r="G13631" t="str">
            <v>Salaries Part Time</v>
          </cell>
          <cell r="H13631">
            <v>18000</v>
          </cell>
          <cell r="I13631">
            <v>0</v>
          </cell>
          <cell r="J13631">
            <v>18000</v>
          </cell>
          <cell r="K13631">
            <v>0</v>
          </cell>
          <cell r="L13631">
            <v>0</v>
          </cell>
          <cell r="M13631">
            <v>188.5</v>
          </cell>
          <cell r="N13631">
            <v>17811.5</v>
          </cell>
        </row>
        <row r="13632">
          <cell r="A13632" t="str">
            <v>860.04.00.140-5000.03</v>
          </cell>
          <cell r="B13632" t="str">
            <v>860</v>
          </cell>
          <cell r="C13632" t="str">
            <v>04</v>
          </cell>
          <cell r="D13632" t="str">
            <v>00</v>
          </cell>
          <cell r="E13632" t="str">
            <v>140</v>
          </cell>
          <cell r="F13632" t="str">
            <v>5000.03</v>
          </cell>
          <cell r="G13632" t="str">
            <v>Salaries Overtime</v>
          </cell>
          <cell r="H13632">
            <v>0</v>
          </cell>
          <cell r="I13632">
            <v>0</v>
          </cell>
          <cell r="J13632">
            <v>0</v>
          </cell>
          <cell r="K13632">
            <v>0</v>
          </cell>
          <cell r="L13632">
            <v>0</v>
          </cell>
          <cell r="M13632">
            <v>0</v>
          </cell>
          <cell r="N13632">
            <v>0</v>
          </cell>
        </row>
        <row r="13633">
          <cell r="A13633" t="str">
            <v>860.04.00.140-5000.06</v>
          </cell>
          <cell r="B13633" t="str">
            <v>860</v>
          </cell>
          <cell r="C13633" t="str">
            <v>04</v>
          </cell>
          <cell r="D13633" t="str">
            <v>00</v>
          </cell>
          <cell r="E13633" t="str">
            <v>140</v>
          </cell>
          <cell r="F13633" t="str">
            <v>5000.06</v>
          </cell>
          <cell r="G13633" t="str">
            <v>Salaries Out of Class</v>
          </cell>
          <cell r="H13633">
            <v>0</v>
          </cell>
          <cell r="I13633">
            <v>0</v>
          </cell>
          <cell r="J13633">
            <v>0</v>
          </cell>
          <cell r="K13633">
            <v>0</v>
          </cell>
          <cell r="L13633">
            <v>0</v>
          </cell>
          <cell r="M13633">
            <v>0</v>
          </cell>
          <cell r="N13633">
            <v>0</v>
          </cell>
        </row>
        <row r="13634">
          <cell r="A13634" t="str">
            <v>860.04.00.140-5000.07</v>
          </cell>
          <cell r="B13634" t="str">
            <v>860</v>
          </cell>
          <cell r="C13634" t="str">
            <v>04</v>
          </cell>
          <cell r="D13634" t="str">
            <v>00</v>
          </cell>
          <cell r="E13634" t="str">
            <v>140</v>
          </cell>
          <cell r="F13634" t="str">
            <v>5000.07</v>
          </cell>
          <cell r="G13634" t="str">
            <v>Salaries Admin Leave Pay</v>
          </cell>
          <cell r="H13634">
            <v>3889</v>
          </cell>
          <cell r="I13634">
            <v>0</v>
          </cell>
          <cell r="J13634">
            <v>3889</v>
          </cell>
          <cell r="K13634">
            <v>0</v>
          </cell>
          <cell r="L13634">
            <v>0</v>
          </cell>
          <cell r="M13634">
            <v>0</v>
          </cell>
          <cell r="N13634">
            <v>3889</v>
          </cell>
        </row>
        <row r="13635">
          <cell r="A13635" t="str">
            <v>860.04.00.140-5000.08</v>
          </cell>
          <cell r="B13635" t="str">
            <v>860</v>
          </cell>
          <cell r="C13635" t="str">
            <v>04</v>
          </cell>
          <cell r="D13635" t="str">
            <v>00</v>
          </cell>
          <cell r="E13635" t="str">
            <v>140</v>
          </cell>
          <cell r="F13635" t="str">
            <v>5000.08</v>
          </cell>
          <cell r="G13635" t="str">
            <v>Salaries Longevity Pay</v>
          </cell>
          <cell r="H13635">
            <v>1422</v>
          </cell>
          <cell r="I13635">
            <v>0</v>
          </cell>
          <cell r="J13635">
            <v>1422</v>
          </cell>
          <cell r="K13635">
            <v>0</v>
          </cell>
          <cell r="L13635">
            <v>0</v>
          </cell>
          <cell r="M13635">
            <v>0</v>
          </cell>
          <cell r="N13635">
            <v>1422</v>
          </cell>
        </row>
        <row r="13636">
          <cell r="A13636" t="str">
            <v>860.04.00.140-5000.10</v>
          </cell>
          <cell r="B13636" t="str">
            <v>860</v>
          </cell>
          <cell r="C13636" t="str">
            <v>04</v>
          </cell>
          <cell r="D13636" t="str">
            <v>00</v>
          </cell>
          <cell r="E13636" t="str">
            <v>140</v>
          </cell>
          <cell r="F13636" t="str">
            <v>5000.10</v>
          </cell>
          <cell r="G13636" t="str">
            <v>Salaries Furloughs</v>
          </cell>
          <cell r="H13636">
            <v>0</v>
          </cell>
          <cell r="I13636">
            <v>0</v>
          </cell>
          <cell r="J13636">
            <v>0</v>
          </cell>
          <cell r="K13636">
            <v>0</v>
          </cell>
          <cell r="L13636">
            <v>0</v>
          </cell>
          <cell r="M13636">
            <v>0</v>
          </cell>
          <cell r="N13636">
            <v>0</v>
          </cell>
        </row>
        <row r="13637">
          <cell r="A13637" t="str">
            <v>860.04.00.140-5000.11</v>
          </cell>
          <cell r="B13637" t="str">
            <v>860</v>
          </cell>
          <cell r="C13637" t="str">
            <v>04</v>
          </cell>
          <cell r="D13637" t="str">
            <v>00</v>
          </cell>
          <cell r="E13637" t="str">
            <v>140</v>
          </cell>
          <cell r="F13637" t="str">
            <v>5000.11</v>
          </cell>
          <cell r="G13637" t="str">
            <v>Salaries Worker's Comp</v>
          </cell>
          <cell r="H13637">
            <v>0</v>
          </cell>
          <cell r="I13637">
            <v>0</v>
          </cell>
          <cell r="J13637">
            <v>0</v>
          </cell>
          <cell r="K13637">
            <v>0</v>
          </cell>
          <cell r="L13637">
            <v>0</v>
          </cell>
          <cell r="M13637">
            <v>0</v>
          </cell>
          <cell r="N13637">
            <v>0</v>
          </cell>
        </row>
        <row r="13638">
          <cell r="A13638" t="str">
            <v>860.04.00.140-5000.12</v>
          </cell>
          <cell r="B13638" t="str">
            <v>860</v>
          </cell>
          <cell r="C13638" t="str">
            <v>04</v>
          </cell>
          <cell r="D13638" t="str">
            <v>00</v>
          </cell>
          <cell r="E13638" t="str">
            <v>140</v>
          </cell>
          <cell r="F13638" t="str">
            <v>5000.12</v>
          </cell>
          <cell r="G13638" t="str">
            <v>Salaries Compensated Absences</v>
          </cell>
          <cell r="H13638">
            <v>0</v>
          </cell>
          <cell r="I13638">
            <v>0</v>
          </cell>
          <cell r="J13638">
            <v>0</v>
          </cell>
          <cell r="K13638">
            <v>0</v>
          </cell>
          <cell r="L13638">
            <v>0</v>
          </cell>
          <cell r="M13638">
            <v>0</v>
          </cell>
          <cell r="N13638">
            <v>0</v>
          </cell>
        </row>
        <row r="13639">
          <cell r="A13639" t="str">
            <v>860.04.00.140-5000.99</v>
          </cell>
          <cell r="B13639" t="str">
            <v>860</v>
          </cell>
          <cell r="C13639" t="str">
            <v>04</v>
          </cell>
          <cell r="D13639" t="str">
            <v>00</v>
          </cell>
          <cell r="E13639" t="str">
            <v>140</v>
          </cell>
          <cell r="F13639" t="str">
            <v>5000.99</v>
          </cell>
          <cell r="G13639" t="str">
            <v>Salaries New Personnel Requests</v>
          </cell>
          <cell r="H13639">
            <v>0</v>
          </cell>
          <cell r="I13639">
            <v>0</v>
          </cell>
          <cell r="J13639">
            <v>0</v>
          </cell>
          <cell r="K13639">
            <v>0</v>
          </cell>
          <cell r="L13639">
            <v>0</v>
          </cell>
          <cell r="M13639">
            <v>0</v>
          </cell>
          <cell r="N13639">
            <v>0</v>
          </cell>
        </row>
        <row r="13640">
          <cell r="A13640" t="str">
            <v>860.04.00.140-5100.00</v>
          </cell>
          <cell r="B13640" t="str">
            <v>860</v>
          </cell>
          <cell r="C13640" t="str">
            <v>04</v>
          </cell>
          <cell r="D13640" t="str">
            <v>00</v>
          </cell>
          <cell r="E13640" t="str">
            <v>140</v>
          </cell>
          <cell r="F13640" t="str">
            <v>5100.00</v>
          </cell>
          <cell r="G13640" t="str">
            <v>Benefits PERS Pool Liability</v>
          </cell>
          <cell r="H13640">
            <v>26595</v>
          </cell>
          <cell r="I13640">
            <v>0</v>
          </cell>
          <cell r="J13640">
            <v>26595</v>
          </cell>
          <cell r="K13640">
            <v>0</v>
          </cell>
          <cell r="L13640">
            <v>0</v>
          </cell>
          <cell r="M13640">
            <v>7464.03</v>
          </cell>
          <cell r="N13640">
            <v>19130.97</v>
          </cell>
        </row>
        <row r="13641">
          <cell r="A13641" t="str">
            <v>860.04.00.140-5100.01</v>
          </cell>
          <cell r="B13641" t="str">
            <v>860</v>
          </cell>
          <cell r="C13641" t="str">
            <v>04</v>
          </cell>
          <cell r="D13641" t="str">
            <v>00</v>
          </cell>
          <cell r="E13641" t="str">
            <v>140</v>
          </cell>
          <cell r="F13641" t="str">
            <v>5100.01</v>
          </cell>
          <cell r="G13641" t="str">
            <v>Benefits Retirement</v>
          </cell>
          <cell r="H13641">
            <v>3655</v>
          </cell>
          <cell r="I13641">
            <v>0</v>
          </cell>
          <cell r="J13641">
            <v>3655</v>
          </cell>
          <cell r="K13641">
            <v>0</v>
          </cell>
          <cell r="L13641">
            <v>0</v>
          </cell>
          <cell r="M13641">
            <v>3021.63</v>
          </cell>
          <cell r="N13641">
            <v>633.37</v>
          </cell>
        </row>
        <row r="13642">
          <cell r="A13642" t="str">
            <v>860.04.00.140-5100.02</v>
          </cell>
          <cell r="B13642" t="str">
            <v>860</v>
          </cell>
          <cell r="C13642" t="str">
            <v>04</v>
          </cell>
          <cell r="D13642" t="str">
            <v>00</v>
          </cell>
          <cell r="E13642" t="str">
            <v>140</v>
          </cell>
          <cell r="F13642" t="str">
            <v>5100.02</v>
          </cell>
          <cell r="G13642" t="str">
            <v>Benefits Health Insurance</v>
          </cell>
          <cell r="H13642">
            <v>23603</v>
          </cell>
          <cell r="I13642">
            <v>0</v>
          </cell>
          <cell r="J13642">
            <v>23603</v>
          </cell>
          <cell r="K13642">
            <v>0</v>
          </cell>
          <cell r="L13642">
            <v>0</v>
          </cell>
          <cell r="M13642">
            <v>3205.77</v>
          </cell>
          <cell r="N13642">
            <v>20397.23</v>
          </cell>
        </row>
        <row r="13643">
          <cell r="A13643" t="str">
            <v>860.04.00.140-5100.03</v>
          </cell>
          <cell r="B13643" t="str">
            <v>860</v>
          </cell>
          <cell r="C13643" t="str">
            <v>04</v>
          </cell>
          <cell r="D13643" t="str">
            <v>00</v>
          </cell>
          <cell r="E13643" t="str">
            <v>140</v>
          </cell>
          <cell r="F13643" t="str">
            <v>5100.03</v>
          </cell>
          <cell r="G13643" t="str">
            <v>Benefits Dental Insurance</v>
          </cell>
          <cell r="H13643">
            <v>1775</v>
          </cell>
          <cell r="I13643">
            <v>0</v>
          </cell>
          <cell r="J13643">
            <v>1775</v>
          </cell>
          <cell r="K13643">
            <v>0</v>
          </cell>
          <cell r="L13643">
            <v>0</v>
          </cell>
          <cell r="M13643">
            <v>355.32</v>
          </cell>
          <cell r="N13643">
            <v>1419.68</v>
          </cell>
        </row>
        <row r="13644">
          <cell r="A13644" t="str">
            <v>860.04.00.140-5100.04</v>
          </cell>
          <cell r="B13644" t="str">
            <v>860</v>
          </cell>
          <cell r="C13644" t="str">
            <v>04</v>
          </cell>
          <cell r="D13644" t="str">
            <v>00</v>
          </cell>
          <cell r="E13644" t="str">
            <v>140</v>
          </cell>
          <cell r="F13644" t="str">
            <v>5100.04</v>
          </cell>
          <cell r="G13644" t="str">
            <v>Benefits Vision Insurance</v>
          </cell>
          <cell r="H13644">
            <v>264</v>
          </cell>
          <cell r="I13644">
            <v>0</v>
          </cell>
          <cell r="J13644">
            <v>264</v>
          </cell>
          <cell r="K13644">
            <v>0</v>
          </cell>
          <cell r="L13644">
            <v>0</v>
          </cell>
          <cell r="M13644">
            <v>66.48</v>
          </cell>
          <cell r="N13644">
            <v>197.52</v>
          </cell>
        </row>
        <row r="13645">
          <cell r="A13645" t="str">
            <v>860.04.00.140-5100.05</v>
          </cell>
          <cell r="B13645" t="str">
            <v>860</v>
          </cell>
          <cell r="C13645" t="str">
            <v>04</v>
          </cell>
          <cell r="D13645" t="str">
            <v>00</v>
          </cell>
          <cell r="E13645" t="str">
            <v>140</v>
          </cell>
          <cell r="F13645" t="str">
            <v>5100.05</v>
          </cell>
          <cell r="G13645" t="str">
            <v>Benefits Life Insurance</v>
          </cell>
          <cell r="H13645">
            <v>542</v>
          </cell>
          <cell r="I13645">
            <v>0</v>
          </cell>
          <cell r="J13645">
            <v>542</v>
          </cell>
          <cell r="K13645">
            <v>0</v>
          </cell>
          <cell r="L13645">
            <v>0</v>
          </cell>
          <cell r="M13645">
            <v>7.72</v>
          </cell>
          <cell r="N13645">
            <v>534.28</v>
          </cell>
        </row>
        <row r="13646">
          <cell r="A13646" t="str">
            <v>860.04.00.140-5100.06</v>
          </cell>
          <cell r="B13646" t="str">
            <v>860</v>
          </cell>
          <cell r="C13646" t="str">
            <v>04</v>
          </cell>
          <cell r="D13646" t="str">
            <v>00</v>
          </cell>
          <cell r="E13646" t="str">
            <v>140</v>
          </cell>
          <cell r="F13646" t="str">
            <v>5100.06</v>
          </cell>
          <cell r="G13646" t="str">
            <v>Benefits Worker's Comp</v>
          </cell>
          <cell r="H13646">
            <v>6810</v>
          </cell>
          <cell r="I13646">
            <v>0</v>
          </cell>
          <cell r="J13646">
            <v>6810</v>
          </cell>
          <cell r="K13646">
            <v>0</v>
          </cell>
          <cell r="L13646">
            <v>0</v>
          </cell>
          <cell r="M13646">
            <v>0</v>
          </cell>
          <cell r="N13646">
            <v>6810</v>
          </cell>
        </row>
        <row r="13647">
          <cell r="A13647" t="str">
            <v>860.04.00.140-5100.07</v>
          </cell>
          <cell r="B13647" t="str">
            <v>860</v>
          </cell>
          <cell r="C13647" t="str">
            <v>04</v>
          </cell>
          <cell r="D13647" t="str">
            <v>00</v>
          </cell>
          <cell r="E13647" t="str">
            <v>140</v>
          </cell>
          <cell r="F13647" t="str">
            <v>5100.07</v>
          </cell>
          <cell r="G13647" t="str">
            <v>Benefits Long Term Disability</v>
          </cell>
          <cell r="H13647">
            <v>890</v>
          </cell>
          <cell r="I13647">
            <v>0</v>
          </cell>
          <cell r="J13647">
            <v>890</v>
          </cell>
          <cell r="K13647">
            <v>0</v>
          </cell>
          <cell r="L13647">
            <v>0</v>
          </cell>
          <cell r="M13647">
            <v>104.01</v>
          </cell>
          <cell r="N13647">
            <v>785.99</v>
          </cell>
        </row>
        <row r="13648">
          <cell r="A13648" t="str">
            <v>860.04.00.140-5100.08</v>
          </cell>
          <cell r="B13648" t="str">
            <v>860</v>
          </cell>
          <cell r="C13648" t="str">
            <v>04</v>
          </cell>
          <cell r="D13648" t="str">
            <v>00</v>
          </cell>
          <cell r="E13648" t="str">
            <v>140</v>
          </cell>
          <cell r="F13648" t="str">
            <v>5100.08</v>
          </cell>
          <cell r="G13648" t="str">
            <v>Benefits Deferred Compensation</v>
          </cell>
          <cell r="H13648">
            <v>0</v>
          </cell>
          <cell r="I13648">
            <v>0</v>
          </cell>
          <cell r="J13648">
            <v>0</v>
          </cell>
          <cell r="K13648">
            <v>0</v>
          </cell>
          <cell r="L13648">
            <v>0</v>
          </cell>
          <cell r="M13648">
            <v>1213.83</v>
          </cell>
          <cell r="N13648">
            <v>-1213.83</v>
          </cell>
        </row>
        <row r="13649">
          <cell r="A13649" t="str">
            <v>860.04.00.140-5100.09</v>
          </cell>
          <cell r="B13649" t="str">
            <v>860</v>
          </cell>
          <cell r="C13649" t="str">
            <v>04</v>
          </cell>
          <cell r="D13649" t="str">
            <v>00</v>
          </cell>
          <cell r="E13649" t="str">
            <v>140</v>
          </cell>
          <cell r="F13649" t="str">
            <v>5100.09</v>
          </cell>
          <cell r="G13649" t="str">
            <v>Benefits Unemployment Insurance</v>
          </cell>
          <cell r="H13649">
            <v>0</v>
          </cell>
          <cell r="I13649">
            <v>0</v>
          </cell>
          <cell r="J13649">
            <v>0</v>
          </cell>
          <cell r="K13649">
            <v>0</v>
          </cell>
          <cell r="L13649">
            <v>0</v>
          </cell>
          <cell r="M13649">
            <v>0</v>
          </cell>
          <cell r="N13649">
            <v>0</v>
          </cell>
        </row>
        <row r="13650">
          <cell r="A13650" t="str">
            <v>860.04.00.140-5100.11</v>
          </cell>
          <cell r="B13650" t="str">
            <v>860</v>
          </cell>
          <cell r="C13650" t="str">
            <v>04</v>
          </cell>
          <cell r="D13650" t="str">
            <v>00</v>
          </cell>
          <cell r="E13650" t="str">
            <v>140</v>
          </cell>
          <cell r="F13650" t="str">
            <v>5100.11</v>
          </cell>
          <cell r="G13650" t="str">
            <v>Benefits Medicare</v>
          </cell>
          <cell r="H13650">
            <v>2970</v>
          </cell>
          <cell r="I13650">
            <v>0</v>
          </cell>
          <cell r="J13650">
            <v>2970</v>
          </cell>
          <cell r="K13650">
            <v>0</v>
          </cell>
          <cell r="L13650">
            <v>0</v>
          </cell>
          <cell r="M13650">
            <v>665.78</v>
          </cell>
          <cell r="N13650">
            <v>2304.2199999999998</v>
          </cell>
        </row>
        <row r="13651">
          <cell r="A13651" t="str">
            <v>860.04.00.140-5100.12</v>
          </cell>
          <cell r="B13651" t="str">
            <v>860</v>
          </cell>
          <cell r="C13651" t="str">
            <v>04</v>
          </cell>
          <cell r="D13651" t="str">
            <v>00</v>
          </cell>
          <cell r="E13651" t="str">
            <v>140</v>
          </cell>
          <cell r="F13651" t="str">
            <v>5100.12</v>
          </cell>
          <cell r="G13651" t="str">
            <v>Benefits Annual Physical Exam</v>
          </cell>
          <cell r="H13651">
            <v>0</v>
          </cell>
          <cell r="I13651">
            <v>0</v>
          </cell>
          <cell r="J13651">
            <v>0</v>
          </cell>
          <cell r="K13651">
            <v>0</v>
          </cell>
          <cell r="L13651">
            <v>0</v>
          </cell>
          <cell r="M13651">
            <v>0</v>
          </cell>
          <cell r="N13651">
            <v>0</v>
          </cell>
        </row>
        <row r="13652">
          <cell r="A13652" t="str">
            <v>860.04.00.140-5100.15</v>
          </cell>
          <cell r="B13652" t="str">
            <v>860</v>
          </cell>
          <cell r="C13652" t="str">
            <v>04</v>
          </cell>
          <cell r="D13652" t="str">
            <v>00</v>
          </cell>
          <cell r="E13652" t="str">
            <v>140</v>
          </cell>
          <cell r="F13652" t="str">
            <v>5100.15</v>
          </cell>
          <cell r="G13652" t="str">
            <v>Benefits Cell Phone Allowance</v>
          </cell>
          <cell r="H13652">
            <v>865</v>
          </cell>
          <cell r="I13652">
            <v>0</v>
          </cell>
          <cell r="J13652">
            <v>865</v>
          </cell>
          <cell r="K13652">
            <v>0</v>
          </cell>
          <cell r="L13652">
            <v>0</v>
          </cell>
          <cell r="M13652">
            <v>144</v>
          </cell>
          <cell r="N13652">
            <v>721</v>
          </cell>
        </row>
        <row r="13653">
          <cell r="A13653" t="str">
            <v>860.04.00.140-5100.17</v>
          </cell>
          <cell r="B13653" t="str">
            <v>860</v>
          </cell>
          <cell r="C13653" t="str">
            <v>04</v>
          </cell>
          <cell r="D13653" t="str">
            <v>00</v>
          </cell>
          <cell r="E13653" t="str">
            <v>140</v>
          </cell>
          <cell r="F13653" t="str">
            <v>5100.17</v>
          </cell>
          <cell r="G13653" t="str">
            <v>Benefits Other Post Employment Benefits</v>
          </cell>
          <cell r="H13653">
            <v>8130</v>
          </cell>
          <cell r="I13653">
            <v>0</v>
          </cell>
          <cell r="J13653">
            <v>8130</v>
          </cell>
          <cell r="K13653">
            <v>0</v>
          </cell>
          <cell r="L13653">
            <v>0</v>
          </cell>
          <cell r="M13653">
            <v>1607.37</v>
          </cell>
          <cell r="N13653">
            <v>6522.63</v>
          </cell>
        </row>
        <row r="13654">
          <cell r="A13654" t="str">
            <v>860.04.00.140-5100.98</v>
          </cell>
          <cell r="B13654" t="str">
            <v>860</v>
          </cell>
          <cell r="C13654" t="str">
            <v>04</v>
          </cell>
          <cell r="D13654" t="str">
            <v>00</v>
          </cell>
          <cell r="E13654" t="str">
            <v>140</v>
          </cell>
          <cell r="F13654" t="str">
            <v>5100.98</v>
          </cell>
          <cell r="G13654" t="str">
            <v>Benefits GASB 75 Expense</v>
          </cell>
          <cell r="H13654">
            <v>0</v>
          </cell>
          <cell r="I13654">
            <v>0</v>
          </cell>
          <cell r="J13654">
            <v>0</v>
          </cell>
          <cell r="K13654">
            <v>0</v>
          </cell>
          <cell r="L13654">
            <v>0</v>
          </cell>
          <cell r="M13654">
            <v>0</v>
          </cell>
          <cell r="N13654">
            <v>0</v>
          </cell>
        </row>
        <row r="13655">
          <cell r="A13655" t="str">
            <v>860.04.00.140-5100.99</v>
          </cell>
          <cell r="B13655" t="str">
            <v>860</v>
          </cell>
          <cell r="C13655" t="str">
            <v>04</v>
          </cell>
          <cell r="D13655" t="str">
            <v>00</v>
          </cell>
          <cell r="E13655" t="str">
            <v>140</v>
          </cell>
          <cell r="F13655" t="str">
            <v>5100.99</v>
          </cell>
          <cell r="G13655" t="str">
            <v>Benefits Pension Expense</v>
          </cell>
          <cell r="H13655">
            <v>0</v>
          </cell>
          <cell r="I13655">
            <v>0</v>
          </cell>
          <cell r="J13655">
            <v>0</v>
          </cell>
          <cell r="K13655">
            <v>0</v>
          </cell>
          <cell r="L13655">
            <v>0</v>
          </cell>
          <cell r="M13655">
            <v>0</v>
          </cell>
          <cell r="N13655">
            <v>0</v>
          </cell>
        </row>
        <row r="13656">
          <cell r="A13656" t="str">
            <v>860.04.00.140-6000.01</v>
          </cell>
          <cell r="B13656" t="str">
            <v>860</v>
          </cell>
          <cell r="C13656" t="str">
            <v>04</v>
          </cell>
          <cell r="D13656" t="str">
            <v>00</v>
          </cell>
          <cell r="E13656" t="str">
            <v>140</v>
          </cell>
          <cell r="F13656" t="str">
            <v>6000.01</v>
          </cell>
          <cell r="G13656" t="str">
            <v>Professional Services General</v>
          </cell>
          <cell r="H13656">
            <v>720</v>
          </cell>
          <cell r="I13656">
            <v>0</v>
          </cell>
          <cell r="J13656">
            <v>720</v>
          </cell>
          <cell r="K13656">
            <v>0</v>
          </cell>
          <cell r="L13656">
            <v>0</v>
          </cell>
          <cell r="M13656">
            <v>80</v>
          </cell>
          <cell r="N13656">
            <v>640</v>
          </cell>
        </row>
        <row r="13657">
          <cell r="A13657" t="str">
            <v>860.04.00.140-6000.10</v>
          </cell>
          <cell r="B13657" t="str">
            <v>860</v>
          </cell>
          <cell r="C13657" t="str">
            <v>04</v>
          </cell>
          <cell r="D13657" t="str">
            <v>00</v>
          </cell>
          <cell r="E13657" t="str">
            <v>140</v>
          </cell>
          <cell r="F13657" t="str">
            <v>6000.10</v>
          </cell>
          <cell r="G13657" t="str">
            <v>Professional Services Consultant</v>
          </cell>
          <cell r="H13657">
            <v>50000</v>
          </cell>
          <cell r="I13657">
            <v>0</v>
          </cell>
          <cell r="J13657">
            <v>50000</v>
          </cell>
          <cell r="K13657">
            <v>0</v>
          </cell>
          <cell r="L13657">
            <v>0</v>
          </cell>
          <cell r="M13657">
            <v>0</v>
          </cell>
          <cell r="N13657">
            <v>50000</v>
          </cell>
        </row>
        <row r="13658">
          <cell r="A13658" t="str">
            <v>860.04.00.140-6000.12</v>
          </cell>
          <cell r="B13658" t="str">
            <v>860</v>
          </cell>
          <cell r="C13658" t="str">
            <v>04</v>
          </cell>
          <cell r="D13658" t="str">
            <v>00</v>
          </cell>
          <cell r="E13658" t="str">
            <v>140</v>
          </cell>
          <cell r="F13658" t="str">
            <v>6000.12</v>
          </cell>
          <cell r="G13658" t="str">
            <v>Professional Services Contract Services</v>
          </cell>
          <cell r="H13658">
            <v>0</v>
          </cell>
          <cell r="I13658">
            <v>0</v>
          </cell>
          <cell r="J13658">
            <v>0</v>
          </cell>
          <cell r="K13658">
            <v>0</v>
          </cell>
          <cell r="L13658">
            <v>0</v>
          </cell>
          <cell r="M13658">
            <v>0</v>
          </cell>
          <cell r="N13658">
            <v>0</v>
          </cell>
        </row>
        <row r="13659">
          <cell r="A13659" t="str">
            <v>860.04.00.140-6000.16</v>
          </cell>
          <cell r="B13659" t="str">
            <v>860</v>
          </cell>
          <cell r="C13659" t="str">
            <v>04</v>
          </cell>
          <cell r="D13659" t="str">
            <v>00</v>
          </cell>
          <cell r="E13659" t="str">
            <v>140</v>
          </cell>
          <cell r="F13659" t="str">
            <v>6000.16</v>
          </cell>
          <cell r="G13659" t="str">
            <v>Professional Services Defense Fees &amp; Cost</v>
          </cell>
          <cell r="H13659">
            <v>600</v>
          </cell>
          <cell r="I13659">
            <v>0</v>
          </cell>
          <cell r="J13659">
            <v>600</v>
          </cell>
          <cell r="K13659">
            <v>0</v>
          </cell>
          <cell r="L13659">
            <v>0</v>
          </cell>
          <cell r="M13659">
            <v>0</v>
          </cell>
          <cell r="N13659">
            <v>600</v>
          </cell>
        </row>
        <row r="13660">
          <cell r="A13660" t="str">
            <v>860.04.00.140-6000.17</v>
          </cell>
          <cell r="B13660" t="str">
            <v>860</v>
          </cell>
          <cell r="C13660" t="str">
            <v>04</v>
          </cell>
          <cell r="D13660" t="str">
            <v>00</v>
          </cell>
          <cell r="E13660" t="str">
            <v>140</v>
          </cell>
          <cell r="F13660" t="str">
            <v>6000.17</v>
          </cell>
          <cell r="G13660" t="str">
            <v>Professional Services Workers Comp Admin Fees</v>
          </cell>
          <cell r="H13660">
            <v>2760</v>
          </cell>
          <cell r="I13660">
            <v>0</v>
          </cell>
          <cell r="J13660">
            <v>2760</v>
          </cell>
          <cell r="K13660">
            <v>0</v>
          </cell>
          <cell r="L13660">
            <v>0</v>
          </cell>
          <cell r="M13660">
            <v>3183</v>
          </cell>
          <cell r="N13660">
            <v>-423</v>
          </cell>
        </row>
        <row r="13661">
          <cell r="A13661" t="str">
            <v>860.04.00.140-6000.18</v>
          </cell>
          <cell r="B13661" t="str">
            <v>860</v>
          </cell>
          <cell r="C13661" t="str">
            <v>04</v>
          </cell>
          <cell r="D13661" t="str">
            <v>00</v>
          </cell>
          <cell r="E13661" t="str">
            <v>140</v>
          </cell>
          <cell r="F13661" t="str">
            <v>6000.18</v>
          </cell>
          <cell r="G13661" t="str">
            <v>Professional Services Legal</v>
          </cell>
          <cell r="H13661">
            <v>0</v>
          </cell>
          <cell r="I13661">
            <v>0</v>
          </cell>
          <cell r="J13661">
            <v>0</v>
          </cell>
          <cell r="K13661">
            <v>0</v>
          </cell>
          <cell r="L13661">
            <v>0</v>
          </cell>
          <cell r="M13661">
            <v>0</v>
          </cell>
          <cell r="N13661">
            <v>0</v>
          </cell>
        </row>
        <row r="13662">
          <cell r="A13662" t="str">
            <v>860.04.00.140-6000.19</v>
          </cell>
          <cell r="B13662" t="str">
            <v>860</v>
          </cell>
          <cell r="C13662" t="str">
            <v>04</v>
          </cell>
          <cell r="D13662" t="str">
            <v>00</v>
          </cell>
          <cell r="E13662" t="str">
            <v>140</v>
          </cell>
          <cell r="F13662" t="str">
            <v>6000.19</v>
          </cell>
          <cell r="G13662" t="str">
            <v>Professional Services Labor Relations</v>
          </cell>
          <cell r="H13662">
            <v>0</v>
          </cell>
          <cell r="I13662">
            <v>0</v>
          </cell>
          <cell r="J13662">
            <v>0</v>
          </cell>
          <cell r="K13662">
            <v>0</v>
          </cell>
          <cell r="L13662">
            <v>0</v>
          </cell>
          <cell r="M13662">
            <v>0</v>
          </cell>
          <cell r="N13662">
            <v>0</v>
          </cell>
        </row>
        <row r="13663">
          <cell r="A13663" t="str">
            <v>860.04.00.140-6100.01</v>
          </cell>
          <cell r="B13663" t="str">
            <v>860</v>
          </cell>
          <cell r="C13663" t="str">
            <v>04</v>
          </cell>
          <cell r="D13663" t="str">
            <v>00</v>
          </cell>
          <cell r="E13663" t="str">
            <v>140</v>
          </cell>
          <cell r="F13663" t="str">
            <v>6100.01</v>
          </cell>
          <cell r="G13663" t="str">
            <v>Utilities Electric</v>
          </cell>
          <cell r="H13663">
            <v>8000</v>
          </cell>
          <cell r="I13663">
            <v>0</v>
          </cell>
          <cell r="J13663">
            <v>8000</v>
          </cell>
          <cell r="K13663">
            <v>0</v>
          </cell>
          <cell r="L13663">
            <v>0</v>
          </cell>
          <cell r="M13663">
            <v>1341.53</v>
          </cell>
          <cell r="N13663">
            <v>6658.47</v>
          </cell>
        </row>
        <row r="13664">
          <cell r="A13664" t="str">
            <v>860.04.00.140-6100.02</v>
          </cell>
          <cell r="B13664" t="str">
            <v>860</v>
          </cell>
          <cell r="C13664" t="str">
            <v>04</v>
          </cell>
          <cell r="D13664" t="str">
            <v>00</v>
          </cell>
          <cell r="E13664" t="str">
            <v>140</v>
          </cell>
          <cell r="F13664" t="str">
            <v>6100.02</v>
          </cell>
          <cell r="G13664" t="str">
            <v>Utilities Telephone</v>
          </cell>
          <cell r="H13664">
            <v>1000</v>
          </cell>
          <cell r="I13664">
            <v>0</v>
          </cell>
          <cell r="J13664">
            <v>1000</v>
          </cell>
          <cell r="K13664">
            <v>0</v>
          </cell>
          <cell r="L13664">
            <v>0</v>
          </cell>
          <cell r="M13664">
            <v>177.26</v>
          </cell>
          <cell r="N13664">
            <v>822.74</v>
          </cell>
        </row>
        <row r="13665">
          <cell r="A13665" t="str">
            <v>860.04.00.140-6100.03</v>
          </cell>
          <cell r="B13665" t="str">
            <v>860</v>
          </cell>
          <cell r="C13665" t="str">
            <v>04</v>
          </cell>
          <cell r="D13665" t="str">
            <v>00</v>
          </cell>
          <cell r="E13665" t="str">
            <v>140</v>
          </cell>
          <cell r="F13665" t="str">
            <v>6100.03</v>
          </cell>
          <cell r="G13665" t="str">
            <v>Utilities Data Transmission / ISP</v>
          </cell>
          <cell r="H13665">
            <v>1400</v>
          </cell>
          <cell r="I13665">
            <v>0</v>
          </cell>
          <cell r="J13665">
            <v>1400</v>
          </cell>
          <cell r="K13665">
            <v>0</v>
          </cell>
          <cell r="L13665">
            <v>0</v>
          </cell>
          <cell r="M13665">
            <v>75.7</v>
          </cell>
          <cell r="N13665">
            <v>1324.3</v>
          </cell>
        </row>
        <row r="13666">
          <cell r="A13666" t="str">
            <v>860.04.00.140-6200.01</v>
          </cell>
          <cell r="B13666" t="str">
            <v>860</v>
          </cell>
          <cell r="C13666" t="str">
            <v>04</v>
          </cell>
          <cell r="D13666" t="str">
            <v>00</v>
          </cell>
          <cell r="E13666" t="str">
            <v>140</v>
          </cell>
          <cell r="F13666" t="str">
            <v>6200.01</v>
          </cell>
          <cell r="G13666" t="str">
            <v>Supplies Office</v>
          </cell>
          <cell r="H13666">
            <v>1000</v>
          </cell>
          <cell r="I13666">
            <v>0</v>
          </cell>
          <cell r="J13666">
            <v>1000</v>
          </cell>
          <cell r="K13666">
            <v>0</v>
          </cell>
          <cell r="L13666">
            <v>0</v>
          </cell>
          <cell r="M13666">
            <v>0</v>
          </cell>
          <cell r="N13666">
            <v>1000</v>
          </cell>
        </row>
        <row r="13667">
          <cell r="A13667" t="str">
            <v>860.04.00.140-6200.02</v>
          </cell>
          <cell r="B13667" t="str">
            <v>860</v>
          </cell>
          <cell r="C13667" t="str">
            <v>04</v>
          </cell>
          <cell r="D13667" t="str">
            <v>00</v>
          </cell>
          <cell r="E13667" t="str">
            <v>140</v>
          </cell>
          <cell r="F13667" t="str">
            <v>6200.02</v>
          </cell>
          <cell r="G13667" t="str">
            <v>Supplies Special Department</v>
          </cell>
          <cell r="H13667">
            <v>5000</v>
          </cell>
          <cell r="I13667">
            <v>0</v>
          </cell>
          <cell r="J13667">
            <v>5000</v>
          </cell>
          <cell r="K13667">
            <v>0</v>
          </cell>
          <cell r="L13667">
            <v>0</v>
          </cell>
          <cell r="M13667">
            <v>0</v>
          </cell>
          <cell r="N13667">
            <v>5000</v>
          </cell>
        </row>
        <row r="13668">
          <cell r="A13668" t="str">
            <v>860.04.00.140-6200.09</v>
          </cell>
          <cell r="B13668" t="str">
            <v>860</v>
          </cell>
          <cell r="C13668" t="str">
            <v>04</v>
          </cell>
          <cell r="D13668" t="str">
            <v>00</v>
          </cell>
          <cell r="E13668" t="str">
            <v>140</v>
          </cell>
          <cell r="F13668" t="str">
            <v>6200.09</v>
          </cell>
          <cell r="G13668" t="str">
            <v>Supplies Data Processing</v>
          </cell>
          <cell r="H13668">
            <v>3000</v>
          </cell>
          <cell r="I13668">
            <v>0</v>
          </cell>
          <cell r="J13668">
            <v>3000</v>
          </cell>
          <cell r="K13668">
            <v>0</v>
          </cell>
          <cell r="L13668">
            <v>0</v>
          </cell>
          <cell r="M13668">
            <v>900</v>
          </cell>
          <cell r="N13668">
            <v>2100</v>
          </cell>
        </row>
        <row r="13669">
          <cell r="A13669" t="str">
            <v>860.04.00.140-6270.01</v>
          </cell>
          <cell r="B13669" t="str">
            <v>860</v>
          </cell>
          <cell r="C13669" t="str">
            <v>04</v>
          </cell>
          <cell r="D13669" t="str">
            <v>00</v>
          </cell>
          <cell r="E13669" t="str">
            <v>140</v>
          </cell>
          <cell r="F13669" t="str">
            <v>6270.01</v>
          </cell>
          <cell r="G13669" t="str">
            <v>Supplies-SIR Safety Program</v>
          </cell>
          <cell r="H13669">
            <v>10000</v>
          </cell>
          <cell r="I13669">
            <v>0</v>
          </cell>
          <cell r="J13669">
            <v>10000</v>
          </cell>
          <cell r="K13669">
            <v>0</v>
          </cell>
          <cell r="L13669">
            <v>0</v>
          </cell>
          <cell r="M13669">
            <v>0</v>
          </cell>
          <cell r="N13669">
            <v>10000</v>
          </cell>
        </row>
        <row r="13670">
          <cell r="A13670" t="str">
            <v>860.04.00.140-6270.02</v>
          </cell>
          <cell r="B13670" t="str">
            <v>860</v>
          </cell>
          <cell r="C13670" t="str">
            <v>04</v>
          </cell>
          <cell r="D13670" t="str">
            <v>00</v>
          </cell>
          <cell r="E13670" t="str">
            <v>140</v>
          </cell>
          <cell r="F13670" t="str">
            <v>6270.02</v>
          </cell>
          <cell r="G13670" t="str">
            <v>Supplies-SIR Ergonomic Improvements</v>
          </cell>
          <cell r="H13670">
            <v>3000</v>
          </cell>
          <cell r="I13670">
            <v>0</v>
          </cell>
          <cell r="J13670">
            <v>3000</v>
          </cell>
          <cell r="K13670">
            <v>0</v>
          </cell>
          <cell r="L13670">
            <v>0</v>
          </cell>
          <cell r="M13670">
            <v>0</v>
          </cell>
          <cell r="N13670">
            <v>3000</v>
          </cell>
        </row>
        <row r="13671">
          <cell r="A13671" t="str">
            <v>860.04.00.140-6300.01</v>
          </cell>
          <cell r="B13671" t="str">
            <v>860</v>
          </cell>
          <cell r="C13671" t="str">
            <v>04</v>
          </cell>
          <cell r="D13671" t="str">
            <v>00</v>
          </cell>
          <cell r="E13671" t="str">
            <v>140</v>
          </cell>
          <cell r="F13671" t="str">
            <v>6300.01</v>
          </cell>
          <cell r="G13671" t="str">
            <v>Dues &amp; Subscriptions Memberships</v>
          </cell>
          <cell r="H13671">
            <v>40000</v>
          </cell>
          <cell r="I13671">
            <v>0</v>
          </cell>
          <cell r="J13671">
            <v>40000</v>
          </cell>
          <cell r="K13671">
            <v>0</v>
          </cell>
          <cell r="L13671">
            <v>0</v>
          </cell>
          <cell r="M13671">
            <v>16884</v>
          </cell>
          <cell r="N13671">
            <v>23116</v>
          </cell>
        </row>
        <row r="13672">
          <cell r="A13672" t="str">
            <v>860.04.00.140-6300.02</v>
          </cell>
          <cell r="B13672" t="str">
            <v>860</v>
          </cell>
          <cell r="C13672" t="str">
            <v>04</v>
          </cell>
          <cell r="D13672" t="str">
            <v>00</v>
          </cell>
          <cell r="E13672" t="str">
            <v>140</v>
          </cell>
          <cell r="F13672" t="str">
            <v>6300.02</v>
          </cell>
          <cell r="G13672" t="str">
            <v>Dues &amp; Subscriptions Publications</v>
          </cell>
          <cell r="H13672">
            <v>1200</v>
          </cell>
          <cell r="I13672">
            <v>0</v>
          </cell>
          <cell r="J13672">
            <v>1200</v>
          </cell>
          <cell r="K13672">
            <v>0</v>
          </cell>
          <cell r="L13672">
            <v>0</v>
          </cell>
          <cell r="M13672">
            <v>0</v>
          </cell>
          <cell r="N13672">
            <v>1200</v>
          </cell>
        </row>
        <row r="13673">
          <cell r="A13673" t="str">
            <v>860.04.00.140-6300.03</v>
          </cell>
          <cell r="B13673" t="str">
            <v>860</v>
          </cell>
          <cell r="C13673" t="str">
            <v>04</v>
          </cell>
          <cell r="D13673" t="str">
            <v>00</v>
          </cell>
          <cell r="E13673" t="str">
            <v>140</v>
          </cell>
          <cell r="F13673" t="str">
            <v>6300.03</v>
          </cell>
          <cell r="G13673" t="str">
            <v>Dues &amp; Subscriptions Certifications</v>
          </cell>
          <cell r="H13673">
            <v>0</v>
          </cell>
          <cell r="I13673">
            <v>0</v>
          </cell>
          <cell r="J13673">
            <v>0</v>
          </cell>
          <cell r="K13673">
            <v>0</v>
          </cell>
          <cell r="L13673">
            <v>0</v>
          </cell>
          <cell r="M13673">
            <v>0</v>
          </cell>
          <cell r="N13673">
            <v>0</v>
          </cell>
        </row>
        <row r="13674">
          <cell r="A13674" t="str">
            <v>860.04.00.140-6400.01</v>
          </cell>
          <cell r="B13674" t="str">
            <v>860</v>
          </cell>
          <cell r="C13674" t="str">
            <v>04</v>
          </cell>
          <cell r="D13674" t="str">
            <v>00</v>
          </cell>
          <cell r="E13674" t="str">
            <v>140</v>
          </cell>
          <cell r="F13674" t="str">
            <v>6400.01</v>
          </cell>
          <cell r="G13674" t="str">
            <v>Repairs &amp; Maintenance Building</v>
          </cell>
          <cell r="H13674">
            <v>0</v>
          </cell>
          <cell r="I13674">
            <v>0</v>
          </cell>
          <cell r="J13674">
            <v>0</v>
          </cell>
          <cell r="K13674">
            <v>0</v>
          </cell>
          <cell r="L13674">
            <v>0</v>
          </cell>
          <cell r="M13674">
            <v>0</v>
          </cell>
          <cell r="N13674">
            <v>0</v>
          </cell>
        </row>
        <row r="13675">
          <cell r="A13675" t="str">
            <v>860.04.00.140-6400.20</v>
          </cell>
          <cell r="B13675" t="str">
            <v>860</v>
          </cell>
          <cell r="C13675" t="str">
            <v>04</v>
          </cell>
          <cell r="D13675" t="str">
            <v>00</v>
          </cell>
          <cell r="E13675" t="str">
            <v>140</v>
          </cell>
          <cell r="F13675" t="str">
            <v>6400.20</v>
          </cell>
          <cell r="G13675" t="str">
            <v>Repairs &amp; Maintenance Property Maintenance</v>
          </cell>
          <cell r="H13675">
            <v>0</v>
          </cell>
          <cell r="I13675">
            <v>0</v>
          </cell>
          <cell r="J13675">
            <v>0</v>
          </cell>
          <cell r="K13675">
            <v>0</v>
          </cell>
          <cell r="L13675">
            <v>0</v>
          </cell>
          <cell r="M13675">
            <v>-16.52</v>
          </cell>
          <cell r="N13675">
            <v>16.52</v>
          </cell>
        </row>
        <row r="13676">
          <cell r="A13676" t="str">
            <v>860.04.00.140-6400.24</v>
          </cell>
          <cell r="B13676" t="str">
            <v>860</v>
          </cell>
          <cell r="C13676" t="str">
            <v>04</v>
          </cell>
          <cell r="D13676" t="str">
            <v>00</v>
          </cell>
          <cell r="E13676" t="str">
            <v>140</v>
          </cell>
          <cell r="F13676" t="str">
            <v>6400.24</v>
          </cell>
          <cell r="G13676" t="str">
            <v>Repairs &amp; Maintenance Property Remediation</v>
          </cell>
          <cell r="H13676">
            <v>0</v>
          </cell>
          <cell r="I13676">
            <v>0</v>
          </cell>
          <cell r="J13676">
            <v>0</v>
          </cell>
          <cell r="K13676">
            <v>0</v>
          </cell>
          <cell r="L13676">
            <v>0</v>
          </cell>
          <cell r="M13676">
            <v>0</v>
          </cell>
          <cell r="N13676">
            <v>0</v>
          </cell>
        </row>
        <row r="13677">
          <cell r="A13677" t="str">
            <v>860.04.00.140-6500.02</v>
          </cell>
          <cell r="B13677" t="str">
            <v>860</v>
          </cell>
          <cell r="C13677" t="str">
            <v>04</v>
          </cell>
          <cell r="D13677" t="str">
            <v>00</v>
          </cell>
          <cell r="E13677" t="str">
            <v>140</v>
          </cell>
          <cell r="F13677" t="str">
            <v>6500.02</v>
          </cell>
          <cell r="G13677" t="str">
            <v>Claims &amp; Insurance Claim Settlement</v>
          </cell>
          <cell r="H13677">
            <v>400000</v>
          </cell>
          <cell r="I13677">
            <v>0</v>
          </cell>
          <cell r="J13677">
            <v>400000</v>
          </cell>
          <cell r="K13677">
            <v>0</v>
          </cell>
          <cell r="L13677">
            <v>0</v>
          </cell>
          <cell r="M13677">
            <v>3358.98</v>
          </cell>
          <cell r="N13677">
            <v>396641.02</v>
          </cell>
        </row>
        <row r="13678">
          <cell r="A13678" t="str">
            <v>860.04.00.140-6500.03</v>
          </cell>
          <cell r="B13678" t="str">
            <v>860</v>
          </cell>
          <cell r="C13678" t="str">
            <v>04</v>
          </cell>
          <cell r="D13678" t="str">
            <v>00</v>
          </cell>
          <cell r="E13678" t="str">
            <v>140</v>
          </cell>
          <cell r="F13678" t="str">
            <v>6500.03</v>
          </cell>
          <cell r="G13678" t="str">
            <v>Claims &amp; Insurance Damage to City Property</v>
          </cell>
          <cell r="H13678">
            <v>80000</v>
          </cell>
          <cell r="I13678">
            <v>92752</v>
          </cell>
          <cell r="J13678">
            <v>172752</v>
          </cell>
          <cell r="K13678">
            <v>0</v>
          </cell>
          <cell r="L13678">
            <v>16999.47</v>
          </cell>
          <cell r="M13678">
            <v>69181.37</v>
          </cell>
          <cell r="N13678">
            <v>86571.16</v>
          </cell>
        </row>
        <row r="13679">
          <cell r="A13679" t="str">
            <v>860.04.00.140-6500.04</v>
          </cell>
          <cell r="B13679" t="str">
            <v>860</v>
          </cell>
          <cell r="C13679" t="str">
            <v>04</v>
          </cell>
          <cell r="D13679" t="str">
            <v>00</v>
          </cell>
          <cell r="E13679" t="str">
            <v>140</v>
          </cell>
          <cell r="F13679" t="str">
            <v>6500.04</v>
          </cell>
          <cell r="G13679" t="str">
            <v>Claims &amp; Insurance Insurance Premiums</v>
          </cell>
          <cell r="H13679">
            <v>3309007</v>
          </cell>
          <cell r="I13679">
            <v>0</v>
          </cell>
          <cell r="J13679">
            <v>3309007</v>
          </cell>
          <cell r="K13679">
            <v>0</v>
          </cell>
          <cell r="L13679">
            <v>0</v>
          </cell>
          <cell r="M13679">
            <v>2565784.33</v>
          </cell>
          <cell r="N13679">
            <v>743222.67</v>
          </cell>
        </row>
        <row r="13680">
          <cell r="A13680" t="str">
            <v>860.04.00.140-6500.06</v>
          </cell>
          <cell r="B13680" t="str">
            <v>860</v>
          </cell>
          <cell r="C13680" t="str">
            <v>04</v>
          </cell>
          <cell r="D13680" t="str">
            <v>00</v>
          </cell>
          <cell r="E13680" t="str">
            <v>140</v>
          </cell>
          <cell r="F13680" t="str">
            <v>6500.06</v>
          </cell>
          <cell r="G13680" t="str">
            <v>Claims &amp; Insurance Unanticipated Property Claims</v>
          </cell>
          <cell r="H13680">
            <v>1200</v>
          </cell>
          <cell r="I13680">
            <v>0</v>
          </cell>
          <cell r="J13680">
            <v>1200</v>
          </cell>
          <cell r="K13680">
            <v>0</v>
          </cell>
          <cell r="L13680">
            <v>0</v>
          </cell>
          <cell r="M13680">
            <v>0</v>
          </cell>
          <cell r="N13680">
            <v>1200</v>
          </cell>
        </row>
        <row r="13681">
          <cell r="A13681" t="str">
            <v>860.04.00.140-6600.01</v>
          </cell>
          <cell r="B13681" t="str">
            <v>860</v>
          </cell>
          <cell r="C13681" t="str">
            <v>04</v>
          </cell>
          <cell r="D13681" t="str">
            <v>00</v>
          </cell>
          <cell r="E13681" t="str">
            <v>140</v>
          </cell>
          <cell r="F13681" t="str">
            <v>6600.01</v>
          </cell>
          <cell r="G13681" t="str">
            <v>Administrative Expenses Meetings</v>
          </cell>
          <cell r="H13681">
            <v>500</v>
          </cell>
          <cell r="I13681">
            <v>0</v>
          </cell>
          <cell r="J13681">
            <v>500</v>
          </cell>
          <cell r="K13681">
            <v>0</v>
          </cell>
          <cell r="L13681">
            <v>0</v>
          </cell>
          <cell r="M13681">
            <v>0</v>
          </cell>
          <cell r="N13681">
            <v>500</v>
          </cell>
        </row>
        <row r="13682">
          <cell r="A13682" t="str">
            <v>860.04.00.140-6600.03</v>
          </cell>
          <cell r="B13682" t="str">
            <v>860</v>
          </cell>
          <cell r="C13682" t="str">
            <v>04</v>
          </cell>
          <cell r="D13682" t="str">
            <v>00</v>
          </cell>
          <cell r="E13682" t="str">
            <v>140</v>
          </cell>
          <cell r="F13682" t="str">
            <v>6600.03</v>
          </cell>
          <cell r="G13682" t="str">
            <v>Administrative Expenses Mileage Reimbursement</v>
          </cell>
          <cell r="H13682">
            <v>260</v>
          </cell>
          <cell r="I13682">
            <v>0</v>
          </cell>
          <cell r="J13682">
            <v>260</v>
          </cell>
          <cell r="K13682">
            <v>0</v>
          </cell>
          <cell r="L13682">
            <v>0</v>
          </cell>
          <cell r="M13682">
            <v>0</v>
          </cell>
          <cell r="N13682">
            <v>260</v>
          </cell>
        </row>
        <row r="13683">
          <cell r="A13683" t="str">
            <v>860.04.00.140-6600.04</v>
          </cell>
          <cell r="B13683" t="str">
            <v>860</v>
          </cell>
          <cell r="C13683" t="str">
            <v>04</v>
          </cell>
          <cell r="D13683" t="str">
            <v>00</v>
          </cell>
          <cell r="E13683" t="str">
            <v>140</v>
          </cell>
          <cell r="F13683" t="str">
            <v>6600.04</v>
          </cell>
          <cell r="G13683" t="str">
            <v>Administrative Expenses Training/Conferences</v>
          </cell>
          <cell r="H13683">
            <v>3000</v>
          </cell>
          <cell r="I13683">
            <v>0</v>
          </cell>
          <cell r="J13683">
            <v>3000</v>
          </cell>
          <cell r="K13683">
            <v>0</v>
          </cell>
          <cell r="L13683">
            <v>0</v>
          </cell>
          <cell r="M13683">
            <v>37.5</v>
          </cell>
          <cell r="N13683">
            <v>2962.5</v>
          </cell>
        </row>
        <row r="13684">
          <cell r="A13684" t="str">
            <v>860.04.00.140-6600.06</v>
          </cell>
          <cell r="B13684" t="str">
            <v>860</v>
          </cell>
          <cell r="C13684" t="str">
            <v>04</v>
          </cell>
          <cell r="D13684" t="str">
            <v>00</v>
          </cell>
          <cell r="E13684" t="str">
            <v>140</v>
          </cell>
          <cell r="F13684" t="str">
            <v>6600.06</v>
          </cell>
          <cell r="G13684" t="str">
            <v>Administrative Expenses Property/Building Rental</v>
          </cell>
          <cell r="H13684">
            <v>15500</v>
          </cell>
          <cell r="I13684">
            <v>0</v>
          </cell>
          <cell r="J13684">
            <v>15500</v>
          </cell>
          <cell r="K13684">
            <v>0</v>
          </cell>
          <cell r="L13684">
            <v>0</v>
          </cell>
          <cell r="M13684">
            <v>0</v>
          </cell>
          <cell r="N13684">
            <v>15500</v>
          </cell>
        </row>
        <row r="13685">
          <cell r="A13685" t="str">
            <v>860.04.00.140-6600.07</v>
          </cell>
          <cell r="B13685" t="str">
            <v>860</v>
          </cell>
          <cell r="C13685" t="str">
            <v>04</v>
          </cell>
          <cell r="D13685" t="str">
            <v>00</v>
          </cell>
          <cell r="E13685" t="str">
            <v>140</v>
          </cell>
          <cell r="F13685" t="str">
            <v>6600.07</v>
          </cell>
          <cell r="G13685" t="str">
            <v>Administrative Expenses Employee Recruitment</v>
          </cell>
          <cell r="H13685">
            <v>1500</v>
          </cell>
          <cell r="I13685">
            <v>0</v>
          </cell>
          <cell r="J13685">
            <v>1500</v>
          </cell>
          <cell r="K13685">
            <v>0</v>
          </cell>
          <cell r="L13685">
            <v>0</v>
          </cell>
          <cell r="M13685">
            <v>137.52000000000001</v>
          </cell>
          <cell r="N13685">
            <v>1362.48</v>
          </cell>
        </row>
        <row r="13686">
          <cell r="A13686" t="str">
            <v>860.04.00.140-6600.25</v>
          </cell>
          <cell r="B13686" t="str">
            <v>860</v>
          </cell>
          <cell r="C13686" t="str">
            <v>04</v>
          </cell>
          <cell r="D13686" t="str">
            <v>00</v>
          </cell>
          <cell r="E13686" t="str">
            <v>140</v>
          </cell>
          <cell r="F13686" t="str">
            <v>6600.25</v>
          </cell>
          <cell r="G13686" t="str">
            <v>Administrative Expenses Support Services-Indirect Labor</v>
          </cell>
          <cell r="H13686">
            <v>0</v>
          </cell>
          <cell r="I13686">
            <v>0</v>
          </cell>
          <cell r="J13686">
            <v>0</v>
          </cell>
          <cell r="K13686">
            <v>0</v>
          </cell>
          <cell r="L13686">
            <v>0</v>
          </cell>
          <cell r="M13686">
            <v>0</v>
          </cell>
          <cell r="N13686">
            <v>0</v>
          </cell>
        </row>
        <row r="13687">
          <cell r="A13687" t="str">
            <v>860.04.00.140-6600.26</v>
          </cell>
          <cell r="B13687" t="str">
            <v>860</v>
          </cell>
          <cell r="C13687" t="str">
            <v>04</v>
          </cell>
          <cell r="D13687" t="str">
            <v>00</v>
          </cell>
          <cell r="E13687" t="str">
            <v>140</v>
          </cell>
          <cell r="F13687" t="str">
            <v>6600.26</v>
          </cell>
          <cell r="G13687" t="str">
            <v>Administrative Expenses Support Services-IT</v>
          </cell>
          <cell r="H13687">
            <v>6260</v>
          </cell>
          <cell r="I13687">
            <v>0</v>
          </cell>
          <cell r="J13687">
            <v>6260</v>
          </cell>
          <cell r="K13687">
            <v>0</v>
          </cell>
          <cell r="L13687">
            <v>0</v>
          </cell>
          <cell r="M13687">
            <v>0</v>
          </cell>
          <cell r="N13687">
            <v>6260</v>
          </cell>
        </row>
        <row r="13688">
          <cell r="A13688" t="str">
            <v>860.04.00.140-6600.27</v>
          </cell>
          <cell r="B13688" t="str">
            <v>860</v>
          </cell>
          <cell r="C13688" t="str">
            <v>04</v>
          </cell>
          <cell r="D13688" t="str">
            <v>00</v>
          </cell>
          <cell r="E13688" t="str">
            <v>140</v>
          </cell>
          <cell r="F13688" t="str">
            <v>6600.27</v>
          </cell>
          <cell r="G13688" t="str">
            <v>Administrative Expenses Support Services-Direct Labor</v>
          </cell>
          <cell r="H13688">
            <v>66600</v>
          </cell>
          <cell r="I13688">
            <v>0</v>
          </cell>
          <cell r="J13688">
            <v>66600</v>
          </cell>
          <cell r="K13688">
            <v>0</v>
          </cell>
          <cell r="L13688">
            <v>0</v>
          </cell>
          <cell r="M13688">
            <v>0</v>
          </cell>
          <cell r="N13688">
            <v>66600</v>
          </cell>
        </row>
        <row r="13689">
          <cell r="A13689" t="str">
            <v>860.04.00.140-6600.30</v>
          </cell>
          <cell r="B13689" t="str">
            <v>860</v>
          </cell>
          <cell r="C13689" t="str">
            <v>04</v>
          </cell>
          <cell r="D13689" t="str">
            <v>00</v>
          </cell>
          <cell r="E13689" t="str">
            <v>140</v>
          </cell>
          <cell r="F13689" t="str">
            <v>6600.30</v>
          </cell>
          <cell r="G13689" t="str">
            <v>Administrative Expenses Other Expenses</v>
          </cell>
          <cell r="H13689">
            <v>0</v>
          </cell>
          <cell r="I13689">
            <v>0</v>
          </cell>
          <cell r="J13689">
            <v>0</v>
          </cell>
          <cell r="K13689">
            <v>0</v>
          </cell>
          <cell r="L13689">
            <v>0</v>
          </cell>
          <cell r="M13689">
            <v>0</v>
          </cell>
          <cell r="N13689">
            <v>0</v>
          </cell>
        </row>
        <row r="13690">
          <cell r="A13690" t="str">
            <v>860.04.00.140-6600.35</v>
          </cell>
          <cell r="B13690" t="str">
            <v>860</v>
          </cell>
          <cell r="C13690" t="str">
            <v>04</v>
          </cell>
          <cell r="D13690" t="str">
            <v>00</v>
          </cell>
          <cell r="E13690" t="str">
            <v>140</v>
          </cell>
          <cell r="F13690" t="str">
            <v>6600.35</v>
          </cell>
          <cell r="G13690" t="str">
            <v>Administrative Expenses Safety Training</v>
          </cell>
          <cell r="H13690">
            <v>1000</v>
          </cell>
          <cell r="I13690">
            <v>0</v>
          </cell>
          <cell r="J13690">
            <v>1000</v>
          </cell>
          <cell r="K13690">
            <v>0</v>
          </cell>
          <cell r="L13690">
            <v>0</v>
          </cell>
          <cell r="M13690">
            <v>0</v>
          </cell>
          <cell r="N13690">
            <v>1000</v>
          </cell>
        </row>
        <row r="13691">
          <cell r="A13691" t="str">
            <v>860.04.00.140-6600.36</v>
          </cell>
          <cell r="B13691" t="str">
            <v>860</v>
          </cell>
          <cell r="C13691" t="str">
            <v>04</v>
          </cell>
          <cell r="D13691" t="str">
            <v>00</v>
          </cell>
          <cell r="E13691" t="str">
            <v>140</v>
          </cell>
          <cell r="F13691" t="str">
            <v>6600.36</v>
          </cell>
          <cell r="G13691" t="str">
            <v>Administrative Expenses IT Fund Contribution</v>
          </cell>
          <cell r="H13691">
            <v>12640</v>
          </cell>
          <cell r="I13691">
            <v>0</v>
          </cell>
          <cell r="J13691">
            <v>12640</v>
          </cell>
          <cell r="K13691">
            <v>0</v>
          </cell>
          <cell r="L13691">
            <v>0</v>
          </cell>
          <cell r="M13691">
            <v>0</v>
          </cell>
          <cell r="N13691">
            <v>12640</v>
          </cell>
        </row>
        <row r="13692">
          <cell r="A13692" t="str">
            <v>860.04.00.140-6600.37</v>
          </cell>
          <cell r="B13692" t="str">
            <v>860</v>
          </cell>
          <cell r="C13692" t="str">
            <v>04</v>
          </cell>
          <cell r="D13692" t="str">
            <v>00</v>
          </cell>
          <cell r="E13692" t="str">
            <v>140</v>
          </cell>
          <cell r="F13692" t="str">
            <v>6600.37</v>
          </cell>
          <cell r="G13692" t="str">
            <v>Administrative Expenses Prior Worker's Comp Claims</v>
          </cell>
          <cell r="H13692">
            <v>0</v>
          </cell>
          <cell r="I13692">
            <v>0</v>
          </cell>
          <cell r="J13692">
            <v>0</v>
          </cell>
          <cell r="K13692">
            <v>0</v>
          </cell>
          <cell r="L13692">
            <v>0</v>
          </cell>
          <cell r="M13692">
            <v>0</v>
          </cell>
          <cell r="N13692">
            <v>0</v>
          </cell>
        </row>
        <row r="13693">
          <cell r="A13693" t="str">
            <v>860.04.00.140-7000.03</v>
          </cell>
          <cell r="B13693" t="str">
            <v>860</v>
          </cell>
          <cell r="C13693" t="str">
            <v>04</v>
          </cell>
          <cell r="D13693" t="str">
            <v>00</v>
          </cell>
          <cell r="E13693" t="str">
            <v>140</v>
          </cell>
          <cell r="F13693" t="str">
            <v>7000.03</v>
          </cell>
          <cell r="G13693" t="str">
            <v>Capital Outlay Operations Equip-Minor</v>
          </cell>
          <cell r="H13693">
            <v>0</v>
          </cell>
          <cell r="I13693">
            <v>0</v>
          </cell>
          <cell r="J13693">
            <v>0</v>
          </cell>
          <cell r="K13693">
            <v>0</v>
          </cell>
          <cell r="L13693">
            <v>0</v>
          </cell>
          <cell r="M13693">
            <v>0</v>
          </cell>
          <cell r="N13693">
            <v>0</v>
          </cell>
        </row>
        <row r="13694">
          <cell r="A13694" t="str">
            <v>860.04.00.140-7000.99</v>
          </cell>
          <cell r="B13694" t="str">
            <v>860</v>
          </cell>
          <cell r="C13694" t="str">
            <v>04</v>
          </cell>
          <cell r="D13694" t="str">
            <v>00</v>
          </cell>
          <cell r="E13694" t="str">
            <v>140</v>
          </cell>
          <cell r="F13694" t="str">
            <v>7000.99</v>
          </cell>
          <cell r="G13694" t="str">
            <v>Capital Outlay General</v>
          </cell>
          <cell r="H13694">
            <v>10450</v>
          </cell>
          <cell r="I13694">
            <v>0</v>
          </cell>
          <cell r="J13694">
            <v>10450</v>
          </cell>
          <cell r="K13694">
            <v>0</v>
          </cell>
          <cell r="L13694">
            <v>0</v>
          </cell>
          <cell r="M13694">
            <v>0</v>
          </cell>
          <cell r="N13694">
            <v>10450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>
            <v>1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</row>
        <row r="2">
          <cell r="A2" t="str">
            <v>860.04.00.140-4700.01</v>
          </cell>
          <cell r="B2">
            <v>-4700.01</v>
          </cell>
          <cell r="C2" t="str">
            <v>860.04.00.140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</row>
        <row r="3">
          <cell r="A3" t="str">
            <v>860.04.00.140-4700.19</v>
          </cell>
          <cell r="B3">
            <v>-4700.1899999999996</v>
          </cell>
          <cell r="C3" t="str">
            <v>860.04.00.140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</row>
        <row r="4">
          <cell r="A4" t="str">
            <v>860.04.00.140-4700.21</v>
          </cell>
          <cell r="B4">
            <v>-4700.21</v>
          </cell>
          <cell r="C4" t="str">
            <v>860.04.00.140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</row>
        <row r="5">
          <cell r="A5" t="str">
            <v>860.04.00.140-4850.07</v>
          </cell>
          <cell r="B5">
            <v>-4850.07</v>
          </cell>
          <cell r="C5" t="str">
            <v>860.04.00.140</v>
          </cell>
          <cell r="D5">
            <v>25000</v>
          </cell>
          <cell r="E5">
            <v>0</v>
          </cell>
          <cell r="F5">
            <v>25000</v>
          </cell>
          <cell r="G5">
            <v>0</v>
          </cell>
          <cell r="H5">
            <v>0</v>
          </cell>
          <cell r="I5">
            <v>3000</v>
          </cell>
          <cell r="J5">
            <v>22000</v>
          </cell>
          <cell r="K5">
            <v>0.12</v>
          </cell>
          <cell r="L5">
            <v>1649.19</v>
          </cell>
        </row>
        <row r="6">
          <cell r="A6" t="str">
            <v>860.04.00.140-4850.10</v>
          </cell>
          <cell r="B6">
            <v>-4850.1000000000004</v>
          </cell>
          <cell r="C6" t="str">
            <v>860.04.00.140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</row>
        <row r="7">
          <cell r="A7" t="str">
            <v>860.04.00.140-4850.23</v>
          </cell>
          <cell r="B7">
            <v>-4850.2299999999996</v>
          </cell>
          <cell r="C7" t="str">
            <v>860.04.00.140</v>
          </cell>
          <cell r="D7">
            <v>3000</v>
          </cell>
          <cell r="E7">
            <v>0</v>
          </cell>
          <cell r="F7">
            <v>3000</v>
          </cell>
          <cell r="G7">
            <v>0</v>
          </cell>
          <cell r="H7">
            <v>0</v>
          </cell>
          <cell r="I7">
            <v>0</v>
          </cell>
          <cell r="J7">
            <v>3000</v>
          </cell>
          <cell r="K7">
            <v>0</v>
          </cell>
          <cell r="L7">
            <v>0</v>
          </cell>
        </row>
        <row r="8">
          <cell r="A8" t="str">
            <v>860.04.00.140-4850.24</v>
          </cell>
          <cell r="B8">
            <v>-4850.24</v>
          </cell>
          <cell r="C8" t="str">
            <v>860.04.00.140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0</v>
          </cell>
        </row>
        <row r="9">
          <cell r="A9" t="str">
            <v>860.04.00.140-4850.25</v>
          </cell>
          <cell r="B9">
            <v>-4850.25</v>
          </cell>
          <cell r="C9" t="str">
            <v>860.04.00.140</v>
          </cell>
          <cell r="D9">
            <v>3297550</v>
          </cell>
          <cell r="E9">
            <v>0</v>
          </cell>
          <cell r="F9">
            <v>3297550</v>
          </cell>
          <cell r="G9">
            <v>0</v>
          </cell>
          <cell r="H9">
            <v>0</v>
          </cell>
          <cell r="I9">
            <v>0</v>
          </cell>
          <cell r="J9">
            <v>3297550</v>
          </cell>
          <cell r="K9">
            <v>0</v>
          </cell>
          <cell r="L9">
            <v>716367.63</v>
          </cell>
        </row>
        <row r="10">
          <cell r="A10" t="str">
            <v>860.04.00.140-4850.30</v>
          </cell>
          <cell r="B10">
            <v>-4850.3</v>
          </cell>
          <cell r="C10" t="str">
            <v>860.04.00.140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</row>
        <row r="11">
          <cell r="A11" t="str">
            <v>860.04.00.140-4900.01</v>
          </cell>
          <cell r="B11">
            <v>-4900.01</v>
          </cell>
          <cell r="C11" t="str">
            <v>860.04.00.140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</row>
        <row r="12">
          <cell r="A12" t="str">
            <v>860.04.00.140-4900.64</v>
          </cell>
          <cell r="B12">
            <v>-4900.6400000000003</v>
          </cell>
          <cell r="C12" t="str">
            <v>860.04.00.140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</row>
        <row r="13">
          <cell r="A13" t="str">
            <v>860.04.00.140-4900.65</v>
          </cell>
          <cell r="B13">
            <v>-4900.6499999999996</v>
          </cell>
          <cell r="C13" t="str">
            <v>860.04.00.140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</row>
        <row r="14">
          <cell r="A14" t="str">
            <v>860.04.00.140-4900.66</v>
          </cell>
          <cell r="B14">
            <v>-4900.66</v>
          </cell>
          <cell r="C14" t="str">
            <v>860.04.00.140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</row>
        <row r="15">
          <cell r="A15" t="str">
            <v>860.04.00.140-4900.68</v>
          </cell>
          <cell r="B15">
            <v>-4900.68</v>
          </cell>
          <cell r="C15" t="str">
            <v>860.04.00.140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</row>
        <row r="16">
          <cell r="A16" t="str">
            <v>860.04.00.140-4900.69</v>
          </cell>
          <cell r="B16">
            <v>-4900.6899999999996</v>
          </cell>
          <cell r="C16" t="str">
            <v>860.04.00.140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</row>
        <row r="17">
          <cell r="A17" t="str">
            <v>860.00.00.900-4900.87</v>
          </cell>
          <cell r="B17">
            <v>-4900.87</v>
          </cell>
          <cell r="C17" t="str">
            <v>860.00.00.900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</row>
        <row r="18">
          <cell r="A18" t="str">
            <v>860.04.00.140-4900.88</v>
          </cell>
          <cell r="B18">
            <v>-4900.88</v>
          </cell>
          <cell r="C18" t="str">
            <v>860.04.00.140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</row>
        <row r="19">
          <cell r="A19" t="str">
            <v>860.03.00.000-5000.01</v>
          </cell>
          <cell r="B19">
            <v>-5000.01</v>
          </cell>
          <cell r="C19" t="str">
            <v>860.03.00.000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</row>
        <row r="20">
          <cell r="A20" t="str">
            <v>860.04.00.140-5000.01</v>
          </cell>
          <cell r="B20">
            <v>-5000.01</v>
          </cell>
          <cell r="C20" t="str">
            <v>860.04.00.140</v>
          </cell>
          <cell r="D20">
            <v>43156</v>
          </cell>
          <cell r="E20">
            <v>0</v>
          </cell>
          <cell r="F20">
            <v>43156</v>
          </cell>
          <cell r="G20">
            <v>0</v>
          </cell>
          <cell r="H20">
            <v>0</v>
          </cell>
          <cell r="I20">
            <v>37652.730000000003</v>
          </cell>
          <cell r="J20">
            <v>5503.27</v>
          </cell>
          <cell r="K20">
            <v>0.87</v>
          </cell>
          <cell r="L20">
            <v>28594.75</v>
          </cell>
        </row>
        <row r="21">
          <cell r="A21" t="str">
            <v>860.03.00.000-5000.02</v>
          </cell>
          <cell r="B21">
            <v>-5000.0200000000004</v>
          </cell>
          <cell r="C21" t="str">
            <v>860.03.00.000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</row>
        <row r="22">
          <cell r="A22" t="str">
            <v>860.04.00.140-5000.02</v>
          </cell>
          <cell r="B22">
            <v>-5000.0200000000004</v>
          </cell>
          <cell r="C22" t="str">
            <v>860.04.00.140</v>
          </cell>
          <cell r="D22">
            <v>18000</v>
          </cell>
          <cell r="E22">
            <v>0</v>
          </cell>
          <cell r="F22">
            <v>18000</v>
          </cell>
          <cell r="G22">
            <v>0</v>
          </cell>
          <cell r="H22">
            <v>0</v>
          </cell>
          <cell r="I22">
            <v>188.5</v>
          </cell>
          <cell r="J22">
            <v>17811.5</v>
          </cell>
          <cell r="K22">
            <v>0.01</v>
          </cell>
          <cell r="L22">
            <v>3867.02</v>
          </cell>
        </row>
        <row r="23">
          <cell r="A23" t="str">
            <v>860.03.00.000-5000.03</v>
          </cell>
          <cell r="B23">
            <v>-5000.03</v>
          </cell>
          <cell r="C23" t="str">
            <v>860.03.00.000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</row>
        <row r="24">
          <cell r="A24" t="str">
            <v>860.04.00.140-5000.03</v>
          </cell>
          <cell r="B24">
            <v>-5000.03</v>
          </cell>
          <cell r="C24" t="str">
            <v>860.04.00.140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+++</v>
          </cell>
          <cell r="L24">
            <v>11.31</v>
          </cell>
        </row>
        <row r="25">
          <cell r="A25" t="str">
            <v>860.03.00.000-5000.04</v>
          </cell>
          <cell r="B25">
            <v>-5000.04</v>
          </cell>
          <cell r="C25" t="str">
            <v>860.03.00.000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</row>
        <row r="26">
          <cell r="A26" t="str">
            <v>860.03.00.000-5000.05</v>
          </cell>
          <cell r="B26">
            <v>-5000.05</v>
          </cell>
          <cell r="C26" t="str">
            <v>860.03.00.000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</row>
        <row r="27">
          <cell r="A27" t="str">
            <v>860.03.00.000-5000.06</v>
          </cell>
          <cell r="B27">
            <v>-5000.0600000000004</v>
          </cell>
          <cell r="C27" t="str">
            <v>860.03.00.000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</row>
        <row r="28">
          <cell r="A28" t="str">
            <v>860.04.00.140-5000.06</v>
          </cell>
          <cell r="B28">
            <v>-5000.0600000000004</v>
          </cell>
          <cell r="C28" t="str">
            <v>860.04.00.140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371.26</v>
          </cell>
        </row>
        <row r="29">
          <cell r="A29" t="str">
            <v>860.03.00.000-5000.07</v>
          </cell>
          <cell r="B29">
            <v>-5000.07</v>
          </cell>
          <cell r="C29" t="str">
            <v>860.03.00.000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</row>
        <row r="30">
          <cell r="A30" t="str">
            <v>860.04.00.140-5000.07</v>
          </cell>
          <cell r="B30">
            <v>-5000.07</v>
          </cell>
          <cell r="C30" t="str">
            <v>860.04.00.140</v>
          </cell>
          <cell r="D30">
            <v>3889</v>
          </cell>
          <cell r="E30">
            <v>0</v>
          </cell>
          <cell r="F30">
            <v>3889</v>
          </cell>
          <cell r="G30">
            <v>0</v>
          </cell>
          <cell r="H30">
            <v>0</v>
          </cell>
          <cell r="I30">
            <v>0</v>
          </cell>
          <cell r="J30">
            <v>3889</v>
          </cell>
          <cell r="K30">
            <v>0</v>
          </cell>
          <cell r="L30">
            <v>0</v>
          </cell>
        </row>
        <row r="31">
          <cell r="A31" t="str">
            <v>860.03.00.000-5000.08</v>
          </cell>
          <cell r="B31">
            <v>-5000.08</v>
          </cell>
          <cell r="C31" t="str">
            <v>860.03.00.000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</row>
        <row r="32">
          <cell r="A32" t="str">
            <v>860.04.00.140-5000.08</v>
          </cell>
          <cell r="B32">
            <v>-5000.08</v>
          </cell>
          <cell r="C32" t="str">
            <v>860.04.00.140</v>
          </cell>
          <cell r="D32">
            <v>1422</v>
          </cell>
          <cell r="E32">
            <v>0</v>
          </cell>
          <cell r="F32">
            <v>1422</v>
          </cell>
          <cell r="G32">
            <v>0</v>
          </cell>
          <cell r="H32">
            <v>0</v>
          </cell>
          <cell r="I32">
            <v>0</v>
          </cell>
          <cell r="J32">
            <v>1422</v>
          </cell>
          <cell r="K32">
            <v>0</v>
          </cell>
          <cell r="L32">
            <v>0</v>
          </cell>
        </row>
        <row r="33">
          <cell r="A33" t="str">
            <v>860.03.00.000-5000.09</v>
          </cell>
          <cell r="B33">
            <v>-5000.09</v>
          </cell>
          <cell r="C33" t="str">
            <v>860.03.00.000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</row>
        <row r="34">
          <cell r="A34" t="str">
            <v>860.03.00.000-5000.10</v>
          </cell>
          <cell r="B34">
            <v>-5000.1000000000004</v>
          </cell>
          <cell r="C34" t="str">
            <v>860.03.00.000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</row>
        <row r="35">
          <cell r="A35" t="str">
            <v>860.04.00.140-5000.10</v>
          </cell>
          <cell r="B35">
            <v>-5000.1000000000004</v>
          </cell>
          <cell r="C35" t="str">
            <v>860.04.00.140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</row>
        <row r="36">
          <cell r="A36" t="str">
            <v>860.03.00.000-5000.11</v>
          </cell>
          <cell r="B36">
            <v>-5000.1099999999997</v>
          </cell>
          <cell r="C36" t="str">
            <v>860.03.00.000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</row>
        <row r="37">
          <cell r="A37" t="str">
            <v>860.04.00.140-5000.11</v>
          </cell>
          <cell r="B37">
            <v>-5000.1099999999997</v>
          </cell>
          <cell r="C37" t="str">
            <v>860.04.00.140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</row>
        <row r="38">
          <cell r="A38" t="str">
            <v>860.03.00.000-5000.12</v>
          </cell>
          <cell r="B38">
            <v>-5000.12</v>
          </cell>
          <cell r="C38" t="str">
            <v>860.03.00.000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</row>
        <row r="39">
          <cell r="A39" t="str">
            <v>860.04.00.140-5000.12</v>
          </cell>
          <cell r="B39">
            <v>-5000.12</v>
          </cell>
          <cell r="C39" t="str">
            <v>860.04.00.140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</row>
        <row r="40">
          <cell r="A40" t="str">
            <v>860.04.00.140-5000.99</v>
          </cell>
          <cell r="B40">
            <v>-5000.99</v>
          </cell>
          <cell r="C40" t="str">
            <v>860.04.00.140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</row>
        <row r="41">
          <cell r="A41" t="str">
            <v>860.04.00.140-5100.00</v>
          </cell>
          <cell r="B41">
            <v>-5100</v>
          </cell>
          <cell r="C41" t="str">
            <v>860.04.00.140</v>
          </cell>
          <cell r="D41">
            <v>26595</v>
          </cell>
          <cell r="E41">
            <v>0</v>
          </cell>
          <cell r="F41">
            <v>26595</v>
          </cell>
          <cell r="G41">
            <v>0</v>
          </cell>
          <cell r="H41">
            <v>0</v>
          </cell>
          <cell r="I41">
            <v>5911.92</v>
          </cell>
          <cell r="J41">
            <v>20683.080000000002</v>
          </cell>
          <cell r="K41">
            <v>0.22</v>
          </cell>
          <cell r="L41">
            <v>5469.14</v>
          </cell>
        </row>
        <row r="42">
          <cell r="A42" t="str">
            <v>860.03.00.000-5100.01</v>
          </cell>
          <cell r="B42">
            <v>-5100.01</v>
          </cell>
          <cell r="C42" t="str">
            <v>860.03.00.000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</row>
        <row r="43">
          <cell r="A43" t="str">
            <v>860.04.00.140-5100.01</v>
          </cell>
          <cell r="B43">
            <v>-5100.01</v>
          </cell>
          <cell r="C43" t="str">
            <v>860.04.00.140</v>
          </cell>
          <cell r="D43">
            <v>3655</v>
          </cell>
          <cell r="E43">
            <v>0</v>
          </cell>
          <cell r="F43">
            <v>3655</v>
          </cell>
          <cell r="G43">
            <v>0</v>
          </cell>
          <cell r="H43">
            <v>0</v>
          </cell>
          <cell r="I43">
            <v>2460.65</v>
          </cell>
          <cell r="J43">
            <v>1194.3499999999999</v>
          </cell>
          <cell r="K43">
            <v>0.67</v>
          </cell>
          <cell r="L43">
            <v>922.59</v>
          </cell>
        </row>
        <row r="44">
          <cell r="A44" t="str">
            <v>860.03.00.000-5100.02</v>
          </cell>
          <cell r="B44">
            <v>-5100.0200000000004</v>
          </cell>
          <cell r="C44" t="str">
            <v>860.03.00.000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</row>
        <row r="45">
          <cell r="A45" t="str">
            <v>860.04.00.140-5100.02</v>
          </cell>
          <cell r="B45">
            <v>-5100.0200000000004</v>
          </cell>
          <cell r="C45" t="str">
            <v>860.04.00.140</v>
          </cell>
          <cell r="D45">
            <v>23603</v>
          </cell>
          <cell r="E45">
            <v>0</v>
          </cell>
          <cell r="F45">
            <v>23603</v>
          </cell>
          <cell r="G45">
            <v>0</v>
          </cell>
          <cell r="H45">
            <v>0</v>
          </cell>
          <cell r="I45">
            <v>2593.4299999999998</v>
          </cell>
          <cell r="J45">
            <v>21009.57</v>
          </cell>
          <cell r="K45">
            <v>0.11</v>
          </cell>
          <cell r="L45">
            <v>2700</v>
          </cell>
        </row>
        <row r="46">
          <cell r="A46" t="str">
            <v>860.03.00.000-5100.03</v>
          </cell>
          <cell r="B46">
            <v>-5100.03</v>
          </cell>
          <cell r="C46" t="str">
            <v>860.03.00.000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</row>
        <row r="47">
          <cell r="A47" t="str">
            <v>860.04.00.140-5100.03</v>
          </cell>
          <cell r="B47">
            <v>-5100.03</v>
          </cell>
          <cell r="C47" t="str">
            <v>860.04.00.140</v>
          </cell>
          <cell r="D47">
            <v>1775</v>
          </cell>
          <cell r="E47">
            <v>0</v>
          </cell>
          <cell r="F47">
            <v>1775</v>
          </cell>
          <cell r="G47">
            <v>0</v>
          </cell>
          <cell r="H47">
            <v>0</v>
          </cell>
          <cell r="I47">
            <v>289.45999999999998</v>
          </cell>
          <cell r="J47">
            <v>1485.54</v>
          </cell>
          <cell r="K47">
            <v>0.16</v>
          </cell>
          <cell r="L47">
            <v>384.22</v>
          </cell>
        </row>
        <row r="48">
          <cell r="A48" t="str">
            <v>860.03.00.000-5100.04</v>
          </cell>
          <cell r="B48">
            <v>-5100.04</v>
          </cell>
          <cell r="C48" t="str">
            <v>860.03.00.000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</row>
        <row r="49">
          <cell r="A49" t="str">
            <v>860.04.00.140-5100.04</v>
          </cell>
          <cell r="B49">
            <v>-5100.04</v>
          </cell>
          <cell r="C49" t="str">
            <v>860.04.00.140</v>
          </cell>
          <cell r="D49">
            <v>264</v>
          </cell>
          <cell r="E49">
            <v>0</v>
          </cell>
          <cell r="F49">
            <v>264</v>
          </cell>
          <cell r="G49">
            <v>0</v>
          </cell>
          <cell r="H49">
            <v>0</v>
          </cell>
          <cell r="I49">
            <v>53.99</v>
          </cell>
          <cell r="J49">
            <v>210.01</v>
          </cell>
          <cell r="K49">
            <v>0.2</v>
          </cell>
          <cell r="L49">
            <v>59.62</v>
          </cell>
        </row>
        <row r="50">
          <cell r="A50" t="str">
            <v>860.03.00.000-5100.05</v>
          </cell>
          <cell r="B50">
            <v>-5100.05</v>
          </cell>
          <cell r="C50" t="str">
            <v>860.03.00.000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</row>
        <row r="51">
          <cell r="A51" t="str">
            <v>860.04.00.140-5100.05</v>
          </cell>
          <cell r="B51">
            <v>-5100.05</v>
          </cell>
          <cell r="C51" t="str">
            <v>860.04.00.140</v>
          </cell>
          <cell r="D51">
            <v>542</v>
          </cell>
          <cell r="E51">
            <v>0</v>
          </cell>
          <cell r="F51">
            <v>542</v>
          </cell>
          <cell r="G51">
            <v>0</v>
          </cell>
          <cell r="H51">
            <v>0</v>
          </cell>
          <cell r="I51">
            <v>7.72</v>
          </cell>
          <cell r="J51">
            <v>534.28</v>
          </cell>
          <cell r="K51">
            <v>0.01</v>
          </cell>
          <cell r="L51">
            <v>20.32</v>
          </cell>
        </row>
        <row r="52">
          <cell r="A52" t="str">
            <v>860.03.00.000-5100.06</v>
          </cell>
          <cell r="B52">
            <v>-5100.0600000000004</v>
          </cell>
          <cell r="C52" t="str">
            <v>860.03.00.000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</row>
        <row r="53">
          <cell r="A53" t="str">
            <v>860.04.00.140-5100.06</v>
          </cell>
          <cell r="B53">
            <v>-5100.0600000000004</v>
          </cell>
          <cell r="C53" t="str">
            <v>860.04.00.140</v>
          </cell>
          <cell r="D53">
            <v>6810</v>
          </cell>
          <cell r="E53">
            <v>0</v>
          </cell>
          <cell r="F53">
            <v>6810</v>
          </cell>
          <cell r="G53">
            <v>0</v>
          </cell>
          <cell r="H53">
            <v>0</v>
          </cell>
          <cell r="I53">
            <v>0</v>
          </cell>
          <cell r="J53">
            <v>6810</v>
          </cell>
          <cell r="K53">
            <v>0</v>
          </cell>
          <cell r="L53">
            <v>1135</v>
          </cell>
        </row>
        <row r="54">
          <cell r="A54" t="str">
            <v>860.03.00.000-5100.07</v>
          </cell>
          <cell r="B54">
            <v>-5100.07</v>
          </cell>
          <cell r="C54" t="str">
            <v>860.03.00.000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</row>
        <row r="55">
          <cell r="A55" t="str">
            <v>860.04.00.140-5100.07</v>
          </cell>
          <cell r="B55">
            <v>-5100.07</v>
          </cell>
          <cell r="C55" t="str">
            <v>860.04.00.140</v>
          </cell>
          <cell r="D55">
            <v>890</v>
          </cell>
          <cell r="E55">
            <v>0</v>
          </cell>
          <cell r="F55">
            <v>890</v>
          </cell>
          <cell r="G55">
            <v>0</v>
          </cell>
          <cell r="H55">
            <v>0</v>
          </cell>
          <cell r="I55">
            <v>77.94</v>
          </cell>
          <cell r="J55">
            <v>812.06</v>
          </cell>
          <cell r="K55">
            <v>0.09</v>
          </cell>
          <cell r="L55">
            <v>70.61</v>
          </cell>
        </row>
        <row r="56">
          <cell r="A56" t="str">
            <v>860.03.00.000-5100.08</v>
          </cell>
          <cell r="B56">
            <v>-5100.08</v>
          </cell>
          <cell r="C56" t="str">
            <v>860.03.00.000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</row>
        <row r="57">
          <cell r="A57" t="str">
            <v>860.04.00.140-5100.08</v>
          </cell>
          <cell r="B57">
            <v>-5100.08</v>
          </cell>
          <cell r="C57" t="str">
            <v>860.04.00.140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948.51</v>
          </cell>
          <cell r="J57">
            <v>-948.51</v>
          </cell>
          <cell r="K57" t="str">
            <v>+++</v>
          </cell>
          <cell r="L57">
            <v>937.08</v>
          </cell>
        </row>
        <row r="58">
          <cell r="A58" t="str">
            <v>860.03.00.000-5100.09</v>
          </cell>
          <cell r="B58">
            <v>-5100.09</v>
          </cell>
          <cell r="C58" t="str">
            <v>860.03.00.000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</row>
        <row r="59">
          <cell r="A59" t="str">
            <v>860.04.00.140-5100.09</v>
          </cell>
          <cell r="B59">
            <v>-5100.09</v>
          </cell>
          <cell r="C59" t="str">
            <v>860.04.00.140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</row>
        <row r="60">
          <cell r="A60" t="str">
            <v>860.03.00.000-5100.10</v>
          </cell>
          <cell r="B60">
            <v>-5100.1000000000004</v>
          </cell>
          <cell r="C60" t="str">
            <v>860.03.00.000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</row>
        <row r="61">
          <cell r="A61" t="str">
            <v>860.03.00.000-5100.11</v>
          </cell>
          <cell r="B61">
            <v>-5100.1099999999997</v>
          </cell>
          <cell r="C61" t="str">
            <v>860.03.00.000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  <cell r="L61">
            <v>0</v>
          </cell>
        </row>
        <row r="62">
          <cell r="A62" t="str">
            <v>860.04.00.140-5100.11</v>
          </cell>
          <cell r="B62">
            <v>-5100.1099999999997</v>
          </cell>
          <cell r="C62" t="str">
            <v>860.04.00.140</v>
          </cell>
          <cell r="D62">
            <v>2970</v>
          </cell>
          <cell r="E62">
            <v>0</v>
          </cell>
          <cell r="F62">
            <v>2970</v>
          </cell>
          <cell r="G62">
            <v>0</v>
          </cell>
          <cell r="H62">
            <v>0</v>
          </cell>
          <cell r="I62">
            <v>553.20000000000005</v>
          </cell>
          <cell r="J62">
            <v>2416.8000000000002</v>
          </cell>
          <cell r="K62">
            <v>0.19</v>
          </cell>
          <cell r="L62">
            <v>478.81</v>
          </cell>
        </row>
        <row r="63">
          <cell r="A63" t="str">
            <v>860.03.00.000-5100.12</v>
          </cell>
          <cell r="B63">
            <v>-5100.12</v>
          </cell>
          <cell r="C63" t="str">
            <v>860.03.00.000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</row>
        <row r="64">
          <cell r="A64" t="str">
            <v>860.04.00.140-5100.12</v>
          </cell>
          <cell r="B64">
            <v>-5100.12</v>
          </cell>
          <cell r="C64" t="str">
            <v>860.04.00.140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</row>
        <row r="65">
          <cell r="A65" t="str">
            <v>860.03.00.000-5100.13</v>
          </cell>
          <cell r="B65">
            <v>-5100.13</v>
          </cell>
          <cell r="C65" t="str">
            <v>860.03.00.000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</row>
        <row r="66">
          <cell r="A66" t="str">
            <v>860.03.00.000-5100.14</v>
          </cell>
          <cell r="B66">
            <v>-5100.1400000000003</v>
          </cell>
          <cell r="C66" t="str">
            <v>860.03.00.000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</row>
        <row r="67">
          <cell r="A67" t="str">
            <v>860.03.00.000-5100.15</v>
          </cell>
          <cell r="B67">
            <v>-5100.1499999999996</v>
          </cell>
          <cell r="C67" t="str">
            <v>860.03.00.000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</row>
        <row r="68">
          <cell r="A68" t="str">
            <v>860.04.00.140-5100.15</v>
          </cell>
          <cell r="B68">
            <v>-5100.1499999999996</v>
          </cell>
          <cell r="C68" t="str">
            <v>860.04.00.140</v>
          </cell>
          <cell r="D68">
            <v>865</v>
          </cell>
          <cell r="E68">
            <v>0</v>
          </cell>
          <cell r="F68">
            <v>865</v>
          </cell>
          <cell r="G68">
            <v>0</v>
          </cell>
          <cell r="H68">
            <v>0</v>
          </cell>
          <cell r="I68">
            <v>108</v>
          </cell>
          <cell r="J68">
            <v>757</v>
          </cell>
          <cell r="K68">
            <v>0.12</v>
          </cell>
          <cell r="L68">
            <v>180</v>
          </cell>
        </row>
        <row r="69">
          <cell r="A69" t="str">
            <v>860.03.00.000-5100.16</v>
          </cell>
          <cell r="B69">
            <v>-5100.16</v>
          </cell>
          <cell r="C69" t="str">
            <v>860.03.00.000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</row>
        <row r="70">
          <cell r="A70" t="str">
            <v>860.03.00.000-5100.17</v>
          </cell>
          <cell r="B70">
            <v>-5100.17</v>
          </cell>
          <cell r="C70" t="str">
            <v>860.03.00.000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</row>
        <row r="71">
          <cell r="A71" t="str">
            <v>860.04.00.140-5100.17</v>
          </cell>
          <cell r="B71">
            <v>-5100.17</v>
          </cell>
          <cell r="C71" t="str">
            <v>860.04.00.140</v>
          </cell>
          <cell r="D71">
            <v>8130</v>
          </cell>
          <cell r="E71">
            <v>0</v>
          </cell>
          <cell r="F71">
            <v>8130</v>
          </cell>
          <cell r="G71">
            <v>0</v>
          </cell>
          <cell r="H71">
            <v>0</v>
          </cell>
          <cell r="I71">
            <v>1607.37</v>
          </cell>
          <cell r="J71">
            <v>6522.63</v>
          </cell>
          <cell r="K71">
            <v>0.2</v>
          </cell>
          <cell r="L71">
            <v>1710.17</v>
          </cell>
        </row>
        <row r="72">
          <cell r="A72" t="str">
            <v>860 - Self In-5100.98</v>
          </cell>
          <cell r="B72">
            <v>-5100.9799999999996</v>
          </cell>
          <cell r="C72" t="str">
            <v>860 - Self In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</row>
        <row r="73">
          <cell r="A73" t="str">
            <v>860.04.00.140-5100.98</v>
          </cell>
          <cell r="B73">
            <v>-5100.9799999999996</v>
          </cell>
          <cell r="C73" t="str">
            <v>860.04.00.140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0</v>
          </cell>
        </row>
        <row r="74">
          <cell r="A74" t="str">
            <v>860.04.00.140-5100.99</v>
          </cell>
          <cell r="B74">
            <v>-5100.99</v>
          </cell>
          <cell r="C74" t="str">
            <v>860.04.00.140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</row>
        <row r="75">
          <cell r="A75" t="str">
            <v>860.04.00.140-6000.01</v>
          </cell>
          <cell r="B75">
            <v>-6000.01</v>
          </cell>
          <cell r="C75" t="str">
            <v>860.04.00.140</v>
          </cell>
          <cell r="D75">
            <v>720</v>
          </cell>
          <cell r="E75">
            <v>0</v>
          </cell>
          <cell r="F75">
            <v>720</v>
          </cell>
          <cell r="G75">
            <v>0</v>
          </cell>
          <cell r="H75">
            <v>0</v>
          </cell>
          <cell r="I75">
            <v>80</v>
          </cell>
          <cell r="J75">
            <v>640</v>
          </cell>
          <cell r="K75">
            <v>0.11</v>
          </cell>
          <cell r="L75">
            <v>24119.05</v>
          </cell>
        </row>
        <row r="76">
          <cell r="A76" t="str">
            <v>860.04.00.140-6000.10</v>
          </cell>
          <cell r="B76">
            <v>-6000.1</v>
          </cell>
          <cell r="C76" t="str">
            <v>860.04.00.140</v>
          </cell>
          <cell r="D76">
            <v>50000</v>
          </cell>
          <cell r="E76">
            <v>0</v>
          </cell>
          <cell r="F76">
            <v>50000</v>
          </cell>
          <cell r="G76">
            <v>0</v>
          </cell>
          <cell r="H76">
            <v>0</v>
          </cell>
          <cell r="I76">
            <v>0</v>
          </cell>
          <cell r="J76">
            <v>50000</v>
          </cell>
          <cell r="K76">
            <v>0</v>
          </cell>
          <cell r="L76">
            <v>0</v>
          </cell>
        </row>
        <row r="77">
          <cell r="A77" t="str">
            <v>860.04.00.140-6000.12</v>
          </cell>
          <cell r="B77">
            <v>-6000.12</v>
          </cell>
          <cell r="C77" t="str">
            <v>860.04.00.140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</row>
        <row r="78">
          <cell r="A78" t="str">
            <v>860.04.00.140-6000.16</v>
          </cell>
          <cell r="B78">
            <v>-6000.16</v>
          </cell>
          <cell r="C78" t="str">
            <v>860.04.00.140</v>
          </cell>
          <cell r="D78">
            <v>600</v>
          </cell>
          <cell r="E78">
            <v>0</v>
          </cell>
          <cell r="F78">
            <v>600</v>
          </cell>
          <cell r="G78">
            <v>0</v>
          </cell>
          <cell r="H78">
            <v>0</v>
          </cell>
          <cell r="I78">
            <v>0</v>
          </cell>
          <cell r="J78">
            <v>600</v>
          </cell>
          <cell r="K78">
            <v>0</v>
          </cell>
          <cell r="L78">
            <v>0</v>
          </cell>
        </row>
        <row r="79">
          <cell r="A79" t="str">
            <v>860.04.00.140-6000.17</v>
          </cell>
          <cell r="B79">
            <v>-6000.17</v>
          </cell>
          <cell r="C79" t="str">
            <v>860.04.00.140</v>
          </cell>
          <cell r="D79">
            <v>2760</v>
          </cell>
          <cell r="E79">
            <v>0</v>
          </cell>
          <cell r="F79">
            <v>2760</v>
          </cell>
          <cell r="G79">
            <v>0</v>
          </cell>
          <cell r="H79">
            <v>0</v>
          </cell>
          <cell r="I79">
            <v>3183</v>
          </cell>
          <cell r="J79">
            <v>-423</v>
          </cell>
          <cell r="K79">
            <v>1.1499999999999999</v>
          </cell>
          <cell r="L79">
            <v>3121</v>
          </cell>
        </row>
        <row r="80">
          <cell r="A80" t="str">
            <v>860.04.00.140-6000.18</v>
          </cell>
          <cell r="B80">
            <v>-6000.18</v>
          </cell>
          <cell r="C80" t="str">
            <v>860.04.00.140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</row>
        <row r="81">
          <cell r="A81" t="str">
            <v>860.04.00.140-6000.19</v>
          </cell>
          <cell r="B81">
            <v>-6000.19</v>
          </cell>
          <cell r="C81" t="str">
            <v>860.04.00.140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</row>
        <row r="82">
          <cell r="A82" t="str">
            <v>860.04.00.140-6100.01</v>
          </cell>
          <cell r="B82">
            <v>-6100.01</v>
          </cell>
          <cell r="C82" t="str">
            <v>860.04.00.140</v>
          </cell>
          <cell r="D82">
            <v>8000</v>
          </cell>
          <cell r="E82">
            <v>0</v>
          </cell>
          <cell r="F82">
            <v>8000</v>
          </cell>
          <cell r="G82">
            <v>0</v>
          </cell>
          <cell r="H82">
            <v>0</v>
          </cell>
          <cell r="I82">
            <v>1341.53</v>
          </cell>
          <cell r="J82">
            <v>6658.47</v>
          </cell>
          <cell r="K82">
            <v>0.17</v>
          </cell>
          <cell r="L82">
            <v>1972.39</v>
          </cell>
        </row>
        <row r="83">
          <cell r="A83" t="str">
            <v>860.04.00.140-6100.02</v>
          </cell>
          <cell r="B83">
            <v>-6100.02</v>
          </cell>
          <cell r="C83" t="str">
            <v>860.04.00.140</v>
          </cell>
          <cell r="D83">
            <v>1000</v>
          </cell>
          <cell r="E83">
            <v>0</v>
          </cell>
          <cell r="F83">
            <v>1000</v>
          </cell>
          <cell r="G83">
            <v>0</v>
          </cell>
          <cell r="H83">
            <v>0</v>
          </cell>
          <cell r="I83">
            <v>177.26</v>
          </cell>
          <cell r="J83">
            <v>822.74</v>
          </cell>
          <cell r="K83">
            <v>0.18</v>
          </cell>
          <cell r="L83">
            <v>232.5</v>
          </cell>
        </row>
        <row r="84">
          <cell r="A84" t="str">
            <v>860.04.00.140-6100.03</v>
          </cell>
          <cell r="B84">
            <v>-6100.03</v>
          </cell>
          <cell r="C84" t="str">
            <v>860.04.00.140</v>
          </cell>
          <cell r="D84">
            <v>1400</v>
          </cell>
          <cell r="E84">
            <v>0</v>
          </cell>
          <cell r="F84">
            <v>1400</v>
          </cell>
          <cell r="G84">
            <v>0</v>
          </cell>
          <cell r="H84">
            <v>0</v>
          </cell>
          <cell r="I84">
            <v>75.7</v>
          </cell>
          <cell r="J84">
            <v>1324.3</v>
          </cell>
          <cell r="K84">
            <v>0.05</v>
          </cell>
          <cell r="L84">
            <v>209.53</v>
          </cell>
        </row>
        <row r="85">
          <cell r="A85" t="str">
            <v>860.04.00.140-6200.01</v>
          </cell>
          <cell r="B85">
            <v>-6200.01</v>
          </cell>
          <cell r="C85" t="str">
            <v>860.04.00.140</v>
          </cell>
          <cell r="D85">
            <v>1000</v>
          </cell>
          <cell r="E85">
            <v>0</v>
          </cell>
          <cell r="F85">
            <v>1000</v>
          </cell>
          <cell r="G85">
            <v>0</v>
          </cell>
          <cell r="H85">
            <v>0</v>
          </cell>
          <cell r="I85">
            <v>0</v>
          </cell>
          <cell r="J85">
            <v>1000</v>
          </cell>
          <cell r="K85">
            <v>0</v>
          </cell>
          <cell r="L85">
            <v>0</v>
          </cell>
        </row>
        <row r="86">
          <cell r="A86" t="str">
            <v>860.04.00.140-6200.02</v>
          </cell>
          <cell r="B86">
            <v>-6200.02</v>
          </cell>
          <cell r="C86" t="str">
            <v>860.04.00.140</v>
          </cell>
          <cell r="D86">
            <v>5000</v>
          </cell>
          <cell r="E86">
            <v>0</v>
          </cell>
          <cell r="F86">
            <v>5000</v>
          </cell>
          <cell r="G86">
            <v>0</v>
          </cell>
          <cell r="H86">
            <v>0</v>
          </cell>
          <cell r="I86">
            <v>0</v>
          </cell>
          <cell r="J86">
            <v>5000</v>
          </cell>
          <cell r="K86">
            <v>0</v>
          </cell>
          <cell r="L86">
            <v>113.4</v>
          </cell>
        </row>
        <row r="87">
          <cell r="A87" t="str">
            <v>860.04.00.140-6200.09</v>
          </cell>
          <cell r="B87">
            <v>-6200.09</v>
          </cell>
          <cell r="C87" t="str">
            <v>860.04.00.140</v>
          </cell>
          <cell r="D87">
            <v>3000</v>
          </cell>
          <cell r="E87">
            <v>0</v>
          </cell>
          <cell r="F87">
            <v>3000</v>
          </cell>
          <cell r="G87">
            <v>0</v>
          </cell>
          <cell r="H87">
            <v>0</v>
          </cell>
          <cell r="I87">
            <v>900</v>
          </cell>
          <cell r="J87">
            <v>2100</v>
          </cell>
          <cell r="K87">
            <v>0.3</v>
          </cell>
          <cell r="L87">
            <v>900</v>
          </cell>
        </row>
        <row r="88">
          <cell r="A88" t="str">
            <v>860.04.00.140-6270.01</v>
          </cell>
          <cell r="B88">
            <v>-6270.01</v>
          </cell>
          <cell r="C88" t="str">
            <v>860.04.00.140</v>
          </cell>
          <cell r="D88">
            <v>10000</v>
          </cell>
          <cell r="E88">
            <v>0</v>
          </cell>
          <cell r="F88">
            <v>10000</v>
          </cell>
          <cell r="G88">
            <v>0</v>
          </cell>
          <cell r="H88">
            <v>0</v>
          </cell>
          <cell r="I88">
            <v>0</v>
          </cell>
          <cell r="J88">
            <v>10000</v>
          </cell>
          <cell r="K88">
            <v>0</v>
          </cell>
          <cell r="L88">
            <v>490.07</v>
          </cell>
        </row>
        <row r="89">
          <cell r="A89" t="str">
            <v>860.04.00.140-6270.02</v>
          </cell>
          <cell r="B89">
            <v>-6270.02</v>
          </cell>
          <cell r="C89" t="str">
            <v>860.04.00.140</v>
          </cell>
          <cell r="D89">
            <v>3000</v>
          </cell>
          <cell r="E89">
            <v>0</v>
          </cell>
          <cell r="F89">
            <v>3000</v>
          </cell>
          <cell r="G89">
            <v>0</v>
          </cell>
          <cell r="H89">
            <v>0</v>
          </cell>
          <cell r="I89">
            <v>0</v>
          </cell>
          <cell r="J89">
            <v>3000</v>
          </cell>
          <cell r="K89">
            <v>0</v>
          </cell>
          <cell r="L89">
            <v>389.68</v>
          </cell>
        </row>
        <row r="90">
          <cell r="A90" t="str">
            <v>860.04.00.140-6300.01</v>
          </cell>
          <cell r="B90">
            <v>-6300.01</v>
          </cell>
          <cell r="C90" t="str">
            <v>860.04.00.140</v>
          </cell>
          <cell r="D90">
            <v>40000</v>
          </cell>
          <cell r="E90">
            <v>0</v>
          </cell>
          <cell r="F90">
            <v>40000</v>
          </cell>
          <cell r="G90">
            <v>0</v>
          </cell>
          <cell r="H90">
            <v>0</v>
          </cell>
          <cell r="I90">
            <v>16884</v>
          </cell>
          <cell r="J90">
            <v>23116</v>
          </cell>
          <cell r="K90">
            <v>0.42</v>
          </cell>
          <cell r="L90">
            <v>23248</v>
          </cell>
        </row>
        <row r="91">
          <cell r="A91" t="str">
            <v>860.04.00.140-6300.02</v>
          </cell>
          <cell r="B91">
            <v>-6300.02</v>
          </cell>
          <cell r="C91" t="str">
            <v>860.04.00.140</v>
          </cell>
          <cell r="D91">
            <v>1200</v>
          </cell>
          <cell r="E91">
            <v>0</v>
          </cell>
          <cell r="F91">
            <v>1200</v>
          </cell>
          <cell r="G91">
            <v>0</v>
          </cell>
          <cell r="H91">
            <v>0</v>
          </cell>
          <cell r="I91">
            <v>0</v>
          </cell>
          <cell r="J91">
            <v>1200</v>
          </cell>
          <cell r="K91">
            <v>0</v>
          </cell>
          <cell r="L91">
            <v>0</v>
          </cell>
        </row>
        <row r="92">
          <cell r="A92" t="str">
            <v>860.04.00.140-6300.03</v>
          </cell>
          <cell r="B92">
            <v>-6300.03</v>
          </cell>
          <cell r="C92" t="str">
            <v>860.04.00.140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</row>
        <row r="93">
          <cell r="A93" t="str">
            <v>860.04.00.140-6400.01</v>
          </cell>
          <cell r="B93">
            <v>-6400.01</v>
          </cell>
          <cell r="C93" t="str">
            <v>860.04.00.140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</row>
        <row r="94">
          <cell r="A94" t="str">
            <v>860.04.00.140-6400.20</v>
          </cell>
          <cell r="B94">
            <v>-6400.2</v>
          </cell>
          <cell r="C94" t="str">
            <v>860.04.00.140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-16.52</v>
          </cell>
          <cell r="J94">
            <v>16.52</v>
          </cell>
          <cell r="K94" t="str">
            <v>+++</v>
          </cell>
          <cell r="L94">
            <v>174.45</v>
          </cell>
        </row>
        <row r="95">
          <cell r="A95" t="str">
            <v>860.04.00.140-6400.24</v>
          </cell>
          <cell r="B95">
            <v>-6400.24</v>
          </cell>
          <cell r="C95" t="str">
            <v>860.04.00.140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</row>
        <row r="96">
          <cell r="A96" t="str">
            <v>860.04.00.140-6500.02</v>
          </cell>
          <cell r="B96">
            <v>-6500.02</v>
          </cell>
          <cell r="C96" t="str">
            <v>860.04.00.140</v>
          </cell>
          <cell r="D96">
            <v>400000</v>
          </cell>
          <cell r="E96">
            <v>0</v>
          </cell>
          <cell r="F96">
            <v>400000</v>
          </cell>
          <cell r="G96">
            <v>0</v>
          </cell>
          <cell r="H96">
            <v>0</v>
          </cell>
          <cell r="I96">
            <v>3358.98</v>
          </cell>
          <cell r="J96">
            <v>396641.02</v>
          </cell>
          <cell r="K96">
            <v>0.01</v>
          </cell>
          <cell r="L96">
            <v>32494.33</v>
          </cell>
        </row>
        <row r="97">
          <cell r="A97" t="str">
            <v>860.04.00.140-6500.03</v>
          </cell>
          <cell r="B97">
            <v>-6500.03</v>
          </cell>
          <cell r="C97" t="str">
            <v>860.04.00.140</v>
          </cell>
          <cell r="D97">
            <v>80000</v>
          </cell>
          <cell r="E97">
            <v>92752</v>
          </cell>
          <cell r="F97">
            <v>172752</v>
          </cell>
          <cell r="G97">
            <v>0</v>
          </cell>
          <cell r="H97">
            <v>16999.47</v>
          </cell>
          <cell r="I97">
            <v>69181.37</v>
          </cell>
          <cell r="J97">
            <v>86571.16</v>
          </cell>
          <cell r="K97">
            <v>0.5</v>
          </cell>
          <cell r="L97">
            <v>12294.31</v>
          </cell>
        </row>
        <row r="98">
          <cell r="A98" t="str">
            <v>860.04.00.140-6500.04</v>
          </cell>
          <cell r="B98">
            <v>-6500.04</v>
          </cell>
          <cell r="C98" t="str">
            <v>860.04.00.140</v>
          </cell>
          <cell r="D98">
            <v>3309007</v>
          </cell>
          <cell r="E98">
            <v>0</v>
          </cell>
          <cell r="F98">
            <v>3309007</v>
          </cell>
          <cell r="G98">
            <v>0</v>
          </cell>
          <cell r="H98">
            <v>0</v>
          </cell>
          <cell r="I98">
            <v>2565784.33</v>
          </cell>
          <cell r="J98">
            <v>743222.67</v>
          </cell>
          <cell r="K98">
            <v>0.78</v>
          </cell>
          <cell r="L98">
            <v>2706075</v>
          </cell>
        </row>
        <row r="99">
          <cell r="A99" t="str">
            <v>860.04.00.140-6500.06</v>
          </cell>
          <cell r="B99">
            <v>-6500.06</v>
          </cell>
          <cell r="C99" t="str">
            <v>860.04.00.140</v>
          </cell>
          <cell r="D99">
            <v>1200</v>
          </cell>
          <cell r="E99">
            <v>0</v>
          </cell>
          <cell r="F99">
            <v>1200</v>
          </cell>
          <cell r="G99">
            <v>0</v>
          </cell>
          <cell r="H99">
            <v>0</v>
          </cell>
          <cell r="I99">
            <v>0</v>
          </cell>
          <cell r="J99">
            <v>1200</v>
          </cell>
          <cell r="K99">
            <v>0</v>
          </cell>
          <cell r="L99">
            <v>0</v>
          </cell>
        </row>
        <row r="100">
          <cell r="A100" t="str">
            <v>860.04.00.140-6600.01</v>
          </cell>
          <cell r="B100">
            <v>-6600.01</v>
          </cell>
          <cell r="C100" t="str">
            <v>860.04.00.140</v>
          </cell>
          <cell r="D100">
            <v>500</v>
          </cell>
          <cell r="E100">
            <v>0</v>
          </cell>
          <cell r="F100">
            <v>500</v>
          </cell>
          <cell r="G100">
            <v>0</v>
          </cell>
          <cell r="H100">
            <v>0</v>
          </cell>
          <cell r="I100">
            <v>0</v>
          </cell>
          <cell r="J100">
            <v>500</v>
          </cell>
          <cell r="K100">
            <v>0</v>
          </cell>
          <cell r="L100">
            <v>0</v>
          </cell>
        </row>
        <row r="101">
          <cell r="A101" t="str">
            <v>860.04.00.140-6600.03</v>
          </cell>
          <cell r="B101">
            <v>-6600.03</v>
          </cell>
          <cell r="C101" t="str">
            <v>860.04.00.140</v>
          </cell>
          <cell r="D101">
            <v>260</v>
          </cell>
          <cell r="E101">
            <v>0</v>
          </cell>
          <cell r="F101">
            <v>260</v>
          </cell>
          <cell r="G101">
            <v>0</v>
          </cell>
          <cell r="H101">
            <v>0</v>
          </cell>
          <cell r="I101">
            <v>0</v>
          </cell>
          <cell r="J101">
            <v>260</v>
          </cell>
          <cell r="K101">
            <v>0</v>
          </cell>
          <cell r="L101">
            <v>0</v>
          </cell>
        </row>
        <row r="102">
          <cell r="A102" t="str">
            <v>860.04.00.140-6600.04</v>
          </cell>
          <cell r="B102">
            <v>-6600.04</v>
          </cell>
          <cell r="C102" t="str">
            <v>860.04.00.140</v>
          </cell>
          <cell r="D102">
            <v>3000</v>
          </cell>
          <cell r="E102">
            <v>0</v>
          </cell>
          <cell r="F102">
            <v>3000</v>
          </cell>
          <cell r="G102">
            <v>0</v>
          </cell>
          <cell r="H102">
            <v>0</v>
          </cell>
          <cell r="I102">
            <v>37.5</v>
          </cell>
          <cell r="J102">
            <v>2962.5</v>
          </cell>
          <cell r="K102">
            <v>0.01</v>
          </cell>
          <cell r="L102">
            <v>219.82</v>
          </cell>
        </row>
        <row r="103">
          <cell r="A103" t="str">
            <v>860.04.00.140-6600.06</v>
          </cell>
          <cell r="B103">
            <v>-6600.06</v>
          </cell>
          <cell r="C103" t="str">
            <v>860.04.00.140</v>
          </cell>
          <cell r="D103">
            <v>15500</v>
          </cell>
          <cell r="E103">
            <v>0</v>
          </cell>
          <cell r="F103">
            <v>15500</v>
          </cell>
          <cell r="G103">
            <v>0</v>
          </cell>
          <cell r="H103">
            <v>0</v>
          </cell>
          <cell r="I103">
            <v>0</v>
          </cell>
          <cell r="J103">
            <v>15500</v>
          </cell>
          <cell r="K103">
            <v>0</v>
          </cell>
          <cell r="L103">
            <v>3983.51</v>
          </cell>
        </row>
        <row r="104">
          <cell r="A104" t="str">
            <v>860.04.00.140-6600.07</v>
          </cell>
          <cell r="B104">
            <v>-6600.07</v>
          </cell>
          <cell r="C104" t="str">
            <v>860.04.00.140</v>
          </cell>
          <cell r="D104">
            <v>1500</v>
          </cell>
          <cell r="E104">
            <v>0</v>
          </cell>
          <cell r="F104">
            <v>1500</v>
          </cell>
          <cell r="G104">
            <v>0</v>
          </cell>
          <cell r="H104">
            <v>0</v>
          </cell>
          <cell r="I104">
            <v>137.52000000000001</v>
          </cell>
          <cell r="J104">
            <v>1362.48</v>
          </cell>
          <cell r="K104">
            <v>0.09</v>
          </cell>
          <cell r="L104">
            <v>700</v>
          </cell>
        </row>
        <row r="105">
          <cell r="A105" t="str">
            <v>860.04.00.140-6600.25</v>
          </cell>
          <cell r="B105">
            <v>-6600.25</v>
          </cell>
          <cell r="C105" t="str">
            <v>860.04.00.140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</row>
        <row r="106">
          <cell r="A106" t="str">
            <v>860.04.00.140-6600.26</v>
          </cell>
          <cell r="B106">
            <v>-6600.26</v>
          </cell>
          <cell r="C106" t="str">
            <v>860.04.00.140</v>
          </cell>
          <cell r="D106">
            <v>6260</v>
          </cell>
          <cell r="E106">
            <v>0</v>
          </cell>
          <cell r="F106">
            <v>6260</v>
          </cell>
          <cell r="G106">
            <v>0</v>
          </cell>
          <cell r="H106">
            <v>0</v>
          </cell>
          <cell r="I106">
            <v>0</v>
          </cell>
          <cell r="J106">
            <v>6260</v>
          </cell>
          <cell r="K106">
            <v>0</v>
          </cell>
          <cell r="L106">
            <v>1565.01</v>
          </cell>
        </row>
        <row r="107">
          <cell r="A107" t="str">
            <v>860.04.00.140-6600.27</v>
          </cell>
          <cell r="B107">
            <v>-6600.27</v>
          </cell>
          <cell r="C107" t="str">
            <v>860.04.00.140</v>
          </cell>
          <cell r="D107">
            <v>66600</v>
          </cell>
          <cell r="E107">
            <v>0</v>
          </cell>
          <cell r="F107">
            <v>66600</v>
          </cell>
          <cell r="G107">
            <v>0</v>
          </cell>
          <cell r="H107">
            <v>0</v>
          </cell>
          <cell r="I107">
            <v>0</v>
          </cell>
          <cell r="J107">
            <v>66600</v>
          </cell>
          <cell r="K107">
            <v>0</v>
          </cell>
          <cell r="L107">
            <v>0</v>
          </cell>
        </row>
        <row r="108">
          <cell r="A108" t="str">
            <v>860.04.00.140-6600.30</v>
          </cell>
          <cell r="B108">
            <v>-6600.3</v>
          </cell>
          <cell r="C108" t="str">
            <v>860.04.00.140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</row>
        <row r="109">
          <cell r="A109" t="str">
            <v>860.04.00.140-6600.35</v>
          </cell>
          <cell r="B109">
            <v>-6600.35</v>
          </cell>
          <cell r="C109" t="str">
            <v>860.04.00.140</v>
          </cell>
          <cell r="D109">
            <v>1000</v>
          </cell>
          <cell r="E109">
            <v>0</v>
          </cell>
          <cell r="F109">
            <v>1000</v>
          </cell>
          <cell r="G109">
            <v>0</v>
          </cell>
          <cell r="H109">
            <v>0</v>
          </cell>
          <cell r="I109">
            <v>0</v>
          </cell>
          <cell r="J109">
            <v>1000</v>
          </cell>
          <cell r="K109">
            <v>0</v>
          </cell>
          <cell r="L109">
            <v>0</v>
          </cell>
        </row>
        <row r="110">
          <cell r="A110" t="str">
            <v>860.04.00.140-6600.36</v>
          </cell>
          <cell r="B110">
            <v>-6600.36</v>
          </cell>
          <cell r="C110" t="str">
            <v>860.04.00.140</v>
          </cell>
          <cell r="D110">
            <v>12640</v>
          </cell>
          <cell r="E110">
            <v>0</v>
          </cell>
          <cell r="F110">
            <v>12640</v>
          </cell>
          <cell r="G110">
            <v>0</v>
          </cell>
          <cell r="H110">
            <v>0</v>
          </cell>
          <cell r="I110">
            <v>0</v>
          </cell>
          <cell r="J110">
            <v>12640</v>
          </cell>
          <cell r="K110">
            <v>0</v>
          </cell>
          <cell r="L110">
            <v>3159.99</v>
          </cell>
        </row>
        <row r="111">
          <cell r="A111" t="str">
            <v>860.04.00.140-6600.37</v>
          </cell>
          <cell r="B111">
            <v>-6600.37</v>
          </cell>
          <cell r="C111" t="str">
            <v>860.04.00.140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</row>
        <row r="112">
          <cell r="A112" t="str">
            <v>860.04.00.140-7000.03</v>
          </cell>
          <cell r="B112">
            <v>-7000.03</v>
          </cell>
          <cell r="C112" t="str">
            <v>860.04.00.140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</row>
        <row r="113">
          <cell r="A113" t="str">
            <v>860.00.00.900-7000.07</v>
          </cell>
          <cell r="B113">
            <v>-7000.07</v>
          </cell>
          <cell r="C113" t="str">
            <v>860.00.00.900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</row>
        <row r="114">
          <cell r="A114" t="str">
            <v>860.00.00.900-7000.99</v>
          </cell>
          <cell r="B114">
            <v>-7000.99</v>
          </cell>
          <cell r="C114" t="str">
            <v>860.00.00.900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</row>
        <row r="115">
          <cell r="A115" t="str">
            <v>860.04.00.140-7000.99</v>
          </cell>
          <cell r="B115">
            <v>-7000.99</v>
          </cell>
          <cell r="C115" t="str">
            <v>860.04.00.140</v>
          </cell>
          <cell r="D115">
            <v>10450</v>
          </cell>
          <cell r="E115">
            <v>0</v>
          </cell>
          <cell r="F115">
            <v>10450</v>
          </cell>
          <cell r="G115">
            <v>0</v>
          </cell>
          <cell r="H115">
            <v>0</v>
          </cell>
          <cell r="I115">
            <v>0</v>
          </cell>
          <cell r="J115">
            <v>10450</v>
          </cell>
          <cell r="K115">
            <v>0</v>
          </cell>
          <cell r="L115">
            <v>0</v>
          </cell>
        </row>
        <row r="116">
          <cell r="A116" t="str">
            <v>860.00.00.900-8000.13</v>
          </cell>
          <cell r="B116">
            <v>-8000.13</v>
          </cell>
          <cell r="C116" t="str">
            <v>860.00.00.900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</row>
        <row r="117">
          <cell r="A117" t="str">
            <v>860.00.00.900-9000.83</v>
          </cell>
          <cell r="B117">
            <v>-9000.83</v>
          </cell>
          <cell r="C117" t="str">
            <v>860.00.00.900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947">
          <cell r="A947" t="str">
            <v>860.00.00.900-4900.87</v>
          </cell>
          <cell r="B947" t="str">
            <v>860</v>
          </cell>
          <cell r="C947" t="str">
            <v>00</v>
          </cell>
          <cell r="D947" t="str">
            <v>00</v>
          </cell>
          <cell r="E947" t="str">
            <v>900</v>
          </cell>
          <cell r="F947" t="str">
            <v>4900.87</v>
          </cell>
          <cell r="G947" t="str">
            <v>Other Financing Sources SIRA Ins Reserve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A948" t="str">
            <v>860.04.00.140-4700.01</v>
          </cell>
          <cell r="B948" t="str">
            <v>860</v>
          </cell>
          <cell r="C948" t="str">
            <v>04</v>
          </cell>
          <cell r="D948" t="str">
            <v>00</v>
          </cell>
          <cell r="E948" t="str">
            <v>140</v>
          </cell>
          <cell r="F948" t="str">
            <v>4700.01</v>
          </cell>
          <cell r="G948" t="str">
            <v>Investment Earnings Interest on Investments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A949" t="str">
            <v>860.04.00.140-4700.19</v>
          </cell>
          <cell r="B949" t="str">
            <v>860</v>
          </cell>
          <cell r="C949" t="str">
            <v>04</v>
          </cell>
          <cell r="D949" t="str">
            <v>00</v>
          </cell>
          <cell r="E949" t="str">
            <v>140</v>
          </cell>
          <cell r="F949" t="str">
            <v>4700.19</v>
          </cell>
          <cell r="G949" t="str">
            <v>Investment Earnings Market Value Change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A950" t="str">
            <v>860.04.00.140-4700.21</v>
          </cell>
          <cell r="B950" t="str">
            <v>860</v>
          </cell>
          <cell r="C950" t="str">
            <v>04</v>
          </cell>
          <cell r="D950" t="str">
            <v>00</v>
          </cell>
          <cell r="E950" t="str">
            <v>140</v>
          </cell>
          <cell r="F950" t="str">
            <v>4700.21</v>
          </cell>
          <cell r="G950" t="str">
            <v>Investment Earnings Unallocated Investment Expense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</row>
        <row r="951">
          <cell r="A951" t="str">
            <v>860.04.00.140-4850.07</v>
          </cell>
          <cell r="B951" t="str">
            <v>860</v>
          </cell>
          <cell r="C951" t="str">
            <v>04</v>
          </cell>
          <cell r="D951" t="str">
            <v>00</v>
          </cell>
          <cell r="E951" t="str">
            <v>140</v>
          </cell>
          <cell r="F951" t="str">
            <v>4850.07</v>
          </cell>
          <cell r="G951" t="str">
            <v>Other Revenue Misc Reimbursement</v>
          </cell>
          <cell r="H951">
            <v>25000</v>
          </cell>
          <cell r="I951">
            <v>0</v>
          </cell>
          <cell r="J951">
            <v>25000</v>
          </cell>
          <cell r="K951">
            <v>0</v>
          </cell>
          <cell r="L951">
            <v>0</v>
          </cell>
          <cell r="M951">
            <v>3000</v>
          </cell>
          <cell r="N951">
            <v>22000</v>
          </cell>
        </row>
        <row r="952">
          <cell r="A952" t="str">
            <v>860.04.00.140-4850.10</v>
          </cell>
          <cell r="B952" t="str">
            <v>860</v>
          </cell>
          <cell r="C952" t="str">
            <v>04</v>
          </cell>
          <cell r="D952" t="str">
            <v>00</v>
          </cell>
          <cell r="E952" t="str">
            <v>140</v>
          </cell>
          <cell r="F952" t="str">
            <v>4850.10</v>
          </cell>
          <cell r="G952" t="str">
            <v>Other Revenue Settlements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</row>
        <row r="953">
          <cell r="A953" t="str">
            <v>860.04.00.140-4850.23</v>
          </cell>
          <cell r="B953" t="str">
            <v>860</v>
          </cell>
          <cell r="C953" t="str">
            <v>04</v>
          </cell>
          <cell r="D953" t="str">
            <v>00</v>
          </cell>
          <cell r="E953" t="str">
            <v>140</v>
          </cell>
          <cell r="F953" t="str">
            <v>4850.23</v>
          </cell>
          <cell r="G953" t="str">
            <v>Other Revenue SIR Premium Refund</v>
          </cell>
          <cell r="H953">
            <v>3000</v>
          </cell>
          <cell r="I953">
            <v>0</v>
          </cell>
          <cell r="J953">
            <v>3000</v>
          </cell>
          <cell r="K953">
            <v>0</v>
          </cell>
          <cell r="L953">
            <v>0</v>
          </cell>
          <cell r="M953">
            <v>0</v>
          </cell>
          <cell r="N953">
            <v>3000</v>
          </cell>
        </row>
        <row r="954">
          <cell r="A954" t="str">
            <v>860.04.00.140-4850.24</v>
          </cell>
          <cell r="B954" t="str">
            <v>860</v>
          </cell>
          <cell r="C954" t="str">
            <v>04</v>
          </cell>
          <cell r="D954" t="str">
            <v>00</v>
          </cell>
          <cell r="E954" t="str">
            <v>140</v>
          </cell>
          <cell r="F954" t="str">
            <v>4850.24</v>
          </cell>
          <cell r="G954" t="str">
            <v>Other Revenue Insurance  SIR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</row>
        <row r="955">
          <cell r="A955" t="str">
            <v>860.04.00.140-4850.25</v>
          </cell>
          <cell r="B955" t="str">
            <v>860</v>
          </cell>
          <cell r="C955" t="str">
            <v>04</v>
          </cell>
          <cell r="D955" t="str">
            <v>00</v>
          </cell>
          <cell r="E955" t="str">
            <v>140</v>
          </cell>
          <cell r="F955" t="str">
            <v>4850.25</v>
          </cell>
          <cell r="G955" t="str">
            <v>Other Revenue Insurance Premium</v>
          </cell>
          <cell r="H955">
            <v>3297550</v>
          </cell>
          <cell r="I955">
            <v>0</v>
          </cell>
          <cell r="J955">
            <v>3297550</v>
          </cell>
          <cell r="K955">
            <v>0</v>
          </cell>
          <cell r="L955">
            <v>0</v>
          </cell>
          <cell r="M955">
            <v>0</v>
          </cell>
          <cell r="N955">
            <v>3297550</v>
          </cell>
        </row>
        <row r="956">
          <cell r="A956" t="str">
            <v>860.04.00.140-4850.30</v>
          </cell>
          <cell r="B956" t="str">
            <v>860</v>
          </cell>
          <cell r="C956" t="str">
            <v>04</v>
          </cell>
          <cell r="D956" t="str">
            <v>00</v>
          </cell>
          <cell r="E956" t="str">
            <v>140</v>
          </cell>
          <cell r="F956" t="str">
            <v>4850.30</v>
          </cell>
          <cell r="G956" t="str">
            <v>Other Revenue Excess Worker's Comp Premium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A957" t="str">
            <v>860.04.00.140-4900.01</v>
          </cell>
          <cell r="B957" t="str">
            <v>860</v>
          </cell>
          <cell r="C957" t="str">
            <v>04</v>
          </cell>
          <cell r="D957" t="str">
            <v>00</v>
          </cell>
          <cell r="E957" t="str">
            <v>140</v>
          </cell>
          <cell r="F957" t="str">
            <v>4900.01</v>
          </cell>
          <cell r="G957" t="str">
            <v>Other Financing Sources Op Transfer In-General Fund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A958" t="str">
            <v>860.04.00.140-4900.64</v>
          </cell>
          <cell r="B958" t="str">
            <v>860</v>
          </cell>
          <cell r="C958" t="str">
            <v>04</v>
          </cell>
          <cell r="D958" t="str">
            <v>00</v>
          </cell>
          <cell r="E958" t="str">
            <v>140</v>
          </cell>
          <cell r="F958" t="str">
            <v>4900.64</v>
          </cell>
          <cell r="G958" t="str">
            <v>Other Financing Sources Op Transfer In-Sewer M&amp;O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A959" t="str">
            <v>860.04.00.140-4900.65</v>
          </cell>
          <cell r="B959" t="str">
            <v>860</v>
          </cell>
          <cell r="C959" t="str">
            <v>04</v>
          </cell>
          <cell r="D959" t="str">
            <v>00</v>
          </cell>
          <cell r="E959" t="str">
            <v>140</v>
          </cell>
          <cell r="F959" t="str">
            <v>4900.65</v>
          </cell>
          <cell r="G959" t="str">
            <v>Other Financing Sources Op Transfer In-Sewer Fee Improve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A960" t="str">
            <v>860.04.00.140-4900.66</v>
          </cell>
          <cell r="B960" t="str">
            <v>860</v>
          </cell>
          <cell r="C960" t="str">
            <v>04</v>
          </cell>
          <cell r="D960" t="str">
            <v>00</v>
          </cell>
          <cell r="E960" t="str">
            <v>140</v>
          </cell>
          <cell r="F960" t="str">
            <v>4900.66</v>
          </cell>
          <cell r="G960" t="str">
            <v>Other Financing Sources Op Transfer In-Solid Waste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A961" t="str">
            <v>860.04.00.140-4900.68</v>
          </cell>
          <cell r="B961" t="str">
            <v>860</v>
          </cell>
          <cell r="C961" t="str">
            <v>04</v>
          </cell>
          <cell r="D961" t="str">
            <v>00</v>
          </cell>
          <cell r="E961" t="str">
            <v>140</v>
          </cell>
          <cell r="F961" t="str">
            <v>4900.68</v>
          </cell>
          <cell r="G961" t="str">
            <v>Other Financing Sources Op Transfer In-Water M&amp;O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A962" t="str">
            <v>860.04.00.140-4900.69</v>
          </cell>
          <cell r="B962" t="str">
            <v>860</v>
          </cell>
          <cell r="C962" t="str">
            <v>04</v>
          </cell>
          <cell r="D962" t="str">
            <v>00</v>
          </cell>
          <cell r="E962" t="str">
            <v>140</v>
          </cell>
          <cell r="F962" t="str">
            <v>4900.69</v>
          </cell>
          <cell r="G962" t="str">
            <v>Other Financing Sources Op Transfer In-Water Fee Improve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A963" t="str">
            <v>860.04.00.140-4900.88</v>
          </cell>
          <cell r="B963" t="str">
            <v>860</v>
          </cell>
          <cell r="C963" t="str">
            <v>04</v>
          </cell>
          <cell r="D963" t="str">
            <v>00</v>
          </cell>
          <cell r="E963" t="str">
            <v>140</v>
          </cell>
          <cell r="F963" t="str">
            <v>4900.88</v>
          </cell>
          <cell r="G963" t="str">
            <v>Other Financing Sources Op Transfer In-Payroll Tax Ben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Org1Description</v>
          </cell>
          <cell r="C1" t="str">
            <v>textbox31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860.04.00.140-4700.01</v>
          </cell>
          <cell r="B2" t="str">
            <v>4700.01</v>
          </cell>
          <cell r="C2" t="str">
            <v>860.04.00.140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12025.08</v>
          </cell>
          <cell r="J2">
            <v>-12025.08</v>
          </cell>
          <cell r="K2" t="str">
            <v>+++</v>
          </cell>
          <cell r="L2">
            <v>0</v>
          </cell>
          <cell r="M2" t="str">
            <v>4700.01 - Investment Earnings Interest on Investments</v>
          </cell>
        </row>
        <row r="3">
          <cell r="A3" t="str">
            <v>860.04.00.140-4700.19</v>
          </cell>
          <cell r="B3" t="str">
            <v>4700.19</v>
          </cell>
          <cell r="C3" t="str">
            <v>860.04.00.140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4700.19 - Investment Earnings Market Value Change</v>
          </cell>
        </row>
        <row r="4">
          <cell r="A4" t="str">
            <v>860.04.00.140-4700.21</v>
          </cell>
          <cell r="B4" t="str">
            <v>4700.21</v>
          </cell>
          <cell r="C4" t="str">
            <v>860.04.00.140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-345.04</v>
          </cell>
          <cell r="J4">
            <v>345.04</v>
          </cell>
          <cell r="K4" t="str">
            <v>+++</v>
          </cell>
          <cell r="L4">
            <v>0</v>
          </cell>
          <cell r="M4" t="str">
            <v>4700.21 - Investment Earnings Unallocated Investment Expense</v>
          </cell>
        </row>
        <row r="5">
          <cell r="A5" t="str">
            <v>860.04.00.140-4850.07</v>
          </cell>
          <cell r="B5" t="str">
            <v>4850.07</v>
          </cell>
          <cell r="C5" t="str">
            <v>860.04.00.140</v>
          </cell>
          <cell r="D5">
            <v>25000</v>
          </cell>
          <cell r="E5">
            <v>0</v>
          </cell>
          <cell r="F5">
            <v>25000</v>
          </cell>
          <cell r="G5">
            <v>0</v>
          </cell>
          <cell r="H5">
            <v>0</v>
          </cell>
          <cell r="I5">
            <v>1649.19</v>
          </cell>
          <cell r="J5">
            <v>23350.81</v>
          </cell>
          <cell r="K5">
            <v>7.0000000000000007E-2</v>
          </cell>
          <cell r="L5">
            <v>4136.96</v>
          </cell>
          <cell r="M5" t="str">
            <v>4850.07 - Other Revenue Misc Reimbursement</v>
          </cell>
        </row>
        <row r="6">
          <cell r="A6" t="str">
            <v>860.04.00.140-4850.10</v>
          </cell>
          <cell r="B6" t="str">
            <v>4850.10</v>
          </cell>
          <cell r="C6" t="str">
            <v>860.04.00.140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4850.10 - Other Revenue Settlements</v>
          </cell>
        </row>
        <row r="7">
          <cell r="A7" t="str">
            <v>860.04.00.140-4850.23</v>
          </cell>
          <cell r="B7" t="str">
            <v>4850.23</v>
          </cell>
          <cell r="C7" t="str">
            <v>860.04.00.140</v>
          </cell>
          <cell r="D7">
            <v>3000</v>
          </cell>
          <cell r="E7">
            <v>0</v>
          </cell>
          <cell r="F7">
            <v>3000</v>
          </cell>
          <cell r="G7">
            <v>0</v>
          </cell>
          <cell r="H7">
            <v>0</v>
          </cell>
          <cell r="I7">
            <v>0</v>
          </cell>
          <cell r="J7">
            <v>3000</v>
          </cell>
          <cell r="K7">
            <v>0</v>
          </cell>
          <cell r="L7">
            <v>320</v>
          </cell>
          <cell r="M7" t="str">
            <v>4850.23 - Other Revenue SIR Premium Refund</v>
          </cell>
        </row>
        <row r="8">
          <cell r="A8" t="str">
            <v>860.04.00.140-4850.24</v>
          </cell>
          <cell r="B8" t="str">
            <v>4850.24</v>
          </cell>
          <cell r="C8" t="str">
            <v>860.04.00.140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+++</v>
          </cell>
          <cell r="L8">
            <v>700000</v>
          </cell>
          <cell r="M8" t="str">
            <v>4850.24 - Other Revenue Insurance  SIR</v>
          </cell>
        </row>
        <row r="9">
          <cell r="A9" t="str">
            <v>860.04.00.140-4850.25</v>
          </cell>
          <cell r="B9" t="str">
            <v>4850.25</v>
          </cell>
          <cell r="C9" t="str">
            <v>860.04.00.140</v>
          </cell>
          <cell r="D9">
            <v>3297550</v>
          </cell>
          <cell r="E9">
            <v>0</v>
          </cell>
          <cell r="F9">
            <v>3297550</v>
          </cell>
          <cell r="G9">
            <v>0</v>
          </cell>
          <cell r="H9">
            <v>0</v>
          </cell>
          <cell r="I9">
            <v>1265359.4099999999</v>
          </cell>
          <cell r="J9">
            <v>2032190.59</v>
          </cell>
          <cell r="K9">
            <v>0.38</v>
          </cell>
          <cell r="L9">
            <v>2873060</v>
          </cell>
          <cell r="M9" t="str">
            <v>4850.25 - Other Revenue Insurance Premium</v>
          </cell>
        </row>
        <row r="10">
          <cell r="A10" t="str">
            <v>860.04.00.140-4850.30</v>
          </cell>
          <cell r="B10" t="str">
            <v>4850.30</v>
          </cell>
          <cell r="C10" t="str">
            <v>860.04.00.140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4850.30 - Other Revenue Excess Worker's Comp Premium</v>
          </cell>
        </row>
        <row r="11">
          <cell r="A11" t="str">
            <v>860.04.00.140-4900.01</v>
          </cell>
          <cell r="B11" t="str">
            <v>4900.01</v>
          </cell>
          <cell r="C11" t="str">
            <v>860.04.00.140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4900.01 - Other Financing Sources Op Transfer In-General Fund</v>
          </cell>
        </row>
        <row r="12">
          <cell r="A12" t="str">
            <v>860.04.00.140-4900.64</v>
          </cell>
          <cell r="B12" t="str">
            <v>4900.64</v>
          </cell>
          <cell r="C12" t="str">
            <v>860.04.00.140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4900.64 - Other Financing Sources Op Transfer In-Sewer M&amp;O</v>
          </cell>
        </row>
        <row r="13">
          <cell r="A13" t="str">
            <v>860.04.00.140-4900.65</v>
          </cell>
          <cell r="B13" t="str">
            <v>4900.65</v>
          </cell>
          <cell r="C13" t="str">
            <v>860.04.00.140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4900.65 - Other Financing Sources Op Transfer In-Sewer Fee Improve</v>
          </cell>
        </row>
        <row r="14">
          <cell r="A14" t="str">
            <v>860.04.00.140-4900.66</v>
          </cell>
          <cell r="B14" t="str">
            <v>4900.66</v>
          </cell>
          <cell r="C14" t="str">
            <v>860.04.00.140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0</v>
          </cell>
          <cell r="M14" t="str">
            <v>4900.66 - Other Financing Sources Op Transfer In-Solid Waste</v>
          </cell>
        </row>
        <row r="15">
          <cell r="A15" t="str">
            <v>860.04.00.140-4900.68</v>
          </cell>
          <cell r="B15" t="str">
            <v>4900.68</v>
          </cell>
          <cell r="C15" t="str">
            <v>860.04.00.140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str">
            <v>+++</v>
          </cell>
          <cell r="L15">
            <v>0</v>
          </cell>
          <cell r="M15" t="str">
            <v>4900.68 - Other Financing Sources Op Transfer In-Water M&amp;O</v>
          </cell>
        </row>
        <row r="16">
          <cell r="A16" t="str">
            <v>860.04.00.140-4900.69</v>
          </cell>
          <cell r="B16" t="str">
            <v>4900.69</v>
          </cell>
          <cell r="C16" t="str">
            <v>860.04.00.140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+++</v>
          </cell>
          <cell r="L16">
            <v>0</v>
          </cell>
          <cell r="M16" t="str">
            <v>4900.69 - Other Financing Sources Op Transfer In-Water Fee Improve</v>
          </cell>
        </row>
        <row r="17">
          <cell r="A17" t="str">
            <v>860.00.00.900-4900.87</v>
          </cell>
          <cell r="B17" t="str">
            <v>4900.87</v>
          </cell>
          <cell r="C17" t="str">
            <v>860.00.00.900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450000</v>
          </cell>
          <cell r="M17" t="str">
            <v>4900.87 - Other Financing Sources SIRA Ins Reserve</v>
          </cell>
        </row>
        <row r="18">
          <cell r="A18" t="str">
            <v>860.04.00.140-4900.88</v>
          </cell>
          <cell r="B18" t="str">
            <v>4900.88</v>
          </cell>
          <cell r="C18" t="str">
            <v>860.04.00.140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4900.88 - Other Financing Sources Op Transfer In-Payroll Tax Ben</v>
          </cell>
        </row>
        <row r="19">
          <cell r="A19" t="str">
            <v>860.03.00.000-5000.01</v>
          </cell>
          <cell r="B19" t="str">
            <v>5000.01</v>
          </cell>
          <cell r="C19" t="str">
            <v>860.03.00.000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 t="str">
            <v>+++</v>
          </cell>
          <cell r="L19">
            <v>0</v>
          </cell>
          <cell r="M19" t="str">
            <v>5000.01 - Salaries Regular</v>
          </cell>
        </row>
        <row r="20">
          <cell r="A20" t="str">
            <v>860.04.00.140-5000.01</v>
          </cell>
          <cell r="B20" t="str">
            <v>5000.01</v>
          </cell>
          <cell r="C20" t="str">
            <v>860.04.00.140</v>
          </cell>
          <cell r="D20">
            <v>138986</v>
          </cell>
          <cell r="E20">
            <v>19370</v>
          </cell>
          <cell r="F20">
            <v>158356</v>
          </cell>
          <cell r="G20">
            <v>10690.68</v>
          </cell>
          <cell r="H20">
            <v>0</v>
          </cell>
          <cell r="I20">
            <v>111194.68</v>
          </cell>
          <cell r="J20">
            <v>47161.32</v>
          </cell>
          <cell r="K20">
            <v>0.7</v>
          </cell>
          <cell r="L20">
            <v>172220.58</v>
          </cell>
          <cell r="M20" t="str">
            <v>5000.01 - Salaries Regular</v>
          </cell>
        </row>
        <row r="21">
          <cell r="A21" t="str">
            <v>860.03.00.000-5000.02</v>
          </cell>
          <cell r="B21" t="str">
            <v>5000.02</v>
          </cell>
          <cell r="C21" t="str">
            <v>860.03.00.000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 t="str">
            <v>+++</v>
          </cell>
          <cell r="L21">
            <v>0</v>
          </cell>
          <cell r="M21" t="str">
            <v>5000.02 - Salaries Part Time</v>
          </cell>
        </row>
        <row r="22">
          <cell r="A22" t="str">
            <v>860.04.00.140-5000.02</v>
          </cell>
          <cell r="B22" t="str">
            <v>5000.02</v>
          </cell>
          <cell r="C22" t="str">
            <v>860.04.00.140</v>
          </cell>
          <cell r="D22">
            <v>18000</v>
          </cell>
          <cell r="E22">
            <v>0</v>
          </cell>
          <cell r="F22">
            <v>18000</v>
          </cell>
          <cell r="G22">
            <v>227.5</v>
          </cell>
          <cell r="H22">
            <v>0</v>
          </cell>
          <cell r="I22">
            <v>11275.71</v>
          </cell>
          <cell r="J22">
            <v>6724.29</v>
          </cell>
          <cell r="K22">
            <v>0.63</v>
          </cell>
          <cell r="L22">
            <v>1528.87</v>
          </cell>
          <cell r="M22" t="str">
            <v>5000.02 - Salaries Part Time</v>
          </cell>
        </row>
        <row r="23">
          <cell r="A23" t="str">
            <v>860.03.00.000-5000.03</v>
          </cell>
          <cell r="B23" t="str">
            <v>5000.03</v>
          </cell>
          <cell r="C23" t="str">
            <v>860.03.00.000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5000.03 - Salaries Overtime</v>
          </cell>
        </row>
        <row r="24">
          <cell r="A24" t="str">
            <v>860.04.00.140-5000.03</v>
          </cell>
          <cell r="B24" t="str">
            <v>5000.03</v>
          </cell>
          <cell r="C24" t="str">
            <v>860.04.00.140</v>
          </cell>
          <cell r="D24">
            <v>0</v>
          </cell>
          <cell r="E24">
            <v>0</v>
          </cell>
          <cell r="F24">
            <v>0</v>
          </cell>
          <cell r="G24">
            <v>0.2</v>
          </cell>
          <cell r="H24">
            <v>0</v>
          </cell>
          <cell r="I24">
            <v>11.51</v>
          </cell>
          <cell r="J24">
            <v>-11.51</v>
          </cell>
          <cell r="K24" t="str">
            <v>+++</v>
          </cell>
          <cell r="L24">
            <v>12.7</v>
          </cell>
          <cell r="M24" t="str">
            <v>5000.03 - Salaries Overtime</v>
          </cell>
        </row>
        <row r="25">
          <cell r="A25" t="str">
            <v>860.03.00.000-5000.04</v>
          </cell>
          <cell r="B25" t="str">
            <v>5000.04</v>
          </cell>
          <cell r="C25" t="str">
            <v>860.03.00.000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+++</v>
          </cell>
          <cell r="L25">
            <v>0</v>
          </cell>
          <cell r="M25" t="str">
            <v>5000.04 - Salaries Holiday Pay</v>
          </cell>
        </row>
        <row r="26">
          <cell r="A26" t="str">
            <v>860.03.00.000-5000.05</v>
          </cell>
          <cell r="B26" t="str">
            <v>5000.05</v>
          </cell>
          <cell r="C26" t="str">
            <v>860.03.00.000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5000.05 - Salaries Duty Pay</v>
          </cell>
        </row>
        <row r="27">
          <cell r="A27" t="str">
            <v>860.03.00.000-5000.06</v>
          </cell>
          <cell r="B27" t="str">
            <v>5000.06</v>
          </cell>
          <cell r="C27" t="str">
            <v>860.03.00.000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5000.06 - Salaries Out of Class</v>
          </cell>
        </row>
        <row r="28">
          <cell r="A28" t="str">
            <v>860.04.00.140-5000.06</v>
          </cell>
          <cell r="B28" t="str">
            <v>5000.06</v>
          </cell>
          <cell r="C28" t="str">
            <v>860.04.00.140</v>
          </cell>
          <cell r="D28">
            <v>0</v>
          </cell>
          <cell r="E28">
            <v>0</v>
          </cell>
          <cell r="F28">
            <v>0</v>
          </cell>
          <cell r="G28">
            <v>5.24</v>
          </cell>
          <cell r="H28">
            <v>0</v>
          </cell>
          <cell r="I28">
            <v>-626.25</v>
          </cell>
          <cell r="J28">
            <v>626.25</v>
          </cell>
          <cell r="K28" t="str">
            <v>+++</v>
          </cell>
          <cell r="L28">
            <v>4424.42</v>
          </cell>
          <cell r="M28" t="str">
            <v>5000.06 - Salaries Out of Class</v>
          </cell>
        </row>
        <row r="29">
          <cell r="A29" t="str">
            <v>860.03.00.000-5000.07</v>
          </cell>
          <cell r="B29" t="str">
            <v>5000.07</v>
          </cell>
          <cell r="C29" t="str">
            <v>860.03.00.000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5000.07 - Salaries Admin Leave Pay</v>
          </cell>
        </row>
        <row r="30">
          <cell r="A30" t="str">
            <v>860.04.00.140-5000.07</v>
          </cell>
          <cell r="B30" t="str">
            <v>5000.07</v>
          </cell>
          <cell r="C30" t="str">
            <v>860.04.00.140</v>
          </cell>
          <cell r="D30">
            <v>3775</v>
          </cell>
          <cell r="E30">
            <v>0</v>
          </cell>
          <cell r="F30">
            <v>3775</v>
          </cell>
          <cell r="G30">
            <v>0</v>
          </cell>
          <cell r="H30">
            <v>0</v>
          </cell>
          <cell r="I30">
            <v>0</v>
          </cell>
          <cell r="J30">
            <v>3775</v>
          </cell>
          <cell r="K30">
            <v>0</v>
          </cell>
          <cell r="L30">
            <v>19014.53</v>
          </cell>
          <cell r="M30" t="str">
            <v>5000.07 - Salaries Admin Leave Pay</v>
          </cell>
        </row>
        <row r="31">
          <cell r="A31" t="str">
            <v>860.03.00.000-5000.08</v>
          </cell>
          <cell r="B31" t="str">
            <v>5000.08</v>
          </cell>
          <cell r="C31" t="str">
            <v>860.03.00.000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5000.08 - Salaries Longevity Pay</v>
          </cell>
        </row>
        <row r="32">
          <cell r="A32" t="str">
            <v>860.04.00.140-5000.08</v>
          </cell>
          <cell r="B32" t="str">
            <v>5000.08</v>
          </cell>
          <cell r="C32" t="str">
            <v>860.04.00.140</v>
          </cell>
          <cell r="D32">
            <v>1380</v>
          </cell>
          <cell r="E32">
            <v>0</v>
          </cell>
          <cell r="F32">
            <v>1380</v>
          </cell>
          <cell r="G32">
            <v>0</v>
          </cell>
          <cell r="H32">
            <v>0</v>
          </cell>
          <cell r="I32">
            <v>0</v>
          </cell>
          <cell r="J32">
            <v>1380</v>
          </cell>
          <cell r="K32">
            <v>0</v>
          </cell>
          <cell r="L32">
            <v>1801.08</v>
          </cell>
          <cell r="M32" t="str">
            <v>5000.08 - Salaries Longevity Pay</v>
          </cell>
        </row>
        <row r="33">
          <cell r="A33" t="str">
            <v>860.03.00.000-5000.09</v>
          </cell>
          <cell r="B33" t="str">
            <v>5000.09</v>
          </cell>
          <cell r="C33" t="str">
            <v>860.03.00.000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5000.09 - Salaries Mutual Aid Overtime</v>
          </cell>
        </row>
        <row r="34">
          <cell r="A34" t="str">
            <v>860.03.00.000-5000.10</v>
          </cell>
          <cell r="B34" t="str">
            <v>5000.10</v>
          </cell>
          <cell r="C34" t="str">
            <v>860.03.00.000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5000.10 - Salaries Furloughs</v>
          </cell>
        </row>
        <row r="35">
          <cell r="A35" t="str">
            <v>860.04.00.140-5000.10</v>
          </cell>
          <cell r="B35" t="str">
            <v>5000.10</v>
          </cell>
          <cell r="C35" t="str">
            <v>860.04.00.140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5000.10 - Salaries Furloughs</v>
          </cell>
        </row>
        <row r="36">
          <cell r="A36" t="str">
            <v>860.03.00.000-5000.11</v>
          </cell>
          <cell r="B36" t="str">
            <v>5000.11</v>
          </cell>
          <cell r="C36" t="str">
            <v>860.03.00.000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5000.11 - Salaries Worker's Comp</v>
          </cell>
        </row>
        <row r="37">
          <cell r="A37" t="str">
            <v>860.04.00.140-5000.11</v>
          </cell>
          <cell r="B37" t="str">
            <v>5000.11</v>
          </cell>
          <cell r="C37" t="str">
            <v>860.04.00.140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5000.11 - Salaries Worker's Comp</v>
          </cell>
        </row>
        <row r="38">
          <cell r="A38" t="str">
            <v>860.03.00.000-5000.12</v>
          </cell>
          <cell r="B38" t="str">
            <v>5000.12</v>
          </cell>
          <cell r="C38" t="str">
            <v>860.03.00.000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5000.12 - Salaries Compensated Absences</v>
          </cell>
        </row>
        <row r="39">
          <cell r="A39" t="str">
            <v>860.04.00.140-5000.12</v>
          </cell>
          <cell r="B39" t="str">
            <v>5000.12</v>
          </cell>
          <cell r="C39" t="str">
            <v>860.04.00.140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5000.12 - Salaries Compensated Absences</v>
          </cell>
        </row>
        <row r="40">
          <cell r="A40" t="str">
            <v>860.04.00.140-5000.99</v>
          </cell>
          <cell r="B40" t="str">
            <v>5000.99</v>
          </cell>
          <cell r="C40" t="str">
            <v>860.04.00.140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5000.99 - Salaries New Personnel Requests</v>
          </cell>
        </row>
        <row r="41">
          <cell r="A41" t="str">
            <v>860.04.00.140-5100.00</v>
          </cell>
          <cell r="B41" t="str">
            <v>5100.00</v>
          </cell>
          <cell r="C41" t="str">
            <v>860.04.00.140</v>
          </cell>
          <cell r="D41">
            <v>26595</v>
          </cell>
          <cell r="E41">
            <v>0</v>
          </cell>
          <cell r="F41">
            <v>26595</v>
          </cell>
          <cell r="G41">
            <v>2063.73</v>
          </cell>
          <cell r="H41">
            <v>0</v>
          </cell>
          <cell r="I41">
            <v>22178.65</v>
          </cell>
          <cell r="J41">
            <v>4416.3500000000004</v>
          </cell>
          <cell r="K41">
            <v>0.83</v>
          </cell>
          <cell r="L41">
            <v>20646.47</v>
          </cell>
          <cell r="M41" t="str">
            <v>5100.00 - Benefits PERS Pool Liability</v>
          </cell>
        </row>
        <row r="42">
          <cell r="A42" t="str">
            <v>860.03.00.000-5100.01</v>
          </cell>
          <cell r="B42" t="str">
            <v>5100.01</v>
          </cell>
          <cell r="C42" t="str">
            <v>860.03.00.000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5100.01 - Benefits Retirement</v>
          </cell>
        </row>
        <row r="43">
          <cell r="A43" t="str">
            <v>860.04.00.140-5100.01</v>
          </cell>
          <cell r="B43" t="str">
            <v>5100.01</v>
          </cell>
          <cell r="C43" t="str">
            <v>860.04.00.140</v>
          </cell>
          <cell r="D43">
            <v>3655</v>
          </cell>
          <cell r="E43">
            <v>0</v>
          </cell>
          <cell r="F43">
            <v>3655</v>
          </cell>
          <cell r="G43">
            <v>1075.0999999999999</v>
          </cell>
          <cell r="H43">
            <v>0</v>
          </cell>
          <cell r="I43">
            <v>6367.76</v>
          </cell>
          <cell r="J43">
            <v>-2712.76</v>
          </cell>
          <cell r="K43">
            <v>1.74</v>
          </cell>
          <cell r="L43">
            <v>4794.74</v>
          </cell>
          <cell r="M43" t="str">
            <v>5100.01 - Benefits Retirement</v>
          </cell>
        </row>
        <row r="44">
          <cell r="A44" t="str">
            <v>860.03.00.000-5100.02</v>
          </cell>
          <cell r="B44" t="str">
            <v>5100.02</v>
          </cell>
          <cell r="C44" t="str">
            <v>860.03.00.000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5100.02 - Benefits Health Insurance</v>
          </cell>
        </row>
        <row r="45">
          <cell r="A45" t="str">
            <v>860.04.00.140-5100.02</v>
          </cell>
          <cell r="B45" t="str">
            <v>5100.02</v>
          </cell>
          <cell r="C45" t="str">
            <v>860.04.00.140</v>
          </cell>
          <cell r="D45">
            <v>23603</v>
          </cell>
          <cell r="E45">
            <v>0</v>
          </cell>
          <cell r="F45">
            <v>23603</v>
          </cell>
          <cell r="G45">
            <v>1368.75</v>
          </cell>
          <cell r="H45">
            <v>0</v>
          </cell>
          <cell r="I45">
            <v>10881.25</v>
          </cell>
          <cell r="J45">
            <v>12721.75</v>
          </cell>
          <cell r="K45">
            <v>0.46</v>
          </cell>
          <cell r="L45">
            <v>17877.5</v>
          </cell>
          <cell r="M45" t="str">
            <v>5100.02 - Benefits Health Insurance</v>
          </cell>
        </row>
        <row r="46">
          <cell r="A46" t="str">
            <v>860.03.00.000-5100.03</v>
          </cell>
          <cell r="B46" t="str">
            <v>5100.03</v>
          </cell>
          <cell r="C46" t="str">
            <v>860.03.00.000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0</v>
          </cell>
          <cell r="M46" t="str">
            <v>5100.03 - Benefits Dental Insurance</v>
          </cell>
        </row>
        <row r="47">
          <cell r="A47" t="str">
            <v>860.04.00.140-5100.03</v>
          </cell>
          <cell r="B47" t="str">
            <v>5100.03</v>
          </cell>
          <cell r="C47" t="str">
            <v>860.04.00.140</v>
          </cell>
          <cell r="D47">
            <v>1775</v>
          </cell>
          <cell r="E47">
            <v>0</v>
          </cell>
          <cell r="F47">
            <v>1775</v>
          </cell>
          <cell r="G47">
            <v>157.74</v>
          </cell>
          <cell r="H47">
            <v>0</v>
          </cell>
          <cell r="I47">
            <v>1556.82</v>
          </cell>
          <cell r="J47">
            <v>218.18</v>
          </cell>
          <cell r="K47">
            <v>0.88</v>
          </cell>
          <cell r="L47">
            <v>1656.08</v>
          </cell>
          <cell r="M47" t="str">
            <v>5100.03 - Benefits Dental Insurance</v>
          </cell>
        </row>
        <row r="48">
          <cell r="A48" t="str">
            <v>860.03.00.000-5100.04</v>
          </cell>
          <cell r="B48" t="str">
            <v>5100.04</v>
          </cell>
          <cell r="C48" t="str">
            <v>860.03.00.000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5100.04 - Benefits Vision Insurance</v>
          </cell>
        </row>
        <row r="49">
          <cell r="A49" t="str">
            <v>860.04.00.140-5100.04</v>
          </cell>
          <cell r="B49" t="str">
            <v>5100.04</v>
          </cell>
          <cell r="C49" t="str">
            <v>860.04.00.140</v>
          </cell>
          <cell r="D49">
            <v>264</v>
          </cell>
          <cell r="E49">
            <v>0</v>
          </cell>
          <cell r="F49">
            <v>264</v>
          </cell>
          <cell r="G49">
            <v>29.01</v>
          </cell>
          <cell r="H49">
            <v>0</v>
          </cell>
          <cell r="I49">
            <v>257.86</v>
          </cell>
          <cell r="J49">
            <v>6.14</v>
          </cell>
          <cell r="K49">
            <v>0.98</v>
          </cell>
          <cell r="L49">
            <v>246.46</v>
          </cell>
          <cell r="M49" t="str">
            <v>5100.04 - Benefits Vision Insurance</v>
          </cell>
        </row>
        <row r="50">
          <cell r="A50" t="str">
            <v>860.03.00.000-5100.05</v>
          </cell>
          <cell r="B50" t="str">
            <v>5100.05</v>
          </cell>
          <cell r="C50" t="str">
            <v>860.03.00.000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5100.05 - Benefits Life Insurance</v>
          </cell>
        </row>
        <row r="51">
          <cell r="A51" t="str">
            <v>860.04.00.140-5100.05</v>
          </cell>
          <cell r="B51" t="str">
            <v>5100.05</v>
          </cell>
          <cell r="C51" t="str">
            <v>860.04.00.140</v>
          </cell>
          <cell r="D51">
            <v>542</v>
          </cell>
          <cell r="E51">
            <v>0</v>
          </cell>
          <cell r="F51">
            <v>542</v>
          </cell>
          <cell r="G51">
            <v>2.64</v>
          </cell>
          <cell r="H51">
            <v>0</v>
          </cell>
          <cell r="I51">
            <v>107.76</v>
          </cell>
          <cell r="J51">
            <v>434.24</v>
          </cell>
          <cell r="K51">
            <v>0.2</v>
          </cell>
          <cell r="L51">
            <v>183.68</v>
          </cell>
          <cell r="M51" t="str">
            <v>5100.05 - Benefits Life Insurance</v>
          </cell>
        </row>
        <row r="52">
          <cell r="A52" t="str">
            <v>860.03.00.000-5100.06</v>
          </cell>
          <cell r="B52" t="str">
            <v>5100.06</v>
          </cell>
          <cell r="C52" t="str">
            <v>860.03.00.000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5100.06 - Benefits Worker's Comp</v>
          </cell>
        </row>
        <row r="53">
          <cell r="A53" t="str">
            <v>860.04.00.140-5100.06</v>
          </cell>
          <cell r="B53" t="str">
            <v>5100.06</v>
          </cell>
          <cell r="C53" t="str">
            <v>860.04.00.140</v>
          </cell>
          <cell r="D53">
            <v>6810</v>
          </cell>
          <cell r="E53">
            <v>0</v>
          </cell>
          <cell r="F53">
            <v>6810</v>
          </cell>
          <cell r="G53">
            <v>0</v>
          </cell>
          <cell r="H53">
            <v>0</v>
          </cell>
          <cell r="I53">
            <v>2270</v>
          </cell>
          <cell r="J53">
            <v>4540</v>
          </cell>
          <cell r="K53">
            <v>0.33</v>
          </cell>
          <cell r="L53">
            <v>5680</v>
          </cell>
          <cell r="M53" t="str">
            <v>5100.06 - Benefits Worker's Comp</v>
          </cell>
        </row>
        <row r="54">
          <cell r="A54" t="str">
            <v>860.03.00.000-5100.07</v>
          </cell>
          <cell r="B54" t="str">
            <v>5100.07</v>
          </cell>
          <cell r="C54" t="str">
            <v>860.03.00.000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5100.07 - Benefits Long Term Disability</v>
          </cell>
        </row>
        <row r="55">
          <cell r="A55" t="str">
            <v>860.04.00.140-5100.07</v>
          </cell>
          <cell r="B55" t="str">
            <v>5100.07</v>
          </cell>
          <cell r="C55" t="str">
            <v>860.04.00.140</v>
          </cell>
          <cell r="D55">
            <v>890</v>
          </cell>
          <cell r="E55">
            <v>0</v>
          </cell>
          <cell r="F55">
            <v>890</v>
          </cell>
          <cell r="G55">
            <v>38.15</v>
          </cell>
          <cell r="H55">
            <v>0</v>
          </cell>
          <cell r="I55">
            <v>408.35</v>
          </cell>
          <cell r="J55">
            <v>481.65</v>
          </cell>
          <cell r="K55">
            <v>0.46</v>
          </cell>
          <cell r="L55">
            <v>450.74</v>
          </cell>
          <cell r="M55" t="str">
            <v>5100.07 - Benefits Long Term Disability</v>
          </cell>
        </row>
        <row r="56">
          <cell r="A56" t="str">
            <v>860.03.00.000-5100.08</v>
          </cell>
          <cell r="B56" t="str">
            <v>5100.08</v>
          </cell>
          <cell r="C56" t="str">
            <v>860.03.00.000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5100.08 - Benefits Deferred Compensation</v>
          </cell>
        </row>
        <row r="57">
          <cell r="A57" t="str">
            <v>860.04.00.140-5100.08</v>
          </cell>
          <cell r="B57" t="str">
            <v>5100.08</v>
          </cell>
          <cell r="C57" t="str">
            <v>860.04.00.140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2448.12</v>
          </cell>
          <cell r="J57">
            <v>-2448.12</v>
          </cell>
          <cell r="K57" t="str">
            <v>+++</v>
          </cell>
          <cell r="L57">
            <v>0</v>
          </cell>
          <cell r="M57" t="str">
            <v>5100.08 - Benefits Deferred Compensation</v>
          </cell>
        </row>
        <row r="58">
          <cell r="A58" t="str">
            <v>860.03.00.000-5100.09</v>
          </cell>
          <cell r="B58" t="str">
            <v>5100.09</v>
          </cell>
          <cell r="C58" t="str">
            <v>860.03.00.000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5100.09 - Benefits Unemployment Insurance</v>
          </cell>
        </row>
        <row r="59">
          <cell r="A59" t="str">
            <v>860.04.00.140-5100.09</v>
          </cell>
          <cell r="B59" t="str">
            <v>5100.09</v>
          </cell>
          <cell r="C59" t="str">
            <v>860.04.00.140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15432</v>
          </cell>
          <cell r="M59" t="str">
            <v>5100.09 - Benefits Unemployment Insurance</v>
          </cell>
        </row>
        <row r="60">
          <cell r="A60" t="str">
            <v>860.03.00.000-5100.10</v>
          </cell>
          <cell r="B60" t="str">
            <v>5100.10</v>
          </cell>
          <cell r="C60" t="str">
            <v>860.03.00.000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0</v>
          </cell>
          <cell r="M60" t="str">
            <v>5100.10 - Benefits Uniform Allowance</v>
          </cell>
        </row>
        <row r="61">
          <cell r="A61" t="str">
            <v>860.03.00.000-5100.11</v>
          </cell>
          <cell r="B61" t="str">
            <v>5100.11</v>
          </cell>
          <cell r="C61" t="str">
            <v>860.03.00.000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 t="str">
            <v>+++</v>
          </cell>
          <cell r="L61">
            <v>0</v>
          </cell>
          <cell r="M61" t="str">
            <v>5100.11 - Benefits Medicare</v>
          </cell>
        </row>
        <row r="62">
          <cell r="A62" t="str">
            <v>860.04.00.140-5100.11</v>
          </cell>
          <cell r="B62" t="str">
            <v>5100.11</v>
          </cell>
          <cell r="C62" t="str">
            <v>860.04.00.140</v>
          </cell>
          <cell r="D62">
            <v>2970</v>
          </cell>
          <cell r="E62">
            <v>0</v>
          </cell>
          <cell r="F62">
            <v>2970</v>
          </cell>
          <cell r="G62">
            <v>158.38</v>
          </cell>
          <cell r="H62">
            <v>0</v>
          </cell>
          <cell r="I62">
            <v>1770.93</v>
          </cell>
          <cell r="J62">
            <v>1199.07</v>
          </cell>
          <cell r="K62">
            <v>0.6</v>
          </cell>
          <cell r="L62">
            <v>2424.23</v>
          </cell>
          <cell r="M62" t="str">
            <v>5100.11 - Benefits Medicare</v>
          </cell>
        </row>
        <row r="63">
          <cell r="A63" t="str">
            <v>860.03.00.000-5100.12</v>
          </cell>
          <cell r="B63" t="str">
            <v>5100.12</v>
          </cell>
          <cell r="C63" t="str">
            <v>860.03.00.000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5100.12 - Benefits Annual Physical Exam</v>
          </cell>
        </row>
        <row r="64">
          <cell r="A64" t="str">
            <v>860.04.00.140-5100.12</v>
          </cell>
          <cell r="B64" t="str">
            <v>5100.12</v>
          </cell>
          <cell r="C64" t="str">
            <v>860.04.00.140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5100.12 - Benefits Annual Physical Exam</v>
          </cell>
        </row>
        <row r="65">
          <cell r="A65" t="str">
            <v>860.03.00.000-5100.13</v>
          </cell>
          <cell r="B65" t="str">
            <v>5100.13</v>
          </cell>
          <cell r="C65" t="str">
            <v>860.03.00.000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5100.13 - Benefits Employee Assistance Program</v>
          </cell>
        </row>
        <row r="66">
          <cell r="A66" t="str">
            <v>860.03.00.000-5100.14</v>
          </cell>
          <cell r="B66" t="str">
            <v>5100.14</v>
          </cell>
          <cell r="C66" t="str">
            <v>860.03.00.000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5100.14 - Benefits PPE</v>
          </cell>
        </row>
        <row r="67">
          <cell r="A67" t="str">
            <v>860.03.00.000-5100.15</v>
          </cell>
          <cell r="B67" t="str">
            <v>5100.15</v>
          </cell>
          <cell r="C67" t="str">
            <v>860.03.00.000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5100.15 - Benefits Cell Phone Allowance</v>
          </cell>
        </row>
        <row r="68">
          <cell r="A68" t="str">
            <v>860.04.00.140-5100.15</v>
          </cell>
          <cell r="B68" t="str">
            <v>5100.15</v>
          </cell>
          <cell r="C68" t="str">
            <v>860.04.00.140</v>
          </cell>
          <cell r="D68">
            <v>865</v>
          </cell>
          <cell r="E68">
            <v>0</v>
          </cell>
          <cell r="F68">
            <v>865</v>
          </cell>
          <cell r="G68">
            <v>0</v>
          </cell>
          <cell r="H68">
            <v>0</v>
          </cell>
          <cell r="I68">
            <v>468</v>
          </cell>
          <cell r="J68">
            <v>397</v>
          </cell>
          <cell r="K68">
            <v>0.54</v>
          </cell>
          <cell r="L68">
            <v>504</v>
          </cell>
          <cell r="M68" t="str">
            <v>5100.15 - Benefits Cell Phone Allowance</v>
          </cell>
        </row>
        <row r="69">
          <cell r="A69" t="str">
            <v>860.03.00.000-5100.16</v>
          </cell>
          <cell r="B69" t="str">
            <v>5100.16</v>
          </cell>
          <cell r="C69" t="str">
            <v>860.03.00.000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5100.16 - Benefits 1959 Survivor Retirement</v>
          </cell>
        </row>
        <row r="70">
          <cell r="A70" t="str">
            <v>860.03.00.000-5100.17</v>
          </cell>
          <cell r="B70" t="str">
            <v>5100.17</v>
          </cell>
          <cell r="C70" t="str">
            <v>860.03.00.000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 xml:space="preserve">5100.17 - Benefits Other Post Employment Benefits </v>
          </cell>
        </row>
        <row r="71">
          <cell r="A71" t="str">
            <v>860.04.00.140-5100.17</v>
          </cell>
          <cell r="B71" t="str">
            <v>5100.17</v>
          </cell>
          <cell r="C71" t="str">
            <v>860.04.00.140</v>
          </cell>
          <cell r="D71">
            <v>8130</v>
          </cell>
          <cell r="E71">
            <v>0</v>
          </cell>
          <cell r="F71">
            <v>8130</v>
          </cell>
          <cell r="G71">
            <v>535.79</v>
          </cell>
          <cell r="H71">
            <v>0</v>
          </cell>
          <cell r="I71">
            <v>6371.18</v>
          </cell>
          <cell r="J71">
            <v>1758.82</v>
          </cell>
          <cell r="K71">
            <v>0.78</v>
          </cell>
          <cell r="L71">
            <v>3036.71</v>
          </cell>
          <cell r="M71" t="str">
            <v xml:space="preserve">5100.17 - Benefits Other Post Employment Benefits </v>
          </cell>
        </row>
        <row r="72">
          <cell r="A72" t="str">
            <v>860 - Self In-5100.98</v>
          </cell>
          <cell r="B72" t="str">
            <v>5100.98</v>
          </cell>
          <cell r="C72" t="str">
            <v>860 - Self In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0.55000000000000004</v>
          </cell>
          <cell r="M72" t="str">
            <v>5100.98 - Benefits GASB 75 Expense</v>
          </cell>
        </row>
        <row r="73">
          <cell r="A73" t="str">
            <v>860.04.00.140-5100.98</v>
          </cell>
          <cell r="B73" t="str">
            <v>5100.98</v>
          </cell>
          <cell r="C73" t="str">
            <v>860.04.00.140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4887</v>
          </cell>
          <cell r="M73" t="str">
            <v>5100.98 - Benefits GASB 75 Expense</v>
          </cell>
        </row>
        <row r="74">
          <cell r="A74" t="str">
            <v>860.04.00.140-5100.99</v>
          </cell>
          <cell r="B74" t="str">
            <v>5100.99</v>
          </cell>
          <cell r="C74" t="str">
            <v>860.04.00.140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-2570</v>
          </cell>
          <cell r="M74" t="str">
            <v>5100.99 - Benefits Pension Expense</v>
          </cell>
        </row>
        <row r="75">
          <cell r="A75" t="str">
            <v>860.04.00.140-6000.01</v>
          </cell>
          <cell r="B75" t="str">
            <v>6000.01</v>
          </cell>
          <cell r="C75" t="str">
            <v>860.04.00.140</v>
          </cell>
          <cell r="D75">
            <v>720</v>
          </cell>
          <cell r="E75">
            <v>62500</v>
          </cell>
          <cell r="F75">
            <v>63220</v>
          </cell>
          <cell r="G75">
            <v>179.5</v>
          </cell>
          <cell r="H75">
            <v>0</v>
          </cell>
          <cell r="I75">
            <v>31225.39</v>
          </cell>
          <cell r="J75">
            <v>31994.61</v>
          </cell>
          <cell r="K75">
            <v>0.49</v>
          </cell>
          <cell r="L75">
            <v>679</v>
          </cell>
          <cell r="M75" t="str">
            <v>6000.01 - Professional Services General</v>
          </cell>
        </row>
        <row r="76">
          <cell r="A76" t="str">
            <v>860.04.00.140-6000.10</v>
          </cell>
          <cell r="B76" t="str">
            <v>6000.10</v>
          </cell>
          <cell r="C76" t="str">
            <v>860.04.00.140</v>
          </cell>
          <cell r="D76">
            <v>50000</v>
          </cell>
          <cell r="E76">
            <v>0</v>
          </cell>
          <cell r="F76">
            <v>50000</v>
          </cell>
          <cell r="G76">
            <v>0</v>
          </cell>
          <cell r="H76">
            <v>0</v>
          </cell>
          <cell r="I76">
            <v>103651.8</v>
          </cell>
          <cell r="J76">
            <v>-53651.8</v>
          </cell>
          <cell r="K76">
            <v>2.0699999999999998</v>
          </cell>
          <cell r="L76">
            <v>0</v>
          </cell>
          <cell r="M76" t="str">
            <v>6000.10 - Professional Services Consultant</v>
          </cell>
        </row>
        <row r="77">
          <cell r="A77" t="str">
            <v>860.04.00.140-6000.12</v>
          </cell>
          <cell r="B77" t="str">
            <v>6000.12</v>
          </cell>
          <cell r="C77" t="str">
            <v>860.04.00.140</v>
          </cell>
          <cell r="D77">
            <v>400</v>
          </cell>
          <cell r="E77">
            <v>0</v>
          </cell>
          <cell r="F77">
            <v>400</v>
          </cell>
          <cell r="G77">
            <v>0</v>
          </cell>
          <cell r="H77">
            <v>0</v>
          </cell>
          <cell r="I77">
            <v>0</v>
          </cell>
          <cell r="J77">
            <v>400</v>
          </cell>
          <cell r="K77">
            <v>0</v>
          </cell>
          <cell r="L77">
            <v>0</v>
          </cell>
          <cell r="M77" t="str">
            <v>6000.12 - Professional Services Contract Services</v>
          </cell>
        </row>
        <row r="78">
          <cell r="A78" t="str">
            <v>860.04.00.140-6000.16</v>
          </cell>
          <cell r="B78" t="str">
            <v>6000.16</v>
          </cell>
          <cell r="C78" t="str">
            <v>860.04.00.140</v>
          </cell>
          <cell r="D78">
            <v>600</v>
          </cell>
          <cell r="E78">
            <v>0</v>
          </cell>
          <cell r="F78">
            <v>600</v>
          </cell>
          <cell r="G78">
            <v>0</v>
          </cell>
          <cell r="H78">
            <v>0</v>
          </cell>
          <cell r="I78">
            <v>0</v>
          </cell>
          <cell r="J78">
            <v>600</v>
          </cell>
          <cell r="K78">
            <v>0</v>
          </cell>
          <cell r="L78">
            <v>0</v>
          </cell>
          <cell r="M78" t="str">
            <v>6000.16 - Professional Services Defense Fees &amp; Cost</v>
          </cell>
        </row>
        <row r="79">
          <cell r="A79" t="str">
            <v>860.04.00.140-6000.17</v>
          </cell>
          <cell r="B79" t="str">
            <v>6000.17</v>
          </cell>
          <cell r="C79" t="str">
            <v>860.04.00.140</v>
          </cell>
          <cell r="D79">
            <v>2760</v>
          </cell>
          <cell r="E79">
            <v>0</v>
          </cell>
          <cell r="F79">
            <v>2760</v>
          </cell>
          <cell r="G79">
            <v>0</v>
          </cell>
          <cell r="H79">
            <v>0</v>
          </cell>
          <cell r="I79">
            <v>3121</v>
          </cell>
          <cell r="J79">
            <v>-361</v>
          </cell>
          <cell r="K79">
            <v>1.1299999999999999</v>
          </cell>
          <cell r="L79">
            <v>1936.22</v>
          </cell>
          <cell r="M79" t="str">
            <v>6000.17 - Professional Services Workers Comp Admin Fees</v>
          </cell>
        </row>
        <row r="80">
          <cell r="A80" t="str">
            <v>860.04.00.140-6000.18</v>
          </cell>
          <cell r="B80" t="str">
            <v>6000.18</v>
          </cell>
          <cell r="C80" t="str">
            <v>860.04.00.140</v>
          </cell>
          <cell r="D80">
            <v>0</v>
          </cell>
          <cell r="E80">
            <v>0</v>
          </cell>
          <cell r="F80">
            <v>0</v>
          </cell>
          <cell r="G80">
            <v>31864.880000000001</v>
          </cell>
          <cell r="H80">
            <v>0</v>
          </cell>
          <cell r="I80">
            <v>31864.880000000001</v>
          </cell>
          <cell r="J80">
            <v>-31864.880000000001</v>
          </cell>
          <cell r="K80" t="str">
            <v>+++</v>
          </cell>
          <cell r="L80">
            <v>102587.81</v>
          </cell>
          <cell r="M80" t="str">
            <v>6000.18 - Professional Services Legal</v>
          </cell>
        </row>
        <row r="81">
          <cell r="A81" t="str">
            <v>860.04.00.140-6000.19</v>
          </cell>
          <cell r="B81" t="str">
            <v>6000.19</v>
          </cell>
          <cell r="C81" t="str">
            <v>860.04.00.140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6000.19 - Professional Services Labor Relations</v>
          </cell>
        </row>
        <row r="82">
          <cell r="A82" t="str">
            <v>860.04.00.140-6100.01</v>
          </cell>
          <cell r="B82" t="str">
            <v>6100.01</v>
          </cell>
          <cell r="C82" t="str">
            <v>860.04.00.140</v>
          </cell>
          <cell r="D82">
            <v>8000</v>
          </cell>
          <cell r="E82">
            <v>0</v>
          </cell>
          <cell r="F82">
            <v>8000</v>
          </cell>
          <cell r="G82">
            <v>677.17</v>
          </cell>
          <cell r="H82">
            <v>0</v>
          </cell>
          <cell r="I82">
            <v>6520.66</v>
          </cell>
          <cell r="J82">
            <v>1479.34</v>
          </cell>
          <cell r="K82">
            <v>0.82</v>
          </cell>
          <cell r="L82">
            <v>6624.82</v>
          </cell>
          <cell r="M82" t="str">
            <v>6100.01 - Utilities Electric</v>
          </cell>
        </row>
        <row r="83">
          <cell r="A83" t="str">
            <v>860.04.00.140-6100.02</v>
          </cell>
          <cell r="B83" t="str">
            <v>6100.02</v>
          </cell>
          <cell r="C83" t="str">
            <v>860.04.00.140</v>
          </cell>
          <cell r="D83">
            <v>1000</v>
          </cell>
          <cell r="E83">
            <v>0</v>
          </cell>
          <cell r="F83">
            <v>1000</v>
          </cell>
          <cell r="G83">
            <v>84.45</v>
          </cell>
          <cell r="H83">
            <v>0</v>
          </cell>
          <cell r="I83">
            <v>954.2</v>
          </cell>
          <cell r="J83">
            <v>45.8</v>
          </cell>
          <cell r="K83">
            <v>0.95</v>
          </cell>
          <cell r="L83">
            <v>876.97</v>
          </cell>
          <cell r="M83" t="str">
            <v>6100.02 - Utilities Telephone</v>
          </cell>
        </row>
        <row r="84">
          <cell r="A84" t="str">
            <v>860.04.00.140-6100.03</v>
          </cell>
          <cell r="B84" t="str">
            <v>6100.03</v>
          </cell>
          <cell r="C84" t="str">
            <v>860.04.00.140</v>
          </cell>
          <cell r="D84">
            <v>1400</v>
          </cell>
          <cell r="E84">
            <v>0</v>
          </cell>
          <cell r="F84">
            <v>1400</v>
          </cell>
          <cell r="G84">
            <v>37.85</v>
          </cell>
          <cell r="H84">
            <v>0</v>
          </cell>
          <cell r="I84">
            <v>584.01</v>
          </cell>
          <cell r="J84">
            <v>815.99</v>
          </cell>
          <cell r="K84">
            <v>0.42</v>
          </cell>
          <cell r="L84">
            <v>1057.25</v>
          </cell>
          <cell r="M84" t="str">
            <v>6100.03 - Utilities Data Transmission / ISP</v>
          </cell>
        </row>
        <row r="85">
          <cell r="A85" t="str">
            <v>860.04.00.140-6200.01</v>
          </cell>
          <cell r="B85" t="str">
            <v>6200.01</v>
          </cell>
          <cell r="C85" t="str">
            <v>860.04.00.140</v>
          </cell>
          <cell r="D85">
            <v>1000</v>
          </cell>
          <cell r="E85">
            <v>0</v>
          </cell>
          <cell r="F85">
            <v>1000</v>
          </cell>
          <cell r="G85">
            <v>202.48</v>
          </cell>
          <cell r="H85">
            <v>0</v>
          </cell>
          <cell r="I85">
            <v>920.52</v>
          </cell>
          <cell r="J85">
            <v>79.48</v>
          </cell>
          <cell r="K85">
            <v>0.92</v>
          </cell>
          <cell r="L85">
            <v>0</v>
          </cell>
          <cell r="M85" t="str">
            <v>6200.01 - Supplies Office</v>
          </cell>
        </row>
        <row r="86">
          <cell r="A86" t="str">
            <v>860.04.00.140-6200.02</v>
          </cell>
          <cell r="B86" t="str">
            <v>6200.02</v>
          </cell>
          <cell r="C86" t="str">
            <v>860.04.00.140</v>
          </cell>
          <cell r="D86">
            <v>5000</v>
          </cell>
          <cell r="E86">
            <v>0</v>
          </cell>
          <cell r="F86">
            <v>5000</v>
          </cell>
          <cell r="G86">
            <v>7420.31</v>
          </cell>
          <cell r="H86">
            <v>0</v>
          </cell>
          <cell r="I86">
            <v>7533.71</v>
          </cell>
          <cell r="J86">
            <v>-2533.71</v>
          </cell>
          <cell r="K86">
            <v>1.51</v>
          </cell>
          <cell r="L86">
            <v>1837.28</v>
          </cell>
          <cell r="M86" t="str">
            <v>6200.02 - Supplies Special Department</v>
          </cell>
        </row>
        <row r="87">
          <cell r="A87" t="str">
            <v>860.04.00.140-6200.09</v>
          </cell>
          <cell r="B87" t="str">
            <v>6200.09</v>
          </cell>
          <cell r="C87" t="str">
            <v>860.04.00.140</v>
          </cell>
          <cell r="D87">
            <v>3000</v>
          </cell>
          <cell r="E87">
            <v>0</v>
          </cell>
          <cell r="F87">
            <v>3000</v>
          </cell>
          <cell r="G87">
            <v>0</v>
          </cell>
          <cell r="H87">
            <v>0</v>
          </cell>
          <cell r="I87">
            <v>2400</v>
          </cell>
          <cell r="J87">
            <v>600</v>
          </cell>
          <cell r="K87">
            <v>0.8</v>
          </cell>
          <cell r="L87">
            <v>0</v>
          </cell>
          <cell r="M87" t="str">
            <v>6200.09 - Supplies Data Processing</v>
          </cell>
        </row>
        <row r="88">
          <cell r="A88" t="str">
            <v>860.04.00.140-6270.01</v>
          </cell>
          <cell r="B88" t="str">
            <v>6270.01</v>
          </cell>
          <cell r="C88" t="str">
            <v>860.04.00.140</v>
          </cell>
          <cell r="D88">
            <v>10000</v>
          </cell>
          <cell r="E88">
            <v>0</v>
          </cell>
          <cell r="F88">
            <v>10000</v>
          </cell>
          <cell r="G88">
            <v>148</v>
          </cell>
          <cell r="H88">
            <v>0</v>
          </cell>
          <cell r="I88">
            <v>5153.8999999999996</v>
          </cell>
          <cell r="J88">
            <v>4846.1000000000004</v>
          </cell>
          <cell r="K88">
            <v>0.52</v>
          </cell>
          <cell r="L88">
            <v>7673.28</v>
          </cell>
          <cell r="M88" t="str">
            <v>6270.01 - Supplies-SIR Safety Program</v>
          </cell>
        </row>
        <row r="89">
          <cell r="A89" t="str">
            <v>860.04.00.140-6270.02</v>
          </cell>
          <cell r="B89" t="str">
            <v>6270.02</v>
          </cell>
          <cell r="C89" t="str">
            <v>860.04.00.140</v>
          </cell>
          <cell r="D89">
            <v>3000</v>
          </cell>
          <cell r="E89">
            <v>0</v>
          </cell>
          <cell r="F89">
            <v>3000</v>
          </cell>
          <cell r="G89">
            <v>0</v>
          </cell>
          <cell r="H89">
            <v>0</v>
          </cell>
          <cell r="I89">
            <v>930.91</v>
          </cell>
          <cell r="J89">
            <v>2069.09</v>
          </cell>
          <cell r="K89">
            <v>0.31</v>
          </cell>
          <cell r="L89">
            <v>4816.62</v>
          </cell>
          <cell r="M89" t="str">
            <v>6270.02 - Supplies-SIR Ergonomic Improvements</v>
          </cell>
        </row>
        <row r="90">
          <cell r="A90" t="str">
            <v>860.04.00.140-6300.01</v>
          </cell>
          <cell r="B90" t="str">
            <v>6300.01</v>
          </cell>
          <cell r="C90" t="str">
            <v>860.04.00.140</v>
          </cell>
          <cell r="D90">
            <v>40000</v>
          </cell>
          <cell r="E90">
            <v>0</v>
          </cell>
          <cell r="F90">
            <v>40000</v>
          </cell>
          <cell r="G90">
            <v>0</v>
          </cell>
          <cell r="H90">
            <v>0</v>
          </cell>
          <cell r="I90">
            <v>28649.51</v>
          </cell>
          <cell r="J90">
            <v>11350.49</v>
          </cell>
          <cell r="K90">
            <v>0.72</v>
          </cell>
          <cell r="L90">
            <v>35668</v>
          </cell>
          <cell r="M90" t="str">
            <v>6300.01 - Dues &amp; Subscriptions Memberships</v>
          </cell>
        </row>
        <row r="91">
          <cell r="A91" t="str">
            <v>860.04.00.140-6300.02</v>
          </cell>
          <cell r="B91" t="str">
            <v>6300.02</v>
          </cell>
          <cell r="C91" t="str">
            <v>860.04.00.140</v>
          </cell>
          <cell r="D91">
            <v>1200</v>
          </cell>
          <cell r="E91">
            <v>0</v>
          </cell>
          <cell r="F91">
            <v>1200</v>
          </cell>
          <cell r="G91">
            <v>0</v>
          </cell>
          <cell r="H91">
            <v>0</v>
          </cell>
          <cell r="I91">
            <v>0</v>
          </cell>
          <cell r="J91">
            <v>1200</v>
          </cell>
          <cell r="K91">
            <v>0</v>
          </cell>
          <cell r="L91">
            <v>1360</v>
          </cell>
          <cell r="M91" t="str">
            <v>6300.02 - Dues &amp; Subscriptions Publications</v>
          </cell>
        </row>
        <row r="92">
          <cell r="A92" t="str">
            <v>860.04.00.140-6300.03</v>
          </cell>
          <cell r="B92" t="str">
            <v>6300.03</v>
          </cell>
          <cell r="C92" t="str">
            <v>860.04.00.140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6300.03 - Dues &amp; Subscriptions Certifications</v>
          </cell>
        </row>
        <row r="93">
          <cell r="A93" t="str">
            <v>860.04.00.140-6400.01</v>
          </cell>
          <cell r="B93" t="str">
            <v>6400.01</v>
          </cell>
          <cell r="C93" t="str">
            <v>860.04.00.140</v>
          </cell>
          <cell r="D93">
            <v>0</v>
          </cell>
          <cell r="E93">
            <v>10450</v>
          </cell>
          <cell r="F93">
            <v>10450</v>
          </cell>
          <cell r="G93">
            <v>0</v>
          </cell>
          <cell r="H93">
            <v>0</v>
          </cell>
          <cell r="I93">
            <v>5325</v>
          </cell>
          <cell r="J93">
            <v>5125</v>
          </cell>
          <cell r="K93">
            <v>0.51</v>
          </cell>
          <cell r="L93">
            <v>0</v>
          </cell>
          <cell r="M93" t="str">
            <v>6400.01 - Repairs &amp; Maintenance Building</v>
          </cell>
        </row>
        <row r="94">
          <cell r="A94" t="str">
            <v>860.04.00.140-6400.20</v>
          </cell>
          <cell r="B94" t="str">
            <v>6400.20</v>
          </cell>
          <cell r="C94" t="str">
            <v>860.04.00.140</v>
          </cell>
          <cell r="D94">
            <v>0</v>
          </cell>
          <cell r="E94">
            <v>0</v>
          </cell>
          <cell r="F94">
            <v>0</v>
          </cell>
          <cell r="G94">
            <v>185.82</v>
          </cell>
          <cell r="H94">
            <v>0</v>
          </cell>
          <cell r="I94">
            <v>720.54</v>
          </cell>
          <cell r="J94">
            <v>-720.54</v>
          </cell>
          <cell r="K94" t="str">
            <v>+++</v>
          </cell>
          <cell r="L94">
            <v>675.06</v>
          </cell>
          <cell r="M94" t="str">
            <v>6400.20 - Repairs &amp; Maintenance Property Maintenance</v>
          </cell>
        </row>
        <row r="95">
          <cell r="A95" t="str">
            <v>860.04.00.140-6400.24</v>
          </cell>
          <cell r="B95" t="str">
            <v>6400.24</v>
          </cell>
          <cell r="C95" t="str">
            <v>860.04.00.140</v>
          </cell>
          <cell r="D95">
            <v>0</v>
          </cell>
          <cell r="E95">
            <v>20000</v>
          </cell>
          <cell r="F95">
            <v>20000</v>
          </cell>
          <cell r="G95">
            <v>0</v>
          </cell>
          <cell r="H95">
            <v>0</v>
          </cell>
          <cell r="I95">
            <v>18596.8</v>
          </cell>
          <cell r="J95">
            <v>1403.2</v>
          </cell>
          <cell r="K95">
            <v>0.93</v>
          </cell>
          <cell r="L95">
            <v>89760</v>
          </cell>
          <cell r="M95" t="str">
            <v>6400.24 - Repairs &amp; Maintenance Property Remediation</v>
          </cell>
        </row>
        <row r="96">
          <cell r="A96" t="str">
            <v>860.04.00.140-6500.02</v>
          </cell>
          <cell r="B96" t="str">
            <v>6500.02</v>
          </cell>
          <cell r="C96" t="str">
            <v>860.04.00.140</v>
          </cell>
          <cell r="D96">
            <v>400000</v>
          </cell>
          <cell r="E96">
            <v>-10000</v>
          </cell>
          <cell r="F96">
            <v>390000</v>
          </cell>
          <cell r="G96">
            <v>68688.67</v>
          </cell>
          <cell r="H96">
            <v>0</v>
          </cell>
          <cell r="I96">
            <v>329222.78999999998</v>
          </cell>
          <cell r="J96">
            <v>60777.21</v>
          </cell>
          <cell r="K96">
            <v>0.84</v>
          </cell>
          <cell r="L96">
            <v>282212.84000000003</v>
          </cell>
          <cell r="M96" t="str">
            <v>6500.02 - Claims &amp; Insurance Claim Settlement</v>
          </cell>
        </row>
        <row r="97">
          <cell r="A97" t="str">
            <v>860.04.00.140-6500.03</v>
          </cell>
          <cell r="B97" t="str">
            <v>6500.03</v>
          </cell>
          <cell r="C97" t="str">
            <v>860.04.00.140</v>
          </cell>
          <cell r="D97">
            <v>80000</v>
          </cell>
          <cell r="E97">
            <v>-13312</v>
          </cell>
          <cell r="F97">
            <v>66688</v>
          </cell>
          <cell r="G97">
            <v>16087.54</v>
          </cell>
          <cell r="H97">
            <v>0</v>
          </cell>
          <cell r="I97">
            <v>62339.3</v>
          </cell>
          <cell r="J97">
            <v>4348.7</v>
          </cell>
          <cell r="K97">
            <v>0.93</v>
          </cell>
          <cell r="L97">
            <v>72190.02</v>
          </cell>
          <cell r="M97" t="str">
            <v>6500.03 - Claims &amp; Insurance Damage to City Property</v>
          </cell>
        </row>
        <row r="98">
          <cell r="A98" t="str">
            <v>860.04.00.140-6500.04</v>
          </cell>
          <cell r="B98" t="str">
            <v>6500.04</v>
          </cell>
          <cell r="C98" t="str">
            <v>860.04.00.140</v>
          </cell>
          <cell r="D98">
            <v>3309007</v>
          </cell>
          <cell r="E98">
            <v>0</v>
          </cell>
          <cell r="F98">
            <v>3309007</v>
          </cell>
          <cell r="G98">
            <v>0</v>
          </cell>
          <cell r="H98">
            <v>0</v>
          </cell>
          <cell r="I98">
            <v>2708709.17</v>
          </cell>
          <cell r="J98">
            <v>600297.82999999996</v>
          </cell>
          <cell r="K98">
            <v>0.82</v>
          </cell>
          <cell r="L98">
            <v>2880333.14</v>
          </cell>
          <cell r="M98" t="str">
            <v>6500.04 - Claims &amp; Insurance Insurance Premiums</v>
          </cell>
        </row>
        <row r="99">
          <cell r="A99" t="str">
            <v>860.04.00.140-6500.06</v>
          </cell>
          <cell r="B99" t="str">
            <v>6500.06</v>
          </cell>
          <cell r="C99" t="str">
            <v>860.04.00.140</v>
          </cell>
          <cell r="D99">
            <v>1200</v>
          </cell>
          <cell r="E99">
            <v>0</v>
          </cell>
          <cell r="F99">
            <v>1200</v>
          </cell>
          <cell r="G99">
            <v>0</v>
          </cell>
          <cell r="H99">
            <v>0</v>
          </cell>
          <cell r="I99">
            <v>0</v>
          </cell>
          <cell r="J99">
            <v>1200</v>
          </cell>
          <cell r="K99">
            <v>0</v>
          </cell>
          <cell r="L99">
            <v>1057.5</v>
          </cell>
          <cell r="M99" t="str">
            <v>6500.06 - Claims &amp; Insurance Unanticipated Property Claims</v>
          </cell>
        </row>
        <row r="100">
          <cell r="A100" t="str">
            <v>860.04.00.140-6600.01</v>
          </cell>
          <cell r="B100" t="str">
            <v>6600.01</v>
          </cell>
          <cell r="C100" t="str">
            <v>860.04.00.140</v>
          </cell>
          <cell r="D100">
            <v>500</v>
          </cell>
          <cell r="E100">
            <v>0</v>
          </cell>
          <cell r="F100">
            <v>500</v>
          </cell>
          <cell r="G100">
            <v>0</v>
          </cell>
          <cell r="H100">
            <v>0</v>
          </cell>
          <cell r="I100">
            <v>0</v>
          </cell>
          <cell r="J100">
            <v>500</v>
          </cell>
          <cell r="K100">
            <v>0</v>
          </cell>
          <cell r="L100">
            <v>49.2</v>
          </cell>
          <cell r="M100" t="str">
            <v>6600.01 - Administrative Expenses Meetings</v>
          </cell>
        </row>
        <row r="101">
          <cell r="A101" t="str">
            <v>860.04.00.140-6600.03</v>
          </cell>
          <cell r="B101" t="str">
            <v>6600.03</v>
          </cell>
          <cell r="C101" t="str">
            <v>860.04.00.140</v>
          </cell>
          <cell r="D101">
            <v>260</v>
          </cell>
          <cell r="E101">
            <v>0</v>
          </cell>
          <cell r="F101">
            <v>260</v>
          </cell>
          <cell r="G101">
            <v>0</v>
          </cell>
          <cell r="H101">
            <v>0</v>
          </cell>
          <cell r="I101">
            <v>22.66</v>
          </cell>
          <cell r="J101">
            <v>237.34</v>
          </cell>
          <cell r="K101">
            <v>0.09</v>
          </cell>
          <cell r="L101">
            <v>432.68</v>
          </cell>
          <cell r="M101" t="str">
            <v>6600.03 - Administrative Expenses Mileage Reimbursement</v>
          </cell>
        </row>
        <row r="102">
          <cell r="A102" t="str">
            <v>860.04.00.140-6600.04</v>
          </cell>
          <cell r="B102" t="str">
            <v>6600.04</v>
          </cell>
          <cell r="C102" t="str">
            <v>860.04.00.140</v>
          </cell>
          <cell r="D102">
            <v>3000</v>
          </cell>
          <cell r="E102">
            <v>0</v>
          </cell>
          <cell r="F102">
            <v>3000</v>
          </cell>
          <cell r="G102">
            <v>0</v>
          </cell>
          <cell r="H102">
            <v>0</v>
          </cell>
          <cell r="I102">
            <v>519.82000000000005</v>
          </cell>
          <cell r="J102">
            <v>2480.1799999999998</v>
          </cell>
          <cell r="K102">
            <v>0.17</v>
          </cell>
          <cell r="L102">
            <v>692.26</v>
          </cell>
          <cell r="M102" t="str">
            <v>6600.04 - Administrative Expenses Training/Conferences</v>
          </cell>
        </row>
        <row r="103">
          <cell r="A103" t="str">
            <v>860.04.00.140-6600.06</v>
          </cell>
          <cell r="B103" t="str">
            <v>6600.06</v>
          </cell>
          <cell r="C103" t="str">
            <v>860.04.00.140</v>
          </cell>
          <cell r="D103">
            <v>15500</v>
          </cell>
          <cell r="E103">
            <v>0</v>
          </cell>
          <cell r="F103">
            <v>15500</v>
          </cell>
          <cell r="G103">
            <v>0</v>
          </cell>
          <cell r="H103">
            <v>0</v>
          </cell>
          <cell r="I103">
            <v>15549.59</v>
          </cell>
          <cell r="J103">
            <v>-49.59</v>
          </cell>
          <cell r="K103">
            <v>1</v>
          </cell>
          <cell r="L103">
            <v>14972.19</v>
          </cell>
          <cell r="M103" t="str">
            <v>6600.06 - Administrative Expenses Property/Building Rental</v>
          </cell>
        </row>
        <row r="104">
          <cell r="A104" t="str">
            <v>860.04.00.140-6600.07</v>
          </cell>
          <cell r="B104" t="str">
            <v>6600.07</v>
          </cell>
          <cell r="C104" t="str">
            <v>860.04.00.140</v>
          </cell>
          <cell r="D104">
            <v>1500</v>
          </cell>
          <cell r="E104">
            <v>0</v>
          </cell>
          <cell r="F104">
            <v>1500</v>
          </cell>
          <cell r="G104">
            <v>0</v>
          </cell>
          <cell r="H104">
            <v>0</v>
          </cell>
          <cell r="I104">
            <v>1251</v>
          </cell>
          <cell r="J104">
            <v>249</v>
          </cell>
          <cell r="K104">
            <v>0.83</v>
          </cell>
          <cell r="L104">
            <v>446.84</v>
          </cell>
          <cell r="M104" t="str">
            <v>6600.07 - Administrative Expenses Employee Recruitment</v>
          </cell>
        </row>
        <row r="105">
          <cell r="A105" t="str">
            <v>860.04.00.140-6600.25</v>
          </cell>
          <cell r="B105" t="str">
            <v>6600.25</v>
          </cell>
          <cell r="C105" t="str">
            <v>860.04.00.140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  <cell r="M105" t="str">
            <v>6600.25 - Administrative Expenses Support Services-Indirect Labor</v>
          </cell>
        </row>
        <row r="106">
          <cell r="A106" t="str">
            <v>860.04.00.140-6600.26</v>
          </cell>
          <cell r="B106" t="str">
            <v>6600.26</v>
          </cell>
          <cell r="C106" t="str">
            <v>860.04.00.140</v>
          </cell>
          <cell r="D106">
            <v>6260</v>
          </cell>
          <cell r="E106">
            <v>0</v>
          </cell>
          <cell r="F106">
            <v>6260</v>
          </cell>
          <cell r="G106">
            <v>0</v>
          </cell>
          <cell r="H106">
            <v>0</v>
          </cell>
          <cell r="I106">
            <v>2608.35</v>
          </cell>
          <cell r="J106">
            <v>3651.65</v>
          </cell>
          <cell r="K106">
            <v>0.42</v>
          </cell>
          <cell r="L106">
            <v>6390</v>
          </cell>
          <cell r="M106" t="str">
            <v>6600.26 - Administrative Expenses Support Services-IT</v>
          </cell>
        </row>
        <row r="107">
          <cell r="A107" t="str">
            <v>860.04.00.140-6600.27</v>
          </cell>
          <cell r="B107" t="str">
            <v>6600.27</v>
          </cell>
          <cell r="C107" t="str">
            <v>860.04.00.140</v>
          </cell>
          <cell r="D107">
            <v>66600</v>
          </cell>
          <cell r="E107">
            <v>0</v>
          </cell>
          <cell r="F107">
            <v>66600</v>
          </cell>
          <cell r="G107">
            <v>0</v>
          </cell>
          <cell r="H107">
            <v>0</v>
          </cell>
          <cell r="I107">
            <v>0</v>
          </cell>
          <cell r="J107">
            <v>66600</v>
          </cell>
          <cell r="K107">
            <v>0</v>
          </cell>
          <cell r="L107">
            <v>0</v>
          </cell>
          <cell r="M107" t="str">
            <v>6600.27 - Administrative Expenses Support Services-Direct Labor</v>
          </cell>
        </row>
        <row r="108">
          <cell r="A108" t="str">
            <v>860.04.00.140-6600.30</v>
          </cell>
          <cell r="B108" t="str">
            <v>6600.30</v>
          </cell>
          <cell r="C108" t="str">
            <v>860.04.00.140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6600.30 - Administrative Expenses Other Expenses</v>
          </cell>
        </row>
        <row r="109">
          <cell r="A109" t="str">
            <v>860.04.00.140-6600.35</v>
          </cell>
          <cell r="B109" t="str">
            <v>6600.35</v>
          </cell>
          <cell r="C109" t="str">
            <v>860.04.00.140</v>
          </cell>
          <cell r="D109">
            <v>1000</v>
          </cell>
          <cell r="E109">
            <v>0</v>
          </cell>
          <cell r="F109">
            <v>1000</v>
          </cell>
          <cell r="G109">
            <v>0</v>
          </cell>
          <cell r="H109">
            <v>0</v>
          </cell>
          <cell r="I109">
            <v>0</v>
          </cell>
          <cell r="J109">
            <v>1000</v>
          </cell>
          <cell r="K109">
            <v>0</v>
          </cell>
          <cell r="L109">
            <v>0</v>
          </cell>
          <cell r="M109" t="str">
            <v>6600.35 - Administrative Expenses Safety Training</v>
          </cell>
        </row>
        <row r="110">
          <cell r="A110" t="str">
            <v>860.04.00.140-6600.36</v>
          </cell>
          <cell r="B110" t="str">
            <v>6600.36</v>
          </cell>
          <cell r="C110" t="str">
            <v>860.04.00.140</v>
          </cell>
          <cell r="D110">
            <v>12640</v>
          </cell>
          <cell r="E110">
            <v>0</v>
          </cell>
          <cell r="F110">
            <v>12640</v>
          </cell>
          <cell r="G110">
            <v>0</v>
          </cell>
          <cell r="H110">
            <v>0</v>
          </cell>
          <cell r="I110">
            <v>5266.65</v>
          </cell>
          <cell r="J110">
            <v>7373.35</v>
          </cell>
          <cell r="K110">
            <v>0.42</v>
          </cell>
          <cell r="L110">
            <v>10450</v>
          </cell>
          <cell r="M110" t="str">
            <v>6600.36 - Administrative Expenses IT Fund Contribution</v>
          </cell>
        </row>
        <row r="111">
          <cell r="A111" t="str">
            <v>860.04.00.140-6600.37</v>
          </cell>
          <cell r="B111" t="str">
            <v>6600.37</v>
          </cell>
          <cell r="C111" t="str">
            <v>860.04.00.140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 t="str">
            <v>+++</v>
          </cell>
          <cell r="L111">
            <v>0</v>
          </cell>
          <cell r="M111" t="str">
            <v>6600.37 - Administrative Expenses Prior Worker's Comp Claims</v>
          </cell>
        </row>
        <row r="112">
          <cell r="A112" t="str">
            <v>860.04.00.140-7000.03</v>
          </cell>
          <cell r="B112" t="str">
            <v>7000.03</v>
          </cell>
          <cell r="C112" t="str">
            <v>860.04.00.140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7000.03 - Capital Outlay Operations Equip-Minor</v>
          </cell>
        </row>
        <row r="113">
          <cell r="A113" t="str">
            <v>860.00.00.900-7000.07</v>
          </cell>
          <cell r="B113" t="str">
            <v>7000.07</v>
          </cell>
          <cell r="C113" t="str">
            <v>860.00.00.900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 t="str">
            <v>+++</v>
          </cell>
          <cell r="L113">
            <v>0</v>
          </cell>
          <cell r="M113" t="str">
            <v>7000.07 - Capital Outlay Computer Hardware</v>
          </cell>
        </row>
        <row r="114">
          <cell r="A114" t="str">
            <v>860.00.00.900-7000.99</v>
          </cell>
          <cell r="B114" t="str">
            <v>7000.99</v>
          </cell>
          <cell r="C114" t="str">
            <v>860.00.00.900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7000.99 - Capital Outlay General</v>
          </cell>
        </row>
        <row r="115">
          <cell r="A115" t="str">
            <v>860.04.00.140-7000.99</v>
          </cell>
          <cell r="B115" t="str">
            <v>7000.99</v>
          </cell>
          <cell r="C115" t="str">
            <v>860.04.00.140</v>
          </cell>
          <cell r="D115">
            <v>10450</v>
          </cell>
          <cell r="E115">
            <v>-10450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7000.99 - Capital Outlay General</v>
          </cell>
        </row>
        <row r="116">
          <cell r="A116" t="str">
            <v>860.00.00.900-8000.13</v>
          </cell>
          <cell r="B116" t="str">
            <v>8000.13</v>
          </cell>
          <cell r="C116" t="str">
            <v>860.00.00.900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8000.13 - Capital Improvements-General Government Building Renovation</v>
          </cell>
        </row>
        <row r="117">
          <cell r="A117" t="str">
            <v>860.00.00.900-9000.83</v>
          </cell>
          <cell r="B117" t="str">
            <v>9000.83</v>
          </cell>
          <cell r="C117" t="str">
            <v>860.00.00.900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 t="str">
            <v>+++</v>
          </cell>
          <cell r="L117">
            <v>0</v>
          </cell>
          <cell r="M117" t="str">
            <v>9000.83 - Operating Transfers Out Information Technology Fund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5"/>
  <sheetViews>
    <sheetView tabSelected="1" view="pageBreakPreview" topLeftCell="A16" zoomScale="110" zoomScaleNormal="100" zoomScaleSheetLayoutView="110" workbookViewId="0">
      <selection activeCell="AH15" sqref="AH15"/>
    </sheetView>
  </sheetViews>
  <sheetFormatPr defaultRowHeight="14.4" outlineLevelRow="1" outlineLevelCol="1" x14ac:dyDescent="0.3"/>
  <cols>
    <col min="1" max="1" width="7.88671875" style="3" customWidth="1"/>
    <col min="2" max="3" width="3" style="8" customWidth="1"/>
    <col min="4" max="4" width="22.5546875" style="8" customWidth="1"/>
    <col min="5" max="5" width="2.33203125" style="8" customWidth="1"/>
    <col min="6" max="6" width="13.44140625" style="13" hidden="1" customWidth="1" outlineLevel="1"/>
    <col min="7" max="7" width="13.44140625" style="8" hidden="1" customWidth="1" outlineLevel="1"/>
    <col min="8" max="11" width="12.88671875" style="8" hidden="1" customWidth="1" outlineLevel="1"/>
    <col min="12" max="12" width="12.88671875" style="8" customWidth="1" collapsed="1"/>
    <col min="13" max="13" width="11.554687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6640625" style="8" customWidth="1" collapsed="1"/>
    <col min="17" max="18" width="13.44140625" style="8" hidden="1" customWidth="1" outlineLevel="1"/>
    <col min="19" max="19" width="13.5546875" style="8" hidden="1" customWidth="1" outlineLevel="1"/>
    <col min="20" max="20" width="14.109375" style="8" hidden="1" customWidth="1" outlineLevel="1"/>
    <col min="21" max="21" width="12.33203125" style="8" hidden="1" customWidth="1" outlineLevel="1"/>
    <col min="22" max="22" width="14.109375" style="8" hidden="1" customWidth="1" outlineLevel="1"/>
    <col min="23" max="23" width="12.6640625" style="8" customWidth="1" collapsed="1"/>
    <col min="24" max="24" width="11.88671875" style="8" hidden="1" customWidth="1" outlineLevel="1"/>
    <col min="25" max="25" width="5.6640625" style="8" hidden="1" customWidth="1" outlineLevel="1"/>
    <col min="26" max="26" width="29" style="8" hidden="1" customWidth="1" outlineLevel="1"/>
    <col min="27" max="27" width="2.33203125" style="8" customWidth="1" collapsed="1"/>
    <col min="28" max="28" width="13.33203125" style="13" hidden="1" customWidth="1" outlineLevel="1"/>
    <col min="29" max="29" width="13.44140625" style="8" hidden="1" customWidth="1" outlineLevel="1"/>
    <col min="30" max="31" width="11.88671875" style="8" hidden="1" customWidth="1" outlineLevel="1"/>
    <col min="32" max="32" width="12.33203125" style="8" hidden="1" customWidth="1" outlineLevel="1"/>
    <col min="33" max="33" width="11.88671875" style="8" hidden="1" customWidth="1" outlineLevel="1"/>
    <col min="34" max="34" width="12.6640625" style="8" customWidth="1" collapsed="1"/>
    <col min="35" max="35" width="13.33203125" style="8" hidden="1" customWidth="1" outlineLevel="1"/>
    <col min="36" max="36" width="8.109375" style="8" hidden="1" customWidth="1" outlineLevel="1"/>
    <col min="37" max="37" width="25.33203125" style="8" hidden="1" customWidth="1" outlineLevel="1"/>
    <col min="38" max="38" width="2.33203125" style="8" customWidth="1" collapsed="1"/>
    <col min="39" max="39" width="12.6640625" style="13" customWidth="1"/>
    <col min="40" max="41" width="13.44140625" style="8" customWidth="1"/>
    <col min="42" max="43" width="11.88671875" style="8" hidden="1" customWidth="1" outlineLevel="1"/>
    <col min="44" max="44" width="12.33203125" style="8" hidden="1" customWidth="1" outlineLevel="1"/>
    <col min="45" max="45" width="11.88671875" style="8" hidden="1" customWidth="1" outlineLevel="1"/>
    <col min="46" max="46" width="12.6640625" style="8" hidden="1" customWidth="1" outlineLevel="1"/>
    <col min="47" max="47" width="13.33203125" style="8" hidden="1" customWidth="1" outlineLevel="1"/>
    <col min="48" max="48" width="6.33203125" style="8" hidden="1" customWidth="1" outlineLevel="1"/>
    <col min="49" max="49" width="34.5546875" style="8" customWidth="1" collapsed="1"/>
    <col min="50" max="50" width="2.6640625" style="8" customWidth="1"/>
    <col min="51" max="51" width="12.6640625" style="13" hidden="1" customWidth="1" outlineLevel="1"/>
    <col min="52" max="52" width="13.109375" style="8" hidden="1" customWidth="1" outlineLevel="1"/>
    <col min="53" max="53" width="5.6640625" style="8" hidden="1" customWidth="1" outlineLevel="1"/>
    <col min="54" max="54" width="13.44140625" style="8" hidden="1" customWidth="1" outlineLevel="1"/>
    <col min="55" max="56" width="11.88671875" style="8" hidden="1" customWidth="1" outlineLevel="1"/>
    <col min="57" max="57" width="12.33203125" style="8" hidden="1" customWidth="1" outlineLevel="1"/>
    <col min="58" max="58" width="11.88671875" style="8" hidden="1" customWidth="1" outlineLevel="1"/>
    <col min="59" max="59" width="14" style="8" hidden="1" customWidth="1" outlineLevel="1"/>
    <col min="60" max="60" width="13.33203125" style="8" hidden="1" customWidth="1" outlineLevel="1"/>
    <col min="61" max="61" width="5.6640625" style="8" hidden="1" customWidth="1" outlineLevel="1"/>
    <col min="62" max="62" width="34.5546875" style="8" hidden="1" customWidth="1" outlineLevel="1"/>
    <col min="63" max="63" width="9.109375" style="8" collapsed="1"/>
    <col min="64" max="255" width="9.109375" style="8"/>
    <col min="256" max="256" width="7.88671875" style="8" customWidth="1"/>
    <col min="257" max="258" width="3" style="8" customWidth="1"/>
    <col min="259" max="259" width="22.5546875" style="8" customWidth="1"/>
    <col min="260" max="260" width="2.33203125" style="8" customWidth="1"/>
    <col min="261" max="266" width="0" style="8" hidden="1" customWidth="1"/>
    <col min="267" max="267" width="12.88671875" style="8" customWidth="1"/>
    <col min="268" max="270" width="0" style="8" hidden="1" customWidth="1"/>
    <col min="271" max="271" width="2.6640625" style="8" customWidth="1"/>
    <col min="272" max="277" width="0" style="8" hidden="1" customWidth="1"/>
    <col min="278" max="278" width="12.6640625" style="8" customWidth="1"/>
    <col min="279" max="281" width="0" style="8" hidden="1" customWidth="1"/>
    <col min="282" max="282" width="2.33203125" style="8" customWidth="1"/>
    <col min="283" max="288" width="0" style="8" hidden="1" customWidth="1"/>
    <col min="289" max="289" width="12.6640625" style="8" customWidth="1"/>
    <col min="290" max="292" width="0" style="8" hidden="1" customWidth="1"/>
    <col min="293" max="293" width="2.33203125" style="8" customWidth="1"/>
    <col min="294" max="294" width="12.6640625" style="8" customWidth="1"/>
    <col min="295" max="301" width="0" style="8" hidden="1" customWidth="1"/>
    <col min="302" max="302" width="12.6640625" style="8" customWidth="1"/>
    <col min="303" max="305" width="0" style="8" hidden="1" customWidth="1"/>
    <col min="306" max="306" width="2.6640625" style="8" customWidth="1"/>
    <col min="307" max="307" width="12.6640625" style="8" customWidth="1"/>
    <col min="308" max="308" width="13.109375" style="8" bestFit="1" customWidth="1"/>
    <col min="309" max="309" width="5.6640625" style="8" customWidth="1"/>
    <col min="310" max="317" width="0" style="8" hidden="1" customWidth="1"/>
    <col min="318" max="318" width="34.5546875" style="8" customWidth="1"/>
    <col min="319" max="511" width="9.109375" style="8"/>
    <col min="512" max="512" width="7.88671875" style="8" customWidth="1"/>
    <col min="513" max="514" width="3" style="8" customWidth="1"/>
    <col min="515" max="515" width="22.5546875" style="8" customWidth="1"/>
    <col min="516" max="516" width="2.33203125" style="8" customWidth="1"/>
    <col min="517" max="522" width="0" style="8" hidden="1" customWidth="1"/>
    <col min="523" max="523" width="12.88671875" style="8" customWidth="1"/>
    <col min="524" max="526" width="0" style="8" hidden="1" customWidth="1"/>
    <col min="527" max="527" width="2.6640625" style="8" customWidth="1"/>
    <col min="528" max="533" width="0" style="8" hidden="1" customWidth="1"/>
    <col min="534" max="534" width="12.6640625" style="8" customWidth="1"/>
    <col min="535" max="537" width="0" style="8" hidden="1" customWidth="1"/>
    <col min="538" max="538" width="2.33203125" style="8" customWidth="1"/>
    <col min="539" max="544" width="0" style="8" hidden="1" customWidth="1"/>
    <col min="545" max="545" width="12.6640625" style="8" customWidth="1"/>
    <col min="546" max="548" width="0" style="8" hidden="1" customWidth="1"/>
    <col min="549" max="549" width="2.33203125" style="8" customWidth="1"/>
    <col min="550" max="550" width="12.6640625" style="8" customWidth="1"/>
    <col min="551" max="557" width="0" style="8" hidden="1" customWidth="1"/>
    <col min="558" max="558" width="12.6640625" style="8" customWidth="1"/>
    <col min="559" max="561" width="0" style="8" hidden="1" customWidth="1"/>
    <col min="562" max="562" width="2.6640625" style="8" customWidth="1"/>
    <col min="563" max="563" width="12.6640625" style="8" customWidth="1"/>
    <col min="564" max="564" width="13.109375" style="8" bestFit="1" customWidth="1"/>
    <col min="565" max="565" width="5.6640625" style="8" customWidth="1"/>
    <col min="566" max="573" width="0" style="8" hidden="1" customWidth="1"/>
    <col min="574" max="574" width="34.5546875" style="8" customWidth="1"/>
    <col min="575" max="767" width="9.109375" style="8"/>
    <col min="768" max="768" width="7.88671875" style="8" customWidth="1"/>
    <col min="769" max="770" width="3" style="8" customWidth="1"/>
    <col min="771" max="771" width="22.5546875" style="8" customWidth="1"/>
    <col min="772" max="772" width="2.33203125" style="8" customWidth="1"/>
    <col min="773" max="778" width="0" style="8" hidden="1" customWidth="1"/>
    <col min="779" max="779" width="12.88671875" style="8" customWidth="1"/>
    <col min="780" max="782" width="0" style="8" hidden="1" customWidth="1"/>
    <col min="783" max="783" width="2.6640625" style="8" customWidth="1"/>
    <col min="784" max="789" width="0" style="8" hidden="1" customWidth="1"/>
    <col min="790" max="790" width="12.6640625" style="8" customWidth="1"/>
    <col min="791" max="793" width="0" style="8" hidden="1" customWidth="1"/>
    <col min="794" max="794" width="2.33203125" style="8" customWidth="1"/>
    <col min="795" max="800" width="0" style="8" hidden="1" customWidth="1"/>
    <col min="801" max="801" width="12.6640625" style="8" customWidth="1"/>
    <col min="802" max="804" width="0" style="8" hidden="1" customWidth="1"/>
    <col min="805" max="805" width="2.33203125" style="8" customWidth="1"/>
    <col min="806" max="806" width="12.6640625" style="8" customWidth="1"/>
    <col min="807" max="813" width="0" style="8" hidden="1" customWidth="1"/>
    <col min="814" max="814" width="12.6640625" style="8" customWidth="1"/>
    <col min="815" max="817" width="0" style="8" hidden="1" customWidth="1"/>
    <col min="818" max="818" width="2.6640625" style="8" customWidth="1"/>
    <col min="819" max="819" width="12.6640625" style="8" customWidth="1"/>
    <col min="820" max="820" width="13.109375" style="8" bestFit="1" customWidth="1"/>
    <col min="821" max="821" width="5.6640625" style="8" customWidth="1"/>
    <col min="822" max="829" width="0" style="8" hidden="1" customWidth="1"/>
    <col min="830" max="830" width="34.5546875" style="8" customWidth="1"/>
    <col min="831" max="1023" width="9.109375" style="8"/>
    <col min="1024" max="1024" width="7.88671875" style="8" customWidth="1"/>
    <col min="1025" max="1026" width="3" style="8" customWidth="1"/>
    <col min="1027" max="1027" width="22.5546875" style="8" customWidth="1"/>
    <col min="1028" max="1028" width="2.33203125" style="8" customWidth="1"/>
    <col min="1029" max="1034" width="0" style="8" hidden="1" customWidth="1"/>
    <col min="1035" max="1035" width="12.88671875" style="8" customWidth="1"/>
    <col min="1036" max="1038" width="0" style="8" hidden="1" customWidth="1"/>
    <col min="1039" max="1039" width="2.6640625" style="8" customWidth="1"/>
    <col min="1040" max="1045" width="0" style="8" hidden="1" customWidth="1"/>
    <col min="1046" max="1046" width="12.6640625" style="8" customWidth="1"/>
    <col min="1047" max="1049" width="0" style="8" hidden="1" customWidth="1"/>
    <col min="1050" max="1050" width="2.33203125" style="8" customWidth="1"/>
    <col min="1051" max="1056" width="0" style="8" hidden="1" customWidth="1"/>
    <col min="1057" max="1057" width="12.6640625" style="8" customWidth="1"/>
    <col min="1058" max="1060" width="0" style="8" hidden="1" customWidth="1"/>
    <col min="1061" max="1061" width="2.33203125" style="8" customWidth="1"/>
    <col min="1062" max="1062" width="12.6640625" style="8" customWidth="1"/>
    <col min="1063" max="1069" width="0" style="8" hidden="1" customWidth="1"/>
    <col min="1070" max="1070" width="12.6640625" style="8" customWidth="1"/>
    <col min="1071" max="1073" width="0" style="8" hidden="1" customWidth="1"/>
    <col min="1074" max="1074" width="2.6640625" style="8" customWidth="1"/>
    <col min="1075" max="1075" width="12.6640625" style="8" customWidth="1"/>
    <col min="1076" max="1076" width="13.109375" style="8" bestFit="1" customWidth="1"/>
    <col min="1077" max="1077" width="5.6640625" style="8" customWidth="1"/>
    <col min="1078" max="1085" width="0" style="8" hidden="1" customWidth="1"/>
    <col min="1086" max="1086" width="34.5546875" style="8" customWidth="1"/>
    <col min="1087" max="1279" width="9.109375" style="8"/>
    <col min="1280" max="1280" width="7.88671875" style="8" customWidth="1"/>
    <col min="1281" max="1282" width="3" style="8" customWidth="1"/>
    <col min="1283" max="1283" width="22.5546875" style="8" customWidth="1"/>
    <col min="1284" max="1284" width="2.33203125" style="8" customWidth="1"/>
    <col min="1285" max="1290" width="0" style="8" hidden="1" customWidth="1"/>
    <col min="1291" max="1291" width="12.88671875" style="8" customWidth="1"/>
    <col min="1292" max="1294" width="0" style="8" hidden="1" customWidth="1"/>
    <col min="1295" max="1295" width="2.6640625" style="8" customWidth="1"/>
    <col min="1296" max="1301" width="0" style="8" hidden="1" customWidth="1"/>
    <col min="1302" max="1302" width="12.6640625" style="8" customWidth="1"/>
    <col min="1303" max="1305" width="0" style="8" hidden="1" customWidth="1"/>
    <col min="1306" max="1306" width="2.33203125" style="8" customWidth="1"/>
    <col min="1307" max="1312" width="0" style="8" hidden="1" customWidth="1"/>
    <col min="1313" max="1313" width="12.6640625" style="8" customWidth="1"/>
    <col min="1314" max="1316" width="0" style="8" hidden="1" customWidth="1"/>
    <col min="1317" max="1317" width="2.33203125" style="8" customWidth="1"/>
    <col min="1318" max="1318" width="12.6640625" style="8" customWidth="1"/>
    <col min="1319" max="1325" width="0" style="8" hidden="1" customWidth="1"/>
    <col min="1326" max="1326" width="12.6640625" style="8" customWidth="1"/>
    <col min="1327" max="1329" width="0" style="8" hidden="1" customWidth="1"/>
    <col min="1330" max="1330" width="2.6640625" style="8" customWidth="1"/>
    <col min="1331" max="1331" width="12.6640625" style="8" customWidth="1"/>
    <col min="1332" max="1332" width="13.109375" style="8" bestFit="1" customWidth="1"/>
    <col min="1333" max="1333" width="5.6640625" style="8" customWidth="1"/>
    <col min="1334" max="1341" width="0" style="8" hidden="1" customWidth="1"/>
    <col min="1342" max="1342" width="34.5546875" style="8" customWidth="1"/>
    <col min="1343" max="1535" width="9.109375" style="8"/>
    <col min="1536" max="1536" width="7.88671875" style="8" customWidth="1"/>
    <col min="1537" max="1538" width="3" style="8" customWidth="1"/>
    <col min="1539" max="1539" width="22.5546875" style="8" customWidth="1"/>
    <col min="1540" max="1540" width="2.33203125" style="8" customWidth="1"/>
    <col min="1541" max="1546" width="0" style="8" hidden="1" customWidth="1"/>
    <col min="1547" max="1547" width="12.88671875" style="8" customWidth="1"/>
    <col min="1548" max="1550" width="0" style="8" hidden="1" customWidth="1"/>
    <col min="1551" max="1551" width="2.6640625" style="8" customWidth="1"/>
    <col min="1552" max="1557" width="0" style="8" hidden="1" customWidth="1"/>
    <col min="1558" max="1558" width="12.6640625" style="8" customWidth="1"/>
    <col min="1559" max="1561" width="0" style="8" hidden="1" customWidth="1"/>
    <col min="1562" max="1562" width="2.33203125" style="8" customWidth="1"/>
    <col min="1563" max="1568" width="0" style="8" hidden="1" customWidth="1"/>
    <col min="1569" max="1569" width="12.6640625" style="8" customWidth="1"/>
    <col min="1570" max="1572" width="0" style="8" hidden="1" customWidth="1"/>
    <col min="1573" max="1573" width="2.33203125" style="8" customWidth="1"/>
    <col min="1574" max="1574" width="12.6640625" style="8" customWidth="1"/>
    <col min="1575" max="1581" width="0" style="8" hidden="1" customWidth="1"/>
    <col min="1582" max="1582" width="12.6640625" style="8" customWidth="1"/>
    <col min="1583" max="1585" width="0" style="8" hidden="1" customWidth="1"/>
    <col min="1586" max="1586" width="2.6640625" style="8" customWidth="1"/>
    <col min="1587" max="1587" width="12.6640625" style="8" customWidth="1"/>
    <col min="1588" max="1588" width="13.109375" style="8" bestFit="1" customWidth="1"/>
    <col min="1589" max="1589" width="5.6640625" style="8" customWidth="1"/>
    <col min="1590" max="1597" width="0" style="8" hidden="1" customWidth="1"/>
    <col min="1598" max="1598" width="34.5546875" style="8" customWidth="1"/>
    <col min="1599" max="1791" width="9.109375" style="8"/>
    <col min="1792" max="1792" width="7.88671875" style="8" customWidth="1"/>
    <col min="1793" max="1794" width="3" style="8" customWidth="1"/>
    <col min="1795" max="1795" width="22.5546875" style="8" customWidth="1"/>
    <col min="1796" max="1796" width="2.33203125" style="8" customWidth="1"/>
    <col min="1797" max="1802" width="0" style="8" hidden="1" customWidth="1"/>
    <col min="1803" max="1803" width="12.88671875" style="8" customWidth="1"/>
    <col min="1804" max="1806" width="0" style="8" hidden="1" customWidth="1"/>
    <col min="1807" max="1807" width="2.6640625" style="8" customWidth="1"/>
    <col min="1808" max="1813" width="0" style="8" hidden="1" customWidth="1"/>
    <col min="1814" max="1814" width="12.6640625" style="8" customWidth="1"/>
    <col min="1815" max="1817" width="0" style="8" hidden="1" customWidth="1"/>
    <col min="1818" max="1818" width="2.33203125" style="8" customWidth="1"/>
    <col min="1819" max="1824" width="0" style="8" hidden="1" customWidth="1"/>
    <col min="1825" max="1825" width="12.6640625" style="8" customWidth="1"/>
    <col min="1826" max="1828" width="0" style="8" hidden="1" customWidth="1"/>
    <col min="1829" max="1829" width="2.33203125" style="8" customWidth="1"/>
    <col min="1830" max="1830" width="12.6640625" style="8" customWidth="1"/>
    <col min="1831" max="1837" width="0" style="8" hidden="1" customWidth="1"/>
    <col min="1838" max="1838" width="12.6640625" style="8" customWidth="1"/>
    <col min="1839" max="1841" width="0" style="8" hidden="1" customWidth="1"/>
    <col min="1842" max="1842" width="2.6640625" style="8" customWidth="1"/>
    <col min="1843" max="1843" width="12.6640625" style="8" customWidth="1"/>
    <col min="1844" max="1844" width="13.109375" style="8" bestFit="1" customWidth="1"/>
    <col min="1845" max="1845" width="5.6640625" style="8" customWidth="1"/>
    <col min="1846" max="1853" width="0" style="8" hidden="1" customWidth="1"/>
    <col min="1854" max="1854" width="34.5546875" style="8" customWidth="1"/>
    <col min="1855" max="2047" width="9.109375" style="8"/>
    <col min="2048" max="2048" width="7.88671875" style="8" customWidth="1"/>
    <col min="2049" max="2050" width="3" style="8" customWidth="1"/>
    <col min="2051" max="2051" width="22.5546875" style="8" customWidth="1"/>
    <col min="2052" max="2052" width="2.33203125" style="8" customWidth="1"/>
    <col min="2053" max="2058" width="0" style="8" hidden="1" customWidth="1"/>
    <col min="2059" max="2059" width="12.88671875" style="8" customWidth="1"/>
    <col min="2060" max="2062" width="0" style="8" hidden="1" customWidth="1"/>
    <col min="2063" max="2063" width="2.6640625" style="8" customWidth="1"/>
    <col min="2064" max="2069" width="0" style="8" hidden="1" customWidth="1"/>
    <col min="2070" max="2070" width="12.6640625" style="8" customWidth="1"/>
    <col min="2071" max="2073" width="0" style="8" hidden="1" customWidth="1"/>
    <col min="2074" max="2074" width="2.33203125" style="8" customWidth="1"/>
    <col min="2075" max="2080" width="0" style="8" hidden="1" customWidth="1"/>
    <col min="2081" max="2081" width="12.6640625" style="8" customWidth="1"/>
    <col min="2082" max="2084" width="0" style="8" hidden="1" customWidth="1"/>
    <col min="2085" max="2085" width="2.33203125" style="8" customWidth="1"/>
    <col min="2086" max="2086" width="12.6640625" style="8" customWidth="1"/>
    <col min="2087" max="2093" width="0" style="8" hidden="1" customWidth="1"/>
    <col min="2094" max="2094" width="12.6640625" style="8" customWidth="1"/>
    <col min="2095" max="2097" width="0" style="8" hidden="1" customWidth="1"/>
    <col min="2098" max="2098" width="2.6640625" style="8" customWidth="1"/>
    <col min="2099" max="2099" width="12.6640625" style="8" customWidth="1"/>
    <col min="2100" max="2100" width="13.109375" style="8" bestFit="1" customWidth="1"/>
    <col min="2101" max="2101" width="5.6640625" style="8" customWidth="1"/>
    <col min="2102" max="2109" width="0" style="8" hidden="1" customWidth="1"/>
    <col min="2110" max="2110" width="34.5546875" style="8" customWidth="1"/>
    <col min="2111" max="2303" width="9.109375" style="8"/>
    <col min="2304" max="2304" width="7.88671875" style="8" customWidth="1"/>
    <col min="2305" max="2306" width="3" style="8" customWidth="1"/>
    <col min="2307" max="2307" width="22.5546875" style="8" customWidth="1"/>
    <col min="2308" max="2308" width="2.33203125" style="8" customWidth="1"/>
    <col min="2309" max="2314" width="0" style="8" hidden="1" customWidth="1"/>
    <col min="2315" max="2315" width="12.88671875" style="8" customWidth="1"/>
    <col min="2316" max="2318" width="0" style="8" hidden="1" customWidth="1"/>
    <col min="2319" max="2319" width="2.6640625" style="8" customWidth="1"/>
    <col min="2320" max="2325" width="0" style="8" hidden="1" customWidth="1"/>
    <col min="2326" max="2326" width="12.6640625" style="8" customWidth="1"/>
    <col min="2327" max="2329" width="0" style="8" hidden="1" customWidth="1"/>
    <col min="2330" max="2330" width="2.33203125" style="8" customWidth="1"/>
    <col min="2331" max="2336" width="0" style="8" hidden="1" customWidth="1"/>
    <col min="2337" max="2337" width="12.6640625" style="8" customWidth="1"/>
    <col min="2338" max="2340" width="0" style="8" hidden="1" customWidth="1"/>
    <col min="2341" max="2341" width="2.33203125" style="8" customWidth="1"/>
    <col min="2342" max="2342" width="12.6640625" style="8" customWidth="1"/>
    <col min="2343" max="2349" width="0" style="8" hidden="1" customWidth="1"/>
    <col min="2350" max="2350" width="12.6640625" style="8" customWidth="1"/>
    <col min="2351" max="2353" width="0" style="8" hidden="1" customWidth="1"/>
    <col min="2354" max="2354" width="2.6640625" style="8" customWidth="1"/>
    <col min="2355" max="2355" width="12.6640625" style="8" customWidth="1"/>
    <col min="2356" max="2356" width="13.109375" style="8" bestFit="1" customWidth="1"/>
    <col min="2357" max="2357" width="5.6640625" style="8" customWidth="1"/>
    <col min="2358" max="2365" width="0" style="8" hidden="1" customWidth="1"/>
    <col min="2366" max="2366" width="34.5546875" style="8" customWidth="1"/>
    <col min="2367" max="2559" width="9.109375" style="8"/>
    <col min="2560" max="2560" width="7.88671875" style="8" customWidth="1"/>
    <col min="2561" max="2562" width="3" style="8" customWidth="1"/>
    <col min="2563" max="2563" width="22.5546875" style="8" customWidth="1"/>
    <col min="2564" max="2564" width="2.33203125" style="8" customWidth="1"/>
    <col min="2565" max="2570" width="0" style="8" hidden="1" customWidth="1"/>
    <col min="2571" max="2571" width="12.88671875" style="8" customWidth="1"/>
    <col min="2572" max="2574" width="0" style="8" hidden="1" customWidth="1"/>
    <col min="2575" max="2575" width="2.6640625" style="8" customWidth="1"/>
    <col min="2576" max="2581" width="0" style="8" hidden="1" customWidth="1"/>
    <col min="2582" max="2582" width="12.6640625" style="8" customWidth="1"/>
    <col min="2583" max="2585" width="0" style="8" hidden="1" customWidth="1"/>
    <col min="2586" max="2586" width="2.33203125" style="8" customWidth="1"/>
    <col min="2587" max="2592" width="0" style="8" hidden="1" customWidth="1"/>
    <col min="2593" max="2593" width="12.6640625" style="8" customWidth="1"/>
    <col min="2594" max="2596" width="0" style="8" hidden="1" customWidth="1"/>
    <col min="2597" max="2597" width="2.33203125" style="8" customWidth="1"/>
    <col min="2598" max="2598" width="12.6640625" style="8" customWidth="1"/>
    <col min="2599" max="2605" width="0" style="8" hidden="1" customWidth="1"/>
    <col min="2606" max="2606" width="12.6640625" style="8" customWidth="1"/>
    <col min="2607" max="2609" width="0" style="8" hidden="1" customWidth="1"/>
    <col min="2610" max="2610" width="2.6640625" style="8" customWidth="1"/>
    <col min="2611" max="2611" width="12.6640625" style="8" customWidth="1"/>
    <col min="2612" max="2612" width="13.109375" style="8" bestFit="1" customWidth="1"/>
    <col min="2613" max="2613" width="5.6640625" style="8" customWidth="1"/>
    <col min="2614" max="2621" width="0" style="8" hidden="1" customWidth="1"/>
    <col min="2622" max="2622" width="34.5546875" style="8" customWidth="1"/>
    <col min="2623" max="2815" width="9.109375" style="8"/>
    <col min="2816" max="2816" width="7.88671875" style="8" customWidth="1"/>
    <col min="2817" max="2818" width="3" style="8" customWidth="1"/>
    <col min="2819" max="2819" width="22.5546875" style="8" customWidth="1"/>
    <col min="2820" max="2820" width="2.33203125" style="8" customWidth="1"/>
    <col min="2821" max="2826" width="0" style="8" hidden="1" customWidth="1"/>
    <col min="2827" max="2827" width="12.88671875" style="8" customWidth="1"/>
    <col min="2828" max="2830" width="0" style="8" hidden="1" customWidth="1"/>
    <col min="2831" max="2831" width="2.6640625" style="8" customWidth="1"/>
    <col min="2832" max="2837" width="0" style="8" hidden="1" customWidth="1"/>
    <col min="2838" max="2838" width="12.6640625" style="8" customWidth="1"/>
    <col min="2839" max="2841" width="0" style="8" hidden="1" customWidth="1"/>
    <col min="2842" max="2842" width="2.33203125" style="8" customWidth="1"/>
    <col min="2843" max="2848" width="0" style="8" hidden="1" customWidth="1"/>
    <col min="2849" max="2849" width="12.6640625" style="8" customWidth="1"/>
    <col min="2850" max="2852" width="0" style="8" hidden="1" customWidth="1"/>
    <col min="2853" max="2853" width="2.33203125" style="8" customWidth="1"/>
    <col min="2854" max="2854" width="12.6640625" style="8" customWidth="1"/>
    <col min="2855" max="2861" width="0" style="8" hidden="1" customWidth="1"/>
    <col min="2862" max="2862" width="12.6640625" style="8" customWidth="1"/>
    <col min="2863" max="2865" width="0" style="8" hidden="1" customWidth="1"/>
    <col min="2866" max="2866" width="2.6640625" style="8" customWidth="1"/>
    <col min="2867" max="2867" width="12.6640625" style="8" customWidth="1"/>
    <col min="2868" max="2868" width="13.109375" style="8" bestFit="1" customWidth="1"/>
    <col min="2869" max="2869" width="5.6640625" style="8" customWidth="1"/>
    <col min="2870" max="2877" width="0" style="8" hidden="1" customWidth="1"/>
    <col min="2878" max="2878" width="34.5546875" style="8" customWidth="1"/>
    <col min="2879" max="3071" width="9.109375" style="8"/>
    <col min="3072" max="3072" width="7.88671875" style="8" customWidth="1"/>
    <col min="3073" max="3074" width="3" style="8" customWidth="1"/>
    <col min="3075" max="3075" width="22.5546875" style="8" customWidth="1"/>
    <col min="3076" max="3076" width="2.33203125" style="8" customWidth="1"/>
    <col min="3077" max="3082" width="0" style="8" hidden="1" customWidth="1"/>
    <col min="3083" max="3083" width="12.88671875" style="8" customWidth="1"/>
    <col min="3084" max="3086" width="0" style="8" hidden="1" customWidth="1"/>
    <col min="3087" max="3087" width="2.6640625" style="8" customWidth="1"/>
    <col min="3088" max="3093" width="0" style="8" hidden="1" customWidth="1"/>
    <col min="3094" max="3094" width="12.6640625" style="8" customWidth="1"/>
    <col min="3095" max="3097" width="0" style="8" hidden="1" customWidth="1"/>
    <col min="3098" max="3098" width="2.33203125" style="8" customWidth="1"/>
    <col min="3099" max="3104" width="0" style="8" hidden="1" customWidth="1"/>
    <col min="3105" max="3105" width="12.6640625" style="8" customWidth="1"/>
    <col min="3106" max="3108" width="0" style="8" hidden="1" customWidth="1"/>
    <col min="3109" max="3109" width="2.33203125" style="8" customWidth="1"/>
    <col min="3110" max="3110" width="12.6640625" style="8" customWidth="1"/>
    <col min="3111" max="3117" width="0" style="8" hidden="1" customWidth="1"/>
    <col min="3118" max="3118" width="12.6640625" style="8" customWidth="1"/>
    <col min="3119" max="3121" width="0" style="8" hidden="1" customWidth="1"/>
    <col min="3122" max="3122" width="2.6640625" style="8" customWidth="1"/>
    <col min="3123" max="3123" width="12.6640625" style="8" customWidth="1"/>
    <col min="3124" max="3124" width="13.109375" style="8" bestFit="1" customWidth="1"/>
    <col min="3125" max="3125" width="5.6640625" style="8" customWidth="1"/>
    <col min="3126" max="3133" width="0" style="8" hidden="1" customWidth="1"/>
    <col min="3134" max="3134" width="34.5546875" style="8" customWidth="1"/>
    <col min="3135" max="3327" width="9.109375" style="8"/>
    <col min="3328" max="3328" width="7.88671875" style="8" customWidth="1"/>
    <col min="3329" max="3330" width="3" style="8" customWidth="1"/>
    <col min="3331" max="3331" width="22.5546875" style="8" customWidth="1"/>
    <col min="3332" max="3332" width="2.33203125" style="8" customWidth="1"/>
    <col min="3333" max="3338" width="0" style="8" hidden="1" customWidth="1"/>
    <col min="3339" max="3339" width="12.88671875" style="8" customWidth="1"/>
    <col min="3340" max="3342" width="0" style="8" hidden="1" customWidth="1"/>
    <col min="3343" max="3343" width="2.6640625" style="8" customWidth="1"/>
    <col min="3344" max="3349" width="0" style="8" hidden="1" customWidth="1"/>
    <col min="3350" max="3350" width="12.6640625" style="8" customWidth="1"/>
    <col min="3351" max="3353" width="0" style="8" hidden="1" customWidth="1"/>
    <col min="3354" max="3354" width="2.33203125" style="8" customWidth="1"/>
    <col min="3355" max="3360" width="0" style="8" hidden="1" customWidth="1"/>
    <col min="3361" max="3361" width="12.6640625" style="8" customWidth="1"/>
    <col min="3362" max="3364" width="0" style="8" hidden="1" customWidth="1"/>
    <col min="3365" max="3365" width="2.33203125" style="8" customWidth="1"/>
    <col min="3366" max="3366" width="12.6640625" style="8" customWidth="1"/>
    <col min="3367" max="3373" width="0" style="8" hidden="1" customWidth="1"/>
    <col min="3374" max="3374" width="12.6640625" style="8" customWidth="1"/>
    <col min="3375" max="3377" width="0" style="8" hidden="1" customWidth="1"/>
    <col min="3378" max="3378" width="2.6640625" style="8" customWidth="1"/>
    <col min="3379" max="3379" width="12.6640625" style="8" customWidth="1"/>
    <col min="3380" max="3380" width="13.109375" style="8" bestFit="1" customWidth="1"/>
    <col min="3381" max="3381" width="5.6640625" style="8" customWidth="1"/>
    <col min="3382" max="3389" width="0" style="8" hidden="1" customWidth="1"/>
    <col min="3390" max="3390" width="34.5546875" style="8" customWidth="1"/>
    <col min="3391" max="3583" width="9.109375" style="8"/>
    <col min="3584" max="3584" width="7.88671875" style="8" customWidth="1"/>
    <col min="3585" max="3586" width="3" style="8" customWidth="1"/>
    <col min="3587" max="3587" width="22.5546875" style="8" customWidth="1"/>
    <col min="3588" max="3588" width="2.33203125" style="8" customWidth="1"/>
    <col min="3589" max="3594" width="0" style="8" hidden="1" customWidth="1"/>
    <col min="3595" max="3595" width="12.88671875" style="8" customWidth="1"/>
    <col min="3596" max="3598" width="0" style="8" hidden="1" customWidth="1"/>
    <col min="3599" max="3599" width="2.6640625" style="8" customWidth="1"/>
    <col min="3600" max="3605" width="0" style="8" hidden="1" customWidth="1"/>
    <col min="3606" max="3606" width="12.6640625" style="8" customWidth="1"/>
    <col min="3607" max="3609" width="0" style="8" hidden="1" customWidth="1"/>
    <col min="3610" max="3610" width="2.33203125" style="8" customWidth="1"/>
    <col min="3611" max="3616" width="0" style="8" hidden="1" customWidth="1"/>
    <col min="3617" max="3617" width="12.6640625" style="8" customWidth="1"/>
    <col min="3618" max="3620" width="0" style="8" hidden="1" customWidth="1"/>
    <col min="3621" max="3621" width="2.33203125" style="8" customWidth="1"/>
    <col min="3622" max="3622" width="12.6640625" style="8" customWidth="1"/>
    <col min="3623" max="3629" width="0" style="8" hidden="1" customWidth="1"/>
    <col min="3630" max="3630" width="12.6640625" style="8" customWidth="1"/>
    <col min="3631" max="3633" width="0" style="8" hidden="1" customWidth="1"/>
    <col min="3634" max="3634" width="2.6640625" style="8" customWidth="1"/>
    <col min="3635" max="3635" width="12.6640625" style="8" customWidth="1"/>
    <col min="3636" max="3636" width="13.109375" style="8" bestFit="1" customWidth="1"/>
    <col min="3637" max="3637" width="5.6640625" style="8" customWidth="1"/>
    <col min="3638" max="3645" width="0" style="8" hidden="1" customWidth="1"/>
    <col min="3646" max="3646" width="34.5546875" style="8" customWidth="1"/>
    <col min="3647" max="3839" width="9.109375" style="8"/>
    <col min="3840" max="3840" width="7.88671875" style="8" customWidth="1"/>
    <col min="3841" max="3842" width="3" style="8" customWidth="1"/>
    <col min="3843" max="3843" width="22.5546875" style="8" customWidth="1"/>
    <col min="3844" max="3844" width="2.33203125" style="8" customWidth="1"/>
    <col min="3845" max="3850" width="0" style="8" hidden="1" customWidth="1"/>
    <col min="3851" max="3851" width="12.88671875" style="8" customWidth="1"/>
    <col min="3852" max="3854" width="0" style="8" hidden="1" customWidth="1"/>
    <col min="3855" max="3855" width="2.6640625" style="8" customWidth="1"/>
    <col min="3856" max="3861" width="0" style="8" hidden="1" customWidth="1"/>
    <col min="3862" max="3862" width="12.6640625" style="8" customWidth="1"/>
    <col min="3863" max="3865" width="0" style="8" hidden="1" customWidth="1"/>
    <col min="3866" max="3866" width="2.33203125" style="8" customWidth="1"/>
    <col min="3867" max="3872" width="0" style="8" hidden="1" customWidth="1"/>
    <col min="3873" max="3873" width="12.6640625" style="8" customWidth="1"/>
    <col min="3874" max="3876" width="0" style="8" hidden="1" customWidth="1"/>
    <col min="3877" max="3877" width="2.33203125" style="8" customWidth="1"/>
    <col min="3878" max="3878" width="12.6640625" style="8" customWidth="1"/>
    <col min="3879" max="3885" width="0" style="8" hidden="1" customWidth="1"/>
    <col min="3886" max="3886" width="12.6640625" style="8" customWidth="1"/>
    <col min="3887" max="3889" width="0" style="8" hidden="1" customWidth="1"/>
    <col min="3890" max="3890" width="2.6640625" style="8" customWidth="1"/>
    <col min="3891" max="3891" width="12.6640625" style="8" customWidth="1"/>
    <col min="3892" max="3892" width="13.109375" style="8" bestFit="1" customWidth="1"/>
    <col min="3893" max="3893" width="5.6640625" style="8" customWidth="1"/>
    <col min="3894" max="3901" width="0" style="8" hidden="1" customWidth="1"/>
    <col min="3902" max="3902" width="34.5546875" style="8" customWidth="1"/>
    <col min="3903" max="4095" width="9.109375" style="8"/>
    <col min="4096" max="4096" width="7.88671875" style="8" customWidth="1"/>
    <col min="4097" max="4098" width="3" style="8" customWidth="1"/>
    <col min="4099" max="4099" width="22.5546875" style="8" customWidth="1"/>
    <col min="4100" max="4100" width="2.33203125" style="8" customWidth="1"/>
    <col min="4101" max="4106" width="0" style="8" hidden="1" customWidth="1"/>
    <col min="4107" max="4107" width="12.88671875" style="8" customWidth="1"/>
    <col min="4108" max="4110" width="0" style="8" hidden="1" customWidth="1"/>
    <col min="4111" max="4111" width="2.6640625" style="8" customWidth="1"/>
    <col min="4112" max="4117" width="0" style="8" hidden="1" customWidth="1"/>
    <col min="4118" max="4118" width="12.6640625" style="8" customWidth="1"/>
    <col min="4119" max="4121" width="0" style="8" hidden="1" customWidth="1"/>
    <col min="4122" max="4122" width="2.33203125" style="8" customWidth="1"/>
    <col min="4123" max="4128" width="0" style="8" hidden="1" customWidth="1"/>
    <col min="4129" max="4129" width="12.6640625" style="8" customWidth="1"/>
    <col min="4130" max="4132" width="0" style="8" hidden="1" customWidth="1"/>
    <col min="4133" max="4133" width="2.33203125" style="8" customWidth="1"/>
    <col min="4134" max="4134" width="12.6640625" style="8" customWidth="1"/>
    <col min="4135" max="4141" width="0" style="8" hidden="1" customWidth="1"/>
    <col min="4142" max="4142" width="12.6640625" style="8" customWidth="1"/>
    <col min="4143" max="4145" width="0" style="8" hidden="1" customWidth="1"/>
    <col min="4146" max="4146" width="2.6640625" style="8" customWidth="1"/>
    <col min="4147" max="4147" width="12.6640625" style="8" customWidth="1"/>
    <col min="4148" max="4148" width="13.109375" style="8" bestFit="1" customWidth="1"/>
    <col min="4149" max="4149" width="5.6640625" style="8" customWidth="1"/>
    <col min="4150" max="4157" width="0" style="8" hidden="1" customWidth="1"/>
    <col min="4158" max="4158" width="34.5546875" style="8" customWidth="1"/>
    <col min="4159" max="4351" width="9.109375" style="8"/>
    <col min="4352" max="4352" width="7.88671875" style="8" customWidth="1"/>
    <col min="4353" max="4354" width="3" style="8" customWidth="1"/>
    <col min="4355" max="4355" width="22.5546875" style="8" customWidth="1"/>
    <col min="4356" max="4356" width="2.33203125" style="8" customWidth="1"/>
    <col min="4357" max="4362" width="0" style="8" hidden="1" customWidth="1"/>
    <col min="4363" max="4363" width="12.88671875" style="8" customWidth="1"/>
    <col min="4364" max="4366" width="0" style="8" hidden="1" customWidth="1"/>
    <col min="4367" max="4367" width="2.6640625" style="8" customWidth="1"/>
    <col min="4368" max="4373" width="0" style="8" hidden="1" customWidth="1"/>
    <col min="4374" max="4374" width="12.6640625" style="8" customWidth="1"/>
    <col min="4375" max="4377" width="0" style="8" hidden="1" customWidth="1"/>
    <col min="4378" max="4378" width="2.33203125" style="8" customWidth="1"/>
    <col min="4379" max="4384" width="0" style="8" hidden="1" customWidth="1"/>
    <col min="4385" max="4385" width="12.6640625" style="8" customWidth="1"/>
    <col min="4386" max="4388" width="0" style="8" hidden="1" customWidth="1"/>
    <col min="4389" max="4389" width="2.33203125" style="8" customWidth="1"/>
    <col min="4390" max="4390" width="12.6640625" style="8" customWidth="1"/>
    <col min="4391" max="4397" width="0" style="8" hidden="1" customWidth="1"/>
    <col min="4398" max="4398" width="12.6640625" style="8" customWidth="1"/>
    <col min="4399" max="4401" width="0" style="8" hidden="1" customWidth="1"/>
    <col min="4402" max="4402" width="2.6640625" style="8" customWidth="1"/>
    <col min="4403" max="4403" width="12.6640625" style="8" customWidth="1"/>
    <col min="4404" max="4404" width="13.109375" style="8" bestFit="1" customWidth="1"/>
    <col min="4405" max="4405" width="5.6640625" style="8" customWidth="1"/>
    <col min="4406" max="4413" width="0" style="8" hidden="1" customWidth="1"/>
    <col min="4414" max="4414" width="34.5546875" style="8" customWidth="1"/>
    <col min="4415" max="4607" width="9.109375" style="8"/>
    <col min="4608" max="4608" width="7.88671875" style="8" customWidth="1"/>
    <col min="4609" max="4610" width="3" style="8" customWidth="1"/>
    <col min="4611" max="4611" width="22.5546875" style="8" customWidth="1"/>
    <col min="4612" max="4612" width="2.33203125" style="8" customWidth="1"/>
    <col min="4613" max="4618" width="0" style="8" hidden="1" customWidth="1"/>
    <col min="4619" max="4619" width="12.88671875" style="8" customWidth="1"/>
    <col min="4620" max="4622" width="0" style="8" hidden="1" customWidth="1"/>
    <col min="4623" max="4623" width="2.6640625" style="8" customWidth="1"/>
    <col min="4624" max="4629" width="0" style="8" hidden="1" customWidth="1"/>
    <col min="4630" max="4630" width="12.6640625" style="8" customWidth="1"/>
    <col min="4631" max="4633" width="0" style="8" hidden="1" customWidth="1"/>
    <col min="4634" max="4634" width="2.33203125" style="8" customWidth="1"/>
    <col min="4635" max="4640" width="0" style="8" hidden="1" customWidth="1"/>
    <col min="4641" max="4641" width="12.6640625" style="8" customWidth="1"/>
    <col min="4642" max="4644" width="0" style="8" hidden="1" customWidth="1"/>
    <col min="4645" max="4645" width="2.33203125" style="8" customWidth="1"/>
    <col min="4646" max="4646" width="12.6640625" style="8" customWidth="1"/>
    <col min="4647" max="4653" width="0" style="8" hidden="1" customWidth="1"/>
    <col min="4654" max="4654" width="12.6640625" style="8" customWidth="1"/>
    <col min="4655" max="4657" width="0" style="8" hidden="1" customWidth="1"/>
    <col min="4658" max="4658" width="2.6640625" style="8" customWidth="1"/>
    <col min="4659" max="4659" width="12.6640625" style="8" customWidth="1"/>
    <col min="4660" max="4660" width="13.109375" style="8" bestFit="1" customWidth="1"/>
    <col min="4661" max="4661" width="5.6640625" style="8" customWidth="1"/>
    <col min="4662" max="4669" width="0" style="8" hidden="1" customWidth="1"/>
    <col min="4670" max="4670" width="34.5546875" style="8" customWidth="1"/>
    <col min="4671" max="4863" width="9.109375" style="8"/>
    <col min="4864" max="4864" width="7.88671875" style="8" customWidth="1"/>
    <col min="4865" max="4866" width="3" style="8" customWidth="1"/>
    <col min="4867" max="4867" width="22.5546875" style="8" customWidth="1"/>
    <col min="4868" max="4868" width="2.33203125" style="8" customWidth="1"/>
    <col min="4869" max="4874" width="0" style="8" hidden="1" customWidth="1"/>
    <col min="4875" max="4875" width="12.88671875" style="8" customWidth="1"/>
    <col min="4876" max="4878" width="0" style="8" hidden="1" customWidth="1"/>
    <col min="4879" max="4879" width="2.6640625" style="8" customWidth="1"/>
    <col min="4880" max="4885" width="0" style="8" hidden="1" customWidth="1"/>
    <col min="4886" max="4886" width="12.6640625" style="8" customWidth="1"/>
    <col min="4887" max="4889" width="0" style="8" hidden="1" customWidth="1"/>
    <col min="4890" max="4890" width="2.33203125" style="8" customWidth="1"/>
    <col min="4891" max="4896" width="0" style="8" hidden="1" customWidth="1"/>
    <col min="4897" max="4897" width="12.6640625" style="8" customWidth="1"/>
    <col min="4898" max="4900" width="0" style="8" hidden="1" customWidth="1"/>
    <col min="4901" max="4901" width="2.33203125" style="8" customWidth="1"/>
    <col min="4902" max="4902" width="12.6640625" style="8" customWidth="1"/>
    <col min="4903" max="4909" width="0" style="8" hidden="1" customWidth="1"/>
    <col min="4910" max="4910" width="12.6640625" style="8" customWidth="1"/>
    <col min="4911" max="4913" width="0" style="8" hidden="1" customWidth="1"/>
    <col min="4914" max="4914" width="2.6640625" style="8" customWidth="1"/>
    <col min="4915" max="4915" width="12.6640625" style="8" customWidth="1"/>
    <col min="4916" max="4916" width="13.109375" style="8" bestFit="1" customWidth="1"/>
    <col min="4917" max="4917" width="5.6640625" style="8" customWidth="1"/>
    <col min="4918" max="4925" width="0" style="8" hidden="1" customWidth="1"/>
    <col min="4926" max="4926" width="34.5546875" style="8" customWidth="1"/>
    <col min="4927" max="5119" width="9.109375" style="8"/>
    <col min="5120" max="5120" width="7.88671875" style="8" customWidth="1"/>
    <col min="5121" max="5122" width="3" style="8" customWidth="1"/>
    <col min="5123" max="5123" width="22.5546875" style="8" customWidth="1"/>
    <col min="5124" max="5124" width="2.33203125" style="8" customWidth="1"/>
    <col min="5125" max="5130" width="0" style="8" hidden="1" customWidth="1"/>
    <col min="5131" max="5131" width="12.88671875" style="8" customWidth="1"/>
    <col min="5132" max="5134" width="0" style="8" hidden="1" customWidth="1"/>
    <col min="5135" max="5135" width="2.6640625" style="8" customWidth="1"/>
    <col min="5136" max="5141" width="0" style="8" hidden="1" customWidth="1"/>
    <col min="5142" max="5142" width="12.6640625" style="8" customWidth="1"/>
    <col min="5143" max="5145" width="0" style="8" hidden="1" customWidth="1"/>
    <col min="5146" max="5146" width="2.33203125" style="8" customWidth="1"/>
    <col min="5147" max="5152" width="0" style="8" hidden="1" customWidth="1"/>
    <col min="5153" max="5153" width="12.6640625" style="8" customWidth="1"/>
    <col min="5154" max="5156" width="0" style="8" hidden="1" customWidth="1"/>
    <col min="5157" max="5157" width="2.33203125" style="8" customWidth="1"/>
    <col min="5158" max="5158" width="12.6640625" style="8" customWidth="1"/>
    <col min="5159" max="5165" width="0" style="8" hidden="1" customWidth="1"/>
    <col min="5166" max="5166" width="12.6640625" style="8" customWidth="1"/>
    <col min="5167" max="5169" width="0" style="8" hidden="1" customWidth="1"/>
    <col min="5170" max="5170" width="2.6640625" style="8" customWidth="1"/>
    <col min="5171" max="5171" width="12.6640625" style="8" customWidth="1"/>
    <col min="5172" max="5172" width="13.109375" style="8" bestFit="1" customWidth="1"/>
    <col min="5173" max="5173" width="5.6640625" style="8" customWidth="1"/>
    <col min="5174" max="5181" width="0" style="8" hidden="1" customWidth="1"/>
    <col min="5182" max="5182" width="34.5546875" style="8" customWidth="1"/>
    <col min="5183" max="5375" width="9.109375" style="8"/>
    <col min="5376" max="5376" width="7.88671875" style="8" customWidth="1"/>
    <col min="5377" max="5378" width="3" style="8" customWidth="1"/>
    <col min="5379" max="5379" width="22.5546875" style="8" customWidth="1"/>
    <col min="5380" max="5380" width="2.33203125" style="8" customWidth="1"/>
    <col min="5381" max="5386" width="0" style="8" hidden="1" customWidth="1"/>
    <col min="5387" max="5387" width="12.88671875" style="8" customWidth="1"/>
    <col min="5388" max="5390" width="0" style="8" hidden="1" customWidth="1"/>
    <col min="5391" max="5391" width="2.6640625" style="8" customWidth="1"/>
    <col min="5392" max="5397" width="0" style="8" hidden="1" customWidth="1"/>
    <col min="5398" max="5398" width="12.6640625" style="8" customWidth="1"/>
    <col min="5399" max="5401" width="0" style="8" hidden="1" customWidth="1"/>
    <col min="5402" max="5402" width="2.33203125" style="8" customWidth="1"/>
    <col min="5403" max="5408" width="0" style="8" hidden="1" customWidth="1"/>
    <col min="5409" max="5409" width="12.6640625" style="8" customWidth="1"/>
    <col min="5410" max="5412" width="0" style="8" hidden="1" customWidth="1"/>
    <col min="5413" max="5413" width="2.33203125" style="8" customWidth="1"/>
    <col min="5414" max="5414" width="12.6640625" style="8" customWidth="1"/>
    <col min="5415" max="5421" width="0" style="8" hidden="1" customWidth="1"/>
    <col min="5422" max="5422" width="12.6640625" style="8" customWidth="1"/>
    <col min="5423" max="5425" width="0" style="8" hidden="1" customWidth="1"/>
    <col min="5426" max="5426" width="2.6640625" style="8" customWidth="1"/>
    <col min="5427" max="5427" width="12.6640625" style="8" customWidth="1"/>
    <col min="5428" max="5428" width="13.109375" style="8" bestFit="1" customWidth="1"/>
    <col min="5429" max="5429" width="5.6640625" style="8" customWidth="1"/>
    <col min="5430" max="5437" width="0" style="8" hidden="1" customWidth="1"/>
    <col min="5438" max="5438" width="34.5546875" style="8" customWidth="1"/>
    <col min="5439" max="5631" width="9.109375" style="8"/>
    <col min="5632" max="5632" width="7.88671875" style="8" customWidth="1"/>
    <col min="5633" max="5634" width="3" style="8" customWidth="1"/>
    <col min="5635" max="5635" width="22.5546875" style="8" customWidth="1"/>
    <col min="5636" max="5636" width="2.33203125" style="8" customWidth="1"/>
    <col min="5637" max="5642" width="0" style="8" hidden="1" customWidth="1"/>
    <col min="5643" max="5643" width="12.88671875" style="8" customWidth="1"/>
    <col min="5644" max="5646" width="0" style="8" hidden="1" customWidth="1"/>
    <col min="5647" max="5647" width="2.6640625" style="8" customWidth="1"/>
    <col min="5648" max="5653" width="0" style="8" hidden="1" customWidth="1"/>
    <col min="5654" max="5654" width="12.6640625" style="8" customWidth="1"/>
    <col min="5655" max="5657" width="0" style="8" hidden="1" customWidth="1"/>
    <col min="5658" max="5658" width="2.33203125" style="8" customWidth="1"/>
    <col min="5659" max="5664" width="0" style="8" hidden="1" customWidth="1"/>
    <col min="5665" max="5665" width="12.6640625" style="8" customWidth="1"/>
    <col min="5666" max="5668" width="0" style="8" hidden="1" customWidth="1"/>
    <col min="5669" max="5669" width="2.33203125" style="8" customWidth="1"/>
    <col min="5670" max="5670" width="12.6640625" style="8" customWidth="1"/>
    <col min="5671" max="5677" width="0" style="8" hidden="1" customWidth="1"/>
    <col min="5678" max="5678" width="12.6640625" style="8" customWidth="1"/>
    <col min="5679" max="5681" width="0" style="8" hidden="1" customWidth="1"/>
    <col min="5682" max="5682" width="2.6640625" style="8" customWidth="1"/>
    <col min="5683" max="5683" width="12.6640625" style="8" customWidth="1"/>
    <col min="5684" max="5684" width="13.109375" style="8" bestFit="1" customWidth="1"/>
    <col min="5685" max="5685" width="5.6640625" style="8" customWidth="1"/>
    <col min="5686" max="5693" width="0" style="8" hidden="1" customWidth="1"/>
    <col min="5694" max="5694" width="34.5546875" style="8" customWidth="1"/>
    <col min="5695" max="5887" width="9.109375" style="8"/>
    <col min="5888" max="5888" width="7.88671875" style="8" customWidth="1"/>
    <col min="5889" max="5890" width="3" style="8" customWidth="1"/>
    <col min="5891" max="5891" width="22.5546875" style="8" customWidth="1"/>
    <col min="5892" max="5892" width="2.33203125" style="8" customWidth="1"/>
    <col min="5893" max="5898" width="0" style="8" hidden="1" customWidth="1"/>
    <col min="5899" max="5899" width="12.88671875" style="8" customWidth="1"/>
    <col min="5900" max="5902" width="0" style="8" hidden="1" customWidth="1"/>
    <col min="5903" max="5903" width="2.6640625" style="8" customWidth="1"/>
    <col min="5904" max="5909" width="0" style="8" hidden="1" customWidth="1"/>
    <col min="5910" max="5910" width="12.6640625" style="8" customWidth="1"/>
    <col min="5911" max="5913" width="0" style="8" hidden="1" customWidth="1"/>
    <col min="5914" max="5914" width="2.33203125" style="8" customWidth="1"/>
    <col min="5915" max="5920" width="0" style="8" hidden="1" customWidth="1"/>
    <col min="5921" max="5921" width="12.6640625" style="8" customWidth="1"/>
    <col min="5922" max="5924" width="0" style="8" hidden="1" customWidth="1"/>
    <col min="5925" max="5925" width="2.33203125" style="8" customWidth="1"/>
    <col min="5926" max="5926" width="12.6640625" style="8" customWidth="1"/>
    <col min="5927" max="5933" width="0" style="8" hidden="1" customWidth="1"/>
    <col min="5934" max="5934" width="12.6640625" style="8" customWidth="1"/>
    <col min="5935" max="5937" width="0" style="8" hidden="1" customWidth="1"/>
    <col min="5938" max="5938" width="2.6640625" style="8" customWidth="1"/>
    <col min="5939" max="5939" width="12.6640625" style="8" customWidth="1"/>
    <col min="5940" max="5940" width="13.109375" style="8" bestFit="1" customWidth="1"/>
    <col min="5941" max="5941" width="5.6640625" style="8" customWidth="1"/>
    <col min="5942" max="5949" width="0" style="8" hidden="1" customWidth="1"/>
    <col min="5950" max="5950" width="34.5546875" style="8" customWidth="1"/>
    <col min="5951" max="6143" width="9.109375" style="8"/>
    <col min="6144" max="6144" width="7.88671875" style="8" customWidth="1"/>
    <col min="6145" max="6146" width="3" style="8" customWidth="1"/>
    <col min="6147" max="6147" width="22.5546875" style="8" customWidth="1"/>
    <col min="6148" max="6148" width="2.33203125" style="8" customWidth="1"/>
    <col min="6149" max="6154" width="0" style="8" hidden="1" customWidth="1"/>
    <col min="6155" max="6155" width="12.88671875" style="8" customWidth="1"/>
    <col min="6156" max="6158" width="0" style="8" hidden="1" customWidth="1"/>
    <col min="6159" max="6159" width="2.6640625" style="8" customWidth="1"/>
    <col min="6160" max="6165" width="0" style="8" hidden="1" customWidth="1"/>
    <col min="6166" max="6166" width="12.6640625" style="8" customWidth="1"/>
    <col min="6167" max="6169" width="0" style="8" hidden="1" customWidth="1"/>
    <col min="6170" max="6170" width="2.33203125" style="8" customWidth="1"/>
    <col min="6171" max="6176" width="0" style="8" hidden="1" customWidth="1"/>
    <col min="6177" max="6177" width="12.6640625" style="8" customWidth="1"/>
    <col min="6178" max="6180" width="0" style="8" hidden="1" customWidth="1"/>
    <col min="6181" max="6181" width="2.33203125" style="8" customWidth="1"/>
    <col min="6182" max="6182" width="12.6640625" style="8" customWidth="1"/>
    <col min="6183" max="6189" width="0" style="8" hidden="1" customWidth="1"/>
    <col min="6190" max="6190" width="12.6640625" style="8" customWidth="1"/>
    <col min="6191" max="6193" width="0" style="8" hidden="1" customWidth="1"/>
    <col min="6194" max="6194" width="2.6640625" style="8" customWidth="1"/>
    <col min="6195" max="6195" width="12.6640625" style="8" customWidth="1"/>
    <col min="6196" max="6196" width="13.109375" style="8" bestFit="1" customWidth="1"/>
    <col min="6197" max="6197" width="5.6640625" style="8" customWidth="1"/>
    <col min="6198" max="6205" width="0" style="8" hidden="1" customWidth="1"/>
    <col min="6206" max="6206" width="34.5546875" style="8" customWidth="1"/>
    <col min="6207" max="6399" width="9.109375" style="8"/>
    <col min="6400" max="6400" width="7.88671875" style="8" customWidth="1"/>
    <col min="6401" max="6402" width="3" style="8" customWidth="1"/>
    <col min="6403" max="6403" width="22.5546875" style="8" customWidth="1"/>
    <col min="6404" max="6404" width="2.33203125" style="8" customWidth="1"/>
    <col min="6405" max="6410" width="0" style="8" hidden="1" customWidth="1"/>
    <col min="6411" max="6411" width="12.88671875" style="8" customWidth="1"/>
    <col min="6412" max="6414" width="0" style="8" hidden="1" customWidth="1"/>
    <col min="6415" max="6415" width="2.6640625" style="8" customWidth="1"/>
    <col min="6416" max="6421" width="0" style="8" hidden="1" customWidth="1"/>
    <col min="6422" max="6422" width="12.6640625" style="8" customWidth="1"/>
    <col min="6423" max="6425" width="0" style="8" hidden="1" customWidth="1"/>
    <col min="6426" max="6426" width="2.33203125" style="8" customWidth="1"/>
    <col min="6427" max="6432" width="0" style="8" hidden="1" customWidth="1"/>
    <col min="6433" max="6433" width="12.6640625" style="8" customWidth="1"/>
    <col min="6434" max="6436" width="0" style="8" hidden="1" customWidth="1"/>
    <col min="6437" max="6437" width="2.33203125" style="8" customWidth="1"/>
    <col min="6438" max="6438" width="12.6640625" style="8" customWidth="1"/>
    <col min="6439" max="6445" width="0" style="8" hidden="1" customWidth="1"/>
    <col min="6446" max="6446" width="12.6640625" style="8" customWidth="1"/>
    <col min="6447" max="6449" width="0" style="8" hidden="1" customWidth="1"/>
    <col min="6450" max="6450" width="2.6640625" style="8" customWidth="1"/>
    <col min="6451" max="6451" width="12.6640625" style="8" customWidth="1"/>
    <col min="6452" max="6452" width="13.109375" style="8" bestFit="1" customWidth="1"/>
    <col min="6453" max="6453" width="5.6640625" style="8" customWidth="1"/>
    <col min="6454" max="6461" width="0" style="8" hidden="1" customWidth="1"/>
    <col min="6462" max="6462" width="34.5546875" style="8" customWidth="1"/>
    <col min="6463" max="6655" width="9.109375" style="8"/>
    <col min="6656" max="6656" width="7.88671875" style="8" customWidth="1"/>
    <col min="6657" max="6658" width="3" style="8" customWidth="1"/>
    <col min="6659" max="6659" width="22.5546875" style="8" customWidth="1"/>
    <col min="6660" max="6660" width="2.33203125" style="8" customWidth="1"/>
    <col min="6661" max="6666" width="0" style="8" hidden="1" customWidth="1"/>
    <col min="6667" max="6667" width="12.88671875" style="8" customWidth="1"/>
    <col min="6668" max="6670" width="0" style="8" hidden="1" customWidth="1"/>
    <col min="6671" max="6671" width="2.6640625" style="8" customWidth="1"/>
    <col min="6672" max="6677" width="0" style="8" hidden="1" customWidth="1"/>
    <col min="6678" max="6678" width="12.6640625" style="8" customWidth="1"/>
    <col min="6679" max="6681" width="0" style="8" hidden="1" customWidth="1"/>
    <col min="6682" max="6682" width="2.33203125" style="8" customWidth="1"/>
    <col min="6683" max="6688" width="0" style="8" hidden="1" customWidth="1"/>
    <col min="6689" max="6689" width="12.6640625" style="8" customWidth="1"/>
    <col min="6690" max="6692" width="0" style="8" hidden="1" customWidth="1"/>
    <col min="6693" max="6693" width="2.33203125" style="8" customWidth="1"/>
    <col min="6694" max="6694" width="12.6640625" style="8" customWidth="1"/>
    <col min="6695" max="6701" width="0" style="8" hidden="1" customWidth="1"/>
    <col min="6702" max="6702" width="12.6640625" style="8" customWidth="1"/>
    <col min="6703" max="6705" width="0" style="8" hidden="1" customWidth="1"/>
    <col min="6706" max="6706" width="2.6640625" style="8" customWidth="1"/>
    <col min="6707" max="6707" width="12.6640625" style="8" customWidth="1"/>
    <col min="6708" max="6708" width="13.109375" style="8" bestFit="1" customWidth="1"/>
    <col min="6709" max="6709" width="5.6640625" style="8" customWidth="1"/>
    <col min="6710" max="6717" width="0" style="8" hidden="1" customWidth="1"/>
    <col min="6718" max="6718" width="34.5546875" style="8" customWidth="1"/>
    <col min="6719" max="6911" width="9.109375" style="8"/>
    <col min="6912" max="6912" width="7.88671875" style="8" customWidth="1"/>
    <col min="6913" max="6914" width="3" style="8" customWidth="1"/>
    <col min="6915" max="6915" width="22.5546875" style="8" customWidth="1"/>
    <col min="6916" max="6916" width="2.33203125" style="8" customWidth="1"/>
    <col min="6917" max="6922" width="0" style="8" hidden="1" customWidth="1"/>
    <col min="6923" max="6923" width="12.88671875" style="8" customWidth="1"/>
    <col min="6924" max="6926" width="0" style="8" hidden="1" customWidth="1"/>
    <col min="6927" max="6927" width="2.6640625" style="8" customWidth="1"/>
    <col min="6928" max="6933" width="0" style="8" hidden="1" customWidth="1"/>
    <col min="6934" max="6934" width="12.6640625" style="8" customWidth="1"/>
    <col min="6935" max="6937" width="0" style="8" hidden="1" customWidth="1"/>
    <col min="6938" max="6938" width="2.33203125" style="8" customWidth="1"/>
    <col min="6939" max="6944" width="0" style="8" hidden="1" customWidth="1"/>
    <col min="6945" max="6945" width="12.6640625" style="8" customWidth="1"/>
    <col min="6946" max="6948" width="0" style="8" hidden="1" customWidth="1"/>
    <col min="6949" max="6949" width="2.33203125" style="8" customWidth="1"/>
    <col min="6950" max="6950" width="12.6640625" style="8" customWidth="1"/>
    <col min="6951" max="6957" width="0" style="8" hidden="1" customWidth="1"/>
    <col min="6958" max="6958" width="12.6640625" style="8" customWidth="1"/>
    <col min="6959" max="6961" width="0" style="8" hidden="1" customWidth="1"/>
    <col min="6962" max="6962" width="2.6640625" style="8" customWidth="1"/>
    <col min="6963" max="6963" width="12.6640625" style="8" customWidth="1"/>
    <col min="6964" max="6964" width="13.109375" style="8" bestFit="1" customWidth="1"/>
    <col min="6965" max="6965" width="5.6640625" style="8" customWidth="1"/>
    <col min="6966" max="6973" width="0" style="8" hidden="1" customWidth="1"/>
    <col min="6974" max="6974" width="34.5546875" style="8" customWidth="1"/>
    <col min="6975" max="7167" width="9.109375" style="8"/>
    <col min="7168" max="7168" width="7.88671875" style="8" customWidth="1"/>
    <col min="7169" max="7170" width="3" style="8" customWidth="1"/>
    <col min="7171" max="7171" width="22.5546875" style="8" customWidth="1"/>
    <col min="7172" max="7172" width="2.33203125" style="8" customWidth="1"/>
    <col min="7173" max="7178" width="0" style="8" hidden="1" customWidth="1"/>
    <col min="7179" max="7179" width="12.88671875" style="8" customWidth="1"/>
    <col min="7180" max="7182" width="0" style="8" hidden="1" customWidth="1"/>
    <col min="7183" max="7183" width="2.6640625" style="8" customWidth="1"/>
    <col min="7184" max="7189" width="0" style="8" hidden="1" customWidth="1"/>
    <col min="7190" max="7190" width="12.6640625" style="8" customWidth="1"/>
    <col min="7191" max="7193" width="0" style="8" hidden="1" customWidth="1"/>
    <col min="7194" max="7194" width="2.33203125" style="8" customWidth="1"/>
    <col min="7195" max="7200" width="0" style="8" hidden="1" customWidth="1"/>
    <col min="7201" max="7201" width="12.6640625" style="8" customWidth="1"/>
    <col min="7202" max="7204" width="0" style="8" hidden="1" customWidth="1"/>
    <col min="7205" max="7205" width="2.33203125" style="8" customWidth="1"/>
    <col min="7206" max="7206" width="12.6640625" style="8" customWidth="1"/>
    <col min="7207" max="7213" width="0" style="8" hidden="1" customWidth="1"/>
    <col min="7214" max="7214" width="12.6640625" style="8" customWidth="1"/>
    <col min="7215" max="7217" width="0" style="8" hidden="1" customWidth="1"/>
    <col min="7218" max="7218" width="2.6640625" style="8" customWidth="1"/>
    <col min="7219" max="7219" width="12.6640625" style="8" customWidth="1"/>
    <col min="7220" max="7220" width="13.109375" style="8" bestFit="1" customWidth="1"/>
    <col min="7221" max="7221" width="5.6640625" style="8" customWidth="1"/>
    <col min="7222" max="7229" width="0" style="8" hidden="1" customWidth="1"/>
    <col min="7230" max="7230" width="34.5546875" style="8" customWidth="1"/>
    <col min="7231" max="7423" width="9.109375" style="8"/>
    <col min="7424" max="7424" width="7.88671875" style="8" customWidth="1"/>
    <col min="7425" max="7426" width="3" style="8" customWidth="1"/>
    <col min="7427" max="7427" width="22.5546875" style="8" customWidth="1"/>
    <col min="7428" max="7428" width="2.33203125" style="8" customWidth="1"/>
    <col min="7429" max="7434" width="0" style="8" hidden="1" customWidth="1"/>
    <col min="7435" max="7435" width="12.88671875" style="8" customWidth="1"/>
    <col min="7436" max="7438" width="0" style="8" hidden="1" customWidth="1"/>
    <col min="7439" max="7439" width="2.6640625" style="8" customWidth="1"/>
    <col min="7440" max="7445" width="0" style="8" hidden="1" customWidth="1"/>
    <col min="7446" max="7446" width="12.6640625" style="8" customWidth="1"/>
    <col min="7447" max="7449" width="0" style="8" hidden="1" customWidth="1"/>
    <col min="7450" max="7450" width="2.33203125" style="8" customWidth="1"/>
    <col min="7451" max="7456" width="0" style="8" hidden="1" customWidth="1"/>
    <col min="7457" max="7457" width="12.6640625" style="8" customWidth="1"/>
    <col min="7458" max="7460" width="0" style="8" hidden="1" customWidth="1"/>
    <col min="7461" max="7461" width="2.33203125" style="8" customWidth="1"/>
    <col min="7462" max="7462" width="12.6640625" style="8" customWidth="1"/>
    <col min="7463" max="7469" width="0" style="8" hidden="1" customWidth="1"/>
    <col min="7470" max="7470" width="12.6640625" style="8" customWidth="1"/>
    <col min="7471" max="7473" width="0" style="8" hidden="1" customWidth="1"/>
    <col min="7474" max="7474" width="2.6640625" style="8" customWidth="1"/>
    <col min="7475" max="7475" width="12.6640625" style="8" customWidth="1"/>
    <col min="7476" max="7476" width="13.109375" style="8" bestFit="1" customWidth="1"/>
    <col min="7477" max="7477" width="5.6640625" style="8" customWidth="1"/>
    <col min="7478" max="7485" width="0" style="8" hidden="1" customWidth="1"/>
    <col min="7486" max="7486" width="34.5546875" style="8" customWidth="1"/>
    <col min="7487" max="7679" width="9.109375" style="8"/>
    <col min="7680" max="7680" width="7.88671875" style="8" customWidth="1"/>
    <col min="7681" max="7682" width="3" style="8" customWidth="1"/>
    <col min="7683" max="7683" width="22.5546875" style="8" customWidth="1"/>
    <col min="7684" max="7684" width="2.33203125" style="8" customWidth="1"/>
    <col min="7685" max="7690" width="0" style="8" hidden="1" customWidth="1"/>
    <col min="7691" max="7691" width="12.88671875" style="8" customWidth="1"/>
    <col min="7692" max="7694" width="0" style="8" hidden="1" customWidth="1"/>
    <col min="7695" max="7695" width="2.6640625" style="8" customWidth="1"/>
    <col min="7696" max="7701" width="0" style="8" hidden="1" customWidth="1"/>
    <col min="7702" max="7702" width="12.6640625" style="8" customWidth="1"/>
    <col min="7703" max="7705" width="0" style="8" hidden="1" customWidth="1"/>
    <col min="7706" max="7706" width="2.33203125" style="8" customWidth="1"/>
    <col min="7707" max="7712" width="0" style="8" hidden="1" customWidth="1"/>
    <col min="7713" max="7713" width="12.6640625" style="8" customWidth="1"/>
    <col min="7714" max="7716" width="0" style="8" hidden="1" customWidth="1"/>
    <col min="7717" max="7717" width="2.33203125" style="8" customWidth="1"/>
    <col min="7718" max="7718" width="12.6640625" style="8" customWidth="1"/>
    <col min="7719" max="7725" width="0" style="8" hidden="1" customWidth="1"/>
    <col min="7726" max="7726" width="12.6640625" style="8" customWidth="1"/>
    <col min="7727" max="7729" width="0" style="8" hidden="1" customWidth="1"/>
    <col min="7730" max="7730" width="2.6640625" style="8" customWidth="1"/>
    <col min="7731" max="7731" width="12.6640625" style="8" customWidth="1"/>
    <col min="7732" max="7732" width="13.109375" style="8" bestFit="1" customWidth="1"/>
    <col min="7733" max="7733" width="5.6640625" style="8" customWidth="1"/>
    <col min="7734" max="7741" width="0" style="8" hidden="1" customWidth="1"/>
    <col min="7742" max="7742" width="34.5546875" style="8" customWidth="1"/>
    <col min="7743" max="7935" width="9.109375" style="8"/>
    <col min="7936" max="7936" width="7.88671875" style="8" customWidth="1"/>
    <col min="7937" max="7938" width="3" style="8" customWidth="1"/>
    <col min="7939" max="7939" width="22.5546875" style="8" customWidth="1"/>
    <col min="7940" max="7940" width="2.33203125" style="8" customWidth="1"/>
    <col min="7941" max="7946" width="0" style="8" hidden="1" customWidth="1"/>
    <col min="7947" max="7947" width="12.88671875" style="8" customWidth="1"/>
    <col min="7948" max="7950" width="0" style="8" hidden="1" customWidth="1"/>
    <col min="7951" max="7951" width="2.6640625" style="8" customWidth="1"/>
    <col min="7952" max="7957" width="0" style="8" hidden="1" customWidth="1"/>
    <col min="7958" max="7958" width="12.6640625" style="8" customWidth="1"/>
    <col min="7959" max="7961" width="0" style="8" hidden="1" customWidth="1"/>
    <col min="7962" max="7962" width="2.33203125" style="8" customWidth="1"/>
    <col min="7963" max="7968" width="0" style="8" hidden="1" customWidth="1"/>
    <col min="7969" max="7969" width="12.6640625" style="8" customWidth="1"/>
    <col min="7970" max="7972" width="0" style="8" hidden="1" customWidth="1"/>
    <col min="7973" max="7973" width="2.33203125" style="8" customWidth="1"/>
    <col min="7974" max="7974" width="12.6640625" style="8" customWidth="1"/>
    <col min="7975" max="7981" width="0" style="8" hidden="1" customWidth="1"/>
    <col min="7982" max="7982" width="12.6640625" style="8" customWidth="1"/>
    <col min="7983" max="7985" width="0" style="8" hidden="1" customWidth="1"/>
    <col min="7986" max="7986" width="2.6640625" style="8" customWidth="1"/>
    <col min="7987" max="7987" width="12.6640625" style="8" customWidth="1"/>
    <col min="7988" max="7988" width="13.109375" style="8" bestFit="1" customWidth="1"/>
    <col min="7989" max="7989" width="5.6640625" style="8" customWidth="1"/>
    <col min="7990" max="7997" width="0" style="8" hidden="1" customWidth="1"/>
    <col min="7998" max="7998" width="34.5546875" style="8" customWidth="1"/>
    <col min="7999" max="8191" width="9.109375" style="8"/>
    <col min="8192" max="8192" width="7.88671875" style="8" customWidth="1"/>
    <col min="8193" max="8194" width="3" style="8" customWidth="1"/>
    <col min="8195" max="8195" width="22.5546875" style="8" customWidth="1"/>
    <col min="8196" max="8196" width="2.33203125" style="8" customWidth="1"/>
    <col min="8197" max="8202" width="0" style="8" hidden="1" customWidth="1"/>
    <col min="8203" max="8203" width="12.88671875" style="8" customWidth="1"/>
    <col min="8204" max="8206" width="0" style="8" hidden="1" customWidth="1"/>
    <col min="8207" max="8207" width="2.6640625" style="8" customWidth="1"/>
    <col min="8208" max="8213" width="0" style="8" hidden="1" customWidth="1"/>
    <col min="8214" max="8214" width="12.6640625" style="8" customWidth="1"/>
    <col min="8215" max="8217" width="0" style="8" hidden="1" customWidth="1"/>
    <col min="8218" max="8218" width="2.33203125" style="8" customWidth="1"/>
    <col min="8219" max="8224" width="0" style="8" hidden="1" customWidth="1"/>
    <col min="8225" max="8225" width="12.6640625" style="8" customWidth="1"/>
    <col min="8226" max="8228" width="0" style="8" hidden="1" customWidth="1"/>
    <col min="8229" max="8229" width="2.33203125" style="8" customWidth="1"/>
    <col min="8230" max="8230" width="12.6640625" style="8" customWidth="1"/>
    <col min="8231" max="8237" width="0" style="8" hidden="1" customWidth="1"/>
    <col min="8238" max="8238" width="12.6640625" style="8" customWidth="1"/>
    <col min="8239" max="8241" width="0" style="8" hidden="1" customWidth="1"/>
    <col min="8242" max="8242" width="2.6640625" style="8" customWidth="1"/>
    <col min="8243" max="8243" width="12.6640625" style="8" customWidth="1"/>
    <col min="8244" max="8244" width="13.109375" style="8" bestFit="1" customWidth="1"/>
    <col min="8245" max="8245" width="5.6640625" style="8" customWidth="1"/>
    <col min="8246" max="8253" width="0" style="8" hidden="1" customWidth="1"/>
    <col min="8254" max="8254" width="34.5546875" style="8" customWidth="1"/>
    <col min="8255" max="8447" width="9.109375" style="8"/>
    <col min="8448" max="8448" width="7.88671875" style="8" customWidth="1"/>
    <col min="8449" max="8450" width="3" style="8" customWidth="1"/>
    <col min="8451" max="8451" width="22.5546875" style="8" customWidth="1"/>
    <col min="8452" max="8452" width="2.33203125" style="8" customWidth="1"/>
    <col min="8453" max="8458" width="0" style="8" hidden="1" customWidth="1"/>
    <col min="8459" max="8459" width="12.88671875" style="8" customWidth="1"/>
    <col min="8460" max="8462" width="0" style="8" hidden="1" customWidth="1"/>
    <col min="8463" max="8463" width="2.6640625" style="8" customWidth="1"/>
    <col min="8464" max="8469" width="0" style="8" hidden="1" customWidth="1"/>
    <col min="8470" max="8470" width="12.6640625" style="8" customWidth="1"/>
    <col min="8471" max="8473" width="0" style="8" hidden="1" customWidth="1"/>
    <col min="8474" max="8474" width="2.33203125" style="8" customWidth="1"/>
    <col min="8475" max="8480" width="0" style="8" hidden="1" customWidth="1"/>
    <col min="8481" max="8481" width="12.6640625" style="8" customWidth="1"/>
    <col min="8482" max="8484" width="0" style="8" hidden="1" customWidth="1"/>
    <col min="8485" max="8485" width="2.33203125" style="8" customWidth="1"/>
    <col min="8486" max="8486" width="12.6640625" style="8" customWidth="1"/>
    <col min="8487" max="8493" width="0" style="8" hidden="1" customWidth="1"/>
    <col min="8494" max="8494" width="12.6640625" style="8" customWidth="1"/>
    <col min="8495" max="8497" width="0" style="8" hidden="1" customWidth="1"/>
    <col min="8498" max="8498" width="2.6640625" style="8" customWidth="1"/>
    <col min="8499" max="8499" width="12.6640625" style="8" customWidth="1"/>
    <col min="8500" max="8500" width="13.109375" style="8" bestFit="1" customWidth="1"/>
    <col min="8501" max="8501" width="5.6640625" style="8" customWidth="1"/>
    <col min="8502" max="8509" width="0" style="8" hidden="1" customWidth="1"/>
    <col min="8510" max="8510" width="34.5546875" style="8" customWidth="1"/>
    <col min="8511" max="8703" width="9.109375" style="8"/>
    <col min="8704" max="8704" width="7.88671875" style="8" customWidth="1"/>
    <col min="8705" max="8706" width="3" style="8" customWidth="1"/>
    <col min="8707" max="8707" width="22.5546875" style="8" customWidth="1"/>
    <col min="8708" max="8708" width="2.33203125" style="8" customWidth="1"/>
    <col min="8709" max="8714" width="0" style="8" hidden="1" customWidth="1"/>
    <col min="8715" max="8715" width="12.88671875" style="8" customWidth="1"/>
    <col min="8716" max="8718" width="0" style="8" hidden="1" customWidth="1"/>
    <col min="8719" max="8719" width="2.6640625" style="8" customWidth="1"/>
    <col min="8720" max="8725" width="0" style="8" hidden="1" customWidth="1"/>
    <col min="8726" max="8726" width="12.6640625" style="8" customWidth="1"/>
    <col min="8727" max="8729" width="0" style="8" hidden="1" customWidth="1"/>
    <col min="8730" max="8730" width="2.33203125" style="8" customWidth="1"/>
    <col min="8731" max="8736" width="0" style="8" hidden="1" customWidth="1"/>
    <col min="8737" max="8737" width="12.6640625" style="8" customWidth="1"/>
    <col min="8738" max="8740" width="0" style="8" hidden="1" customWidth="1"/>
    <col min="8741" max="8741" width="2.33203125" style="8" customWidth="1"/>
    <col min="8742" max="8742" width="12.6640625" style="8" customWidth="1"/>
    <col min="8743" max="8749" width="0" style="8" hidden="1" customWidth="1"/>
    <col min="8750" max="8750" width="12.6640625" style="8" customWidth="1"/>
    <col min="8751" max="8753" width="0" style="8" hidden="1" customWidth="1"/>
    <col min="8754" max="8754" width="2.6640625" style="8" customWidth="1"/>
    <col min="8755" max="8755" width="12.6640625" style="8" customWidth="1"/>
    <col min="8756" max="8756" width="13.109375" style="8" bestFit="1" customWidth="1"/>
    <col min="8757" max="8757" width="5.6640625" style="8" customWidth="1"/>
    <col min="8758" max="8765" width="0" style="8" hidden="1" customWidth="1"/>
    <col min="8766" max="8766" width="34.5546875" style="8" customWidth="1"/>
    <col min="8767" max="8959" width="9.109375" style="8"/>
    <col min="8960" max="8960" width="7.88671875" style="8" customWidth="1"/>
    <col min="8961" max="8962" width="3" style="8" customWidth="1"/>
    <col min="8963" max="8963" width="22.5546875" style="8" customWidth="1"/>
    <col min="8964" max="8964" width="2.33203125" style="8" customWidth="1"/>
    <col min="8965" max="8970" width="0" style="8" hidden="1" customWidth="1"/>
    <col min="8971" max="8971" width="12.88671875" style="8" customWidth="1"/>
    <col min="8972" max="8974" width="0" style="8" hidden="1" customWidth="1"/>
    <col min="8975" max="8975" width="2.6640625" style="8" customWidth="1"/>
    <col min="8976" max="8981" width="0" style="8" hidden="1" customWidth="1"/>
    <col min="8982" max="8982" width="12.6640625" style="8" customWidth="1"/>
    <col min="8983" max="8985" width="0" style="8" hidden="1" customWidth="1"/>
    <col min="8986" max="8986" width="2.33203125" style="8" customWidth="1"/>
    <col min="8987" max="8992" width="0" style="8" hidden="1" customWidth="1"/>
    <col min="8993" max="8993" width="12.6640625" style="8" customWidth="1"/>
    <col min="8994" max="8996" width="0" style="8" hidden="1" customWidth="1"/>
    <col min="8997" max="8997" width="2.33203125" style="8" customWidth="1"/>
    <col min="8998" max="8998" width="12.6640625" style="8" customWidth="1"/>
    <col min="8999" max="9005" width="0" style="8" hidden="1" customWidth="1"/>
    <col min="9006" max="9006" width="12.6640625" style="8" customWidth="1"/>
    <col min="9007" max="9009" width="0" style="8" hidden="1" customWidth="1"/>
    <col min="9010" max="9010" width="2.6640625" style="8" customWidth="1"/>
    <col min="9011" max="9011" width="12.6640625" style="8" customWidth="1"/>
    <col min="9012" max="9012" width="13.109375" style="8" bestFit="1" customWidth="1"/>
    <col min="9013" max="9013" width="5.6640625" style="8" customWidth="1"/>
    <col min="9014" max="9021" width="0" style="8" hidden="1" customWidth="1"/>
    <col min="9022" max="9022" width="34.5546875" style="8" customWidth="1"/>
    <col min="9023" max="9215" width="9.109375" style="8"/>
    <col min="9216" max="9216" width="7.88671875" style="8" customWidth="1"/>
    <col min="9217" max="9218" width="3" style="8" customWidth="1"/>
    <col min="9219" max="9219" width="22.5546875" style="8" customWidth="1"/>
    <col min="9220" max="9220" width="2.33203125" style="8" customWidth="1"/>
    <col min="9221" max="9226" width="0" style="8" hidden="1" customWidth="1"/>
    <col min="9227" max="9227" width="12.88671875" style="8" customWidth="1"/>
    <col min="9228" max="9230" width="0" style="8" hidden="1" customWidth="1"/>
    <col min="9231" max="9231" width="2.6640625" style="8" customWidth="1"/>
    <col min="9232" max="9237" width="0" style="8" hidden="1" customWidth="1"/>
    <col min="9238" max="9238" width="12.6640625" style="8" customWidth="1"/>
    <col min="9239" max="9241" width="0" style="8" hidden="1" customWidth="1"/>
    <col min="9242" max="9242" width="2.33203125" style="8" customWidth="1"/>
    <col min="9243" max="9248" width="0" style="8" hidden="1" customWidth="1"/>
    <col min="9249" max="9249" width="12.6640625" style="8" customWidth="1"/>
    <col min="9250" max="9252" width="0" style="8" hidden="1" customWidth="1"/>
    <col min="9253" max="9253" width="2.33203125" style="8" customWidth="1"/>
    <col min="9254" max="9254" width="12.6640625" style="8" customWidth="1"/>
    <col min="9255" max="9261" width="0" style="8" hidden="1" customWidth="1"/>
    <col min="9262" max="9262" width="12.6640625" style="8" customWidth="1"/>
    <col min="9263" max="9265" width="0" style="8" hidden="1" customWidth="1"/>
    <col min="9266" max="9266" width="2.6640625" style="8" customWidth="1"/>
    <col min="9267" max="9267" width="12.6640625" style="8" customWidth="1"/>
    <col min="9268" max="9268" width="13.109375" style="8" bestFit="1" customWidth="1"/>
    <col min="9269" max="9269" width="5.6640625" style="8" customWidth="1"/>
    <col min="9270" max="9277" width="0" style="8" hidden="1" customWidth="1"/>
    <col min="9278" max="9278" width="34.5546875" style="8" customWidth="1"/>
    <col min="9279" max="9471" width="9.109375" style="8"/>
    <col min="9472" max="9472" width="7.88671875" style="8" customWidth="1"/>
    <col min="9473" max="9474" width="3" style="8" customWidth="1"/>
    <col min="9475" max="9475" width="22.5546875" style="8" customWidth="1"/>
    <col min="9476" max="9476" width="2.33203125" style="8" customWidth="1"/>
    <col min="9477" max="9482" width="0" style="8" hidden="1" customWidth="1"/>
    <col min="9483" max="9483" width="12.88671875" style="8" customWidth="1"/>
    <col min="9484" max="9486" width="0" style="8" hidden="1" customWidth="1"/>
    <col min="9487" max="9487" width="2.6640625" style="8" customWidth="1"/>
    <col min="9488" max="9493" width="0" style="8" hidden="1" customWidth="1"/>
    <col min="9494" max="9494" width="12.6640625" style="8" customWidth="1"/>
    <col min="9495" max="9497" width="0" style="8" hidden="1" customWidth="1"/>
    <col min="9498" max="9498" width="2.33203125" style="8" customWidth="1"/>
    <col min="9499" max="9504" width="0" style="8" hidden="1" customWidth="1"/>
    <col min="9505" max="9505" width="12.6640625" style="8" customWidth="1"/>
    <col min="9506" max="9508" width="0" style="8" hidden="1" customWidth="1"/>
    <col min="9509" max="9509" width="2.33203125" style="8" customWidth="1"/>
    <col min="9510" max="9510" width="12.6640625" style="8" customWidth="1"/>
    <col min="9511" max="9517" width="0" style="8" hidden="1" customWidth="1"/>
    <col min="9518" max="9518" width="12.6640625" style="8" customWidth="1"/>
    <col min="9519" max="9521" width="0" style="8" hidden="1" customWidth="1"/>
    <col min="9522" max="9522" width="2.6640625" style="8" customWidth="1"/>
    <col min="9523" max="9523" width="12.6640625" style="8" customWidth="1"/>
    <col min="9524" max="9524" width="13.109375" style="8" bestFit="1" customWidth="1"/>
    <col min="9525" max="9525" width="5.6640625" style="8" customWidth="1"/>
    <col min="9526" max="9533" width="0" style="8" hidden="1" customWidth="1"/>
    <col min="9534" max="9534" width="34.5546875" style="8" customWidth="1"/>
    <col min="9535" max="9727" width="9.109375" style="8"/>
    <col min="9728" max="9728" width="7.88671875" style="8" customWidth="1"/>
    <col min="9729" max="9730" width="3" style="8" customWidth="1"/>
    <col min="9731" max="9731" width="22.5546875" style="8" customWidth="1"/>
    <col min="9732" max="9732" width="2.33203125" style="8" customWidth="1"/>
    <col min="9733" max="9738" width="0" style="8" hidden="1" customWidth="1"/>
    <col min="9739" max="9739" width="12.88671875" style="8" customWidth="1"/>
    <col min="9740" max="9742" width="0" style="8" hidden="1" customWidth="1"/>
    <col min="9743" max="9743" width="2.6640625" style="8" customWidth="1"/>
    <col min="9744" max="9749" width="0" style="8" hidden="1" customWidth="1"/>
    <col min="9750" max="9750" width="12.6640625" style="8" customWidth="1"/>
    <col min="9751" max="9753" width="0" style="8" hidden="1" customWidth="1"/>
    <col min="9754" max="9754" width="2.33203125" style="8" customWidth="1"/>
    <col min="9755" max="9760" width="0" style="8" hidden="1" customWidth="1"/>
    <col min="9761" max="9761" width="12.6640625" style="8" customWidth="1"/>
    <col min="9762" max="9764" width="0" style="8" hidden="1" customWidth="1"/>
    <col min="9765" max="9765" width="2.33203125" style="8" customWidth="1"/>
    <col min="9766" max="9766" width="12.6640625" style="8" customWidth="1"/>
    <col min="9767" max="9773" width="0" style="8" hidden="1" customWidth="1"/>
    <col min="9774" max="9774" width="12.6640625" style="8" customWidth="1"/>
    <col min="9775" max="9777" width="0" style="8" hidden="1" customWidth="1"/>
    <col min="9778" max="9778" width="2.6640625" style="8" customWidth="1"/>
    <col min="9779" max="9779" width="12.6640625" style="8" customWidth="1"/>
    <col min="9780" max="9780" width="13.109375" style="8" bestFit="1" customWidth="1"/>
    <col min="9781" max="9781" width="5.6640625" style="8" customWidth="1"/>
    <col min="9782" max="9789" width="0" style="8" hidden="1" customWidth="1"/>
    <col min="9790" max="9790" width="34.5546875" style="8" customWidth="1"/>
    <col min="9791" max="9983" width="9.109375" style="8"/>
    <col min="9984" max="9984" width="7.88671875" style="8" customWidth="1"/>
    <col min="9985" max="9986" width="3" style="8" customWidth="1"/>
    <col min="9987" max="9987" width="22.5546875" style="8" customWidth="1"/>
    <col min="9988" max="9988" width="2.33203125" style="8" customWidth="1"/>
    <col min="9989" max="9994" width="0" style="8" hidden="1" customWidth="1"/>
    <col min="9995" max="9995" width="12.88671875" style="8" customWidth="1"/>
    <col min="9996" max="9998" width="0" style="8" hidden="1" customWidth="1"/>
    <col min="9999" max="9999" width="2.6640625" style="8" customWidth="1"/>
    <col min="10000" max="10005" width="0" style="8" hidden="1" customWidth="1"/>
    <col min="10006" max="10006" width="12.6640625" style="8" customWidth="1"/>
    <col min="10007" max="10009" width="0" style="8" hidden="1" customWidth="1"/>
    <col min="10010" max="10010" width="2.33203125" style="8" customWidth="1"/>
    <col min="10011" max="10016" width="0" style="8" hidden="1" customWidth="1"/>
    <col min="10017" max="10017" width="12.6640625" style="8" customWidth="1"/>
    <col min="10018" max="10020" width="0" style="8" hidden="1" customWidth="1"/>
    <col min="10021" max="10021" width="2.33203125" style="8" customWidth="1"/>
    <col min="10022" max="10022" width="12.6640625" style="8" customWidth="1"/>
    <col min="10023" max="10029" width="0" style="8" hidden="1" customWidth="1"/>
    <col min="10030" max="10030" width="12.6640625" style="8" customWidth="1"/>
    <col min="10031" max="10033" width="0" style="8" hidden="1" customWidth="1"/>
    <col min="10034" max="10034" width="2.6640625" style="8" customWidth="1"/>
    <col min="10035" max="10035" width="12.6640625" style="8" customWidth="1"/>
    <col min="10036" max="10036" width="13.109375" style="8" bestFit="1" customWidth="1"/>
    <col min="10037" max="10037" width="5.6640625" style="8" customWidth="1"/>
    <col min="10038" max="10045" width="0" style="8" hidden="1" customWidth="1"/>
    <col min="10046" max="10046" width="34.5546875" style="8" customWidth="1"/>
    <col min="10047" max="10239" width="9.109375" style="8"/>
    <col min="10240" max="10240" width="7.88671875" style="8" customWidth="1"/>
    <col min="10241" max="10242" width="3" style="8" customWidth="1"/>
    <col min="10243" max="10243" width="22.5546875" style="8" customWidth="1"/>
    <col min="10244" max="10244" width="2.33203125" style="8" customWidth="1"/>
    <col min="10245" max="10250" width="0" style="8" hidden="1" customWidth="1"/>
    <col min="10251" max="10251" width="12.88671875" style="8" customWidth="1"/>
    <col min="10252" max="10254" width="0" style="8" hidden="1" customWidth="1"/>
    <col min="10255" max="10255" width="2.6640625" style="8" customWidth="1"/>
    <col min="10256" max="10261" width="0" style="8" hidden="1" customWidth="1"/>
    <col min="10262" max="10262" width="12.6640625" style="8" customWidth="1"/>
    <col min="10263" max="10265" width="0" style="8" hidden="1" customWidth="1"/>
    <col min="10266" max="10266" width="2.33203125" style="8" customWidth="1"/>
    <col min="10267" max="10272" width="0" style="8" hidden="1" customWidth="1"/>
    <col min="10273" max="10273" width="12.6640625" style="8" customWidth="1"/>
    <col min="10274" max="10276" width="0" style="8" hidden="1" customWidth="1"/>
    <col min="10277" max="10277" width="2.33203125" style="8" customWidth="1"/>
    <col min="10278" max="10278" width="12.6640625" style="8" customWidth="1"/>
    <col min="10279" max="10285" width="0" style="8" hidden="1" customWidth="1"/>
    <col min="10286" max="10286" width="12.6640625" style="8" customWidth="1"/>
    <col min="10287" max="10289" width="0" style="8" hidden="1" customWidth="1"/>
    <col min="10290" max="10290" width="2.6640625" style="8" customWidth="1"/>
    <col min="10291" max="10291" width="12.6640625" style="8" customWidth="1"/>
    <col min="10292" max="10292" width="13.109375" style="8" bestFit="1" customWidth="1"/>
    <col min="10293" max="10293" width="5.6640625" style="8" customWidth="1"/>
    <col min="10294" max="10301" width="0" style="8" hidden="1" customWidth="1"/>
    <col min="10302" max="10302" width="34.5546875" style="8" customWidth="1"/>
    <col min="10303" max="10495" width="9.109375" style="8"/>
    <col min="10496" max="10496" width="7.88671875" style="8" customWidth="1"/>
    <col min="10497" max="10498" width="3" style="8" customWidth="1"/>
    <col min="10499" max="10499" width="22.5546875" style="8" customWidth="1"/>
    <col min="10500" max="10500" width="2.33203125" style="8" customWidth="1"/>
    <col min="10501" max="10506" width="0" style="8" hidden="1" customWidth="1"/>
    <col min="10507" max="10507" width="12.88671875" style="8" customWidth="1"/>
    <col min="10508" max="10510" width="0" style="8" hidden="1" customWidth="1"/>
    <col min="10511" max="10511" width="2.6640625" style="8" customWidth="1"/>
    <col min="10512" max="10517" width="0" style="8" hidden="1" customWidth="1"/>
    <col min="10518" max="10518" width="12.6640625" style="8" customWidth="1"/>
    <col min="10519" max="10521" width="0" style="8" hidden="1" customWidth="1"/>
    <col min="10522" max="10522" width="2.33203125" style="8" customWidth="1"/>
    <col min="10523" max="10528" width="0" style="8" hidden="1" customWidth="1"/>
    <col min="10529" max="10529" width="12.6640625" style="8" customWidth="1"/>
    <col min="10530" max="10532" width="0" style="8" hidden="1" customWidth="1"/>
    <col min="10533" max="10533" width="2.33203125" style="8" customWidth="1"/>
    <col min="10534" max="10534" width="12.6640625" style="8" customWidth="1"/>
    <col min="10535" max="10541" width="0" style="8" hidden="1" customWidth="1"/>
    <col min="10542" max="10542" width="12.6640625" style="8" customWidth="1"/>
    <col min="10543" max="10545" width="0" style="8" hidden="1" customWidth="1"/>
    <col min="10546" max="10546" width="2.6640625" style="8" customWidth="1"/>
    <col min="10547" max="10547" width="12.6640625" style="8" customWidth="1"/>
    <col min="10548" max="10548" width="13.109375" style="8" bestFit="1" customWidth="1"/>
    <col min="10549" max="10549" width="5.6640625" style="8" customWidth="1"/>
    <col min="10550" max="10557" width="0" style="8" hidden="1" customWidth="1"/>
    <col min="10558" max="10558" width="34.5546875" style="8" customWidth="1"/>
    <col min="10559" max="10751" width="9.109375" style="8"/>
    <col min="10752" max="10752" width="7.88671875" style="8" customWidth="1"/>
    <col min="10753" max="10754" width="3" style="8" customWidth="1"/>
    <col min="10755" max="10755" width="22.5546875" style="8" customWidth="1"/>
    <col min="10756" max="10756" width="2.33203125" style="8" customWidth="1"/>
    <col min="10757" max="10762" width="0" style="8" hidden="1" customWidth="1"/>
    <col min="10763" max="10763" width="12.88671875" style="8" customWidth="1"/>
    <col min="10764" max="10766" width="0" style="8" hidden="1" customWidth="1"/>
    <col min="10767" max="10767" width="2.6640625" style="8" customWidth="1"/>
    <col min="10768" max="10773" width="0" style="8" hidden="1" customWidth="1"/>
    <col min="10774" max="10774" width="12.6640625" style="8" customWidth="1"/>
    <col min="10775" max="10777" width="0" style="8" hidden="1" customWidth="1"/>
    <col min="10778" max="10778" width="2.33203125" style="8" customWidth="1"/>
    <col min="10779" max="10784" width="0" style="8" hidden="1" customWidth="1"/>
    <col min="10785" max="10785" width="12.6640625" style="8" customWidth="1"/>
    <col min="10786" max="10788" width="0" style="8" hidden="1" customWidth="1"/>
    <col min="10789" max="10789" width="2.33203125" style="8" customWidth="1"/>
    <col min="10790" max="10790" width="12.6640625" style="8" customWidth="1"/>
    <col min="10791" max="10797" width="0" style="8" hidden="1" customWidth="1"/>
    <col min="10798" max="10798" width="12.6640625" style="8" customWidth="1"/>
    <col min="10799" max="10801" width="0" style="8" hidden="1" customWidth="1"/>
    <col min="10802" max="10802" width="2.6640625" style="8" customWidth="1"/>
    <col min="10803" max="10803" width="12.6640625" style="8" customWidth="1"/>
    <col min="10804" max="10804" width="13.109375" style="8" bestFit="1" customWidth="1"/>
    <col min="10805" max="10805" width="5.6640625" style="8" customWidth="1"/>
    <col min="10806" max="10813" width="0" style="8" hidden="1" customWidth="1"/>
    <col min="10814" max="10814" width="34.5546875" style="8" customWidth="1"/>
    <col min="10815" max="11007" width="9.109375" style="8"/>
    <col min="11008" max="11008" width="7.88671875" style="8" customWidth="1"/>
    <col min="11009" max="11010" width="3" style="8" customWidth="1"/>
    <col min="11011" max="11011" width="22.5546875" style="8" customWidth="1"/>
    <col min="11012" max="11012" width="2.33203125" style="8" customWidth="1"/>
    <col min="11013" max="11018" width="0" style="8" hidden="1" customWidth="1"/>
    <col min="11019" max="11019" width="12.88671875" style="8" customWidth="1"/>
    <col min="11020" max="11022" width="0" style="8" hidden="1" customWidth="1"/>
    <col min="11023" max="11023" width="2.6640625" style="8" customWidth="1"/>
    <col min="11024" max="11029" width="0" style="8" hidden="1" customWidth="1"/>
    <col min="11030" max="11030" width="12.6640625" style="8" customWidth="1"/>
    <col min="11031" max="11033" width="0" style="8" hidden="1" customWidth="1"/>
    <col min="11034" max="11034" width="2.33203125" style="8" customWidth="1"/>
    <col min="11035" max="11040" width="0" style="8" hidden="1" customWidth="1"/>
    <col min="11041" max="11041" width="12.6640625" style="8" customWidth="1"/>
    <col min="11042" max="11044" width="0" style="8" hidden="1" customWidth="1"/>
    <col min="11045" max="11045" width="2.33203125" style="8" customWidth="1"/>
    <col min="11046" max="11046" width="12.6640625" style="8" customWidth="1"/>
    <col min="11047" max="11053" width="0" style="8" hidden="1" customWidth="1"/>
    <col min="11054" max="11054" width="12.6640625" style="8" customWidth="1"/>
    <col min="11055" max="11057" width="0" style="8" hidden="1" customWidth="1"/>
    <col min="11058" max="11058" width="2.6640625" style="8" customWidth="1"/>
    <col min="11059" max="11059" width="12.6640625" style="8" customWidth="1"/>
    <col min="11060" max="11060" width="13.109375" style="8" bestFit="1" customWidth="1"/>
    <col min="11061" max="11061" width="5.6640625" style="8" customWidth="1"/>
    <col min="11062" max="11069" width="0" style="8" hidden="1" customWidth="1"/>
    <col min="11070" max="11070" width="34.5546875" style="8" customWidth="1"/>
    <col min="11071" max="11263" width="9.109375" style="8"/>
    <col min="11264" max="11264" width="7.88671875" style="8" customWidth="1"/>
    <col min="11265" max="11266" width="3" style="8" customWidth="1"/>
    <col min="11267" max="11267" width="22.5546875" style="8" customWidth="1"/>
    <col min="11268" max="11268" width="2.33203125" style="8" customWidth="1"/>
    <col min="11269" max="11274" width="0" style="8" hidden="1" customWidth="1"/>
    <col min="11275" max="11275" width="12.88671875" style="8" customWidth="1"/>
    <col min="11276" max="11278" width="0" style="8" hidden="1" customWidth="1"/>
    <col min="11279" max="11279" width="2.6640625" style="8" customWidth="1"/>
    <col min="11280" max="11285" width="0" style="8" hidden="1" customWidth="1"/>
    <col min="11286" max="11286" width="12.6640625" style="8" customWidth="1"/>
    <col min="11287" max="11289" width="0" style="8" hidden="1" customWidth="1"/>
    <col min="11290" max="11290" width="2.33203125" style="8" customWidth="1"/>
    <col min="11291" max="11296" width="0" style="8" hidden="1" customWidth="1"/>
    <col min="11297" max="11297" width="12.6640625" style="8" customWidth="1"/>
    <col min="11298" max="11300" width="0" style="8" hidden="1" customWidth="1"/>
    <col min="11301" max="11301" width="2.33203125" style="8" customWidth="1"/>
    <col min="11302" max="11302" width="12.6640625" style="8" customWidth="1"/>
    <col min="11303" max="11309" width="0" style="8" hidden="1" customWidth="1"/>
    <col min="11310" max="11310" width="12.6640625" style="8" customWidth="1"/>
    <col min="11311" max="11313" width="0" style="8" hidden="1" customWidth="1"/>
    <col min="11314" max="11314" width="2.6640625" style="8" customWidth="1"/>
    <col min="11315" max="11315" width="12.6640625" style="8" customWidth="1"/>
    <col min="11316" max="11316" width="13.109375" style="8" bestFit="1" customWidth="1"/>
    <col min="11317" max="11317" width="5.6640625" style="8" customWidth="1"/>
    <col min="11318" max="11325" width="0" style="8" hidden="1" customWidth="1"/>
    <col min="11326" max="11326" width="34.5546875" style="8" customWidth="1"/>
    <col min="11327" max="11519" width="9.109375" style="8"/>
    <col min="11520" max="11520" width="7.88671875" style="8" customWidth="1"/>
    <col min="11521" max="11522" width="3" style="8" customWidth="1"/>
    <col min="11523" max="11523" width="22.5546875" style="8" customWidth="1"/>
    <col min="11524" max="11524" width="2.33203125" style="8" customWidth="1"/>
    <col min="11525" max="11530" width="0" style="8" hidden="1" customWidth="1"/>
    <col min="11531" max="11531" width="12.88671875" style="8" customWidth="1"/>
    <col min="11532" max="11534" width="0" style="8" hidden="1" customWidth="1"/>
    <col min="11535" max="11535" width="2.6640625" style="8" customWidth="1"/>
    <col min="11536" max="11541" width="0" style="8" hidden="1" customWidth="1"/>
    <col min="11542" max="11542" width="12.6640625" style="8" customWidth="1"/>
    <col min="11543" max="11545" width="0" style="8" hidden="1" customWidth="1"/>
    <col min="11546" max="11546" width="2.33203125" style="8" customWidth="1"/>
    <col min="11547" max="11552" width="0" style="8" hidden="1" customWidth="1"/>
    <col min="11553" max="11553" width="12.6640625" style="8" customWidth="1"/>
    <col min="11554" max="11556" width="0" style="8" hidden="1" customWidth="1"/>
    <col min="11557" max="11557" width="2.33203125" style="8" customWidth="1"/>
    <col min="11558" max="11558" width="12.6640625" style="8" customWidth="1"/>
    <col min="11559" max="11565" width="0" style="8" hidden="1" customWidth="1"/>
    <col min="11566" max="11566" width="12.6640625" style="8" customWidth="1"/>
    <col min="11567" max="11569" width="0" style="8" hidden="1" customWidth="1"/>
    <col min="11570" max="11570" width="2.6640625" style="8" customWidth="1"/>
    <col min="11571" max="11571" width="12.6640625" style="8" customWidth="1"/>
    <col min="11572" max="11572" width="13.109375" style="8" bestFit="1" customWidth="1"/>
    <col min="11573" max="11573" width="5.6640625" style="8" customWidth="1"/>
    <col min="11574" max="11581" width="0" style="8" hidden="1" customWidth="1"/>
    <col min="11582" max="11582" width="34.5546875" style="8" customWidth="1"/>
    <col min="11583" max="11775" width="9.109375" style="8"/>
    <col min="11776" max="11776" width="7.88671875" style="8" customWidth="1"/>
    <col min="11777" max="11778" width="3" style="8" customWidth="1"/>
    <col min="11779" max="11779" width="22.5546875" style="8" customWidth="1"/>
    <col min="11780" max="11780" width="2.33203125" style="8" customWidth="1"/>
    <col min="11781" max="11786" width="0" style="8" hidden="1" customWidth="1"/>
    <col min="11787" max="11787" width="12.88671875" style="8" customWidth="1"/>
    <col min="11788" max="11790" width="0" style="8" hidden="1" customWidth="1"/>
    <col min="11791" max="11791" width="2.6640625" style="8" customWidth="1"/>
    <col min="11792" max="11797" width="0" style="8" hidden="1" customWidth="1"/>
    <col min="11798" max="11798" width="12.6640625" style="8" customWidth="1"/>
    <col min="11799" max="11801" width="0" style="8" hidden="1" customWidth="1"/>
    <col min="11802" max="11802" width="2.33203125" style="8" customWidth="1"/>
    <col min="11803" max="11808" width="0" style="8" hidden="1" customWidth="1"/>
    <col min="11809" max="11809" width="12.6640625" style="8" customWidth="1"/>
    <col min="11810" max="11812" width="0" style="8" hidden="1" customWidth="1"/>
    <col min="11813" max="11813" width="2.33203125" style="8" customWidth="1"/>
    <col min="11814" max="11814" width="12.6640625" style="8" customWidth="1"/>
    <col min="11815" max="11821" width="0" style="8" hidden="1" customWidth="1"/>
    <col min="11822" max="11822" width="12.6640625" style="8" customWidth="1"/>
    <col min="11823" max="11825" width="0" style="8" hidden="1" customWidth="1"/>
    <col min="11826" max="11826" width="2.6640625" style="8" customWidth="1"/>
    <col min="11827" max="11827" width="12.6640625" style="8" customWidth="1"/>
    <col min="11828" max="11828" width="13.109375" style="8" bestFit="1" customWidth="1"/>
    <col min="11829" max="11829" width="5.6640625" style="8" customWidth="1"/>
    <col min="11830" max="11837" width="0" style="8" hidden="1" customWidth="1"/>
    <col min="11838" max="11838" width="34.5546875" style="8" customWidth="1"/>
    <col min="11839" max="12031" width="9.109375" style="8"/>
    <col min="12032" max="12032" width="7.88671875" style="8" customWidth="1"/>
    <col min="12033" max="12034" width="3" style="8" customWidth="1"/>
    <col min="12035" max="12035" width="22.5546875" style="8" customWidth="1"/>
    <col min="12036" max="12036" width="2.33203125" style="8" customWidth="1"/>
    <col min="12037" max="12042" width="0" style="8" hidden="1" customWidth="1"/>
    <col min="12043" max="12043" width="12.88671875" style="8" customWidth="1"/>
    <col min="12044" max="12046" width="0" style="8" hidden="1" customWidth="1"/>
    <col min="12047" max="12047" width="2.6640625" style="8" customWidth="1"/>
    <col min="12048" max="12053" width="0" style="8" hidden="1" customWidth="1"/>
    <col min="12054" max="12054" width="12.6640625" style="8" customWidth="1"/>
    <col min="12055" max="12057" width="0" style="8" hidden="1" customWidth="1"/>
    <col min="12058" max="12058" width="2.33203125" style="8" customWidth="1"/>
    <col min="12059" max="12064" width="0" style="8" hidden="1" customWidth="1"/>
    <col min="12065" max="12065" width="12.6640625" style="8" customWidth="1"/>
    <col min="12066" max="12068" width="0" style="8" hidden="1" customWidth="1"/>
    <col min="12069" max="12069" width="2.33203125" style="8" customWidth="1"/>
    <col min="12070" max="12070" width="12.6640625" style="8" customWidth="1"/>
    <col min="12071" max="12077" width="0" style="8" hidden="1" customWidth="1"/>
    <col min="12078" max="12078" width="12.6640625" style="8" customWidth="1"/>
    <col min="12079" max="12081" width="0" style="8" hidden="1" customWidth="1"/>
    <col min="12082" max="12082" width="2.6640625" style="8" customWidth="1"/>
    <col min="12083" max="12083" width="12.6640625" style="8" customWidth="1"/>
    <col min="12084" max="12084" width="13.109375" style="8" bestFit="1" customWidth="1"/>
    <col min="12085" max="12085" width="5.6640625" style="8" customWidth="1"/>
    <col min="12086" max="12093" width="0" style="8" hidden="1" customWidth="1"/>
    <col min="12094" max="12094" width="34.5546875" style="8" customWidth="1"/>
    <col min="12095" max="12287" width="9.109375" style="8"/>
    <col min="12288" max="12288" width="7.88671875" style="8" customWidth="1"/>
    <col min="12289" max="12290" width="3" style="8" customWidth="1"/>
    <col min="12291" max="12291" width="22.5546875" style="8" customWidth="1"/>
    <col min="12292" max="12292" width="2.33203125" style="8" customWidth="1"/>
    <col min="12293" max="12298" width="0" style="8" hidden="1" customWidth="1"/>
    <col min="12299" max="12299" width="12.88671875" style="8" customWidth="1"/>
    <col min="12300" max="12302" width="0" style="8" hidden="1" customWidth="1"/>
    <col min="12303" max="12303" width="2.6640625" style="8" customWidth="1"/>
    <col min="12304" max="12309" width="0" style="8" hidden="1" customWidth="1"/>
    <col min="12310" max="12310" width="12.6640625" style="8" customWidth="1"/>
    <col min="12311" max="12313" width="0" style="8" hidden="1" customWidth="1"/>
    <col min="12314" max="12314" width="2.33203125" style="8" customWidth="1"/>
    <col min="12315" max="12320" width="0" style="8" hidden="1" customWidth="1"/>
    <col min="12321" max="12321" width="12.6640625" style="8" customWidth="1"/>
    <col min="12322" max="12324" width="0" style="8" hidden="1" customWidth="1"/>
    <col min="12325" max="12325" width="2.33203125" style="8" customWidth="1"/>
    <col min="12326" max="12326" width="12.6640625" style="8" customWidth="1"/>
    <col min="12327" max="12333" width="0" style="8" hidden="1" customWidth="1"/>
    <col min="12334" max="12334" width="12.6640625" style="8" customWidth="1"/>
    <col min="12335" max="12337" width="0" style="8" hidden="1" customWidth="1"/>
    <col min="12338" max="12338" width="2.6640625" style="8" customWidth="1"/>
    <col min="12339" max="12339" width="12.6640625" style="8" customWidth="1"/>
    <col min="12340" max="12340" width="13.109375" style="8" bestFit="1" customWidth="1"/>
    <col min="12341" max="12341" width="5.6640625" style="8" customWidth="1"/>
    <col min="12342" max="12349" width="0" style="8" hidden="1" customWidth="1"/>
    <col min="12350" max="12350" width="34.5546875" style="8" customWidth="1"/>
    <col min="12351" max="12543" width="9.109375" style="8"/>
    <col min="12544" max="12544" width="7.88671875" style="8" customWidth="1"/>
    <col min="12545" max="12546" width="3" style="8" customWidth="1"/>
    <col min="12547" max="12547" width="22.5546875" style="8" customWidth="1"/>
    <col min="12548" max="12548" width="2.33203125" style="8" customWidth="1"/>
    <col min="12549" max="12554" width="0" style="8" hidden="1" customWidth="1"/>
    <col min="12555" max="12555" width="12.88671875" style="8" customWidth="1"/>
    <col min="12556" max="12558" width="0" style="8" hidden="1" customWidth="1"/>
    <col min="12559" max="12559" width="2.6640625" style="8" customWidth="1"/>
    <col min="12560" max="12565" width="0" style="8" hidden="1" customWidth="1"/>
    <col min="12566" max="12566" width="12.6640625" style="8" customWidth="1"/>
    <col min="12567" max="12569" width="0" style="8" hidden="1" customWidth="1"/>
    <col min="12570" max="12570" width="2.33203125" style="8" customWidth="1"/>
    <col min="12571" max="12576" width="0" style="8" hidden="1" customWidth="1"/>
    <col min="12577" max="12577" width="12.6640625" style="8" customWidth="1"/>
    <col min="12578" max="12580" width="0" style="8" hidden="1" customWidth="1"/>
    <col min="12581" max="12581" width="2.33203125" style="8" customWidth="1"/>
    <col min="12582" max="12582" width="12.6640625" style="8" customWidth="1"/>
    <col min="12583" max="12589" width="0" style="8" hidden="1" customWidth="1"/>
    <col min="12590" max="12590" width="12.6640625" style="8" customWidth="1"/>
    <col min="12591" max="12593" width="0" style="8" hidden="1" customWidth="1"/>
    <col min="12594" max="12594" width="2.6640625" style="8" customWidth="1"/>
    <col min="12595" max="12595" width="12.6640625" style="8" customWidth="1"/>
    <col min="12596" max="12596" width="13.109375" style="8" bestFit="1" customWidth="1"/>
    <col min="12597" max="12597" width="5.6640625" style="8" customWidth="1"/>
    <col min="12598" max="12605" width="0" style="8" hidden="1" customWidth="1"/>
    <col min="12606" max="12606" width="34.5546875" style="8" customWidth="1"/>
    <col min="12607" max="12799" width="9.109375" style="8"/>
    <col min="12800" max="12800" width="7.88671875" style="8" customWidth="1"/>
    <col min="12801" max="12802" width="3" style="8" customWidth="1"/>
    <col min="12803" max="12803" width="22.5546875" style="8" customWidth="1"/>
    <col min="12804" max="12804" width="2.33203125" style="8" customWidth="1"/>
    <col min="12805" max="12810" width="0" style="8" hidden="1" customWidth="1"/>
    <col min="12811" max="12811" width="12.88671875" style="8" customWidth="1"/>
    <col min="12812" max="12814" width="0" style="8" hidden="1" customWidth="1"/>
    <col min="12815" max="12815" width="2.6640625" style="8" customWidth="1"/>
    <col min="12816" max="12821" width="0" style="8" hidden="1" customWidth="1"/>
    <col min="12822" max="12822" width="12.6640625" style="8" customWidth="1"/>
    <col min="12823" max="12825" width="0" style="8" hidden="1" customWidth="1"/>
    <col min="12826" max="12826" width="2.33203125" style="8" customWidth="1"/>
    <col min="12827" max="12832" width="0" style="8" hidden="1" customWidth="1"/>
    <col min="12833" max="12833" width="12.6640625" style="8" customWidth="1"/>
    <col min="12834" max="12836" width="0" style="8" hidden="1" customWidth="1"/>
    <col min="12837" max="12837" width="2.33203125" style="8" customWidth="1"/>
    <col min="12838" max="12838" width="12.6640625" style="8" customWidth="1"/>
    <col min="12839" max="12845" width="0" style="8" hidden="1" customWidth="1"/>
    <col min="12846" max="12846" width="12.6640625" style="8" customWidth="1"/>
    <col min="12847" max="12849" width="0" style="8" hidden="1" customWidth="1"/>
    <col min="12850" max="12850" width="2.6640625" style="8" customWidth="1"/>
    <col min="12851" max="12851" width="12.6640625" style="8" customWidth="1"/>
    <col min="12852" max="12852" width="13.109375" style="8" bestFit="1" customWidth="1"/>
    <col min="12853" max="12853" width="5.6640625" style="8" customWidth="1"/>
    <col min="12854" max="12861" width="0" style="8" hidden="1" customWidth="1"/>
    <col min="12862" max="12862" width="34.5546875" style="8" customWidth="1"/>
    <col min="12863" max="13055" width="9.109375" style="8"/>
    <col min="13056" max="13056" width="7.88671875" style="8" customWidth="1"/>
    <col min="13057" max="13058" width="3" style="8" customWidth="1"/>
    <col min="13059" max="13059" width="22.5546875" style="8" customWidth="1"/>
    <col min="13060" max="13060" width="2.33203125" style="8" customWidth="1"/>
    <col min="13061" max="13066" width="0" style="8" hidden="1" customWidth="1"/>
    <col min="13067" max="13067" width="12.88671875" style="8" customWidth="1"/>
    <col min="13068" max="13070" width="0" style="8" hidden="1" customWidth="1"/>
    <col min="13071" max="13071" width="2.6640625" style="8" customWidth="1"/>
    <col min="13072" max="13077" width="0" style="8" hidden="1" customWidth="1"/>
    <col min="13078" max="13078" width="12.6640625" style="8" customWidth="1"/>
    <col min="13079" max="13081" width="0" style="8" hidden="1" customWidth="1"/>
    <col min="13082" max="13082" width="2.33203125" style="8" customWidth="1"/>
    <col min="13083" max="13088" width="0" style="8" hidden="1" customWidth="1"/>
    <col min="13089" max="13089" width="12.6640625" style="8" customWidth="1"/>
    <col min="13090" max="13092" width="0" style="8" hidden="1" customWidth="1"/>
    <col min="13093" max="13093" width="2.33203125" style="8" customWidth="1"/>
    <col min="13094" max="13094" width="12.6640625" style="8" customWidth="1"/>
    <col min="13095" max="13101" width="0" style="8" hidden="1" customWidth="1"/>
    <col min="13102" max="13102" width="12.6640625" style="8" customWidth="1"/>
    <col min="13103" max="13105" width="0" style="8" hidden="1" customWidth="1"/>
    <col min="13106" max="13106" width="2.6640625" style="8" customWidth="1"/>
    <col min="13107" max="13107" width="12.6640625" style="8" customWidth="1"/>
    <col min="13108" max="13108" width="13.109375" style="8" bestFit="1" customWidth="1"/>
    <col min="13109" max="13109" width="5.6640625" style="8" customWidth="1"/>
    <col min="13110" max="13117" width="0" style="8" hidden="1" customWidth="1"/>
    <col min="13118" max="13118" width="34.5546875" style="8" customWidth="1"/>
    <col min="13119" max="13311" width="9.109375" style="8"/>
    <col min="13312" max="13312" width="7.88671875" style="8" customWidth="1"/>
    <col min="13313" max="13314" width="3" style="8" customWidth="1"/>
    <col min="13315" max="13315" width="22.5546875" style="8" customWidth="1"/>
    <col min="13316" max="13316" width="2.33203125" style="8" customWidth="1"/>
    <col min="13317" max="13322" width="0" style="8" hidden="1" customWidth="1"/>
    <col min="13323" max="13323" width="12.88671875" style="8" customWidth="1"/>
    <col min="13324" max="13326" width="0" style="8" hidden="1" customWidth="1"/>
    <col min="13327" max="13327" width="2.6640625" style="8" customWidth="1"/>
    <col min="13328" max="13333" width="0" style="8" hidden="1" customWidth="1"/>
    <col min="13334" max="13334" width="12.6640625" style="8" customWidth="1"/>
    <col min="13335" max="13337" width="0" style="8" hidden="1" customWidth="1"/>
    <col min="13338" max="13338" width="2.33203125" style="8" customWidth="1"/>
    <col min="13339" max="13344" width="0" style="8" hidden="1" customWidth="1"/>
    <col min="13345" max="13345" width="12.6640625" style="8" customWidth="1"/>
    <col min="13346" max="13348" width="0" style="8" hidden="1" customWidth="1"/>
    <col min="13349" max="13349" width="2.33203125" style="8" customWidth="1"/>
    <col min="13350" max="13350" width="12.6640625" style="8" customWidth="1"/>
    <col min="13351" max="13357" width="0" style="8" hidden="1" customWidth="1"/>
    <col min="13358" max="13358" width="12.6640625" style="8" customWidth="1"/>
    <col min="13359" max="13361" width="0" style="8" hidden="1" customWidth="1"/>
    <col min="13362" max="13362" width="2.6640625" style="8" customWidth="1"/>
    <col min="13363" max="13363" width="12.6640625" style="8" customWidth="1"/>
    <col min="13364" max="13364" width="13.109375" style="8" bestFit="1" customWidth="1"/>
    <col min="13365" max="13365" width="5.6640625" style="8" customWidth="1"/>
    <col min="13366" max="13373" width="0" style="8" hidden="1" customWidth="1"/>
    <col min="13374" max="13374" width="34.5546875" style="8" customWidth="1"/>
    <col min="13375" max="13567" width="9.109375" style="8"/>
    <col min="13568" max="13568" width="7.88671875" style="8" customWidth="1"/>
    <col min="13569" max="13570" width="3" style="8" customWidth="1"/>
    <col min="13571" max="13571" width="22.5546875" style="8" customWidth="1"/>
    <col min="13572" max="13572" width="2.33203125" style="8" customWidth="1"/>
    <col min="13573" max="13578" width="0" style="8" hidden="1" customWidth="1"/>
    <col min="13579" max="13579" width="12.88671875" style="8" customWidth="1"/>
    <col min="13580" max="13582" width="0" style="8" hidden="1" customWidth="1"/>
    <col min="13583" max="13583" width="2.6640625" style="8" customWidth="1"/>
    <col min="13584" max="13589" width="0" style="8" hidden="1" customWidth="1"/>
    <col min="13590" max="13590" width="12.6640625" style="8" customWidth="1"/>
    <col min="13591" max="13593" width="0" style="8" hidden="1" customWidth="1"/>
    <col min="13594" max="13594" width="2.33203125" style="8" customWidth="1"/>
    <col min="13595" max="13600" width="0" style="8" hidden="1" customWidth="1"/>
    <col min="13601" max="13601" width="12.6640625" style="8" customWidth="1"/>
    <col min="13602" max="13604" width="0" style="8" hidden="1" customWidth="1"/>
    <col min="13605" max="13605" width="2.33203125" style="8" customWidth="1"/>
    <col min="13606" max="13606" width="12.6640625" style="8" customWidth="1"/>
    <col min="13607" max="13613" width="0" style="8" hidden="1" customWidth="1"/>
    <col min="13614" max="13614" width="12.6640625" style="8" customWidth="1"/>
    <col min="13615" max="13617" width="0" style="8" hidden="1" customWidth="1"/>
    <col min="13618" max="13618" width="2.6640625" style="8" customWidth="1"/>
    <col min="13619" max="13619" width="12.6640625" style="8" customWidth="1"/>
    <col min="13620" max="13620" width="13.109375" style="8" bestFit="1" customWidth="1"/>
    <col min="13621" max="13621" width="5.6640625" style="8" customWidth="1"/>
    <col min="13622" max="13629" width="0" style="8" hidden="1" customWidth="1"/>
    <col min="13630" max="13630" width="34.5546875" style="8" customWidth="1"/>
    <col min="13631" max="13823" width="9.109375" style="8"/>
    <col min="13824" max="13824" width="7.88671875" style="8" customWidth="1"/>
    <col min="13825" max="13826" width="3" style="8" customWidth="1"/>
    <col min="13827" max="13827" width="22.5546875" style="8" customWidth="1"/>
    <col min="13828" max="13828" width="2.33203125" style="8" customWidth="1"/>
    <col min="13829" max="13834" width="0" style="8" hidden="1" customWidth="1"/>
    <col min="13835" max="13835" width="12.88671875" style="8" customWidth="1"/>
    <col min="13836" max="13838" width="0" style="8" hidden="1" customWidth="1"/>
    <col min="13839" max="13839" width="2.6640625" style="8" customWidth="1"/>
    <col min="13840" max="13845" width="0" style="8" hidden="1" customWidth="1"/>
    <col min="13846" max="13846" width="12.6640625" style="8" customWidth="1"/>
    <col min="13847" max="13849" width="0" style="8" hidden="1" customWidth="1"/>
    <col min="13850" max="13850" width="2.33203125" style="8" customWidth="1"/>
    <col min="13851" max="13856" width="0" style="8" hidden="1" customWidth="1"/>
    <col min="13857" max="13857" width="12.6640625" style="8" customWidth="1"/>
    <col min="13858" max="13860" width="0" style="8" hidden="1" customWidth="1"/>
    <col min="13861" max="13861" width="2.33203125" style="8" customWidth="1"/>
    <col min="13862" max="13862" width="12.6640625" style="8" customWidth="1"/>
    <col min="13863" max="13869" width="0" style="8" hidden="1" customWidth="1"/>
    <col min="13870" max="13870" width="12.6640625" style="8" customWidth="1"/>
    <col min="13871" max="13873" width="0" style="8" hidden="1" customWidth="1"/>
    <col min="13874" max="13874" width="2.6640625" style="8" customWidth="1"/>
    <col min="13875" max="13875" width="12.6640625" style="8" customWidth="1"/>
    <col min="13876" max="13876" width="13.109375" style="8" bestFit="1" customWidth="1"/>
    <col min="13877" max="13877" width="5.6640625" style="8" customWidth="1"/>
    <col min="13878" max="13885" width="0" style="8" hidden="1" customWidth="1"/>
    <col min="13886" max="13886" width="34.5546875" style="8" customWidth="1"/>
    <col min="13887" max="14079" width="9.109375" style="8"/>
    <col min="14080" max="14080" width="7.88671875" style="8" customWidth="1"/>
    <col min="14081" max="14082" width="3" style="8" customWidth="1"/>
    <col min="14083" max="14083" width="22.5546875" style="8" customWidth="1"/>
    <col min="14084" max="14084" width="2.33203125" style="8" customWidth="1"/>
    <col min="14085" max="14090" width="0" style="8" hidden="1" customWidth="1"/>
    <col min="14091" max="14091" width="12.88671875" style="8" customWidth="1"/>
    <col min="14092" max="14094" width="0" style="8" hidden="1" customWidth="1"/>
    <col min="14095" max="14095" width="2.6640625" style="8" customWidth="1"/>
    <col min="14096" max="14101" width="0" style="8" hidden="1" customWidth="1"/>
    <col min="14102" max="14102" width="12.6640625" style="8" customWidth="1"/>
    <col min="14103" max="14105" width="0" style="8" hidden="1" customWidth="1"/>
    <col min="14106" max="14106" width="2.33203125" style="8" customWidth="1"/>
    <col min="14107" max="14112" width="0" style="8" hidden="1" customWidth="1"/>
    <col min="14113" max="14113" width="12.6640625" style="8" customWidth="1"/>
    <col min="14114" max="14116" width="0" style="8" hidden="1" customWidth="1"/>
    <col min="14117" max="14117" width="2.33203125" style="8" customWidth="1"/>
    <col min="14118" max="14118" width="12.6640625" style="8" customWidth="1"/>
    <col min="14119" max="14125" width="0" style="8" hidden="1" customWidth="1"/>
    <col min="14126" max="14126" width="12.6640625" style="8" customWidth="1"/>
    <col min="14127" max="14129" width="0" style="8" hidden="1" customWidth="1"/>
    <col min="14130" max="14130" width="2.6640625" style="8" customWidth="1"/>
    <col min="14131" max="14131" width="12.6640625" style="8" customWidth="1"/>
    <col min="14132" max="14132" width="13.109375" style="8" bestFit="1" customWidth="1"/>
    <col min="14133" max="14133" width="5.6640625" style="8" customWidth="1"/>
    <col min="14134" max="14141" width="0" style="8" hidden="1" customWidth="1"/>
    <col min="14142" max="14142" width="34.5546875" style="8" customWidth="1"/>
    <col min="14143" max="14335" width="9.109375" style="8"/>
    <col min="14336" max="14336" width="7.88671875" style="8" customWidth="1"/>
    <col min="14337" max="14338" width="3" style="8" customWidth="1"/>
    <col min="14339" max="14339" width="22.5546875" style="8" customWidth="1"/>
    <col min="14340" max="14340" width="2.33203125" style="8" customWidth="1"/>
    <col min="14341" max="14346" width="0" style="8" hidden="1" customWidth="1"/>
    <col min="14347" max="14347" width="12.88671875" style="8" customWidth="1"/>
    <col min="14348" max="14350" width="0" style="8" hidden="1" customWidth="1"/>
    <col min="14351" max="14351" width="2.6640625" style="8" customWidth="1"/>
    <col min="14352" max="14357" width="0" style="8" hidden="1" customWidth="1"/>
    <col min="14358" max="14358" width="12.6640625" style="8" customWidth="1"/>
    <col min="14359" max="14361" width="0" style="8" hidden="1" customWidth="1"/>
    <col min="14362" max="14362" width="2.33203125" style="8" customWidth="1"/>
    <col min="14363" max="14368" width="0" style="8" hidden="1" customWidth="1"/>
    <col min="14369" max="14369" width="12.6640625" style="8" customWidth="1"/>
    <col min="14370" max="14372" width="0" style="8" hidden="1" customWidth="1"/>
    <col min="14373" max="14373" width="2.33203125" style="8" customWidth="1"/>
    <col min="14374" max="14374" width="12.6640625" style="8" customWidth="1"/>
    <col min="14375" max="14381" width="0" style="8" hidden="1" customWidth="1"/>
    <col min="14382" max="14382" width="12.6640625" style="8" customWidth="1"/>
    <col min="14383" max="14385" width="0" style="8" hidden="1" customWidth="1"/>
    <col min="14386" max="14386" width="2.6640625" style="8" customWidth="1"/>
    <col min="14387" max="14387" width="12.6640625" style="8" customWidth="1"/>
    <col min="14388" max="14388" width="13.109375" style="8" bestFit="1" customWidth="1"/>
    <col min="14389" max="14389" width="5.6640625" style="8" customWidth="1"/>
    <col min="14390" max="14397" width="0" style="8" hidden="1" customWidth="1"/>
    <col min="14398" max="14398" width="34.5546875" style="8" customWidth="1"/>
    <col min="14399" max="14591" width="9.109375" style="8"/>
    <col min="14592" max="14592" width="7.88671875" style="8" customWidth="1"/>
    <col min="14593" max="14594" width="3" style="8" customWidth="1"/>
    <col min="14595" max="14595" width="22.5546875" style="8" customWidth="1"/>
    <col min="14596" max="14596" width="2.33203125" style="8" customWidth="1"/>
    <col min="14597" max="14602" width="0" style="8" hidden="1" customWidth="1"/>
    <col min="14603" max="14603" width="12.88671875" style="8" customWidth="1"/>
    <col min="14604" max="14606" width="0" style="8" hidden="1" customWidth="1"/>
    <col min="14607" max="14607" width="2.6640625" style="8" customWidth="1"/>
    <col min="14608" max="14613" width="0" style="8" hidden="1" customWidth="1"/>
    <col min="14614" max="14614" width="12.6640625" style="8" customWidth="1"/>
    <col min="14615" max="14617" width="0" style="8" hidden="1" customWidth="1"/>
    <col min="14618" max="14618" width="2.33203125" style="8" customWidth="1"/>
    <col min="14619" max="14624" width="0" style="8" hidden="1" customWidth="1"/>
    <col min="14625" max="14625" width="12.6640625" style="8" customWidth="1"/>
    <col min="14626" max="14628" width="0" style="8" hidden="1" customWidth="1"/>
    <col min="14629" max="14629" width="2.33203125" style="8" customWidth="1"/>
    <col min="14630" max="14630" width="12.6640625" style="8" customWidth="1"/>
    <col min="14631" max="14637" width="0" style="8" hidden="1" customWidth="1"/>
    <col min="14638" max="14638" width="12.6640625" style="8" customWidth="1"/>
    <col min="14639" max="14641" width="0" style="8" hidden="1" customWidth="1"/>
    <col min="14642" max="14642" width="2.6640625" style="8" customWidth="1"/>
    <col min="14643" max="14643" width="12.6640625" style="8" customWidth="1"/>
    <col min="14644" max="14644" width="13.109375" style="8" bestFit="1" customWidth="1"/>
    <col min="14645" max="14645" width="5.6640625" style="8" customWidth="1"/>
    <col min="14646" max="14653" width="0" style="8" hidden="1" customWidth="1"/>
    <col min="14654" max="14654" width="34.5546875" style="8" customWidth="1"/>
    <col min="14655" max="14847" width="9.109375" style="8"/>
    <col min="14848" max="14848" width="7.88671875" style="8" customWidth="1"/>
    <col min="14849" max="14850" width="3" style="8" customWidth="1"/>
    <col min="14851" max="14851" width="22.5546875" style="8" customWidth="1"/>
    <col min="14852" max="14852" width="2.33203125" style="8" customWidth="1"/>
    <col min="14853" max="14858" width="0" style="8" hidden="1" customWidth="1"/>
    <col min="14859" max="14859" width="12.88671875" style="8" customWidth="1"/>
    <col min="14860" max="14862" width="0" style="8" hidden="1" customWidth="1"/>
    <col min="14863" max="14863" width="2.6640625" style="8" customWidth="1"/>
    <col min="14864" max="14869" width="0" style="8" hidden="1" customWidth="1"/>
    <col min="14870" max="14870" width="12.6640625" style="8" customWidth="1"/>
    <col min="14871" max="14873" width="0" style="8" hidden="1" customWidth="1"/>
    <col min="14874" max="14874" width="2.33203125" style="8" customWidth="1"/>
    <col min="14875" max="14880" width="0" style="8" hidden="1" customWidth="1"/>
    <col min="14881" max="14881" width="12.6640625" style="8" customWidth="1"/>
    <col min="14882" max="14884" width="0" style="8" hidden="1" customWidth="1"/>
    <col min="14885" max="14885" width="2.33203125" style="8" customWidth="1"/>
    <col min="14886" max="14886" width="12.6640625" style="8" customWidth="1"/>
    <col min="14887" max="14893" width="0" style="8" hidden="1" customWidth="1"/>
    <col min="14894" max="14894" width="12.6640625" style="8" customWidth="1"/>
    <col min="14895" max="14897" width="0" style="8" hidden="1" customWidth="1"/>
    <col min="14898" max="14898" width="2.6640625" style="8" customWidth="1"/>
    <col min="14899" max="14899" width="12.6640625" style="8" customWidth="1"/>
    <col min="14900" max="14900" width="13.109375" style="8" bestFit="1" customWidth="1"/>
    <col min="14901" max="14901" width="5.6640625" style="8" customWidth="1"/>
    <col min="14902" max="14909" width="0" style="8" hidden="1" customWidth="1"/>
    <col min="14910" max="14910" width="34.5546875" style="8" customWidth="1"/>
    <col min="14911" max="15103" width="9.109375" style="8"/>
    <col min="15104" max="15104" width="7.88671875" style="8" customWidth="1"/>
    <col min="15105" max="15106" width="3" style="8" customWidth="1"/>
    <col min="15107" max="15107" width="22.5546875" style="8" customWidth="1"/>
    <col min="15108" max="15108" width="2.33203125" style="8" customWidth="1"/>
    <col min="15109" max="15114" width="0" style="8" hidden="1" customWidth="1"/>
    <col min="15115" max="15115" width="12.88671875" style="8" customWidth="1"/>
    <col min="15116" max="15118" width="0" style="8" hidden="1" customWidth="1"/>
    <col min="15119" max="15119" width="2.6640625" style="8" customWidth="1"/>
    <col min="15120" max="15125" width="0" style="8" hidden="1" customWidth="1"/>
    <col min="15126" max="15126" width="12.6640625" style="8" customWidth="1"/>
    <col min="15127" max="15129" width="0" style="8" hidden="1" customWidth="1"/>
    <col min="15130" max="15130" width="2.33203125" style="8" customWidth="1"/>
    <col min="15131" max="15136" width="0" style="8" hidden="1" customWidth="1"/>
    <col min="15137" max="15137" width="12.6640625" style="8" customWidth="1"/>
    <col min="15138" max="15140" width="0" style="8" hidden="1" customWidth="1"/>
    <col min="15141" max="15141" width="2.33203125" style="8" customWidth="1"/>
    <col min="15142" max="15142" width="12.6640625" style="8" customWidth="1"/>
    <col min="15143" max="15149" width="0" style="8" hidden="1" customWidth="1"/>
    <col min="15150" max="15150" width="12.6640625" style="8" customWidth="1"/>
    <col min="15151" max="15153" width="0" style="8" hidden="1" customWidth="1"/>
    <col min="15154" max="15154" width="2.6640625" style="8" customWidth="1"/>
    <col min="15155" max="15155" width="12.6640625" style="8" customWidth="1"/>
    <col min="15156" max="15156" width="13.109375" style="8" bestFit="1" customWidth="1"/>
    <col min="15157" max="15157" width="5.6640625" style="8" customWidth="1"/>
    <col min="15158" max="15165" width="0" style="8" hidden="1" customWidth="1"/>
    <col min="15166" max="15166" width="34.5546875" style="8" customWidth="1"/>
    <col min="15167" max="15359" width="9.109375" style="8"/>
    <col min="15360" max="15360" width="7.88671875" style="8" customWidth="1"/>
    <col min="15361" max="15362" width="3" style="8" customWidth="1"/>
    <col min="15363" max="15363" width="22.5546875" style="8" customWidth="1"/>
    <col min="15364" max="15364" width="2.33203125" style="8" customWidth="1"/>
    <col min="15365" max="15370" width="0" style="8" hidden="1" customWidth="1"/>
    <col min="15371" max="15371" width="12.88671875" style="8" customWidth="1"/>
    <col min="15372" max="15374" width="0" style="8" hidden="1" customWidth="1"/>
    <col min="15375" max="15375" width="2.6640625" style="8" customWidth="1"/>
    <col min="15376" max="15381" width="0" style="8" hidden="1" customWidth="1"/>
    <col min="15382" max="15382" width="12.6640625" style="8" customWidth="1"/>
    <col min="15383" max="15385" width="0" style="8" hidden="1" customWidth="1"/>
    <col min="15386" max="15386" width="2.33203125" style="8" customWidth="1"/>
    <col min="15387" max="15392" width="0" style="8" hidden="1" customWidth="1"/>
    <col min="15393" max="15393" width="12.6640625" style="8" customWidth="1"/>
    <col min="15394" max="15396" width="0" style="8" hidden="1" customWidth="1"/>
    <col min="15397" max="15397" width="2.33203125" style="8" customWidth="1"/>
    <col min="15398" max="15398" width="12.6640625" style="8" customWidth="1"/>
    <col min="15399" max="15405" width="0" style="8" hidden="1" customWidth="1"/>
    <col min="15406" max="15406" width="12.6640625" style="8" customWidth="1"/>
    <col min="15407" max="15409" width="0" style="8" hidden="1" customWidth="1"/>
    <col min="15410" max="15410" width="2.6640625" style="8" customWidth="1"/>
    <col min="15411" max="15411" width="12.6640625" style="8" customWidth="1"/>
    <col min="15412" max="15412" width="13.109375" style="8" bestFit="1" customWidth="1"/>
    <col min="15413" max="15413" width="5.6640625" style="8" customWidth="1"/>
    <col min="15414" max="15421" width="0" style="8" hidden="1" customWidth="1"/>
    <col min="15422" max="15422" width="34.5546875" style="8" customWidth="1"/>
    <col min="15423" max="15615" width="9.109375" style="8"/>
    <col min="15616" max="15616" width="7.88671875" style="8" customWidth="1"/>
    <col min="15617" max="15618" width="3" style="8" customWidth="1"/>
    <col min="15619" max="15619" width="22.5546875" style="8" customWidth="1"/>
    <col min="15620" max="15620" width="2.33203125" style="8" customWidth="1"/>
    <col min="15621" max="15626" width="0" style="8" hidden="1" customWidth="1"/>
    <col min="15627" max="15627" width="12.88671875" style="8" customWidth="1"/>
    <col min="15628" max="15630" width="0" style="8" hidden="1" customWidth="1"/>
    <col min="15631" max="15631" width="2.6640625" style="8" customWidth="1"/>
    <col min="15632" max="15637" width="0" style="8" hidden="1" customWidth="1"/>
    <col min="15638" max="15638" width="12.6640625" style="8" customWidth="1"/>
    <col min="15639" max="15641" width="0" style="8" hidden="1" customWidth="1"/>
    <col min="15642" max="15642" width="2.33203125" style="8" customWidth="1"/>
    <col min="15643" max="15648" width="0" style="8" hidden="1" customWidth="1"/>
    <col min="15649" max="15649" width="12.6640625" style="8" customWidth="1"/>
    <col min="15650" max="15652" width="0" style="8" hidden="1" customWidth="1"/>
    <col min="15653" max="15653" width="2.33203125" style="8" customWidth="1"/>
    <col min="15654" max="15654" width="12.6640625" style="8" customWidth="1"/>
    <col min="15655" max="15661" width="0" style="8" hidden="1" customWidth="1"/>
    <col min="15662" max="15662" width="12.6640625" style="8" customWidth="1"/>
    <col min="15663" max="15665" width="0" style="8" hidden="1" customWidth="1"/>
    <col min="15666" max="15666" width="2.6640625" style="8" customWidth="1"/>
    <col min="15667" max="15667" width="12.6640625" style="8" customWidth="1"/>
    <col min="15668" max="15668" width="13.109375" style="8" bestFit="1" customWidth="1"/>
    <col min="15669" max="15669" width="5.6640625" style="8" customWidth="1"/>
    <col min="15670" max="15677" width="0" style="8" hidden="1" customWidth="1"/>
    <col min="15678" max="15678" width="34.5546875" style="8" customWidth="1"/>
    <col min="15679" max="15871" width="9.109375" style="8"/>
    <col min="15872" max="15872" width="7.88671875" style="8" customWidth="1"/>
    <col min="15873" max="15874" width="3" style="8" customWidth="1"/>
    <col min="15875" max="15875" width="22.5546875" style="8" customWidth="1"/>
    <col min="15876" max="15876" width="2.33203125" style="8" customWidth="1"/>
    <col min="15877" max="15882" width="0" style="8" hidden="1" customWidth="1"/>
    <col min="15883" max="15883" width="12.88671875" style="8" customWidth="1"/>
    <col min="15884" max="15886" width="0" style="8" hidden="1" customWidth="1"/>
    <col min="15887" max="15887" width="2.6640625" style="8" customWidth="1"/>
    <col min="15888" max="15893" width="0" style="8" hidden="1" customWidth="1"/>
    <col min="15894" max="15894" width="12.6640625" style="8" customWidth="1"/>
    <col min="15895" max="15897" width="0" style="8" hidden="1" customWidth="1"/>
    <col min="15898" max="15898" width="2.33203125" style="8" customWidth="1"/>
    <col min="15899" max="15904" width="0" style="8" hidden="1" customWidth="1"/>
    <col min="15905" max="15905" width="12.6640625" style="8" customWidth="1"/>
    <col min="15906" max="15908" width="0" style="8" hidden="1" customWidth="1"/>
    <col min="15909" max="15909" width="2.33203125" style="8" customWidth="1"/>
    <col min="15910" max="15910" width="12.6640625" style="8" customWidth="1"/>
    <col min="15911" max="15917" width="0" style="8" hidden="1" customWidth="1"/>
    <col min="15918" max="15918" width="12.6640625" style="8" customWidth="1"/>
    <col min="15919" max="15921" width="0" style="8" hidden="1" customWidth="1"/>
    <col min="15922" max="15922" width="2.6640625" style="8" customWidth="1"/>
    <col min="15923" max="15923" width="12.6640625" style="8" customWidth="1"/>
    <col min="15924" max="15924" width="13.109375" style="8" bestFit="1" customWidth="1"/>
    <col min="15925" max="15925" width="5.6640625" style="8" customWidth="1"/>
    <col min="15926" max="15933" width="0" style="8" hidden="1" customWidth="1"/>
    <col min="15934" max="15934" width="34.5546875" style="8" customWidth="1"/>
    <col min="15935" max="16127" width="9.109375" style="8"/>
    <col min="16128" max="16128" width="7.88671875" style="8" customWidth="1"/>
    <col min="16129" max="16130" width="3" style="8" customWidth="1"/>
    <col min="16131" max="16131" width="22.5546875" style="8" customWidth="1"/>
    <col min="16132" max="16132" width="2.33203125" style="8" customWidth="1"/>
    <col min="16133" max="16138" width="0" style="8" hidden="1" customWidth="1"/>
    <col min="16139" max="16139" width="12.88671875" style="8" customWidth="1"/>
    <col min="16140" max="16142" width="0" style="8" hidden="1" customWidth="1"/>
    <col min="16143" max="16143" width="2.6640625" style="8" customWidth="1"/>
    <col min="16144" max="16149" width="0" style="8" hidden="1" customWidth="1"/>
    <col min="16150" max="16150" width="12.6640625" style="8" customWidth="1"/>
    <col min="16151" max="16153" width="0" style="8" hidden="1" customWidth="1"/>
    <col min="16154" max="16154" width="2.33203125" style="8" customWidth="1"/>
    <col min="16155" max="16160" width="0" style="8" hidden="1" customWidth="1"/>
    <col min="16161" max="16161" width="12.6640625" style="8" customWidth="1"/>
    <col min="16162" max="16164" width="0" style="8" hidden="1" customWidth="1"/>
    <col min="16165" max="16165" width="2.33203125" style="8" customWidth="1"/>
    <col min="16166" max="16166" width="12.6640625" style="8" customWidth="1"/>
    <col min="16167" max="16173" width="0" style="8" hidden="1" customWidth="1"/>
    <col min="16174" max="16174" width="12.6640625" style="8" customWidth="1"/>
    <col min="16175" max="16177" width="0" style="8" hidden="1" customWidth="1"/>
    <col min="16178" max="16178" width="2.6640625" style="8" customWidth="1"/>
    <col min="16179" max="16179" width="12.6640625" style="8" customWidth="1"/>
    <col min="16180" max="16180" width="13.109375" style="8" bestFit="1" customWidth="1"/>
    <col min="16181" max="16181" width="5.6640625" style="8" customWidth="1"/>
    <col min="16182" max="16189" width="0" style="8" hidden="1" customWidth="1"/>
    <col min="16190" max="16190" width="34.5546875" style="8" customWidth="1"/>
    <col min="16191" max="16384" width="9.109375" style="8"/>
  </cols>
  <sheetData>
    <row r="1" spans="1:62" x14ac:dyDescent="0.3">
      <c r="B1" s="4" t="s">
        <v>165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3">
      <c r="B2" s="4" t="s">
        <v>164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3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3">
      <c r="B4" s="11"/>
      <c r="C4" s="11"/>
      <c r="D4" s="12"/>
      <c r="AA4" s="14"/>
      <c r="AL4" s="14"/>
    </row>
    <row r="5" spans="1:62" x14ac:dyDescent="0.3">
      <c r="B5" s="11"/>
      <c r="C5" s="11"/>
      <c r="D5" s="11"/>
      <c r="E5" s="15"/>
      <c r="F5" s="198" t="s">
        <v>2</v>
      </c>
      <c r="G5" s="198"/>
      <c r="H5" s="198"/>
      <c r="I5" s="198"/>
      <c r="J5" s="198"/>
      <c r="K5" s="198"/>
      <c r="L5" s="198"/>
      <c r="M5" s="16"/>
      <c r="N5" s="15"/>
      <c r="O5" s="15"/>
      <c r="Q5" s="198" t="s">
        <v>3</v>
      </c>
      <c r="R5" s="198"/>
      <c r="S5" s="198"/>
      <c r="T5" s="198"/>
      <c r="U5" s="198"/>
      <c r="V5" s="198"/>
      <c r="W5" s="198"/>
      <c r="X5" s="16"/>
      <c r="Y5" s="15"/>
      <c r="Z5" s="15"/>
      <c r="AA5" s="17"/>
      <c r="AB5" s="199" t="s">
        <v>4</v>
      </c>
      <c r="AC5" s="199"/>
      <c r="AD5" s="199"/>
      <c r="AE5" s="199"/>
      <c r="AF5" s="199"/>
      <c r="AG5" s="199"/>
      <c r="AH5" s="199"/>
      <c r="AI5" s="199"/>
      <c r="AJ5" s="199"/>
      <c r="AK5" s="199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3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7" t="s">
        <v>14</v>
      </c>
      <c r="N6" s="197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7" t="s">
        <v>14</v>
      </c>
      <c r="Y6" s="197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13</v>
      </c>
      <c r="AI6" s="197" t="s">
        <v>18</v>
      </c>
      <c r="AJ6" s="197"/>
      <c r="AK6" s="24" t="s">
        <v>15</v>
      </c>
      <c r="AL6" s="25"/>
      <c r="AM6" s="23" t="s">
        <v>166</v>
      </c>
      <c r="AN6" s="24" t="s">
        <v>8</v>
      </c>
      <c r="AO6" s="196" t="s">
        <v>167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7" t="s">
        <v>18</v>
      </c>
      <c r="AV6" s="197"/>
      <c r="AW6" s="24" t="s">
        <v>15</v>
      </c>
      <c r="AY6" s="23" t="s">
        <v>19</v>
      </c>
      <c r="AZ6" s="197" t="s">
        <v>20</v>
      </c>
      <c r="BA6" s="197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7" t="s">
        <v>18</v>
      </c>
      <c r="BI6" s="197"/>
      <c r="BJ6" s="24" t="s">
        <v>15</v>
      </c>
    </row>
    <row r="7" spans="1:62" x14ac:dyDescent="0.3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3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v>0</v>
      </c>
      <c r="M8" s="32"/>
      <c r="N8" s="32"/>
      <c r="O8" s="32"/>
      <c r="Q8" s="32">
        <f>L34</f>
        <v>550887.73</v>
      </c>
      <c r="R8" s="32">
        <f>L34</f>
        <v>550887.73</v>
      </c>
      <c r="S8" s="32"/>
      <c r="T8" s="32"/>
      <c r="U8" s="32"/>
      <c r="V8" s="32"/>
      <c r="W8" s="32">
        <f>L34</f>
        <v>550887.73</v>
      </c>
      <c r="X8" s="32"/>
      <c r="Y8" s="32"/>
      <c r="Z8" s="32"/>
      <c r="AA8" s="34"/>
      <c r="AB8" s="35">
        <f ca="1">+W34</f>
        <v>779373.91999999993</v>
      </c>
      <c r="AC8" s="32">
        <f ca="1">AB8</f>
        <v>779373.91999999993</v>
      </c>
      <c r="AD8" s="32"/>
      <c r="AE8" s="32"/>
      <c r="AF8" s="32"/>
      <c r="AG8" s="32"/>
      <c r="AH8" s="32">
        <f ca="1">AB8</f>
        <v>779373.91999999993</v>
      </c>
      <c r="AL8" s="14"/>
      <c r="AM8" s="35">
        <f ca="1">AH34</f>
        <v>-1495521.9299999997</v>
      </c>
      <c r="AN8" s="32"/>
      <c r="AO8" s="32"/>
      <c r="AP8" s="32"/>
      <c r="AQ8" s="32"/>
      <c r="AR8" s="32"/>
      <c r="AS8" s="32"/>
      <c r="AT8" s="32">
        <f ca="1">AH34</f>
        <v>-1495521.9299999997</v>
      </c>
      <c r="AY8" s="35">
        <f ca="1">AT34</f>
        <v>-1495521.9299999997</v>
      </c>
      <c r="BB8" s="32"/>
      <c r="BC8" s="32"/>
      <c r="BD8" s="32"/>
      <c r="BE8" s="32"/>
      <c r="BF8" s="32"/>
      <c r="BG8" s="32">
        <f ca="1">AT34</f>
        <v>-1495521.9299999997</v>
      </c>
    </row>
    <row r="9" spans="1:62" x14ac:dyDescent="0.3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3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5" customHeight="1" x14ac:dyDescent="0.3">
      <c r="A11" s="3">
        <v>1</v>
      </c>
      <c r="B11" s="39"/>
      <c r="C11" s="39"/>
      <c r="D11" s="40" t="s">
        <v>23</v>
      </c>
      <c r="E11" s="41"/>
      <c r="F11" s="42">
        <f>SUMIF(Revenues!$A$3:$A$19,'Current Working'!$A$11:$A$13,Revenues!H$3:H$19)</f>
        <v>0</v>
      </c>
      <c r="G11" s="42">
        <f>SUMIF(Revenues!$A$3:$A$19,'Current Working'!$A$11:$A$13,Revenues!I$3:I$19)</f>
        <v>0</v>
      </c>
      <c r="H11" s="42">
        <f>SUMIF(Revenues!$A$3:$A$19,'Current Working'!$A$11:$A$13,Revenues!J$3:J$19)</f>
        <v>0</v>
      </c>
      <c r="I11" s="42">
        <f>SUMIF(Revenues!$A$3:$A$19,'Current Working'!$A$11:$A$13,Revenues!K$3:K$19)</f>
        <v>0</v>
      </c>
      <c r="J11" s="42">
        <f>SUMIF(Revenues!$A$3:$A$19,'Current Working'!$A$11:$A$13,Revenues!L$3:L$19)</f>
        <v>0</v>
      </c>
      <c r="K11" s="42">
        <f>SUMIF(Revenues!$A$3:$A$19,'Current Working'!$A$11:$A$13,Revenues!M$3:M$19)</f>
        <v>0</v>
      </c>
      <c r="L11" s="42">
        <f>SUMIF(Revenues!$A$3:$A$19,'Current Working'!$A$11:$A$13,Revenues!N$3:N$19)</f>
        <v>0</v>
      </c>
      <c r="M11" s="43">
        <f>L11-G11</f>
        <v>0</v>
      </c>
      <c r="N11" s="44" t="str">
        <f>IFERROR(M11/G11,"-")</f>
        <v>-</v>
      </c>
      <c r="O11" s="45"/>
      <c r="Q11" s="42">
        <f ca="1">SUMIF(Revenues!$A$3:$A$12,'Current Working'!$A$11:$A$13,Revenues!Q$3:Q$11)</f>
        <v>0</v>
      </c>
      <c r="R11" s="42">
        <f ca="1">SUMIF(Revenues!$A$3:$A$12,'Current Working'!$A$11:$A$13,Revenues!R$3:R$11)</f>
        <v>0</v>
      </c>
      <c r="S11" s="42">
        <f ca="1">SUMIF(Revenues!$A$3:$A$12,'Current Working'!$A$11:$A$13,Revenues!S$3:S$11)</f>
        <v>0</v>
      </c>
      <c r="T11" s="42">
        <f ca="1">SUMIF(Revenues!$A$3:$A$12,'Current Working'!$A$11:$A$13,Revenues!T$3:T$11)</f>
        <v>0</v>
      </c>
      <c r="U11" s="42">
        <f ca="1">SUMIF(Revenues!$A$3:$A$12,'Current Working'!$A$11:$A$13,Revenues!U$3:U$11)</f>
        <v>0</v>
      </c>
      <c r="V11" s="42">
        <f ca="1">SUMIF(Revenues!$A$3:$A$12,'Current Working'!$A$11:$A$13,Revenues!V$3:V$11)</f>
        <v>0</v>
      </c>
      <c r="W11" s="42">
        <f ca="1">SUMIF(Revenues!$A$3:$A$12,'Current Working'!$A$11:$A$13,Revenues!W$3:W$11)</f>
        <v>0</v>
      </c>
      <c r="X11" s="43">
        <f ca="1">+W11-Q11</f>
        <v>0</v>
      </c>
      <c r="Y11" s="44" t="str">
        <f ca="1">IFERROR(X11/Q11,"-")</f>
        <v>-</v>
      </c>
      <c r="Z11" s="45"/>
      <c r="AA11" s="45"/>
      <c r="AB11" s="42">
        <f ca="1">SUMIF(Revenues!$A$3:$A$13,'Current Working'!$A$11:$A$13,Revenues!Z$3:Z$11)</f>
        <v>0</v>
      </c>
      <c r="AC11" s="42">
        <f ca="1">SUMIF(Revenues!$A$3:$A$13,'Current Working'!$A$11:$A$13,Revenues!AA$3:AA$11)</f>
        <v>0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0</v>
      </c>
      <c r="AH11" s="42">
        <f ca="1">SUMIF(Revenues!$A$3:$A$13,'Current Working'!$A$11:$A$13,Revenues!AF$3:AF$11)</f>
        <v>0</v>
      </c>
      <c r="AI11" s="46">
        <f ca="1">+AH11-AC11</f>
        <v>0</v>
      </c>
      <c r="AJ11" s="47" t="str">
        <f ca="1">IFERROR(AI11/AC11,"-")</f>
        <v>-</v>
      </c>
      <c r="AK11" s="48"/>
      <c r="AL11" s="49"/>
      <c r="AM11" s="42">
        <f>SUMIF(Revenues!$A$3:$A$19,'Current Working'!$A$11:$A$13,Revenues!AI$3:AI$19)</f>
        <v>0</v>
      </c>
      <c r="AN11" s="42">
        <f>SUMIF(Revenues!$A$3:$A$19,'Current Working'!$A$11:$A$13,Revenues!AJ$3:AJ$19)</f>
        <v>0</v>
      </c>
      <c r="AO11" s="42">
        <f>SUMIF(Revenues!$A$3:$A$19,'Current Working'!$A$11:$A$13,Revenues!AK$3:AK$19)</f>
        <v>0</v>
      </c>
      <c r="AP11" s="42">
        <f>SUMIF(Revenues!$A$3:$A$19,'Current Working'!$A$11:$A$13,Revenues!AL$3:AL$19)</f>
        <v>0</v>
      </c>
      <c r="AQ11" s="42">
        <f>SUMIF(Revenues!$A$3:$A$19,'Current Working'!$A$11:$A$13,Revenues!AM$3:AM$19)</f>
        <v>0</v>
      </c>
      <c r="AR11" s="42">
        <f>SUMIF(Revenues!$A$3:$A$19,'Current Working'!$A$11:$A$13,Revenues!AN$3:AN$19)</f>
        <v>0</v>
      </c>
      <c r="AS11" s="42">
        <f>SUMIF(Revenues!$A$3:$A$19,'Current Working'!$A$11:$A$13,Revenues!AO$3:AO$19)</f>
        <v>0</v>
      </c>
      <c r="AT11" s="42">
        <f>SUMIF(Revenues!$A$3:$A$19,'Current Working'!$A$11:$A$13,Revenues!AP$3:AP$19)</f>
        <v>0</v>
      </c>
      <c r="AU11" s="46">
        <f>+AT11-AN11</f>
        <v>0</v>
      </c>
      <c r="AV11" s="47" t="str">
        <f>IFERROR(AU11/AN11,"-")</f>
        <v>-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3">
      <c r="A12" s="3">
        <v>2</v>
      </c>
      <c r="B12" s="39"/>
      <c r="C12" s="39"/>
      <c r="D12" s="40" t="s">
        <v>24</v>
      </c>
      <c r="E12" s="41"/>
      <c r="F12" s="42">
        <f>SUMIF(Revenues!$A$3:$A$19,'Current Working'!$A$11:$A$13,Revenues!H$3:H$19)</f>
        <v>0</v>
      </c>
      <c r="G12" s="42">
        <f>SUMIF(Revenues!$A$3:$A$19,'Current Working'!$A$11:$A$13,Revenues!I$3:I$19)</f>
        <v>0</v>
      </c>
      <c r="H12" s="42">
        <f>SUMIF(Revenues!$A$3:$A$19,'Current Working'!$A$11:$A$13,Revenues!J$3:J$19)</f>
        <v>0</v>
      </c>
      <c r="I12" s="42">
        <f>SUMIF(Revenues!$A$3:$A$19,'Current Working'!$A$11:$A$13,Revenues!K$3:K$19)</f>
        <v>0</v>
      </c>
      <c r="J12" s="42">
        <f>SUMIF(Revenues!$A$3:$A$19,'Current Working'!$A$11:$A$13,Revenues!L$3:L$19)</f>
        <v>0</v>
      </c>
      <c r="K12" s="42">
        <f>SUMIF(Revenues!$A$3:$A$19,'Current Working'!$A$11:$A$13,Revenues!M$3:M$19)</f>
        <v>0</v>
      </c>
      <c r="L12" s="42">
        <f>SUMIF(Revenues!$A$3:$A$19,'Current Working'!$A$11:$A$13,Revenues!N$3:N$19)</f>
        <v>0</v>
      </c>
      <c r="M12" s="43">
        <f>L12-G12</f>
        <v>0</v>
      </c>
      <c r="N12" s="44" t="str">
        <f>IFERROR(M12/G12,"-")</f>
        <v>-</v>
      </c>
      <c r="O12" s="45"/>
      <c r="Q12" s="42">
        <f ca="1">SUMIF(Revenues!$A$3:$A$12,'Current Working'!$A$11:$A$13,Revenues!Q$3:Q$11)</f>
        <v>0</v>
      </c>
      <c r="R12" s="42">
        <f ca="1">SUMIF(Revenues!$A$3:$A$12,'Current Working'!$A$11:$A$13,Revenues!R$3:R$11)</f>
        <v>0</v>
      </c>
      <c r="S12" s="42">
        <f ca="1">SUMIF(Revenues!$A$3:$A$12,'Current Working'!$A$11:$A$13,Revenues!S$3:S$11)</f>
        <v>0</v>
      </c>
      <c r="T12" s="42">
        <f ca="1">SUMIF(Revenues!$A$3:$A$12,'Current Working'!$A$11:$A$13,Revenues!T$3:T$11)</f>
        <v>0</v>
      </c>
      <c r="U12" s="42">
        <f ca="1">SUMIF(Revenues!$A$3:$A$12,'Current Working'!$A$11:$A$13,Revenues!U$3:U$11)</f>
        <v>0</v>
      </c>
      <c r="V12" s="42">
        <f ca="1">SUMIF(Revenues!$A$3:$A$12,'Current Working'!$A$11:$A$13,Revenues!V$3:V$11)</f>
        <v>0</v>
      </c>
      <c r="W12" s="42">
        <f ca="1">SUMIF(Revenues!$A$3:$A$12,'Current Working'!$A$11:$A$13,Revenues!W$3:W$11)</f>
        <v>0</v>
      </c>
      <c r="X12" s="43">
        <f ca="1">+W12-Q12</f>
        <v>0</v>
      </c>
      <c r="Y12" s="44" t="str">
        <f ca="1">IFERROR(X12/L12,"-")</f>
        <v>-</v>
      </c>
      <c r="Z12" s="45"/>
      <c r="AA12" s="45"/>
      <c r="AB12" s="42">
        <f ca="1">SUMIF(Revenues!$A$3:$A$13,'Current Working'!$A$11:$A$13,Revenues!Z$3:Z$11)</f>
        <v>0</v>
      </c>
      <c r="AC12" s="42">
        <f ca="1">SUMIF(Revenues!$A$3:$A$13,'Current Working'!$A$11:$A$13,Revenues!AA$3:AA$11)</f>
        <v>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11680.039999999999</v>
      </c>
      <c r="AH12" s="42">
        <f ca="1">SUMIF(Revenues!$A$3:$A$13,'Current Working'!$A$11:$A$13,Revenues!AF$3:AF$11)</f>
        <v>11680.039999999999</v>
      </c>
      <c r="AI12" s="43">
        <f ca="1">+AH12-AC12</f>
        <v>11680.039999999999</v>
      </c>
      <c r="AJ12" s="47" t="str">
        <f ca="1">IFERROR(AI12/AC12,"-")</f>
        <v>-</v>
      </c>
      <c r="AL12" s="14"/>
      <c r="AM12" s="42">
        <f>SUMIF(Revenues!$A$3:$A$19,'Current Working'!$A$11:$A$13,Revenues!AI$3:AI$19)</f>
        <v>0</v>
      </c>
      <c r="AN12" s="42">
        <f>SUMIF(Revenues!$A$3:$A$19,'Current Working'!$A$11:$A$13,Revenues!AJ$3:AJ$19)</f>
        <v>0</v>
      </c>
      <c r="AO12" s="42">
        <f>SUMIF(Revenues!$A$3:$A$19,'Current Working'!$A$11:$A$13,Revenues!AK$3:AK$19)</f>
        <v>0</v>
      </c>
      <c r="AP12" s="42">
        <f>SUMIF(Revenues!$A$3:$A$19,'Current Working'!$A$11:$A$13,Revenues!AL$3:AL$19)</f>
        <v>0</v>
      </c>
      <c r="AQ12" s="42">
        <f>SUMIF(Revenues!$A$3:$A$19,'Current Working'!$A$11:$A$13,Revenues!AM$3:AM$19)</f>
        <v>0</v>
      </c>
      <c r="AR12" s="42">
        <f>SUMIF(Revenues!$A$3:$A$19,'Current Working'!$A$11:$A$13,Revenues!AN$3:AN$19)</f>
        <v>0</v>
      </c>
      <c r="AS12" s="42">
        <f>SUMIF(Revenues!$A$3:$A$19,'Current Working'!$A$11:$A$13,Revenues!AO$3:AO$19)</f>
        <v>0</v>
      </c>
      <c r="AT12" s="42">
        <f>SUMIF(Revenues!$A$3:$A$19,'Current Working'!$A$11:$A$13,Revenues!AP$3:AP$19)</f>
        <v>0</v>
      </c>
      <c r="AU12" s="46">
        <f>+AT12-AN12</f>
        <v>0</v>
      </c>
      <c r="AV12" s="47" t="str">
        <f>IFERROR(AU12/AN12,"-")</f>
        <v>-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3">
      <c r="A13" s="3">
        <v>3</v>
      </c>
      <c r="B13" s="39"/>
      <c r="C13" s="39"/>
      <c r="D13" s="40" t="s">
        <v>25</v>
      </c>
      <c r="E13" s="41"/>
      <c r="F13" s="42">
        <f>SUMIF(Revenues!$A$3:$A$19,'Current Working'!$A$11:$A$13,Revenues!H$3:H$19)</f>
        <v>3478085</v>
      </c>
      <c r="G13" s="42">
        <f>SUMIF(Revenues!$A$3:$A$19,'Current Working'!$A$11:$A$13,Revenues!I$3:I$19)</f>
        <v>3478085</v>
      </c>
      <c r="H13" s="42">
        <f>SUMIF(Revenues!$A$3:$A$19,'Current Working'!$A$11:$A$13,Revenues!J$3:J$19)</f>
        <v>0</v>
      </c>
      <c r="I13" s="42">
        <f>SUMIF(Revenues!$A$3:$A$19,'Current Working'!$A$11:$A$13,Revenues!K$3:K$19)</f>
        <v>0</v>
      </c>
      <c r="J13" s="42">
        <f>SUMIF(Revenues!$A$3:$A$19,'Current Working'!$A$11:$A$13,Revenues!L$3:L$19)</f>
        <v>0</v>
      </c>
      <c r="K13" s="42">
        <f>SUMIF(Revenues!$A$3:$A$19,'Current Working'!$A$11:$A$13,Revenues!M$3:M$19)</f>
        <v>3411688.67</v>
      </c>
      <c r="L13" s="42">
        <f>SUMIF(Revenues!$A$3:$A$19,'Current Working'!$A$11:$A$13,Revenues!N$3:N$19)</f>
        <v>3411688.67</v>
      </c>
      <c r="M13" s="43">
        <f>L13-G13</f>
        <v>-66396.330000000075</v>
      </c>
      <c r="N13" s="44">
        <f>IFERROR(M13/G13,"-")</f>
        <v>-1.9089910108579886E-2</v>
      </c>
      <c r="O13" s="45"/>
      <c r="Q13" s="42">
        <f ca="1">SUMIF(Revenues!$A$3:$A$12,'Current Working'!$A$11:$A$13,Revenues!Q$3:Q$11)</f>
        <v>3647835</v>
      </c>
      <c r="R13" s="42">
        <f ca="1">SUMIF(Revenues!$A$3:$A$12,'Current Working'!$A$11:$A$13,Revenues!R$3:R$11)</f>
        <v>3647835</v>
      </c>
      <c r="S13" s="42">
        <f ca="1">SUMIF(Revenues!$A$3:$A$12,'Current Working'!$A$11:$A$13,Revenues!S$3:S$11)</f>
        <v>0</v>
      </c>
      <c r="T13" s="42">
        <f ca="1">SUMIF(Revenues!$A$3:$A$12,'Current Working'!$A$11:$A$13,Revenues!T$3:T$11)</f>
        <v>0</v>
      </c>
      <c r="U13" s="42">
        <f ca="1">SUMIF(Revenues!$A$3:$A$12,'Current Working'!$A$11:$A$13,Revenues!U$3:U$11)</f>
        <v>0</v>
      </c>
      <c r="V13" s="42">
        <f ca="1">SUMIF(Revenues!$A$3:$A$12,'Current Working'!$A$11:$A$13,Revenues!V$3:V$11)</f>
        <v>3577516.96</v>
      </c>
      <c r="W13" s="42">
        <f ca="1">SUMIF(Revenues!$A$3:$A$12,'Current Working'!$A$11:$A$13,Revenues!W$3:W$11)</f>
        <v>3577516.96</v>
      </c>
      <c r="X13" s="50">
        <f ca="1">+W13-Q13</f>
        <v>-70318.040000000037</v>
      </c>
      <c r="Y13" s="51">
        <f ca="1">IFERROR(X13/L13,"-")</f>
        <v>-2.0610919342766418E-2</v>
      </c>
      <c r="Z13" s="45"/>
      <c r="AA13" s="45"/>
      <c r="AB13" s="42">
        <f ca="1">SUMIF(Revenues!$A$3:$A$13,'Current Working'!$A$11:$A$13,Revenues!Z$3:Z$11)</f>
        <v>3325550</v>
      </c>
      <c r="AC13" s="42">
        <f ca="1">SUMIF(Revenues!$A$3:$A$13,'Current Working'!$A$11:$A$13,Revenues!AA$3:AA$11)</f>
        <v>3325550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1267008.5999999999</v>
      </c>
      <c r="AH13" s="42">
        <f ca="1">SUMIF(Revenues!$A$3:$A$13,'Current Working'!$A$11:$A$13,Revenues!AF$3:AF$11)</f>
        <v>1267008.5999999999</v>
      </c>
      <c r="AI13" s="43">
        <f ca="1">+AH13-AC13</f>
        <v>-2058541.4000000001</v>
      </c>
      <c r="AJ13" s="47">
        <f ca="1">IFERROR(AI13/AC13,"-")</f>
        <v>-0.61900780322051996</v>
      </c>
      <c r="AL13" s="14"/>
      <c r="AM13" s="42">
        <f>SUMIF(Revenues!$A$3:$A$19,'Current Working'!$A$11:$A$13,Revenues!AI$3:AI$19)</f>
        <v>3325550</v>
      </c>
      <c r="AN13" s="42">
        <f>SUMIF(Revenues!$A$3:$A$19,'Current Working'!$A$11:$A$13,Revenues!AJ$3:AJ$19)</f>
        <v>3325550</v>
      </c>
      <c r="AO13" s="42">
        <f>SUMIF(Revenues!$A$3:$A$19,'Current Working'!$A$11:$A$13,Revenues!AK$3:AK$19)</f>
        <v>0</v>
      </c>
      <c r="AP13" s="42">
        <f>SUMIF(Revenues!$A$3:$A$19,'Current Working'!$A$11:$A$13,Revenues!AL$3:AL$19)</f>
        <v>3000</v>
      </c>
      <c r="AQ13" s="42">
        <f>SUMIF(Revenues!$A$3:$A$19,'Current Working'!$A$11:$A$13,Revenues!AM$3:AM$19)</f>
        <v>0</v>
      </c>
      <c r="AR13" s="42">
        <f>SUMIF(Revenues!$A$3:$A$19,'Current Working'!$A$11:$A$13,Revenues!AN$3:AN$19)</f>
        <v>0</v>
      </c>
      <c r="AS13" s="42">
        <f>SUMIF(Revenues!$A$3:$A$19,'Current Working'!$A$11:$A$13,Revenues!AO$3:AO$19)</f>
        <v>0</v>
      </c>
      <c r="AT13" s="42">
        <f>SUMIF(Revenues!$A$3:$A$19,'Current Working'!$A$11:$A$13,Revenues!AP$3:AP$19)</f>
        <v>0</v>
      </c>
      <c r="AU13" s="46">
        <f>+AT13-AN13</f>
        <v>-3325550</v>
      </c>
      <c r="AV13" s="47">
        <f>IFERROR(AU13/AN13,"-")</f>
        <v>-1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3">
      <c r="B14" s="2"/>
      <c r="C14" s="26" t="s">
        <v>0</v>
      </c>
      <c r="D14" s="52"/>
      <c r="E14" s="48"/>
      <c r="F14" s="53">
        <f t="shared" ref="F14:L14" si="0">SUM(F11:F13)</f>
        <v>3478085</v>
      </c>
      <c r="G14" s="54">
        <f t="shared" si="0"/>
        <v>3478085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3411688.67</v>
      </c>
      <c r="L14" s="54">
        <f t="shared" si="0"/>
        <v>3411688.67</v>
      </c>
      <c r="M14" s="55">
        <f>L14-G14</f>
        <v>-66396.330000000075</v>
      </c>
      <c r="N14" s="44">
        <f>IFERROR(M14/G14,"-")</f>
        <v>-1.9089910108579886E-2</v>
      </c>
      <c r="O14" s="45"/>
      <c r="Q14" s="54">
        <f t="shared" ref="Q14:W14" ca="1" si="1">SUM(Q11:Q13)</f>
        <v>3647835</v>
      </c>
      <c r="R14" s="54">
        <f t="shared" ca="1" si="1"/>
        <v>3647835</v>
      </c>
      <c r="S14" s="54">
        <f t="shared" ca="1" si="1"/>
        <v>0</v>
      </c>
      <c r="T14" s="54">
        <f t="shared" ca="1" si="1"/>
        <v>0</v>
      </c>
      <c r="U14" s="54">
        <f t="shared" ca="1" si="1"/>
        <v>0</v>
      </c>
      <c r="V14" s="56">
        <f t="shared" ca="1" si="1"/>
        <v>3577516.96</v>
      </c>
      <c r="W14" s="54">
        <f t="shared" ca="1" si="1"/>
        <v>3577516.96</v>
      </c>
      <c r="X14" s="43">
        <f ca="1">+W14-Q14</f>
        <v>-70318.040000000037</v>
      </c>
      <c r="Y14" s="44">
        <f ca="1">IFERROR(X14/Q14,"-")</f>
        <v>-1.9276650396742187E-2</v>
      </c>
      <c r="Z14" s="45"/>
      <c r="AA14" s="45"/>
      <c r="AB14" s="53">
        <f ca="1">SUM(AB11:AB13)</f>
        <v>3325550</v>
      </c>
      <c r="AC14" s="54">
        <f ca="1">SUM(AC11:AC13)</f>
        <v>3325550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1278688.6399999999</v>
      </c>
      <c r="AH14" s="54">
        <f t="shared" ca="1" si="2"/>
        <v>1278688.6399999999</v>
      </c>
      <c r="AI14" s="54">
        <f t="shared" ca="1" si="2"/>
        <v>-2046861.36</v>
      </c>
      <c r="AJ14" s="47">
        <f ca="1">IFERROR(AI14/AC14,"-")</f>
        <v>-0.61549559020312428</v>
      </c>
      <c r="AL14" s="14"/>
      <c r="AM14" s="53">
        <f>SUM(AM11:AM13)</f>
        <v>3325550</v>
      </c>
      <c r="AN14" s="54">
        <f>SUM(AN11:AN13)</f>
        <v>3325550</v>
      </c>
      <c r="AO14" s="54">
        <f t="shared" ref="AO14:AQ14" si="3">SUM(AO11:AO13)</f>
        <v>0</v>
      </c>
      <c r="AP14" s="54">
        <f t="shared" si="3"/>
        <v>3000</v>
      </c>
      <c r="AQ14" s="54">
        <f t="shared" si="3"/>
        <v>0</v>
      </c>
      <c r="AR14" s="54">
        <f t="shared" ref="AR14:AU14" si="4">SUM(AR11:AR13)</f>
        <v>0</v>
      </c>
      <c r="AS14" s="56">
        <f t="shared" si="4"/>
        <v>0</v>
      </c>
      <c r="AT14" s="54">
        <f t="shared" si="4"/>
        <v>0</v>
      </c>
      <c r="AU14" s="54">
        <f t="shared" si="4"/>
        <v>-3325550</v>
      </c>
      <c r="AV14" s="47">
        <f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5">SUM(BC11:BC13)</f>
        <v>0</v>
      </c>
      <c r="BD14" s="54">
        <f t="shared" ca="1" si="5"/>
        <v>0</v>
      </c>
      <c r="BE14" s="54">
        <f t="shared" ca="1" si="5"/>
        <v>0</v>
      </c>
      <c r="BF14" s="56">
        <f t="shared" ca="1" si="5"/>
        <v>0</v>
      </c>
      <c r="BG14" s="54">
        <f t="shared" ca="1" si="5"/>
        <v>0</v>
      </c>
      <c r="BH14" s="54">
        <f t="shared" ca="1" si="5"/>
        <v>0</v>
      </c>
      <c r="BI14" s="47" t="str">
        <f ca="1">IFERROR(BH14/BB14,"-")</f>
        <v>-</v>
      </c>
    </row>
    <row r="15" spans="1:62" x14ac:dyDescent="0.3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3">
      <c r="B16" s="26" t="s">
        <v>26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3">
      <c r="A17" s="65">
        <v>4</v>
      </c>
      <c r="B17" s="66"/>
      <c r="C17" s="66"/>
      <c r="D17" s="40" t="s">
        <v>27</v>
      </c>
      <c r="E17" s="48"/>
      <c r="F17" s="42">
        <f>SUMIF(Expenses!$A$3:$A$100,'Current Working'!$A$17:$A$23,Expenses!H$3:H$100)</f>
        <v>297356</v>
      </c>
      <c r="G17" s="42">
        <f>SUMIF(Expenses!$A$3:$A$100,'Current Working'!$A$17:$A$23,Expenses!I$3:I$100)</f>
        <v>307656</v>
      </c>
      <c r="H17" s="42">
        <f>SUMIF(Expenses!$A$3:$A$100,'Current Working'!$A$17:$A$23,Expenses!J$3:J$100)</f>
        <v>0</v>
      </c>
      <c r="I17" s="42">
        <f>SUMIF(Expenses!$A$3:$A$100,'Current Working'!$A$17:$A$23,Expenses!K$3:K$100)</f>
        <v>0</v>
      </c>
      <c r="J17" s="42">
        <f>SUMIF(Expenses!$A$3:$A$100,'Current Working'!$A$17:$A$23,Expenses!L$3:L$100)</f>
        <v>0</v>
      </c>
      <c r="K17" s="42">
        <f>SUMIF(Expenses!$A$3:$A$100,'Current Working'!$A$17:$A$23,Expenses!M$3:M$100)</f>
        <v>182303.74</v>
      </c>
      <c r="L17" s="42">
        <f>SUMIF(Expenses!$A$3:$A$100,'Current Working'!$A$17:$A$23,Expenses!N$3:N$100)</f>
        <v>182303.74</v>
      </c>
      <c r="M17" s="46">
        <f t="shared" ref="M17:M24" si="6">L17-G17</f>
        <v>-125352.26000000001</v>
      </c>
      <c r="N17" s="47">
        <f t="shared" ref="N17:N24" si="7">IFERROR(M17/G17,"-")</f>
        <v>-0.4074429232649453</v>
      </c>
      <c r="O17" s="41"/>
      <c r="Q17" s="42">
        <f>SUMIF(Expenses!$A$3:$A$100,'Current Working'!$A$17:$A$23,Expenses!Q$3:Q$100)</f>
        <v>321970</v>
      </c>
      <c r="R17" s="42">
        <f>SUMIF(Expenses!$A$3:$A$100,'Current Working'!$A$17:$A$23,Expenses!R$3:R$100)</f>
        <v>321970</v>
      </c>
      <c r="S17" s="42">
        <f>SUMIF(Expenses!$A$3:$A$100,'Current Working'!$A$17:$A$23,Expenses!S$3:S$100)</f>
        <v>0</v>
      </c>
      <c r="T17" s="42">
        <f>SUMIF(Expenses!$A$3:$A$100,'Current Working'!$A$17:$A$23,Expenses!T$3:T$100)</f>
        <v>0</v>
      </c>
      <c r="U17" s="42">
        <f>SUMIF(Expenses!$A$3:$A$100,'Current Working'!$A$17:$A$23,Expenses!U$3:U$100)</f>
        <v>0</v>
      </c>
      <c r="V17" s="42">
        <f>SUMIF(Expenses!$A$3:$A$100,'Current Working'!$A$17:$A$23,Expenses!V$3:V$100)</f>
        <v>274251.78999999998</v>
      </c>
      <c r="W17" s="42">
        <f>SUMIF(Expenses!$A$3:$A$100,'Current Working'!$A$17:$A$23,Expenses!W$3:W$100)</f>
        <v>274251.78999999998</v>
      </c>
      <c r="X17" s="46">
        <f>+W17-Q17</f>
        <v>-47718.210000000021</v>
      </c>
      <c r="Y17" s="47">
        <f>IFERROR(X17/Q17,"-")</f>
        <v>-0.1482070068639936</v>
      </c>
      <c r="Z17" s="41"/>
      <c r="AA17" s="41"/>
      <c r="AB17" s="42">
        <f>SUMIF(Expenses!$A$3:$A$100,'Current Working'!$A$17:$A$23,Expenses!Z$3:Z$100)</f>
        <v>238240</v>
      </c>
      <c r="AC17" s="42">
        <f>SUMIF(Expenses!$A$3:$A$100,'Current Working'!$A$17:$A$23,Expenses!AA$3:AA$100)</f>
        <v>257610</v>
      </c>
      <c r="AD17" s="42">
        <f>SUMIF(Expenses!$A$3:$A$100,'Current Working'!$A$17:$A$23,Expenses!AB$3:AB$100)</f>
        <v>0</v>
      </c>
      <c r="AE17" s="42">
        <f>SUMIF(Expenses!$A$3:$A$100,'Current Working'!$A$17:$A$23,Expenses!AC$3:AC$100)</f>
        <v>0</v>
      </c>
      <c r="AF17" s="42">
        <f>SUMIF(Expenses!$A$3:$A$100,'Current Working'!$A$17:$A$23,Expenses!AD$3:AD$100)</f>
        <v>0</v>
      </c>
      <c r="AG17" s="42">
        <f>SUMIF(Expenses!$A$3:$A$100,'Current Working'!$A$17:$A$23,Expenses!AE$3:AE$100)</f>
        <v>176942.33</v>
      </c>
      <c r="AH17" s="42">
        <f>SUMIF(Expenses!$A$3:$A$100,'Current Working'!$A$17:$A$23,Expenses!AF$3:AF$100)</f>
        <v>176942.33</v>
      </c>
      <c r="AI17" s="46">
        <f>+AH17-AC17</f>
        <v>-80667.670000000013</v>
      </c>
      <c r="AJ17" s="47">
        <f>IFERROR(AI17/AC17,"-")</f>
        <v>-0.3131387368502776</v>
      </c>
      <c r="AK17" s="48"/>
      <c r="AL17" s="49"/>
      <c r="AM17" s="42">
        <f>SUMIF(Expenses!$A$3:$A$100,'Current Working'!$A$17:$A$23,Expenses!AI$3:AI$100)</f>
        <v>142566</v>
      </c>
      <c r="AN17" s="42">
        <f>SUMIF(Expenses!$A$3:$A$100,'Current Working'!$A$17:$A$23,Expenses!AJ$3:AJ$100)</f>
        <v>142566</v>
      </c>
      <c r="AO17" s="42">
        <f>SUMIF(Expenses!$A$3:$A$100,'Current Working'!$A$17:$A$23,Expenses!AK$3:AK$100)</f>
        <v>0</v>
      </c>
      <c r="AP17" s="42">
        <f>SUMIF(Expenses!$A$3:$A$100,'Current Working'!$A$17:$A$23,Expenses!AL$3:AL$100)</f>
        <v>63354.64</v>
      </c>
      <c r="AQ17" s="42">
        <f>SUMIF(Expenses!$A$3:$A$100,'Current Working'!$A$17:$A$23,Expenses!AM$3:AM$100)</f>
        <v>0</v>
      </c>
      <c r="AR17" s="42">
        <f>SUMIF(Expenses!$A$3:$A$100,'Current Working'!$A$17:$A$23,Expenses!AN$3:AN$100)</f>
        <v>0</v>
      </c>
      <c r="AS17" s="42">
        <f>SUMIF(Expenses!$A$3:$A$100,'Current Working'!$A$17:$A$23,Expenses!AO$3:AO$100)</f>
        <v>0</v>
      </c>
      <c r="AT17" s="42">
        <f>SUMIF(Expenses!$A$3:$A$100,'Current Working'!$A$17:$A$23,Expenses!AP$3:AP$100)</f>
        <v>0</v>
      </c>
      <c r="AU17" s="46">
        <f>+AT17-AN17</f>
        <v>-142566</v>
      </c>
      <c r="AV17" s="47">
        <f>IFERROR(AU17/AN17,"-")</f>
        <v>-1</v>
      </c>
      <c r="AW17" s="48"/>
      <c r="AX17" s="68"/>
      <c r="AY17" s="42">
        <f>SUMIF(Expenses!$A$3:$A$100,'Current Working'!$A$17:$A$23,Expenses!AS$3:AS$100)</f>
        <v>0</v>
      </c>
      <c r="AZ17" s="46">
        <f>+AY17-AT17</f>
        <v>0</v>
      </c>
      <c r="BA17" s="47" t="str">
        <f>IFERROR(AZ17/AT17,"-")</f>
        <v>-</v>
      </c>
      <c r="BB17" s="42">
        <f>SUMIF(Expenses!$A$3:$A$100,'Current Working'!$A$17:$A$23,Expenses!AT$3:AT$100)</f>
        <v>0</v>
      </c>
      <c r="BC17" s="42">
        <f>SUMIF(Expenses!$A$3:$A$100,'Current Working'!$A$17:$A$23,Expenses!AU$3:AU$100)</f>
        <v>0</v>
      </c>
      <c r="BD17" s="42">
        <f>SUMIF(Expenses!$A$3:$A$100,'Current Working'!$A$17:$A$23,Expenses!AV$3:AV$100)</f>
        <v>0</v>
      </c>
      <c r="BE17" s="42">
        <f>SUMIF(Expenses!$A$3:$A$100,'Current Working'!$A$17:$A$23,Expenses!AW$3:AW$100)</f>
        <v>0</v>
      </c>
      <c r="BF17" s="42">
        <f>SUMIF(Expenses!$A$3:$A$100,'Current Working'!$A$17:$A$23,Expenses!AX$3:AX$100)</f>
        <v>0</v>
      </c>
      <c r="BG17" s="42">
        <f>SUMIF(Expenses!$A$3:$A$100,'Current Working'!$A$17:$A$23,Expenses!AY$3:AY$100)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3">
      <c r="A18" s="65">
        <v>5</v>
      </c>
      <c r="B18" s="66"/>
      <c r="C18" s="66"/>
      <c r="D18" s="40" t="s">
        <v>28</v>
      </c>
      <c r="E18" s="41"/>
      <c r="F18" s="42">
        <f>SUMIF(Expenses!$A$3:$A$100,'Current Working'!$A$17:$A$23,Expenses!H$3:H$100)</f>
        <v>352500</v>
      </c>
      <c r="G18" s="42">
        <f>SUMIF(Expenses!$A$3:$A$100,'Current Working'!$A$17:$A$23,Expenses!I$3:I$100)</f>
        <v>345200</v>
      </c>
      <c r="H18" s="42">
        <f>SUMIF(Expenses!$A$3:$A$100,'Current Working'!$A$17:$A$23,Expenses!J$3:J$100)</f>
        <v>0</v>
      </c>
      <c r="I18" s="42">
        <f>SUMIF(Expenses!$A$3:$A$100,'Current Working'!$A$17:$A$23,Expenses!K$3:K$100)</f>
        <v>0</v>
      </c>
      <c r="J18" s="42">
        <f>SUMIF(Expenses!$A$3:$A$100,'Current Working'!$A$17:$A$23,Expenses!L$3:L$100)</f>
        <v>0</v>
      </c>
      <c r="K18" s="42">
        <f>SUMIF(Expenses!$A$3:$A$100,'Current Working'!$A$17:$A$23,Expenses!M$3:M$100)</f>
        <v>76437.34</v>
      </c>
      <c r="L18" s="42">
        <f>SUMIF(Expenses!$A$3:$A$100,'Current Working'!$A$17:$A$23,Expenses!N$3:N$100)</f>
        <v>76437.34</v>
      </c>
      <c r="M18" s="46">
        <f t="shared" si="6"/>
        <v>-268762.66000000003</v>
      </c>
      <c r="N18" s="47">
        <f t="shared" si="7"/>
        <v>-0.77857085747392829</v>
      </c>
      <c r="O18" s="41"/>
      <c r="Q18" s="42">
        <f>SUMIF(Expenses!$A$3:$A$100,'Current Working'!$A$17:$A$23,Expenses!Q$3:Q$100)</f>
        <v>268750</v>
      </c>
      <c r="R18" s="42">
        <f>SUMIF(Expenses!$A$3:$A$100,'Current Working'!$A$17:$A$23,Expenses!R$3:R$100)</f>
        <v>331250</v>
      </c>
      <c r="S18" s="42">
        <f>SUMIF(Expenses!$A$3:$A$100,'Current Working'!$A$17:$A$23,Expenses!S$3:S$100)</f>
        <v>0</v>
      </c>
      <c r="T18" s="42">
        <f>SUMIF(Expenses!$A$3:$A$100,'Current Working'!$A$17:$A$23,Expenses!T$3:T$100)</f>
        <v>0</v>
      </c>
      <c r="U18" s="42">
        <f>SUMIF(Expenses!$A$3:$A$100,'Current Working'!$A$17:$A$23,Expenses!U$3:U$100)</f>
        <v>0</v>
      </c>
      <c r="V18" s="42">
        <f>SUMIF(Expenses!$A$3:$A$100,'Current Working'!$A$17:$A$23,Expenses!V$3:V$100)</f>
        <v>105203.03</v>
      </c>
      <c r="W18" s="42">
        <f>SUMIF(Expenses!$A$3:$A$100,'Current Working'!$A$17:$A$23,Expenses!W$3:W$100)</f>
        <v>105203.03</v>
      </c>
      <c r="X18" s="46">
        <f>+W18-Q18</f>
        <v>-163546.97</v>
      </c>
      <c r="Y18" s="47">
        <f>IFERROR(X18/Q18,"-")</f>
        <v>-0.60854686511627909</v>
      </c>
      <c r="Z18" s="41"/>
      <c r="AA18" s="41"/>
      <c r="AB18" s="42">
        <f>SUMIF(Expenses!$A$3:$A$100,'Current Working'!$A$17:$A$23,Expenses!Z$3:Z$100)</f>
        <v>54480</v>
      </c>
      <c r="AC18" s="42">
        <f>SUMIF(Expenses!$A$3:$A$100,'Current Working'!$A$17:$A$23,Expenses!AA$3:AA$100)</f>
        <v>116980</v>
      </c>
      <c r="AD18" s="42">
        <f>SUMIF(Expenses!$A$3:$A$100,'Current Working'!$A$17:$A$23,Expenses!AB$3:AB$100)</f>
        <v>0</v>
      </c>
      <c r="AE18" s="42">
        <f>SUMIF(Expenses!$A$3:$A$100,'Current Working'!$A$17:$A$23,Expenses!AC$3:AC$100)</f>
        <v>0</v>
      </c>
      <c r="AF18" s="42">
        <f>SUMIF(Expenses!$A$3:$A$100,'Current Working'!$A$17:$A$23,Expenses!AD$3:AD$100)</f>
        <v>0</v>
      </c>
      <c r="AG18" s="42">
        <f>SUMIF(Expenses!$A$3:$A$100,'Current Working'!$A$17:$A$23,Expenses!AE$3:AE$100)</f>
        <v>169863.07</v>
      </c>
      <c r="AH18" s="42">
        <f>SUMIF(Expenses!$A$3:$A$100,'Current Working'!$A$17:$A$23,Expenses!AF$3:AF$100)</f>
        <v>169863.07</v>
      </c>
      <c r="AI18" s="46">
        <f>+AH18-AC18</f>
        <v>52883.070000000007</v>
      </c>
      <c r="AJ18" s="47">
        <f>IFERROR(AI18/AC18,"-")</f>
        <v>0.45206932809027189</v>
      </c>
      <c r="AK18" s="48"/>
      <c r="AL18" s="49"/>
      <c r="AM18" s="42">
        <f>SUMIF(Expenses!$A$3:$A$100,'Current Working'!$A$17:$A$23,Expenses!AI$3:AI$100)</f>
        <v>54080</v>
      </c>
      <c r="AN18" s="42">
        <f>SUMIF(Expenses!$A$3:$A$100,'Current Working'!$A$17:$A$23,Expenses!AJ$3:AJ$100)</f>
        <v>54080</v>
      </c>
      <c r="AO18" s="42">
        <f>SUMIF(Expenses!$A$3:$A$100,'Current Working'!$A$17:$A$23,Expenses!AK$3:AK$100)</f>
        <v>0</v>
      </c>
      <c r="AP18" s="42">
        <f>SUMIF(Expenses!$A$3:$A$100,'Current Working'!$A$17:$A$23,Expenses!AL$3:AL$100)</f>
        <v>3263</v>
      </c>
      <c r="AQ18" s="42">
        <f>SUMIF(Expenses!$A$3:$A$100,'Current Working'!$A$17:$A$23,Expenses!AM$3:AM$100)</f>
        <v>0</v>
      </c>
      <c r="AR18" s="42">
        <f>SUMIF(Expenses!$A$3:$A$100,'Current Working'!$A$17:$A$23,Expenses!AN$3:AN$100)</f>
        <v>0</v>
      </c>
      <c r="AS18" s="42">
        <f>SUMIF(Expenses!$A$3:$A$100,'Current Working'!$A$17:$A$23,Expenses!AO$3:AO$100)</f>
        <v>0</v>
      </c>
      <c r="AT18" s="42">
        <f>SUMIF(Expenses!$A$3:$A$100,'Current Working'!$A$17:$A$23,Expenses!AP$3:AP$100)</f>
        <v>0</v>
      </c>
      <c r="AU18" s="46">
        <f>+AT18-AN18</f>
        <v>-54080</v>
      </c>
      <c r="AV18" s="47">
        <f t="shared" ref="AV18:AV24" si="8">IFERROR(AU18/AN18,"-")</f>
        <v>-1</v>
      </c>
      <c r="AW18" s="69"/>
      <c r="AY18" s="42">
        <f>SUMIF(Expenses!$A$3:$A$100,'Current Working'!$A$17:$A$23,Expenses!AS$3:AS$100)</f>
        <v>0</v>
      </c>
      <c r="AZ18" s="46">
        <f>+AY18-AT18</f>
        <v>0</v>
      </c>
      <c r="BA18" s="47" t="str">
        <f>IFERROR(AZ18/AT18,"-")</f>
        <v>-</v>
      </c>
      <c r="BB18" s="42">
        <f>SUMIF(Expenses!$A$3:$A$100,'Current Working'!$A$17:$A$23,Expenses!AT$3:AT$100)</f>
        <v>0</v>
      </c>
      <c r="BC18" s="42">
        <f>SUMIF(Expenses!$A$3:$A$100,'Current Working'!$A$17:$A$23,Expenses!AU$3:AU$100)</f>
        <v>0</v>
      </c>
      <c r="BD18" s="42">
        <f>SUMIF(Expenses!$A$3:$A$100,'Current Working'!$A$17:$A$23,Expenses!AV$3:AV$100)</f>
        <v>0</v>
      </c>
      <c r="BE18" s="42">
        <f>SUMIF(Expenses!$A$3:$A$100,'Current Working'!$A$17:$A$23,Expenses!AW$3:AW$100)</f>
        <v>0</v>
      </c>
      <c r="BF18" s="42">
        <f>SUMIF(Expenses!$A$3:$A$100,'Current Working'!$A$17:$A$23,Expenses!AX$3:AX$100)</f>
        <v>0</v>
      </c>
      <c r="BG18" s="42">
        <f>SUMIF(Expenses!$A$3:$A$100,'Current Working'!$A$17:$A$23,Expenses!AY$3:AY$100)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3">
      <c r="A19" s="65">
        <v>6</v>
      </c>
      <c r="B19" s="66"/>
      <c r="C19" s="66"/>
      <c r="D19" s="40" t="s">
        <v>145</v>
      </c>
      <c r="E19" s="41"/>
      <c r="F19" s="42">
        <f>SUMIF(Expenses!$A$3:$A$100,'Current Working'!$A$17:$A$23,Expenses!H$3:H$100)</f>
        <v>128910</v>
      </c>
      <c r="G19" s="42">
        <f>SUMIF(Expenses!$A$3:$A$100,'Current Working'!$A$17:$A$23,Expenses!I$3:I$100)</f>
        <v>128910</v>
      </c>
      <c r="H19" s="42">
        <f>SUMIF(Expenses!$A$3:$A$100,'Current Working'!$A$17:$A$23,Expenses!J$3:J$100)</f>
        <v>0</v>
      </c>
      <c r="I19" s="42">
        <f>SUMIF(Expenses!$A$3:$A$100,'Current Working'!$A$17:$A$23,Expenses!K$3:K$100)</f>
        <v>0</v>
      </c>
      <c r="J19" s="42">
        <f>SUMIF(Expenses!$A$3:$A$100,'Current Working'!$A$17:$A$23,Expenses!L$3:L$100)</f>
        <v>0</v>
      </c>
      <c r="K19" s="42">
        <f>SUMIF(Expenses!$A$3:$A$100,'Current Working'!$A$17:$A$23,Expenses!M$3:M$100)</f>
        <v>103857.64999999998</v>
      </c>
      <c r="L19" s="42">
        <f>SUMIF(Expenses!$A$3:$A$100,'Current Working'!$A$17:$A$23,Expenses!N$3:N$100)</f>
        <v>103857.64999999998</v>
      </c>
      <c r="M19" s="46">
        <f t="shared" si="6"/>
        <v>-25052.35000000002</v>
      </c>
      <c r="N19" s="47">
        <f t="shared" si="7"/>
        <v>-0.19433984950740843</v>
      </c>
      <c r="O19" s="41"/>
      <c r="Q19" s="42">
        <f>SUMIF(Expenses!$A$3:$A$100,'Current Working'!$A$17:$A$23,Expenses!Q$3:Q$100)</f>
        <v>125740</v>
      </c>
      <c r="R19" s="42">
        <f>SUMIF(Expenses!$A$3:$A$100,'Current Working'!$A$17:$A$23,Expenses!R$3:R$100)</f>
        <v>125040</v>
      </c>
      <c r="S19" s="42">
        <f>SUMIF(Expenses!$A$3:$A$100,'Current Working'!$A$17:$A$23,Expenses!S$3:S$100)</f>
        <v>0</v>
      </c>
      <c r="T19" s="42">
        <f>SUMIF(Expenses!$A$3:$A$100,'Current Working'!$A$17:$A$23,Expenses!T$3:T$100)</f>
        <v>0</v>
      </c>
      <c r="U19" s="42">
        <f>SUMIF(Expenses!$A$3:$A$100,'Current Working'!$A$17:$A$23,Expenses!U$3:U$100)</f>
        <v>0</v>
      </c>
      <c r="V19" s="42">
        <f>SUMIF(Expenses!$A$3:$A$100,'Current Working'!$A$17:$A$23,Expenses!V$3:V$100)</f>
        <v>93347.39</v>
      </c>
      <c r="W19" s="42">
        <f>SUMIF(Expenses!$A$3:$A$100,'Current Working'!$A$17:$A$23,Expenses!W$3:W$100)</f>
        <v>93347.39</v>
      </c>
      <c r="X19" s="46">
        <f>+W19-Q19</f>
        <v>-32392.61</v>
      </c>
      <c r="Y19" s="47">
        <f>IFERROR(X19/Q19,"-")</f>
        <v>-0.25761579449658023</v>
      </c>
      <c r="Z19" s="41"/>
      <c r="AA19" s="41"/>
      <c r="AB19" s="42">
        <f>SUMIF(Expenses!$A$3:$A$100,'Current Working'!$A$17:$A$23,Expenses!Z$3:Z$100)</f>
        <v>180860</v>
      </c>
      <c r="AC19" s="42">
        <f>SUMIF(Expenses!$A$3:$A$100,'Current Working'!$A$17:$A$23,Expenses!AA$3:AA$100)</f>
        <v>180860</v>
      </c>
      <c r="AD19" s="42">
        <f>SUMIF(Expenses!$A$3:$A$100,'Current Working'!$A$17:$A$23,Expenses!AB$3:AB$100)</f>
        <v>0</v>
      </c>
      <c r="AE19" s="42">
        <f>SUMIF(Expenses!$A$3:$A$100,'Current Working'!$A$17:$A$23,Expenses!AC$3:AC$100)</f>
        <v>0</v>
      </c>
      <c r="AF19" s="42">
        <f>SUMIF(Expenses!$A$3:$A$100,'Current Working'!$A$17:$A$23,Expenses!AD$3:AD$100)</f>
        <v>0</v>
      </c>
      <c r="AG19" s="42">
        <f>SUMIF(Expenses!$A$3:$A$100,'Current Working'!$A$17:$A$23,Expenses!AE$3:AE$100)</f>
        <v>78865.490000000005</v>
      </c>
      <c r="AH19" s="42">
        <f>SUMIF(Expenses!$A$3:$A$100,'Current Working'!$A$17:$A$23,Expenses!AF$3:AF$100)</f>
        <v>78865.490000000005</v>
      </c>
      <c r="AI19" s="46">
        <f>+AH19-AC19</f>
        <v>-101994.51</v>
      </c>
      <c r="AJ19" s="47">
        <f>IFERROR(AI19/AC19,"-")</f>
        <v>-0.56394177817096092</v>
      </c>
      <c r="AK19" s="48"/>
      <c r="AL19" s="49"/>
      <c r="AM19" s="42">
        <f>SUMIF(Expenses!$A$3:$A$100,'Current Working'!$A$17:$A$23,Expenses!AI$3:AI$100)</f>
        <v>180860</v>
      </c>
      <c r="AN19" s="42">
        <f>SUMIF(Expenses!$A$3:$A$100,'Current Working'!$A$17:$A$23,Expenses!AJ$3:AJ$100)</f>
        <v>180860</v>
      </c>
      <c r="AO19" s="42">
        <f>SUMIF(Expenses!$A$3:$A$100,'Current Working'!$A$17:$A$23,Expenses!AK$3:AK$100)</f>
        <v>0</v>
      </c>
      <c r="AP19" s="42">
        <f>SUMIF(Expenses!$A$3:$A$100,'Current Working'!$A$17:$A$23,Expenses!AL$3:AL$100)</f>
        <v>19553.509999999998</v>
      </c>
      <c r="AQ19" s="42">
        <f>SUMIF(Expenses!$A$3:$A$100,'Current Working'!$A$17:$A$23,Expenses!AM$3:AM$100)</f>
        <v>0</v>
      </c>
      <c r="AR19" s="42">
        <f>SUMIF(Expenses!$A$3:$A$100,'Current Working'!$A$17:$A$23,Expenses!AN$3:AN$100)</f>
        <v>0</v>
      </c>
      <c r="AS19" s="42">
        <f>SUMIF(Expenses!$A$3:$A$100,'Current Working'!$A$17:$A$23,Expenses!AO$3:AO$100)</f>
        <v>0</v>
      </c>
      <c r="AT19" s="42">
        <f>SUMIF(Expenses!$A$3:$A$100,'Current Working'!$A$17:$A$23,Expenses!AP$3:AP$100)</f>
        <v>0</v>
      </c>
      <c r="AU19" s="46">
        <f>+AT19-AN19</f>
        <v>-180860</v>
      </c>
      <c r="AV19" s="47">
        <f t="shared" si="8"/>
        <v>-1</v>
      </c>
      <c r="AW19" s="70"/>
      <c r="AY19" s="42">
        <f>SUMIF(Expenses!$A$3:$A$100,'Current Working'!$A$17:$A$23,Expenses!AS$3:AS$100)</f>
        <v>0</v>
      </c>
      <c r="AZ19" s="46">
        <f>+AY19-AT19</f>
        <v>0</v>
      </c>
      <c r="BA19" s="47" t="str">
        <f>IFERROR(AZ19/AT19,"-")</f>
        <v>-</v>
      </c>
      <c r="BB19" s="42">
        <f>SUMIF(Expenses!$A$3:$A$100,'Current Working'!$A$17:$A$23,Expenses!AT$3:AT$100)</f>
        <v>0</v>
      </c>
      <c r="BC19" s="42">
        <f>SUMIF(Expenses!$A$3:$A$100,'Current Working'!$A$17:$A$23,Expenses!AU$3:AU$100)</f>
        <v>0</v>
      </c>
      <c r="BD19" s="42">
        <f>SUMIF(Expenses!$A$3:$A$100,'Current Working'!$A$17:$A$23,Expenses!AV$3:AV$100)</f>
        <v>0</v>
      </c>
      <c r="BE19" s="42">
        <f>SUMIF(Expenses!$A$3:$A$100,'Current Working'!$A$17:$A$23,Expenses!AW$3:AW$100)</f>
        <v>0</v>
      </c>
      <c r="BF19" s="42">
        <f>SUMIF(Expenses!$A$3:$A$100,'Current Working'!$A$17:$A$23,Expenses!AX$3:AX$100)</f>
        <v>0</v>
      </c>
      <c r="BG19" s="42">
        <f>SUMIF(Expenses!$A$3:$A$100,'Current Working'!$A$17:$A$23,Expenses!AY$3:AY$100)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3">
      <c r="A20" s="65">
        <v>9</v>
      </c>
      <c r="B20" s="66"/>
      <c r="C20" s="66"/>
      <c r="D20" s="40" t="s">
        <v>144</v>
      </c>
      <c r="E20" s="41"/>
      <c r="F20" s="42">
        <f>SUMIF(Expenses!$A$3:$A$100,'Current Working'!$A$17:$A$23,Expenses!H$3:H$100)</f>
        <v>1000</v>
      </c>
      <c r="G20" s="42">
        <f>SUMIF(Expenses!$A$3:$A$100,'Current Working'!$A$17:$A$23,Expenses!I$3:I$100)</f>
        <v>122110</v>
      </c>
      <c r="H20" s="42">
        <f>SUMIF(Expenses!$A$3:$A$100,'Current Working'!$A$17:$A$23,Expenses!J$3:J$100)</f>
        <v>0</v>
      </c>
      <c r="I20" s="42">
        <f>SUMIF(Expenses!$A$3:$A$100,'Current Working'!$A$17:$A$23,Expenses!K$3:K$100)</f>
        <v>0</v>
      </c>
      <c r="J20" s="42">
        <f>SUMIF(Expenses!$A$3:$A$100,'Current Working'!$A$17:$A$23,Expenses!L$3:L$100)</f>
        <v>0</v>
      </c>
      <c r="K20" s="42">
        <f>SUMIF(Expenses!$A$3:$A$100,'Current Working'!$A$17:$A$23,Expenses!M$3:M$100)</f>
        <v>118277.84000000001</v>
      </c>
      <c r="L20" s="42">
        <f>SUMIF(Expenses!$A$3:$A$100,'Current Working'!$A$17:$A$23,Expenses!N$3:N$100)</f>
        <v>118277.84000000001</v>
      </c>
      <c r="M20" s="46">
        <f t="shared" si="6"/>
        <v>-3832.1599999999889</v>
      </c>
      <c r="N20" s="47">
        <f t="shared" si="7"/>
        <v>-3.1382851527311351E-2</v>
      </c>
      <c r="O20" s="41"/>
      <c r="Q20" s="42">
        <f>SUMIF(Expenses!$A$3:$A$100,'Current Working'!$A$17:$A$23,Expenses!Q$3:Q$100)</f>
        <v>0</v>
      </c>
      <c r="R20" s="42">
        <f>SUMIF(Expenses!$A$3:$A$100,'Current Working'!$A$17:$A$23,Expenses!R$3:R$100)</f>
        <v>94190</v>
      </c>
      <c r="S20" s="42">
        <f>SUMIF(Expenses!$A$3:$A$100,'Current Working'!$A$17:$A$23,Expenses!S$3:S$100)</f>
        <v>0</v>
      </c>
      <c r="T20" s="42">
        <f>SUMIF(Expenses!$A$3:$A$100,'Current Working'!$A$17:$A$23,Expenses!T$3:T$100)</f>
        <v>0</v>
      </c>
      <c r="U20" s="42">
        <f>SUMIF(Expenses!$A$3:$A$100,'Current Working'!$A$17:$A$23,Expenses!U$3:U$100)</f>
        <v>0</v>
      </c>
      <c r="V20" s="42">
        <f>SUMIF(Expenses!$A$3:$A$100,'Current Working'!$A$17:$A$23,Expenses!V$3:V$100)</f>
        <v>90435.06</v>
      </c>
      <c r="W20" s="42">
        <f>SUMIF(Expenses!$A$3:$A$100,'Current Working'!$A$17:$A$23,Expenses!W$3:W$100)</f>
        <v>90435.06</v>
      </c>
      <c r="X20" s="46">
        <f t="shared" ref="X20:X22" si="9">+W20-Q20</f>
        <v>90435.06</v>
      </c>
      <c r="Y20" s="47" t="str">
        <f t="shared" ref="Y20:Y22" si="10">IFERROR(X20/Q20,"-")</f>
        <v>-</v>
      </c>
      <c r="Z20" s="41"/>
      <c r="AA20" s="41"/>
      <c r="AB20" s="42">
        <f>SUMIF(Expenses!$A$3:$A$100,'Current Working'!$A$17:$A$23,Expenses!Z$3:Z$100)</f>
        <v>0</v>
      </c>
      <c r="AC20" s="42">
        <f>SUMIF(Expenses!$A$3:$A$100,'Current Working'!$A$17:$A$23,Expenses!AA$3:AA$100)</f>
        <v>30450</v>
      </c>
      <c r="AD20" s="42">
        <f>SUMIF(Expenses!$A$3:$A$100,'Current Working'!$A$17:$A$23,Expenses!AB$3:AB$100)</f>
        <v>0</v>
      </c>
      <c r="AE20" s="42">
        <f>SUMIF(Expenses!$A$3:$A$100,'Current Working'!$A$17:$A$23,Expenses!AC$3:AC$100)</f>
        <v>0</v>
      </c>
      <c r="AF20" s="42">
        <f>SUMIF(Expenses!$A$3:$A$100,'Current Working'!$A$17:$A$23,Expenses!AD$3:AD$100)</f>
        <v>0</v>
      </c>
      <c r="AG20" s="42">
        <f>SUMIF(Expenses!$A$3:$A$100,'Current Working'!$A$17:$A$23,Expenses!AE$3:AE$100)</f>
        <v>24642.34</v>
      </c>
      <c r="AH20" s="42">
        <f>SUMIF(Expenses!$A$3:$A$100,'Current Working'!$A$17:$A$23,Expenses!AF$3:AF$100)</f>
        <v>24642.34</v>
      </c>
      <c r="AI20" s="46">
        <f t="shared" ref="AI20:AI21" si="11">+AH20-AC20</f>
        <v>-5807.66</v>
      </c>
      <c r="AJ20" s="47">
        <f t="shared" ref="AJ20:AJ21" si="12">IFERROR(AI20/AC20,"-")</f>
        <v>-0.19072775041050902</v>
      </c>
      <c r="AK20" s="48"/>
      <c r="AL20" s="49"/>
      <c r="AM20" s="42">
        <f>SUMIF(Expenses!$A$3:$A$100,'Current Working'!$A$17:$A$23,Expenses!AI$3:AI$100)</f>
        <v>0</v>
      </c>
      <c r="AN20" s="42">
        <f>SUMIF(Expenses!$A$3:$A$100,'Current Working'!$A$17:$A$23,Expenses!AJ$3:AJ$100)</f>
        <v>0</v>
      </c>
      <c r="AO20" s="42">
        <f>SUMIF(Expenses!$A$3:$A$100,'Current Working'!$A$17:$A$23,Expenses!AK$3:AK$100)</f>
        <v>0</v>
      </c>
      <c r="AP20" s="42">
        <f>SUMIF(Expenses!$A$3:$A$100,'Current Working'!$A$17:$A$23,Expenses!AL$3:AL$100)</f>
        <v>-16.52</v>
      </c>
      <c r="AQ20" s="42">
        <f>SUMIF(Expenses!$A$3:$A$100,'Current Working'!$A$17:$A$23,Expenses!AM$3:AM$100)</f>
        <v>0</v>
      </c>
      <c r="AR20" s="42">
        <f>SUMIF(Expenses!$A$3:$A$100,'Current Working'!$A$17:$A$23,Expenses!AN$3:AN$100)</f>
        <v>0</v>
      </c>
      <c r="AS20" s="42">
        <f>SUMIF(Expenses!$A$3:$A$100,'Current Working'!$A$17:$A$23,Expenses!AO$3:AO$100)</f>
        <v>0</v>
      </c>
      <c r="AT20" s="42">
        <f>SUMIF(Expenses!$A$3:$A$100,'Current Working'!$A$17:$A$23,Expenses!AP$3:AP$100)</f>
        <v>0</v>
      </c>
      <c r="AU20" s="46">
        <f t="shared" ref="AU20:AU21" si="13">+AT20-AN20</f>
        <v>0</v>
      </c>
      <c r="AV20" s="47" t="str">
        <f t="shared" ref="AV20:AV21" si="14">IFERROR(AU20/AN20,"-")</f>
        <v>-</v>
      </c>
      <c r="AW20" s="70"/>
      <c r="AY20" s="42">
        <f>SUMIF(Expenses!$A$3:$A$100,'Current Working'!$A$17:$A$23,Expenses!AS$3:AS$100)</f>
        <v>0</v>
      </c>
      <c r="AZ20" s="46">
        <f t="shared" ref="AZ20:AZ22" si="15">+AY20-AT20</f>
        <v>0</v>
      </c>
      <c r="BA20" s="47" t="str">
        <f t="shared" ref="BA20:BA22" si="16">IFERROR(AZ20/AT20,"-")</f>
        <v>-</v>
      </c>
      <c r="BB20" s="42">
        <f>SUMIF(Expenses!$A$3:$A$100,'Current Working'!$A$17:$A$23,Expenses!AT$3:AT$100)</f>
        <v>0</v>
      </c>
      <c r="BC20" s="42">
        <f>SUMIF(Expenses!$A$3:$A$100,'Current Working'!$A$17:$A$23,Expenses!AU$3:AU$100)</f>
        <v>0</v>
      </c>
      <c r="BD20" s="42">
        <f>SUMIF(Expenses!$A$3:$A$100,'Current Working'!$A$17:$A$23,Expenses!AV$3:AV$100)</f>
        <v>0</v>
      </c>
      <c r="BE20" s="42">
        <f>SUMIF(Expenses!$A$3:$A$100,'Current Working'!$A$17:$A$23,Expenses!AW$3:AW$100)</f>
        <v>0</v>
      </c>
      <c r="BF20" s="42">
        <f>SUMIF(Expenses!$A$3:$A$100,'Current Working'!$A$17:$A$23,Expenses!AX$3:AX$100)</f>
        <v>0</v>
      </c>
      <c r="BG20" s="42">
        <f>SUMIF(Expenses!$A$3:$A$100,'Current Working'!$A$17:$A$23,Expenses!AY$3:AY$100)</f>
        <v>0</v>
      </c>
      <c r="BH20" s="46">
        <f t="shared" ref="BH20:BH22" si="17">+BG20-BB20</f>
        <v>0</v>
      </c>
      <c r="BI20" s="47" t="str">
        <f t="shared" ref="BI20:BI22" si="18">IFERROR(BH20/BB20,"-")</f>
        <v>-</v>
      </c>
      <c r="BJ20" s="70"/>
    </row>
    <row r="21" spans="1:62" s="67" customFormat="1" x14ac:dyDescent="0.3">
      <c r="A21" s="65">
        <v>13</v>
      </c>
      <c r="B21" s="66"/>
      <c r="C21" s="66"/>
      <c r="D21" s="40" t="s">
        <v>323</v>
      </c>
      <c r="E21" s="41"/>
      <c r="F21" s="42">
        <f>SUMIF(Expenses!$A$3:$A$100,'Current Working'!$A$17:$A$23,Expenses!H$3:H$100)</f>
        <v>2999585</v>
      </c>
      <c r="G21" s="42">
        <f>SUMIF(Expenses!$A$3:$A$100,'Current Working'!$A$17:$A$23,Expenses!I$3:I$100)</f>
        <v>3053120</v>
      </c>
      <c r="H21" s="42">
        <f>SUMIF(Expenses!$A$3:$A$100,'Current Working'!$A$17:$A$23,Expenses!J$3:J$100)</f>
        <v>0</v>
      </c>
      <c r="I21" s="42">
        <f>SUMIF(Expenses!$A$3:$A$100,'Current Working'!$A$17:$A$23,Expenses!K$3:K$100)</f>
        <v>0</v>
      </c>
      <c r="J21" s="42">
        <f>SUMIF(Expenses!$A$3:$A$100,'Current Working'!$A$17:$A$23,Expenses!L$3:L$100)</f>
        <v>0</v>
      </c>
      <c r="K21" s="42">
        <f>SUMIF(Expenses!$A$3:$A$100,'Current Working'!$A$17:$A$23,Expenses!M$3:M$100)</f>
        <v>2804924.37</v>
      </c>
      <c r="L21" s="42">
        <f>SUMIF(Expenses!$A$3:$A$100,'Current Working'!$A$17:$A$23,Expenses!N$3:N$100)</f>
        <v>2804924.37</v>
      </c>
      <c r="M21" s="46">
        <f t="shared" si="6"/>
        <v>-248195.62999999989</v>
      </c>
      <c r="N21" s="47">
        <f t="shared" si="7"/>
        <v>-8.1292458206686888E-2</v>
      </c>
      <c r="O21" s="41"/>
      <c r="Q21" s="42">
        <f>SUMIF(Expenses!$A$3:$A$100,'Current Working'!$A$17:$A$23,Expenses!Q$3:Q$100)</f>
        <v>3479821</v>
      </c>
      <c r="R21" s="42">
        <f>SUMIF(Expenses!$A$3:$A$100,'Current Working'!$A$17:$A$23,Expenses!R$3:R$100)</f>
        <v>3390881</v>
      </c>
      <c r="S21" s="42">
        <f>SUMIF(Expenses!$A$3:$A$100,'Current Working'!$A$17:$A$23,Expenses!S$3:S$100)</f>
        <v>0</v>
      </c>
      <c r="T21" s="42">
        <f>SUMIF(Expenses!$A$3:$A$100,'Current Working'!$A$17:$A$23,Expenses!T$3:T$100)</f>
        <v>0</v>
      </c>
      <c r="U21" s="42">
        <f>SUMIF(Expenses!$A$3:$A$100,'Current Working'!$A$17:$A$23,Expenses!U$3:U$100)</f>
        <v>0</v>
      </c>
      <c r="V21" s="42">
        <f>SUMIF(Expenses!$A$3:$A$100,'Current Working'!$A$17:$A$23,Expenses!V$3:V$100)</f>
        <v>3235793.5</v>
      </c>
      <c r="W21" s="42">
        <f>SUMIF(Expenses!$A$3:$A$100,'Current Working'!$A$17:$A$23,Expenses!W$3:W$100)</f>
        <v>3235793.5</v>
      </c>
      <c r="X21" s="46">
        <f t="shared" si="9"/>
        <v>-244027.5</v>
      </c>
      <c r="Y21" s="47">
        <f t="shared" si="10"/>
        <v>-7.0126451906577958E-2</v>
      </c>
      <c r="Z21" s="41"/>
      <c r="AA21" s="41"/>
      <c r="AB21" s="42">
        <f>SUMIF(Expenses!$A$3:$A$100,'Current Working'!$A$17:$A$23,Expenses!Z$3:Z$100)</f>
        <v>3790207</v>
      </c>
      <c r="AC21" s="42">
        <f>SUMIF(Expenses!$A$3:$A$100,'Current Working'!$A$17:$A$23,Expenses!AA$3:AA$100)</f>
        <v>3766895</v>
      </c>
      <c r="AD21" s="42">
        <f>SUMIF(Expenses!$A$3:$A$100,'Current Working'!$A$17:$A$23,Expenses!AB$3:AB$100)</f>
        <v>0</v>
      </c>
      <c r="AE21" s="42">
        <f>SUMIF(Expenses!$A$3:$A$100,'Current Working'!$A$17:$A$23,Expenses!AC$3:AC$100)</f>
        <v>0</v>
      </c>
      <c r="AF21" s="42">
        <f>SUMIF(Expenses!$A$3:$A$100,'Current Working'!$A$17:$A$23,Expenses!AD$3:AD$100)</f>
        <v>0</v>
      </c>
      <c r="AG21" s="42">
        <f>SUMIF(Expenses!$A$3:$A$100,'Current Working'!$A$17:$A$23,Expenses!AE$3:AE$100)</f>
        <v>3103271.26</v>
      </c>
      <c r="AH21" s="42">
        <f>SUMIF(Expenses!$A$3:$A$100,'Current Working'!$A$17:$A$23,Expenses!AF$3:AF$100)</f>
        <v>3103271.26</v>
      </c>
      <c r="AI21" s="46">
        <f t="shared" si="11"/>
        <v>-663623.74000000022</v>
      </c>
      <c r="AJ21" s="47">
        <f t="shared" si="12"/>
        <v>-0.176172614314973</v>
      </c>
      <c r="AK21" s="48"/>
      <c r="AL21" s="49"/>
      <c r="AM21" s="42">
        <f>SUMIF(Expenses!$A$3:$A$100,'Current Working'!$A$17:$A$23,Expenses!AI$3:AI$100)</f>
        <v>3790207</v>
      </c>
      <c r="AN21" s="42">
        <f>SUMIF(Expenses!$A$3:$A$100,'Current Working'!$A$17:$A$23,Expenses!AJ$3:AJ$100)</f>
        <v>3882959</v>
      </c>
      <c r="AO21" s="42">
        <f>SUMIF(Expenses!$A$3:$A$100,'Current Working'!$A$17:$A$23,Expenses!AK$3:AK$100)</f>
        <v>0</v>
      </c>
      <c r="AP21" s="42">
        <f>SUMIF(Expenses!$A$3:$A$100,'Current Working'!$A$17:$A$23,Expenses!AL$3:AL$100)</f>
        <v>2638324.6800000002</v>
      </c>
      <c r="AQ21" s="42">
        <f>SUMIF(Expenses!$A$3:$A$100,'Current Working'!$A$17:$A$23,Expenses!AM$3:AM$100)</f>
        <v>0</v>
      </c>
      <c r="AR21" s="42">
        <f>SUMIF(Expenses!$A$3:$A$100,'Current Working'!$A$17:$A$23,Expenses!AN$3:AN$100)</f>
        <v>0</v>
      </c>
      <c r="AS21" s="42">
        <f>SUMIF(Expenses!$A$3:$A$100,'Current Working'!$A$17:$A$23,Expenses!AO$3:AO$100)</f>
        <v>0</v>
      </c>
      <c r="AT21" s="42">
        <f>SUMIF(Expenses!$A$3:$A$100,'Current Working'!$A$17:$A$23,Expenses!AP$3:AP$100)</f>
        <v>0</v>
      </c>
      <c r="AU21" s="46">
        <f t="shared" si="13"/>
        <v>-3882959</v>
      </c>
      <c r="AV21" s="47">
        <f t="shared" si="14"/>
        <v>-1</v>
      </c>
      <c r="AW21" s="70"/>
      <c r="AY21" s="42">
        <f>SUMIF(Expenses!$A$3:$A$100,'Current Working'!$A$17:$A$23,Expenses!AS$3:AS$100)</f>
        <v>0</v>
      </c>
      <c r="AZ21" s="46">
        <f t="shared" si="15"/>
        <v>0</v>
      </c>
      <c r="BA21" s="47" t="str">
        <f t="shared" si="16"/>
        <v>-</v>
      </c>
      <c r="BB21" s="42">
        <f>SUMIF(Expenses!$A$3:$A$100,'Current Working'!$A$17:$A$23,Expenses!AT$3:AT$100)</f>
        <v>0</v>
      </c>
      <c r="BC21" s="42">
        <f>SUMIF(Expenses!$A$3:$A$100,'Current Working'!$A$17:$A$23,Expenses!AU$3:AU$100)</f>
        <v>0</v>
      </c>
      <c r="BD21" s="42">
        <f>SUMIF(Expenses!$A$3:$A$100,'Current Working'!$A$17:$A$23,Expenses!AV$3:AV$100)</f>
        <v>0</v>
      </c>
      <c r="BE21" s="42">
        <f>SUMIF(Expenses!$A$3:$A$100,'Current Working'!$A$17:$A$23,Expenses!AW$3:AW$100)</f>
        <v>0</v>
      </c>
      <c r="BF21" s="42">
        <f>SUMIF(Expenses!$A$3:$A$100,'Current Working'!$A$17:$A$23,Expenses!AX$3:AX$100)</f>
        <v>0</v>
      </c>
      <c r="BG21" s="42">
        <f>SUMIF(Expenses!$A$3:$A$100,'Current Working'!$A$17:$A$23,Expenses!AY$3:AY$100)</f>
        <v>0</v>
      </c>
      <c r="BH21" s="46">
        <f t="shared" si="17"/>
        <v>0</v>
      </c>
      <c r="BI21" s="47" t="str">
        <f t="shared" si="18"/>
        <v>-</v>
      </c>
      <c r="BJ21" s="70"/>
    </row>
    <row r="22" spans="1:62" s="67" customFormat="1" x14ac:dyDescent="0.3">
      <c r="A22" s="71">
        <v>7</v>
      </c>
      <c r="B22" s="66"/>
      <c r="C22" s="66"/>
      <c r="D22" s="40" t="s">
        <v>29</v>
      </c>
      <c r="E22" s="41"/>
      <c r="F22" s="42">
        <f>SUMIF(Expenses!$A$3:$A$100,'Current Working'!$A$17:$A$23,Expenses!H$3:H$100)</f>
        <v>0</v>
      </c>
      <c r="G22" s="42">
        <f>SUMIF(Expenses!$A$3:$A$100,'Current Working'!$A$17:$A$23,Expenses!I$3:I$100)</f>
        <v>0</v>
      </c>
      <c r="H22" s="42">
        <f>SUMIF(Expenses!$A$3:$A$100,'Current Working'!$A$17:$A$23,Expenses!J$3:J$100)</f>
        <v>0</v>
      </c>
      <c r="I22" s="42">
        <f>SUMIF(Expenses!$A$3:$A$100,'Current Working'!$A$17:$A$23,Expenses!K$3:K$100)</f>
        <v>0</v>
      </c>
      <c r="J22" s="42">
        <f>SUMIF(Expenses!$A$3:$A$100,'Current Working'!$A$17:$A$23,Expenses!L$3:L$100)</f>
        <v>0</v>
      </c>
      <c r="K22" s="42">
        <f>SUMIF(Expenses!$A$3:$A$100,'Current Working'!$A$17:$A$23,Expenses!M$3:M$100)</f>
        <v>0</v>
      </c>
      <c r="L22" s="42">
        <f>SUMIF(Expenses!$A$3:$A$100,'Current Working'!$A$17:$A$23,Expenses!N$3:N$100)</f>
        <v>0</v>
      </c>
      <c r="M22" s="46">
        <f t="shared" si="6"/>
        <v>0</v>
      </c>
      <c r="N22" s="47" t="str">
        <f t="shared" si="7"/>
        <v>-</v>
      </c>
      <c r="O22" s="41"/>
      <c r="Q22" s="42">
        <f>SUMIF(Expenses!$A$3:$A$100,'Current Working'!$A$17:$A$23,Expenses!Q$3:Q$100)</f>
        <v>0</v>
      </c>
      <c r="R22" s="42">
        <f>SUMIF(Expenses!$A$3:$A$100,'Current Working'!$A$17:$A$23,Expenses!R$3:R$100)</f>
        <v>0</v>
      </c>
      <c r="S22" s="42">
        <f>SUMIF(Expenses!$A$3:$A$100,'Current Working'!$A$17:$A$23,Expenses!S$3:S$100)</f>
        <v>0</v>
      </c>
      <c r="T22" s="42">
        <f>SUMIF(Expenses!$A$3:$A$100,'Current Working'!$A$17:$A$23,Expenses!T$3:T$100)</f>
        <v>0</v>
      </c>
      <c r="U22" s="42">
        <f>SUMIF(Expenses!$A$3:$A$100,'Current Working'!$A$17:$A$23,Expenses!U$3:U$100)</f>
        <v>0</v>
      </c>
      <c r="V22" s="42">
        <f>SUMIF(Expenses!$A$3:$A$100,'Current Working'!$A$17:$A$23,Expenses!V$3:V$100)</f>
        <v>0</v>
      </c>
      <c r="W22" s="42">
        <f>SUMIF(Expenses!$A$3:$A$100,'Current Working'!$A$17:$A$23,Expenses!W$3:W$100)</f>
        <v>0</v>
      </c>
      <c r="X22" s="46">
        <f t="shared" si="9"/>
        <v>0</v>
      </c>
      <c r="Y22" s="47" t="str">
        <f t="shared" si="10"/>
        <v>-</v>
      </c>
      <c r="Z22" s="41"/>
      <c r="AA22" s="41"/>
      <c r="AB22" s="42">
        <f>SUMIF(Expenses!$A$3:$A$100,'Current Working'!$A$17:$A$23,Expenses!Z$3:Z$100)</f>
        <v>10450</v>
      </c>
      <c r="AC22" s="42">
        <f>SUMIF(Expenses!$A$3:$A$100,'Current Working'!$A$17:$A$23,Expenses!AA$3:AA$100)</f>
        <v>0</v>
      </c>
      <c r="AD22" s="42">
        <f>SUMIF(Expenses!$A$3:$A$100,'Current Working'!$A$17:$A$23,Expenses!AB$3:AB$100)</f>
        <v>0</v>
      </c>
      <c r="AE22" s="42">
        <f>SUMIF(Expenses!$A$3:$A$100,'Current Working'!$A$17:$A$23,Expenses!AC$3:AC$100)</f>
        <v>0</v>
      </c>
      <c r="AF22" s="42">
        <f>SUMIF(Expenses!$A$3:$A$100,'Current Working'!$A$17:$A$23,Expenses!AD$3:AD$100)</f>
        <v>0</v>
      </c>
      <c r="AG22" s="42">
        <f>SUMIF(Expenses!$A$3:$A$100,'Current Working'!$A$17:$A$23,Expenses!AE$3:AE$100)</f>
        <v>0</v>
      </c>
      <c r="AH22" s="42">
        <f>SUMIF(Expenses!$A$3:$A$100,'Current Working'!$A$17:$A$23,Expenses!AF$3:AF$100)</f>
        <v>0</v>
      </c>
      <c r="AI22" s="46">
        <f>+AH22-AC22</f>
        <v>0</v>
      </c>
      <c r="AJ22" s="47" t="str">
        <f>IFERROR(AI22/AC22,"-")</f>
        <v>-</v>
      </c>
      <c r="AK22" s="48"/>
      <c r="AL22" s="49"/>
      <c r="AM22" s="42">
        <f>SUMIF(Expenses!$A$3:$A$100,'Current Working'!$A$17:$A$23,Expenses!AI$3:AI$100)</f>
        <v>10450</v>
      </c>
      <c r="AN22" s="42">
        <f>SUMIF(Expenses!$A$3:$A$100,'Current Working'!$A$17:$A$23,Expenses!AJ$3:AJ$100)</f>
        <v>10450</v>
      </c>
      <c r="AO22" s="42">
        <f>SUMIF(Expenses!$A$3:$A$100,'Current Working'!$A$17:$A$23,Expenses!AK$3:AK$100)</f>
        <v>0</v>
      </c>
      <c r="AP22" s="42">
        <f>SUMIF(Expenses!$A$3:$A$100,'Current Working'!$A$17:$A$23,Expenses!AL$3:AL$100)</f>
        <v>0</v>
      </c>
      <c r="AQ22" s="42">
        <f>SUMIF(Expenses!$A$3:$A$100,'Current Working'!$A$17:$A$23,Expenses!AM$3:AM$100)</f>
        <v>0</v>
      </c>
      <c r="AR22" s="42">
        <f>SUMIF(Expenses!$A$3:$A$100,'Current Working'!$A$17:$A$23,Expenses!AN$3:AN$100)</f>
        <v>0</v>
      </c>
      <c r="AS22" s="42">
        <f>SUMIF(Expenses!$A$3:$A$100,'Current Working'!$A$17:$A$23,Expenses!AO$3:AO$100)</f>
        <v>0</v>
      </c>
      <c r="AT22" s="42">
        <f>SUMIF(Expenses!$A$3:$A$100,'Current Working'!$A$17:$A$23,Expenses!AP$3:AP$100)</f>
        <v>0</v>
      </c>
      <c r="AU22" s="46">
        <f>+AT22-AN22</f>
        <v>-10450</v>
      </c>
      <c r="AV22" s="47">
        <f t="shared" si="8"/>
        <v>-1</v>
      </c>
      <c r="AW22" s="48"/>
      <c r="AY22" s="42">
        <f>SUMIF(Expenses!$A$3:$A$100,'Current Working'!$A$17:$A$23,Expenses!AS$3:AS$100)</f>
        <v>0</v>
      </c>
      <c r="AZ22" s="46">
        <f t="shared" si="15"/>
        <v>0</v>
      </c>
      <c r="BA22" s="47" t="str">
        <f t="shared" si="16"/>
        <v>-</v>
      </c>
      <c r="BB22" s="42">
        <f>SUMIF(Expenses!$A$3:$A$100,'Current Working'!$A$17:$A$23,Expenses!AT$3:AT$100)</f>
        <v>0</v>
      </c>
      <c r="BC22" s="42">
        <f>SUMIF(Expenses!$A$3:$A$100,'Current Working'!$A$17:$A$23,Expenses!AU$3:AU$100)</f>
        <v>0</v>
      </c>
      <c r="BD22" s="42">
        <f>SUMIF(Expenses!$A$3:$A$100,'Current Working'!$A$17:$A$23,Expenses!AV$3:AV$100)</f>
        <v>0</v>
      </c>
      <c r="BE22" s="42">
        <f>SUMIF(Expenses!$A$3:$A$100,'Current Working'!$A$17:$A$23,Expenses!AW$3:AW$100)</f>
        <v>0</v>
      </c>
      <c r="BF22" s="42">
        <f>SUMIF(Expenses!$A$3:$A$100,'Current Working'!$A$17:$A$23,Expenses!AX$3:AX$100)</f>
        <v>0</v>
      </c>
      <c r="BG22" s="42">
        <f>SUMIF(Expenses!$A$3:$A$100,'Current Working'!$A$17:$A$23,Expenses!AY$3:AY$100)</f>
        <v>0</v>
      </c>
      <c r="BH22" s="46">
        <f t="shared" si="17"/>
        <v>0</v>
      </c>
      <c r="BI22" s="47" t="str">
        <f t="shared" si="18"/>
        <v>-</v>
      </c>
      <c r="BJ22" s="48"/>
    </row>
    <row r="23" spans="1:62" s="67" customFormat="1" x14ac:dyDescent="0.3">
      <c r="A23" s="71">
        <v>8</v>
      </c>
      <c r="B23" s="66"/>
      <c r="C23" s="66"/>
      <c r="D23" s="40" t="s">
        <v>30</v>
      </c>
      <c r="E23" s="41"/>
      <c r="F23" s="42">
        <f>SUMIF(Expenses!$A$3:$A$100,'Current Working'!$A$17:$A$23,Expenses!H$3:H$100)</f>
        <v>0</v>
      </c>
      <c r="G23" s="42">
        <f>SUMIF(Expenses!$A$3:$A$100,'Current Working'!$A$17:$A$23,Expenses!I$3:I$100)</f>
        <v>0</v>
      </c>
      <c r="H23" s="42">
        <f>SUMIF(Expenses!$A$3:$A$100,'Current Working'!$A$17:$A$23,Expenses!J$3:J$100)</f>
        <v>0</v>
      </c>
      <c r="I23" s="42">
        <f>SUMIF(Expenses!$A$3:$A$100,'Current Working'!$A$17:$A$23,Expenses!K$3:K$100)</f>
        <v>0</v>
      </c>
      <c r="J23" s="42">
        <f>SUMIF(Expenses!$A$3:$A$100,'Current Working'!$A$17:$A$23,Expenses!L$3:L$100)</f>
        <v>0</v>
      </c>
      <c r="K23" s="42">
        <f>SUMIF(Expenses!$A$3:$A$100,'Current Working'!$A$17:$A$23,Expenses!M$3:M$100)</f>
        <v>0</v>
      </c>
      <c r="L23" s="42">
        <f>SUMIF(Expenses!$A$3:$A$100,'Current Working'!$A$17:$A$23,Expenses!N$3:N$100)</f>
        <v>0</v>
      </c>
      <c r="M23" s="46">
        <f t="shared" si="6"/>
        <v>0</v>
      </c>
      <c r="N23" s="47" t="str">
        <f t="shared" si="7"/>
        <v>-</v>
      </c>
      <c r="O23" s="41"/>
      <c r="Q23" s="42">
        <f>SUMIF(Expenses!$A$3:$A$100,'Current Working'!$A$17:$A$23,Expenses!Q$3:Q$100)</f>
        <v>0</v>
      </c>
      <c r="R23" s="42">
        <f>SUMIF(Expenses!$A$3:$A$100,'Current Working'!$A$17:$A$23,Expenses!R$3:R$100)</f>
        <v>0</v>
      </c>
      <c r="S23" s="42">
        <f>SUMIF(Expenses!$A$3:$A$100,'Current Working'!$A$17:$A$23,Expenses!S$3:S$100)</f>
        <v>0</v>
      </c>
      <c r="T23" s="42">
        <f>SUMIF(Expenses!$A$3:$A$100,'Current Working'!$A$17:$A$23,Expenses!T$3:T$100)</f>
        <v>0</v>
      </c>
      <c r="U23" s="42">
        <f>SUMIF(Expenses!$A$3:$A$100,'Current Working'!$A$17:$A$23,Expenses!U$3:U$100)</f>
        <v>0</v>
      </c>
      <c r="V23" s="42">
        <f>SUMIF(Expenses!$A$3:$A$100,'Current Working'!$A$17:$A$23,Expenses!V$3:V$100)</f>
        <v>0</v>
      </c>
      <c r="W23" s="42">
        <f>SUMIF(Expenses!$A$3:$A$100,'Current Working'!$A$17:$A$23,Expenses!W$3:W$100)</f>
        <v>0</v>
      </c>
      <c r="X23" s="46">
        <f>+W23-Q23</f>
        <v>0</v>
      </c>
      <c r="Y23" s="72" t="str">
        <f>IFERROR(X23/L23,"-")</f>
        <v>-</v>
      </c>
      <c r="Z23" s="41"/>
      <c r="AA23" s="41"/>
      <c r="AB23" s="42">
        <f>SUMIF(Expenses!$A$3:$A$100,'Current Working'!$A$17:$A$23,Expenses!Z$3:Z$100)</f>
        <v>0</v>
      </c>
      <c r="AC23" s="42">
        <f>SUMIF(Expenses!$A$3:$A$100,'Current Working'!$A$17:$A$23,Expenses!AA$3:AA$100)</f>
        <v>0</v>
      </c>
      <c r="AD23" s="42">
        <f>SUMIF(Expenses!$A$3:$A$100,'Current Working'!$A$17:$A$23,Expenses!AB$3:AB$100)</f>
        <v>0</v>
      </c>
      <c r="AE23" s="42">
        <f>SUMIF(Expenses!$A$3:$A$100,'Current Working'!$A$17:$A$23,Expenses!AC$3:AC$100)</f>
        <v>0</v>
      </c>
      <c r="AF23" s="42">
        <f>SUMIF(Expenses!$A$3:$A$100,'Current Working'!$A$17:$A$23,Expenses!AD$3:AD$100)</f>
        <v>0</v>
      </c>
      <c r="AG23" s="42">
        <f>SUMIF(Expenses!$A$3:$A$100,'Current Working'!$A$17:$A$23,Expenses!AE$3:AE$100)</f>
        <v>0</v>
      </c>
      <c r="AH23" s="42">
        <f>SUMIF(Expenses!$A$3:$A$100,'Current Working'!$A$17:$A$23,Expenses!AF$3:AF$100)</f>
        <v>0</v>
      </c>
      <c r="AI23" s="46">
        <f>+AH23-AC23</f>
        <v>0</v>
      </c>
      <c r="AJ23" s="47" t="str">
        <f>IFERROR(AI23/AC23,"-")</f>
        <v>-</v>
      </c>
      <c r="AK23" s="48"/>
      <c r="AL23" s="49"/>
      <c r="AM23" s="42">
        <f>SUMIF(Expenses!$A$3:$A$100,'Current Working'!$A$17:$A$23,Expenses!AI$3:AI$100)</f>
        <v>0</v>
      </c>
      <c r="AN23" s="42">
        <f>SUMIF(Expenses!$A$3:$A$100,'Current Working'!$A$17:$A$23,Expenses!AJ$3:AJ$100)</f>
        <v>0</v>
      </c>
      <c r="AO23" s="42">
        <f>SUMIF(Expenses!$A$3:$A$100,'Current Working'!$A$17:$A$23,Expenses!AK$3:AK$100)</f>
        <v>0</v>
      </c>
      <c r="AP23" s="42">
        <f>SUMIF(Expenses!$A$3:$A$100,'Current Working'!$A$17:$A$23,Expenses!AL$3:AL$100)</f>
        <v>0</v>
      </c>
      <c r="AQ23" s="42">
        <f>SUMIF(Expenses!$A$3:$A$100,'Current Working'!$A$17:$A$23,Expenses!AM$3:AM$100)</f>
        <v>0</v>
      </c>
      <c r="AR23" s="42">
        <f>SUMIF(Expenses!$A$3:$A$100,'Current Working'!$A$17:$A$23,Expenses!AN$3:AN$100)</f>
        <v>0</v>
      </c>
      <c r="AS23" s="42">
        <f>SUMIF(Expenses!$A$3:$A$100,'Current Working'!$A$17:$A$23,Expenses!AO$3:AO$100)</f>
        <v>0</v>
      </c>
      <c r="AT23" s="42">
        <f>SUMIF(Expenses!$A$3:$A$100,'Current Working'!$A$17:$A$23,Expenses!AP$3:AP$100)</f>
        <v>0</v>
      </c>
      <c r="AU23" s="46">
        <f>+AT23-AN23</f>
        <v>0</v>
      </c>
      <c r="AV23" s="47" t="str">
        <f t="shared" si="8"/>
        <v>-</v>
      </c>
      <c r="AW23" s="70"/>
      <c r="AY23" s="42">
        <f>SUMIF(Expenses!$A$3:$A$100,'Current Working'!$A$17:$A$23,Expenses!AS$3:AS$100)</f>
        <v>0</v>
      </c>
      <c r="AZ23" s="46">
        <f>+AY23-AT23</f>
        <v>0</v>
      </c>
      <c r="BA23" s="47" t="str">
        <f>IFERROR(AZ23/AT23,"-")</f>
        <v>-</v>
      </c>
      <c r="BB23" s="42">
        <f>SUMIF(Expenses!$A$3:$A$100,'Current Working'!$A$17:$A$23,Expenses!AT$3:AT$100)</f>
        <v>0</v>
      </c>
      <c r="BC23" s="42">
        <f>SUMIF(Expenses!$A$3:$A$100,'Current Working'!$A$17:$A$23,Expenses!AU$3:AU$100)</f>
        <v>0</v>
      </c>
      <c r="BD23" s="42">
        <f>SUMIF(Expenses!$A$3:$A$100,'Current Working'!$A$17:$A$23,Expenses!AV$3:AV$100)</f>
        <v>0</v>
      </c>
      <c r="BE23" s="42">
        <f>SUMIF(Expenses!$A$3:$A$100,'Current Working'!$A$17:$A$23,Expenses!AW$3:AW$100)</f>
        <v>0</v>
      </c>
      <c r="BF23" s="42">
        <f>SUMIF(Expenses!$A$3:$A$100,'Current Working'!$A$17:$A$23,Expenses!AX$3:AX$100)</f>
        <v>0</v>
      </c>
      <c r="BG23" s="42">
        <f>SUMIF(Expenses!$A$3:$A$100,'Current Working'!$A$17:$A$23,Expenses!AY$3:AY$100)</f>
        <v>0</v>
      </c>
      <c r="BH23" s="46">
        <f>+BG23-BB23</f>
        <v>0</v>
      </c>
      <c r="BI23" s="47" t="str">
        <f>IFERROR(BH23/BB23,"-")</f>
        <v>-</v>
      </c>
      <c r="BJ23" s="70"/>
    </row>
    <row r="24" spans="1:62" s="67" customFormat="1" x14ac:dyDescent="0.3">
      <c r="A24" s="65"/>
      <c r="B24" s="73"/>
      <c r="C24" s="74" t="s">
        <v>31</v>
      </c>
      <c r="D24" s="75"/>
      <c r="E24" s="62"/>
      <c r="F24" s="76">
        <f t="shared" ref="F24:L24" si="19">SUM(F17:F23)</f>
        <v>3779351</v>
      </c>
      <c r="G24" s="77">
        <f t="shared" si="19"/>
        <v>3956996</v>
      </c>
      <c r="H24" s="77">
        <f t="shared" si="19"/>
        <v>0</v>
      </c>
      <c r="I24" s="77">
        <f t="shared" si="19"/>
        <v>0</v>
      </c>
      <c r="J24" s="77">
        <f t="shared" si="19"/>
        <v>0</v>
      </c>
      <c r="K24" s="77">
        <f t="shared" si="19"/>
        <v>3285800.94</v>
      </c>
      <c r="L24" s="77">
        <f t="shared" si="19"/>
        <v>3285800.94</v>
      </c>
      <c r="M24" s="78">
        <f t="shared" si="6"/>
        <v>-671195.06</v>
      </c>
      <c r="N24" s="47">
        <f t="shared" si="7"/>
        <v>-0.16962237515529457</v>
      </c>
      <c r="O24" s="41"/>
      <c r="Q24" s="77">
        <f t="shared" ref="Q24:X24" si="20">SUM(Q17:Q23)</f>
        <v>4196281</v>
      </c>
      <c r="R24" s="77">
        <f t="shared" si="20"/>
        <v>4263331</v>
      </c>
      <c r="S24" s="77">
        <f t="shared" si="20"/>
        <v>0</v>
      </c>
      <c r="T24" s="77">
        <f t="shared" si="20"/>
        <v>0</v>
      </c>
      <c r="U24" s="77">
        <f t="shared" si="20"/>
        <v>0</v>
      </c>
      <c r="V24" s="77">
        <f t="shared" si="20"/>
        <v>3799030.77</v>
      </c>
      <c r="W24" s="77">
        <f t="shared" si="20"/>
        <v>3799030.77</v>
      </c>
      <c r="X24" s="76">
        <f t="shared" si="20"/>
        <v>-397250.23000000004</v>
      </c>
      <c r="Y24" s="47">
        <f>IFERROR(X24/Q24,"-")</f>
        <v>-9.4667213658951824E-2</v>
      </c>
      <c r="Z24" s="41"/>
      <c r="AA24" s="41"/>
      <c r="AB24" s="76">
        <f t="shared" ref="AB24:AI24" si="21">SUM(AB17:AB23)</f>
        <v>4274237</v>
      </c>
      <c r="AC24" s="77">
        <f t="shared" si="21"/>
        <v>4352795</v>
      </c>
      <c r="AD24" s="77">
        <f t="shared" si="21"/>
        <v>0</v>
      </c>
      <c r="AE24" s="77">
        <f t="shared" si="21"/>
        <v>0</v>
      </c>
      <c r="AF24" s="77">
        <f t="shared" si="21"/>
        <v>0</v>
      </c>
      <c r="AG24" s="77">
        <f t="shared" si="21"/>
        <v>3553584.4899999998</v>
      </c>
      <c r="AH24" s="77">
        <f t="shared" si="21"/>
        <v>3553584.4899999998</v>
      </c>
      <c r="AI24" s="77">
        <f t="shared" si="21"/>
        <v>-799210.51000000024</v>
      </c>
      <c r="AJ24" s="47">
        <f>IFERROR(AI24/AC24,"-")</f>
        <v>-0.18360858023407953</v>
      </c>
      <c r="AK24" s="68"/>
      <c r="AL24" s="79"/>
      <c r="AM24" s="76">
        <f t="shared" ref="AM24:AU24" si="22">SUM(AM17:AM23)</f>
        <v>4178163</v>
      </c>
      <c r="AN24" s="77">
        <f t="shared" si="22"/>
        <v>4270915</v>
      </c>
      <c r="AO24" s="77">
        <f t="shared" si="22"/>
        <v>0</v>
      </c>
      <c r="AP24" s="77">
        <f t="shared" si="22"/>
        <v>2724479.31</v>
      </c>
      <c r="AQ24" s="77">
        <f t="shared" si="22"/>
        <v>0</v>
      </c>
      <c r="AR24" s="77">
        <f t="shared" si="22"/>
        <v>0</v>
      </c>
      <c r="AS24" s="77">
        <f t="shared" si="22"/>
        <v>0</v>
      </c>
      <c r="AT24" s="77">
        <f t="shared" si="22"/>
        <v>0</v>
      </c>
      <c r="AU24" s="77">
        <f t="shared" si="22"/>
        <v>-4270915</v>
      </c>
      <c r="AV24" s="47">
        <f t="shared" si="8"/>
        <v>-1</v>
      </c>
      <c r="AW24" s="68"/>
      <c r="AY24" s="76">
        <f>SUM(AY17:AY23)</f>
        <v>0</v>
      </c>
      <c r="AZ24" s="77">
        <f>SUM(AZ17:AZ23)</f>
        <v>0</v>
      </c>
      <c r="BA24" s="47" t="str">
        <f>IFERROR(AZ24/AT24,"-")</f>
        <v>-</v>
      </c>
      <c r="BB24" s="77">
        <f t="shared" ref="BB24:BH24" si="23">SUM(BB17:BB23)</f>
        <v>0</v>
      </c>
      <c r="BC24" s="77">
        <f t="shared" si="23"/>
        <v>0</v>
      </c>
      <c r="BD24" s="77">
        <f t="shared" si="23"/>
        <v>0</v>
      </c>
      <c r="BE24" s="77">
        <f t="shared" si="23"/>
        <v>0</v>
      </c>
      <c r="BF24" s="77">
        <f t="shared" si="23"/>
        <v>0</v>
      </c>
      <c r="BG24" s="77">
        <f t="shared" si="23"/>
        <v>0</v>
      </c>
      <c r="BH24" s="77">
        <f t="shared" si="23"/>
        <v>0</v>
      </c>
      <c r="BI24" s="47" t="str">
        <f>IFERROR(BH24/BB24,"-")</f>
        <v>-</v>
      </c>
      <c r="BJ24" s="68"/>
    </row>
    <row r="25" spans="1:62" s="67" customFormat="1" x14ac:dyDescent="0.3">
      <c r="A25" s="65"/>
      <c r="B25" s="39"/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46"/>
      <c r="AD25" s="46"/>
      <c r="AE25" s="46"/>
      <c r="AF25" s="46"/>
      <c r="AG25" s="46"/>
      <c r="AH25" s="46"/>
      <c r="AI25" s="62"/>
      <c r="AJ25" s="63"/>
      <c r="AK25" s="68"/>
      <c r="AL25" s="79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3">
      <c r="A26" s="65"/>
      <c r="B26" s="74" t="s">
        <v>32</v>
      </c>
      <c r="C26" s="74"/>
      <c r="D26" s="75"/>
      <c r="E26" s="62"/>
      <c r="F26" s="64"/>
      <c r="G26" s="62"/>
      <c r="H26" s="62"/>
      <c r="I26" s="62"/>
      <c r="J26" s="62"/>
      <c r="K26" s="62"/>
      <c r="L26" s="62"/>
      <c r="M26" s="62"/>
      <c r="N26" s="63"/>
      <c r="O26" s="41"/>
      <c r="Q26" s="62"/>
      <c r="R26" s="62"/>
      <c r="S26" s="62"/>
      <c r="T26" s="62"/>
      <c r="U26" s="62"/>
      <c r="V26" s="62"/>
      <c r="W26" s="62"/>
      <c r="X26" s="62"/>
      <c r="Y26" s="63"/>
      <c r="Z26" s="41"/>
      <c r="AA26" s="41"/>
      <c r="AB26" s="64"/>
      <c r="AC26" s="62"/>
      <c r="AD26" s="62"/>
      <c r="AE26" s="62"/>
      <c r="AF26" s="62"/>
      <c r="AG26" s="62"/>
      <c r="AH26" s="62"/>
      <c r="AI26" s="62"/>
      <c r="AJ26" s="63"/>
      <c r="AK26" s="68"/>
      <c r="AL26" s="79"/>
      <c r="AM26" s="64"/>
      <c r="AN26" s="62"/>
      <c r="AO26" s="62"/>
      <c r="AP26" s="62"/>
      <c r="AQ26" s="62"/>
      <c r="AR26" s="62"/>
      <c r="AS26" s="62"/>
      <c r="AT26" s="62"/>
      <c r="AU26" s="62"/>
      <c r="AV26" s="63"/>
      <c r="AW26" s="68"/>
      <c r="AY26" s="64"/>
      <c r="AZ26" s="62"/>
      <c r="BA26" s="63"/>
      <c r="BB26" s="62"/>
      <c r="BC26" s="62"/>
      <c r="BD26" s="62"/>
      <c r="BE26" s="62"/>
      <c r="BF26" s="62"/>
      <c r="BG26" s="62"/>
      <c r="BH26" s="62"/>
      <c r="BI26" s="63"/>
      <c r="BJ26" s="68"/>
    </row>
    <row r="27" spans="1:62" s="67" customFormat="1" ht="15" customHeight="1" x14ac:dyDescent="0.3">
      <c r="A27" s="65">
        <v>10</v>
      </c>
      <c r="B27" s="39"/>
      <c r="C27" s="39"/>
      <c r="D27" s="40" t="s">
        <v>157</v>
      </c>
      <c r="E27" s="62"/>
      <c r="F27" s="42">
        <f>SUMIF(Revenues!$A$3:$A$19,'Current Working'!$A$27:$A$28,Revenues!H$3:H$19)</f>
        <v>0</v>
      </c>
      <c r="G27" s="42">
        <f>SUMIF(Revenues!$A$3:$A$19,'Current Working'!$A$27:$A$28,Revenues!I$3:I$19)</f>
        <v>0</v>
      </c>
      <c r="H27" s="42">
        <f>SUMIF(Revenues!$A$3:$A$19,'Current Working'!$A$27:$A$28,Revenues!J$3:J$19)</f>
        <v>0</v>
      </c>
      <c r="I27" s="42">
        <f>SUMIF(Revenues!$A$3:$A$19,'Current Working'!$A$27:$A$28,Revenues!K$3:K$19)</f>
        <v>0</v>
      </c>
      <c r="J27" s="42">
        <f>SUMIF(Revenues!$A$3:$A$19,'Current Working'!$A$27:$A$28,Revenues!L$3:L$19)</f>
        <v>0</v>
      </c>
      <c r="K27" s="42">
        <f>SUMIF(Revenues!$A$3:$A$19,'Current Working'!$A$27:$A$28,Revenues!M$3:M$19)</f>
        <v>0</v>
      </c>
      <c r="L27" s="42">
        <f>SUMIF(Revenues!$A$3:$A$19,'Current Working'!$A$27:$A$28,Revenues!N$3:N$19)</f>
        <v>0</v>
      </c>
      <c r="M27" s="46">
        <f>L27-G27</f>
        <v>0</v>
      </c>
      <c r="N27" s="47" t="str">
        <f>IFERROR(M27/G27,"-")</f>
        <v>-</v>
      </c>
      <c r="O27" s="41"/>
      <c r="Q27" s="42">
        <f>SUMIF(Revenues!$A$3:$A$19,'Current Working'!$A$27:$A$28,Revenues!Q$3:Q$19)</f>
        <v>0</v>
      </c>
      <c r="R27" s="42">
        <f>SUMIF(Revenues!$A$3:$A$19,'Current Working'!$A$27:$A$28,Revenues!R$3:R$19)</f>
        <v>0</v>
      </c>
      <c r="S27" s="42">
        <f>SUMIF(Revenues!$A$3:$A$19,'Current Working'!$A$27:$A$28,Revenues!S$3:S$19)</f>
        <v>0</v>
      </c>
      <c r="T27" s="42">
        <f>SUMIF(Revenues!$A$3:$A$19,'Current Working'!$A$27:$A$28,Revenues!T$3:T$19)</f>
        <v>0</v>
      </c>
      <c r="U27" s="42">
        <f>SUMIF(Revenues!$A$3:$A$19,'Current Working'!$A$27:$A$28,Revenues!U$3:U$19)</f>
        <v>0</v>
      </c>
      <c r="V27" s="42">
        <f>SUMIF(Revenues!$A$3:$A$19,'Current Working'!$A$27:$A$28,Revenues!V$3:V$19)</f>
        <v>0</v>
      </c>
      <c r="W27" s="42">
        <f>SUMIF(Revenues!$A$3:$A$19,'Current Working'!$A$27:$A$28,Revenues!W$3:W$19)</f>
        <v>0</v>
      </c>
      <c r="X27" s="46">
        <f>Q27-M27</f>
        <v>0</v>
      </c>
      <c r="Y27" s="47" t="str">
        <f>IFERROR(X27/L27,"-")</f>
        <v>-</v>
      </c>
      <c r="Z27" s="41"/>
      <c r="AA27" s="41"/>
      <c r="AB27" s="42">
        <f>SUMIF(Revenues!$A$3:$A$19,'Current Working'!$A$27,Revenues!Z$3:Z$19)</f>
        <v>0</v>
      </c>
      <c r="AC27" s="42">
        <f>SUMIF(Revenues!$A$3:$A$19,'Current Working'!$A$27,Revenues!AA$3:AA$19)</f>
        <v>0</v>
      </c>
      <c r="AD27" s="42">
        <f>SUMIF(Revenues!$A$3:$A$19,'Current Working'!$A$27,Revenues!AB$3:AB$19)</f>
        <v>0</v>
      </c>
      <c r="AE27" s="42">
        <f>SUMIF(Revenues!$A$3:$A$19,'Current Working'!$A$27,Revenues!AC$3:AC$19)</f>
        <v>0</v>
      </c>
      <c r="AF27" s="42">
        <f>SUMIF(Revenues!$A$3:$A$19,'Current Working'!$A$27,Revenues!AD$3:AD$19)</f>
        <v>0</v>
      </c>
      <c r="AG27" s="42">
        <f>SUMIF(Revenues!$A$3:$A$19,'Current Working'!$A$27,Revenues!AE$3:AE$19)</f>
        <v>0</v>
      </c>
      <c r="AH27" s="42">
        <f>SUMIF(Revenues!$A$3:$A$19,'Current Working'!$A$27,Revenues!AF$3:AF$19)</f>
        <v>0</v>
      </c>
      <c r="AI27" s="46"/>
      <c r="AJ27" s="47"/>
      <c r="AK27" s="68"/>
      <c r="AL27" s="79"/>
      <c r="AM27" s="42">
        <f>SUMIF(Revenues!$A$3:$A$19,'Current Working'!$A$27,Revenues!AI$3:AI$19)</f>
        <v>0</v>
      </c>
      <c r="AN27" s="42">
        <f>SUMIF(Revenues!$A$3:$A$19,'Current Working'!$A$27,Revenues!AJ$3:AJ$19)</f>
        <v>0</v>
      </c>
      <c r="AO27" s="42">
        <f>SUMIF(Revenues!$A$3:$A$19,'Current Working'!$A$27,Revenues!AK$3:AK$19)</f>
        <v>0</v>
      </c>
      <c r="AP27" s="42">
        <f>SUMIF(Revenues!$A$3:$A$19,'Current Working'!$A$27,Revenues!AL$3:AL$19)</f>
        <v>0</v>
      </c>
      <c r="AQ27" s="42">
        <f>SUMIF(Revenues!$A$3:$A$19,'Current Working'!$A$27,Revenues!AM$3:AM$19)</f>
        <v>0</v>
      </c>
      <c r="AR27" s="42">
        <f>SUMIF(Revenues!$A$3:$A$19,'Current Working'!$A$27,Revenues!AN$3:AN$19)</f>
        <v>0</v>
      </c>
      <c r="AS27" s="42">
        <f>SUMIF(Revenues!$A$3:$A$19,'Current Working'!$A$27,Revenues!AO$3:AO$19)</f>
        <v>0</v>
      </c>
      <c r="AT27" s="42">
        <f>SUMIF(Revenues!$A$3:$A$19,'Current Working'!$A$27,Revenues!AP$3:AP$19)</f>
        <v>0</v>
      </c>
      <c r="AU27" s="46">
        <f>AK27-AH27</f>
        <v>0</v>
      </c>
      <c r="AV27" s="47" t="str">
        <f>IFERROR(AU27/AF27,"-")</f>
        <v>-</v>
      </c>
      <c r="AW27" s="68"/>
      <c r="AY27" s="42">
        <f ca="1">SUMIF(Revenues!$A$3:$A$13,'Current Working'!$A$27,Revenues!AS$3:AS$11)</f>
        <v>0</v>
      </c>
      <c r="AZ27" s="46">
        <f ca="1">+AY27-AT27</f>
        <v>0</v>
      </c>
      <c r="BA27" s="47" t="str">
        <f ca="1">IFERROR(AZ27/AM27,"-")</f>
        <v>-</v>
      </c>
      <c r="BB27" s="42">
        <f ca="1">SUMIF(Revenues!$A$3:$A$13,'Current Working'!$A$27,Revenues!AT$3:AT$11)</f>
        <v>0</v>
      </c>
      <c r="BC27" s="42">
        <f ca="1">SUMIF(Revenues!$A$3:$A$13,'Current Working'!$A$27,Revenues!AU$3:AU$11)</f>
        <v>0</v>
      </c>
      <c r="BD27" s="42">
        <f ca="1">SUMIF(Revenues!$A$3:$A$13,'Current Working'!$A$27,Revenues!AV$3:AV$11)</f>
        <v>0</v>
      </c>
      <c r="BE27" s="42">
        <f ca="1">SUMIF(Revenues!$A$3:$A$13,'Current Working'!$A$27,Revenues!AW$3:AW$11)</f>
        <v>0</v>
      </c>
      <c r="BF27" s="42">
        <f ca="1">SUMIF(Revenues!$A$3:$A$13,'Current Working'!$A$27,Revenues!AX$3:AX$11)</f>
        <v>0</v>
      </c>
      <c r="BG27" s="42">
        <f ca="1">SUMIF(Revenues!$A$3:$A$13,'Current Working'!$A$27,Revenues!AY$3:AY$11)</f>
        <v>0</v>
      </c>
      <c r="BH27" s="46">
        <f>AW27-AT27</f>
        <v>0</v>
      </c>
      <c r="BI27" s="47" t="str">
        <f>IFERROR(BH27/AR27,"-")</f>
        <v>-</v>
      </c>
      <c r="BJ27" s="68"/>
    </row>
    <row r="28" spans="1:62" s="67" customFormat="1" ht="15" customHeight="1" x14ac:dyDescent="0.3">
      <c r="A28" s="65">
        <v>12</v>
      </c>
      <c r="B28" s="39"/>
      <c r="C28" s="39"/>
      <c r="D28" s="40" t="s">
        <v>158</v>
      </c>
      <c r="E28" s="62"/>
      <c r="F28" s="42">
        <f>SUMIF(Revenues!$A$3:$A$19,'Current Working'!$A$27:$A$28,Revenues!H$3:H$19)</f>
        <v>425000</v>
      </c>
      <c r="G28" s="42">
        <f>SUMIF(Revenues!$A$3:$A$19,'Current Working'!$A$27:$A$28,Revenues!I$3:I$19)</f>
        <v>425000</v>
      </c>
      <c r="H28" s="42">
        <f>SUMIF(Revenues!$A$3:$A$19,'Current Working'!$A$27:$A$28,Revenues!J$3:J$19)</f>
        <v>0</v>
      </c>
      <c r="I28" s="42">
        <f>SUMIF(Revenues!$A$3:$A$19,'Current Working'!$A$27:$A$28,Revenues!K$3:K$19)</f>
        <v>0</v>
      </c>
      <c r="J28" s="42">
        <f>SUMIF(Revenues!$A$3:$A$19,'Current Working'!$A$27:$A$28,Revenues!L$3:L$19)</f>
        <v>0</v>
      </c>
      <c r="K28" s="42">
        <f>SUMIF(Revenues!$A$3:$A$19,'Current Working'!$A$27:$A$28,Revenues!M$3:M$19)</f>
        <v>425000</v>
      </c>
      <c r="L28" s="42">
        <f>SUMIF(Revenues!$A$3:$A$19,'Current Working'!$A$27:$A$28,Revenues!N$3:N$19)</f>
        <v>425000</v>
      </c>
      <c r="M28" s="46"/>
      <c r="N28" s="47"/>
      <c r="O28" s="41"/>
      <c r="Q28" s="42">
        <f>SUMIF(Revenues!$A$3:$A$19,'Current Working'!$A$27:$A$28,Revenues!Q$3:Q$19)</f>
        <v>450000</v>
      </c>
      <c r="R28" s="42">
        <f>SUMIF(Revenues!$A$3:$A$19,'Current Working'!$A$27:$A$28,Revenues!R$3:R$19)</f>
        <v>450000</v>
      </c>
      <c r="S28" s="42">
        <f>SUMIF(Revenues!$A$3:$A$19,'Current Working'!$A$27:$A$28,Revenues!S$3:S$19)</f>
        <v>0</v>
      </c>
      <c r="T28" s="42">
        <f>SUMIF(Revenues!$A$3:$A$19,'Current Working'!$A$27:$A$28,Revenues!T$3:T$19)</f>
        <v>0</v>
      </c>
      <c r="U28" s="42">
        <f>SUMIF(Revenues!$A$3:$A$19,'Current Working'!$A$27:$A$28,Revenues!U$3:U$19)</f>
        <v>0</v>
      </c>
      <c r="V28" s="42">
        <f>SUMIF(Revenues!$A$3:$A$19,'Current Working'!$A$27:$A$28,Revenues!V$3:V$19)</f>
        <v>450000</v>
      </c>
      <c r="W28" s="42">
        <f>SUMIF(Revenues!$A$3:$A$19,'Current Working'!$A$27:$A$28,Revenues!W$3:W$19)</f>
        <v>450000</v>
      </c>
      <c r="X28" s="46"/>
      <c r="Y28" s="47"/>
      <c r="Z28" s="41"/>
      <c r="AA28" s="41"/>
      <c r="AB28" s="42">
        <f>SUMIF(Revenues!$A$3:$A$19,'Current Working'!$A$27,Revenues!Z$3:Z$19)</f>
        <v>0</v>
      </c>
      <c r="AC28" s="42">
        <f>SUMIF(Revenues!$A$3:$A$19,'Current Working'!$A$27,Revenues!AA$3:AA$19)</f>
        <v>0</v>
      </c>
      <c r="AD28" s="42">
        <f>SUMIF(Revenues!$A$3:$A$19,'Current Working'!$A$27,Revenues!AB$3:AB$19)</f>
        <v>0</v>
      </c>
      <c r="AE28" s="42">
        <f>SUMIF(Revenues!$A$3:$A$19,'Current Working'!$A$27,Revenues!AC$3:AC$19)</f>
        <v>0</v>
      </c>
      <c r="AF28" s="42">
        <f>SUMIF(Revenues!$A$3:$A$19,'Current Working'!$A$27,Revenues!AD$3:AD$19)</f>
        <v>0</v>
      </c>
      <c r="AG28" s="42">
        <f>SUMIF(Revenues!$A$3:$A$19,'Current Working'!$A$27,Revenues!AE$3:AE$19)</f>
        <v>0</v>
      </c>
      <c r="AH28" s="42">
        <f>SUMIF(Revenues!$A$3:$A$19,'Current Working'!$A$27,Revenues!AF$3:AF$19)</f>
        <v>0</v>
      </c>
      <c r="AI28" s="46"/>
      <c r="AJ28" s="47"/>
      <c r="AK28" s="68"/>
      <c r="AL28" s="79"/>
      <c r="AM28" s="42">
        <f>SUMIF(Revenues!$A$3:$A$19,'Current Working'!$A$27,Revenues!AI$3:AI$19)</f>
        <v>0</v>
      </c>
      <c r="AN28" s="42">
        <f>SUMIF(Revenues!$A$3:$A$19,'Current Working'!$A$27,Revenues!AJ$3:AJ$19)</f>
        <v>0</v>
      </c>
      <c r="AO28" s="42">
        <f>SUMIF(Revenues!$A$3:$A$19,'Current Working'!$A$27,Revenues!AK$3:AK$19)</f>
        <v>0</v>
      </c>
      <c r="AP28" s="42">
        <f>SUMIF(Revenues!$A$3:$A$19,'Current Working'!$A$27,Revenues!AL$3:AL$19)</f>
        <v>0</v>
      </c>
      <c r="AQ28" s="42">
        <f>SUMIF(Revenues!$A$3:$A$19,'Current Working'!$A$27,Revenues!AM$3:AM$19)</f>
        <v>0</v>
      </c>
      <c r="AR28" s="42">
        <f>SUMIF(Revenues!$A$3:$A$19,'Current Working'!$A$27,Revenues!AN$3:AN$19)</f>
        <v>0</v>
      </c>
      <c r="AS28" s="42">
        <f>SUMIF(Revenues!$A$3:$A$19,'Current Working'!$A$27,Revenues!AO$3:AO$19)</f>
        <v>0</v>
      </c>
      <c r="AT28" s="42">
        <f>SUMIF(Revenues!$A$3:$A$19,'Current Working'!$A$27,Revenues!AP$3:AP$19)</f>
        <v>0</v>
      </c>
      <c r="AU28" s="46">
        <f>AK28-AH28</f>
        <v>0</v>
      </c>
      <c r="AV28" s="47" t="str">
        <f>IFERROR(AU28/AF28,"-")</f>
        <v>-</v>
      </c>
      <c r="AW28" s="68"/>
      <c r="AY28" s="42"/>
      <c r="AZ28" s="46"/>
      <c r="BA28" s="47"/>
      <c r="BB28" s="42"/>
      <c r="BC28" s="42"/>
      <c r="BD28" s="42"/>
      <c r="BE28" s="42"/>
      <c r="BF28" s="42"/>
      <c r="BG28" s="42"/>
      <c r="BH28" s="46"/>
      <c r="BI28" s="47"/>
      <c r="BJ28" s="68"/>
    </row>
    <row r="29" spans="1:62" s="67" customFormat="1" ht="15" customHeight="1" x14ac:dyDescent="0.3">
      <c r="A29" s="65">
        <v>11</v>
      </c>
      <c r="B29" s="39"/>
      <c r="C29" s="39"/>
      <c r="D29" s="40" t="s">
        <v>33</v>
      </c>
      <c r="E29" s="62"/>
      <c r="F29" s="42">
        <f>SUMIF(Expenses!$A$3:$A$100,'Current Working'!$A$29,Expenses!H$3:H$100)</f>
        <v>0</v>
      </c>
      <c r="G29" s="42">
        <f>SUMIF(Expenses!$A$3:$A$100,'Current Working'!$A$29,Expenses!I$3:I$100)</f>
        <v>0</v>
      </c>
      <c r="H29" s="42">
        <f>SUMIF(Expenses!$A$3:$A$100,'Current Working'!$A$29,Expenses!J$3:J$100)</f>
        <v>0</v>
      </c>
      <c r="I29" s="42">
        <f>SUMIF(Expenses!$A$3:$A$100,'Current Working'!$A$29,Expenses!K$3:K$100)</f>
        <v>0</v>
      </c>
      <c r="J29" s="42">
        <f>SUMIF(Expenses!$A$3:$A$100,'Current Working'!$A$29,Expenses!L$3:L$100)</f>
        <v>0</v>
      </c>
      <c r="K29" s="42">
        <f>SUMIF(Expenses!$A$3:$A$100,'Current Working'!$A$29,Expenses!M$3:M$100)</f>
        <v>0</v>
      </c>
      <c r="L29" s="42">
        <f>-SUMIF(Expenses!$A$3:$A$100,'Current Working'!$A$29,Expenses!N$3:N$100)</f>
        <v>0</v>
      </c>
      <c r="M29" s="46">
        <f>L29-G29</f>
        <v>0</v>
      </c>
      <c r="N29" s="47" t="str">
        <f>IFERROR(M29/G29,"-")</f>
        <v>-</v>
      </c>
      <c r="O29" s="41"/>
      <c r="Q29" s="42">
        <f>-SUMIF(Expenses!$A$3:$A$100,'Current Working'!$A$29,Expenses!Q$3:Q$100)</f>
        <v>0</v>
      </c>
      <c r="R29" s="42">
        <f>-SUMIF(Expenses!$A$3:$A$100,'Current Working'!$A$29,Expenses!R$3:R$100)</f>
        <v>0</v>
      </c>
      <c r="S29" s="42">
        <f>-SUMIF(Expenses!$A$3:$A$100,'Current Working'!$A$29,Expenses!S$3:S$100)</f>
        <v>0</v>
      </c>
      <c r="T29" s="42">
        <f>-SUMIF(Expenses!$A$3:$A$100,'Current Working'!$A$29,Expenses!T$3:T$100)</f>
        <v>0</v>
      </c>
      <c r="U29" s="42">
        <f>-SUMIF(Expenses!$A$3:$A$100,'Current Working'!$A$29,Expenses!U$3:U$100)</f>
        <v>0</v>
      </c>
      <c r="V29" s="42">
        <f>-SUMIF(Expenses!$A$3:$A$100,'Current Working'!$A$29,Expenses!V$3:V$100)</f>
        <v>0</v>
      </c>
      <c r="W29" s="42">
        <f>-SUMIF(Expenses!$A$3:$A$100,'Current Working'!$A$29,Expenses!W$3:W$100)</f>
        <v>0</v>
      </c>
      <c r="X29" s="82">
        <f>Q29-M29</f>
        <v>0</v>
      </c>
      <c r="Y29" s="47" t="str">
        <f>IFERROR(X29/L29,"-")</f>
        <v>-</v>
      </c>
      <c r="Z29" s="41"/>
      <c r="AA29" s="41"/>
      <c r="AB29" s="42">
        <f>-SUMIF(Expenses!$A$3:$A$100,'Current Working'!$A$29,Expenses!Z$3:Z$100)</f>
        <v>0</v>
      </c>
      <c r="AC29" s="42">
        <f>-SUMIF(Expenses!$A$3:$A$100,'Current Working'!$A$29,Expenses!AA$3:AA$100)</f>
        <v>0</v>
      </c>
      <c r="AD29" s="42">
        <f>-SUMIF(Expenses!$A$3:$A$100,'Current Working'!$A$29,Expenses!AB$3:AB$100)</f>
        <v>0</v>
      </c>
      <c r="AE29" s="42">
        <f>-SUMIF(Expenses!$A$3:$A$100,'Current Working'!$A$29,Expenses!AC$3:AC$100)</f>
        <v>0</v>
      </c>
      <c r="AF29" s="42">
        <f>-SUMIF(Expenses!$A$3:$A$100,'Current Working'!$A$29,Expenses!AD$3:AD$100)</f>
        <v>0</v>
      </c>
      <c r="AG29" s="42">
        <f>-SUMIF(Expenses!$A$3:$A$100,'Current Working'!$A$29,Expenses!AE$3:AE$100)</f>
        <v>0</v>
      </c>
      <c r="AH29" s="42">
        <f>-SUMIF(Expenses!$A$3:$A$100,'Current Working'!$A$29,Expenses!AF$3:AF$100)</f>
        <v>0</v>
      </c>
      <c r="AI29" s="46"/>
      <c r="AJ29" s="47"/>
      <c r="AK29" s="68"/>
      <c r="AL29" s="79"/>
      <c r="AM29" s="81">
        <f>-SUMIF(Expenses!$A$3:$A$100,'Current Working'!$A$29,Expenses!AI$3:AI$100)</f>
        <v>0</v>
      </c>
      <c r="AN29" s="81">
        <f>-SUMIF(Expenses!$A$3:$A$100,'Current Working'!$A$29,Expenses!AJ$3:AJ$100)</f>
        <v>0</v>
      </c>
      <c r="AO29" s="81">
        <f>-SUMIF(Expenses!$A$3:$A$100,'Current Working'!$A$29,Expenses!AK$3:AK$100)</f>
        <v>0</v>
      </c>
      <c r="AP29" s="81">
        <f>-SUMIF(Expenses!$A$3:$A$100,'Current Working'!$A$29,Expenses!AL$3:AL$100)</f>
        <v>0</v>
      </c>
      <c r="AQ29" s="81">
        <f>-SUMIF(Expenses!$A$3:$A$100,'Current Working'!$A$29,Expenses!AM$3:AM$100)</f>
        <v>0</v>
      </c>
      <c r="AR29" s="81">
        <f>-SUMIF(Expenses!$A$3:$A$100,'Current Working'!$A$29,Expenses!AN$3:AN$100)</f>
        <v>0</v>
      </c>
      <c r="AS29" s="81">
        <f>-SUMIF(Expenses!$A$3:$A$100,'Current Working'!$A$29,Expenses!AO$3:AO$100)</f>
        <v>0</v>
      </c>
      <c r="AT29" s="81">
        <f>-SUMIF(Expenses!$A$3:$A$100,'Current Working'!$A$29,Expenses!AP$3:AP$100)</f>
        <v>0</v>
      </c>
      <c r="AU29" s="46">
        <f>+AT29-AN29</f>
        <v>0</v>
      </c>
      <c r="AV29" s="47" t="str">
        <f>IFERROR(AU29/AF29,"-")</f>
        <v>-</v>
      </c>
      <c r="AW29" s="68"/>
      <c r="AY29" s="81">
        <f>-SUMIF(Expenses!$A$3:$A$100,'Current Working'!$A$29,Expenses!AS$3:AS$100)</f>
        <v>0</v>
      </c>
      <c r="AZ29" s="82">
        <f>+AY29-AT29</f>
        <v>0</v>
      </c>
      <c r="BA29" s="47" t="str">
        <f>IFERROR(AZ29/AM29,"-")</f>
        <v>-</v>
      </c>
      <c r="BB29" s="81">
        <f>-SUMIF(Expenses!$A$3:$A$100,'Current Working'!$A$29,Expenses!AT$3:AT$100)</f>
        <v>0</v>
      </c>
      <c r="BC29" s="81">
        <f>-SUMIF(Expenses!$A$3:$A$100,'Current Working'!$A$29,Expenses!AU$3:AU$100)</f>
        <v>0</v>
      </c>
      <c r="BD29" s="81">
        <f>-SUMIF(Expenses!$A$3:$A$100,'Current Working'!$A$29,Expenses!AV$3:AV$100)</f>
        <v>0</v>
      </c>
      <c r="BE29" s="81">
        <f>-SUMIF(Expenses!$A$3:$A$100,'Current Working'!$A$29,Expenses!AW$3:AW$100)</f>
        <v>0</v>
      </c>
      <c r="BF29" s="81">
        <f>-SUMIF(Expenses!$A$3:$A$100,'Current Working'!$A$29,Expenses!AX$3:AX$100)</f>
        <v>0</v>
      </c>
      <c r="BG29" s="81">
        <f>-SUMIF(Expenses!$A$3:$A$100,'Current Working'!$A$29,Expenses!AY$3:AY$100)</f>
        <v>0</v>
      </c>
      <c r="BH29" s="46">
        <f>+BG29-BB29</f>
        <v>0</v>
      </c>
      <c r="BI29" s="47" t="str">
        <f>IFERROR(BH29/AR29,"-")</f>
        <v>-</v>
      </c>
      <c r="BJ29" s="68"/>
    </row>
    <row r="30" spans="1:62" s="67" customFormat="1" ht="15" customHeight="1" x14ac:dyDescent="0.3">
      <c r="A30" s="65"/>
      <c r="B30" s="39"/>
      <c r="C30" s="39" t="s">
        <v>34</v>
      </c>
      <c r="D30" s="40"/>
      <c r="E30" s="62"/>
      <c r="F30" s="76">
        <f>SUM(F27:F29)</f>
        <v>425000</v>
      </c>
      <c r="G30" s="76">
        <f t="shared" ref="G30:L30" si="24">SUM(G27:G29)</f>
        <v>425000</v>
      </c>
      <c r="H30" s="76">
        <f t="shared" si="24"/>
        <v>0</v>
      </c>
      <c r="I30" s="76">
        <f t="shared" si="24"/>
        <v>0</v>
      </c>
      <c r="J30" s="76">
        <f t="shared" si="24"/>
        <v>0</v>
      </c>
      <c r="K30" s="76">
        <f t="shared" si="24"/>
        <v>425000</v>
      </c>
      <c r="L30" s="76">
        <f t="shared" si="24"/>
        <v>425000</v>
      </c>
      <c r="M30" s="46">
        <f>L30-G30</f>
        <v>0</v>
      </c>
      <c r="N30" s="47">
        <f>IFERROR(M30/G30,"-")</f>
        <v>0</v>
      </c>
      <c r="O30" s="41"/>
      <c r="Q30" s="77">
        <f>SUM(Q27:Q29)</f>
        <v>450000</v>
      </c>
      <c r="R30" s="77">
        <f t="shared" ref="R30:W30" si="25">SUM(R27:R29)</f>
        <v>450000</v>
      </c>
      <c r="S30" s="77">
        <f t="shared" si="25"/>
        <v>0</v>
      </c>
      <c r="T30" s="77">
        <f t="shared" si="25"/>
        <v>0</v>
      </c>
      <c r="U30" s="77">
        <f t="shared" si="25"/>
        <v>0</v>
      </c>
      <c r="V30" s="77">
        <f t="shared" si="25"/>
        <v>450000</v>
      </c>
      <c r="W30" s="77">
        <f t="shared" si="25"/>
        <v>450000</v>
      </c>
      <c r="X30" s="46">
        <f>Q30-M30</f>
        <v>450000</v>
      </c>
      <c r="Y30" s="47">
        <f>IFERROR(X30/L30,"-")</f>
        <v>1.0588235294117647</v>
      </c>
      <c r="Z30" s="41"/>
      <c r="AA30" s="41"/>
      <c r="AB30" s="77">
        <f t="shared" ref="AB30" si="26">SUM(AB27:AB29)</f>
        <v>0</v>
      </c>
      <c r="AC30" s="77">
        <f t="shared" ref="AC30" si="27">SUM(AC27:AC29)</f>
        <v>0</v>
      </c>
      <c r="AD30" s="77">
        <f t="shared" ref="AD30" si="28">SUM(AD27:AD29)</f>
        <v>0</v>
      </c>
      <c r="AE30" s="77">
        <f t="shared" ref="AE30" si="29">SUM(AE27:AE29)</f>
        <v>0</v>
      </c>
      <c r="AF30" s="77">
        <f t="shared" ref="AF30" si="30">SUM(AF27:AF29)</f>
        <v>0</v>
      </c>
      <c r="AG30" s="77">
        <f t="shared" ref="AG30" si="31">SUM(AG27:AG29)</f>
        <v>0</v>
      </c>
      <c r="AH30" s="77">
        <f t="shared" ref="AH30" si="32">SUM(AH27:AH29)</f>
        <v>0</v>
      </c>
      <c r="AI30" s="46"/>
      <c r="AJ30" s="47"/>
      <c r="AK30" s="68"/>
      <c r="AL30" s="79"/>
      <c r="AM30" s="186">
        <f>SUM(AM27:AM29)</f>
        <v>0</v>
      </c>
      <c r="AN30" s="83">
        <f t="shared" ref="AN30:AT30" si="33">SUM(AN27:AN29)</f>
        <v>0</v>
      </c>
      <c r="AO30" s="83">
        <f t="shared" si="33"/>
        <v>0</v>
      </c>
      <c r="AP30" s="83">
        <f t="shared" si="33"/>
        <v>0</v>
      </c>
      <c r="AQ30" s="83">
        <f t="shared" si="33"/>
        <v>0</v>
      </c>
      <c r="AR30" s="83">
        <f t="shared" si="33"/>
        <v>0</v>
      </c>
      <c r="AS30" s="83">
        <f t="shared" si="33"/>
        <v>0</v>
      </c>
      <c r="AT30" s="83">
        <f t="shared" si="33"/>
        <v>0</v>
      </c>
      <c r="AU30" s="46">
        <f>AK30-AH30</f>
        <v>0</v>
      </c>
      <c r="AV30" s="47" t="str">
        <f>IFERROR(AU30/AF30,"-")</f>
        <v>-</v>
      </c>
      <c r="AW30" s="68"/>
      <c r="AY30" s="76">
        <f ca="1">SUM(AY27:AY29)</f>
        <v>0</v>
      </c>
      <c r="AZ30" s="46">
        <f ca="1">+AY30-AT30</f>
        <v>0</v>
      </c>
      <c r="BA30" s="47" t="str">
        <f ca="1">IFERROR(AZ30/AM30,"-")</f>
        <v>-</v>
      </c>
      <c r="BB30" s="83">
        <f t="shared" ref="BB30:BG30" ca="1" si="34">SUM(BB27:BB29)</f>
        <v>0</v>
      </c>
      <c r="BC30" s="83">
        <f t="shared" ca="1" si="34"/>
        <v>0</v>
      </c>
      <c r="BD30" s="83">
        <f t="shared" ca="1" si="34"/>
        <v>0</v>
      </c>
      <c r="BE30" s="83">
        <f t="shared" ca="1" si="34"/>
        <v>0</v>
      </c>
      <c r="BF30" s="83">
        <f t="shared" ca="1" si="34"/>
        <v>0</v>
      </c>
      <c r="BG30" s="83">
        <f t="shared" ca="1" si="34"/>
        <v>0</v>
      </c>
      <c r="BH30" s="46">
        <f>AW30-AT30</f>
        <v>0</v>
      </c>
      <c r="BI30" s="47" t="str">
        <f>IFERROR(BH30/AR30,"-")</f>
        <v>-</v>
      </c>
      <c r="BJ30" s="68"/>
    </row>
    <row r="31" spans="1:62" s="67" customFormat="1" ht="15" customHeight="1" x14ac:dyDescent="0.3">
      <c r="A31" s="65"/>
      <c r="B31" s="39"/>
      <c r="C31" s="39"/>
      <c r="D31" s="40"/>
      <c r="E31" s="62"/>
      <c r="F31" s="64"/>
      <c r="G31" s="62"/>
      <c r="H31" s="62"/>
      <c r="I31" s="62"/>
      <c r="J31" s="62"/>
      <c r="K31" s="62"/>
      <c r="L31" s="62"/>
      <c r="M31" s="62"/>
      <c r="N31" s="63"/>
      <c r="O31" s="41"/>
      <c r="Q31" s="62"/>
      <c r="R31" s="62"/>
      <c r="S31" s="62"/>
      <c r="T31" s="62"/>
      <c r="U31" s="62"/>
      <c r="V31" s="62"/>
      <c r="W31" s="62"/>
      <c r="X31" s="62"/>
      <c r="Y31" s="63"/>
      <c r="Z31" s="41"/>
      <c r="AA31" s="41"/>
      <c r="AB31" s="64"/>
      <c r="AC31" s="62"/>
      <c r="AD31" s="62"/>
      <c r="AE31" s="62"/>
      <c r="AF31" s="62"/>
      <c r="AG31" s="62"/>
      <c r="AH31" s="62"/>
      <c r="AI31" s="62"/>
      <c r="AJ31" s="63"/>
      <c r="AK31" s="68"/>
      <c r="AL31" s="79"/>
      <c r="AM31" s="64"/>
      <c r="AN31" s="62"/>
      <c r="AO31" s="62"/>
      <c r="AP31" s="62"/>
      <c r="AQ31" s="62"/>
      <c r="AR31" s="62"/>
      <c r="AS31" s="62"/>
      <c r="AT31" s="62"/>
      <c r="AU31" s="62"/>
      <c r="AV31" s="63"/>
      <c r="AW31" s="68"/>
      <c r="AY31" s="64"/>
      <c r="AZ31" s="62"/>
      <c r="BA31" s="63"/>
      <c r="BB31" s="62"/>
      <c r="BC31" s="62"/>
      <c r="BD31" s="62"/>
      <c r="BE31" s="62"/>
      <c r="BF31" s="62"/>
      <c r="BG31" s="62"/>
      <c r="BH31" s="62"/>
      <c r="BI31" s="63"/>
      <c r="BJ31" s="68"/>
    </row>
    <row r="32" spans="1:62" s="67" customFormat="1" x14ac:dyDescent="0.3">
      <c r="A32" s="65"/>
      <c r="B32" s="39" t="s">
        <v>35</v>
      </c>
      <c r="C32" s="39"/>
      <c r="D32" s="75"/>
      <c r="E32" s="62"/>
      <c r="F32" s="84">
        <f>+F14-F24</f>
        <v>-301266</v>
      </c>
      <c r="G32" s="83">
        <f>+G14-G24</f>
        <v>-478911</v>
      </c>
      <c r="H32" s="62"/>
      <c r="I32" s="62"/>
      <c r="J32" s="62"/>
      <c r="K32" s="62"/>
      <c r="L32" s="83">
        <f>+L14+L30-L24</f>
        <v>550887.73</v>
      </c>
      <c r="M32" s="83">
        <f>+M14-M24</f>
        <v>604798.73</v>
      </c>
      <c r="N32" s="62"/>
      <c r="O32" s="41"/>
      <c r="Q32" s="83">
        <f t="shared" ref="Q32:W32" ca="1" si="35">+Q14-Q24</f>
        <v>-548446</v>
      </c>
      <c r="R32" s="83">
        <f t="shared" ca="1" si="35"/>
        <v>-615496</v>
      </c>
      <c r="S32" s="83">
        <f t="shared" ca="1" si="35"/>
        <v>0</v>
      </c>
      <c r="T32" s="83">
        <f t="shared" ca="1" si="35"/>
        <v>0</v>
      </c>
      <c r="U32" s="83">
        <f t="shared" ca="1" si="35"/>
        <v>0</v>
      </c>
      <c r="V32" s="83">
        <f t="shared" ca="1" si="35"/>
        <v>-221513.81000000006</v>
      </c>
      <c r="W32" s="83">
        <f ca="1">+W14+W30-W24</f>
        <v>228486.18999999994</v>
      </c>
      <c r="X32" s="62"/>
      <c r="Y32" s="63"/>
      <c r="Z32" s="41"/>
      <c r="AA32" s="41"/>
      <c r="AB32" s="84">
        <f ca="1">+AB14-AB24</f>
        <v>-948687</v>
      </c>
      <c r="AC32" s="83">
        <f ca="1">+AC14-AC24</f>
        <v>-1027245</v>
      </c>
      <c r="AD32" s="83">
        <f ca="1">+AD14-AD24</f>
        <v>0</v>
      </c>
      <c r="AE32" s="83">
        <f ca="1">+AE14-AE24</f>
        <v>0</v>
      </c>
      <c r="AF32" s="83">
        <f ca="1">+AF14-AF24</f>
        <v>0</v>
      </c>
      <c r="AG32" s="62"/>
      <c r="AH32" s="83">
        <f ca="1">+AH14+AH30-AH24</f>
        <v>-2274895.8499999996</v>
      </c>
      <c r="AI32" s="62"/>
      <c r="AJ32" s="63"/>
      <c r="AK32" s="68"/>
      <c r="AL32" s="79"/>
      <c r="AM32" s="84">
        <f t="shared" ref="AM32:AS32" si="36">+AM14-AM24</f>
        <v>-852613</v>
      </c>
      <c r="AN32" s="83">
        <f t="shared" si="36"/>
        <v>-945365</v>
      </c>
      <c r="AO32" s="83">
        <f t="shared" si="36"/>
        <v>0</v>
      </c>
      <c r="AP32" s="83">
        <f t="shared" si="36"/>
        <v>-2721479.31</v>
      </c>
      <c r="AQ32" s="83">
        <f t="shared" si="36"/>
        <v>0</v>
      </c>
      <c r="AR32" s="83">
        <f t="shared" si="36"/>
        <v>0</v>
      </c>
      <c r="AS32" s="83">
        <f t="shared" si="36"/>
        <v>0</v>
      </c>
      <c r="AT32" s="83">
        <f>+AT14-AT24</f>
        <v>0</v>
      </c>
      <c r="AU32" s="62"/>
      <c r="AV32" s="63"/>
      <c r="AW32" s="68"/>
      <c r="AY32" s="84">
        <f ca="1">+AY14-AY24</f>
        <v>0</v>
      </c>
      <c r="AZ32" s="62"/>
      <c r="BA32" s="63"/>
      <c r="BB32" s="83">
        <f ca="1">+BB14-BB24</f>
        <v>0</v>
      </c>
      <c r="BC32" s="83">
        <f ca="1">+BC14-BC24</f>
        <v>0</v>
      </c>
      <c r="BD32" s="83">
        <f ca="1">+BD14-BD24</f>
        <v>0</v>
      </c>
      <c r="BE32" s="83">
        <f ca="1">+BE14-BE24</f>
        <v>0</v>
      </c>
      <c r="BF32" s="62"/>
      <c r="BG32" s="83">
        <f ca="1">+BG14-BG24</f>
        <v>0</v>
      </c>
      <c r="BH32" s="62"/>
      <c r="BI32" s="63"/>
      <c r="BJ32" s="68"/>
    </row>
    <row r="33" spans="2:61" x14ac:dyDescent="0.3">
      <c r="B33" s="26"/>
      <c r="C33" s="26"/>
      <c r="D33" s="52"/>
      <c r="E33" s="28"/>
      <c r="F33" s="29"/>
      <c r="G33" s="28"/>
      <c r="H33" s="28"/>
      <c r="I33" s="28"/>
      <c r="J33" s="85"/>
      <c r="K33" s="85"/>
      <c r="L33" s="28"/>
      <c r="M33" s="85"/>
      <c r="N33" s="28"/>
      <c r="O33" s="28"/>
      <c r="Q33" s="28"/>
      <c r="R33" s="28"/>
      <c r="S33" s="28"/>
      <c r="T33" s="28"/>
      <c r="U33" s="85"/>
      <c r="V33" s="85"/>
      <c r="W33" s="28"/>
      <c r="X33" s="80"/>
      <c r="Y33" s="62"/>
      <c r="Z33" s="62"/>
      <c r="AA33" s="62"/>
      <c r="AB33" s="64"/>
      <c r="AC33" s="28"/>
      <c r="AD33" s="28"/>
      <c r="AE33" s="28"/>
      <c r="AF33" s="85"/>
      <c r="AG33" s="85"/>
      <c r="AH33" s="28"/>
      <c r="AI33" s="80"/>
      <c r="AJ33" s="62"/>
      <c r="AL33" s="14"/>
      <c r="AM33" s="64"/>
      <c r="AN33" s="28"/>
      <c r="AO33" s="28"/>
      <c r="AP33" s="28"/>
      <c r="AQ33" s="28"/>
      <c r="AR33" s="85"/>
      <c r="AS33" s="85"/>
      <c r="AT33" s="28"/>
      <c r="AU33" s="80"/>
      <c r="AV33" s="62"/>
      <c r="AY33" s="64"/>
      <c r="AZ33" s="80"/>
      <c r="BA33" s="62"/>
      <c r="BB33" s="28"/>
      <c r="BC33" s="28"/>
      <c r="BD33" s="28"/>
      <c r="BE33" s="85"/>
      <c r="BF33" s="85"/>
      <c r="BG33" s="28"/>
      <c r="BH33" s="80"/>
      <c r="BI33" s="62"/>
    </row>
    <row r="34" spans="2:61" ht="15" thickBot="1" x14ac:dyDescent="0.35">
      <c r="B34" s="31" t="s">
        <v>36</v>
      </c>
      <c r="C34" s="31"/>
      <c r="D34" s="86"/>
      <c r="E34" s="32"/>
      <c r="F34" s="87">
        <f>+F8+F32</f>
        <v>-301266</v>
      </c>
      <c r="G34" s="88">
        <f>+G8+G32</f>
        <v>-478911</v>
      </c>
      <c r="H34" s="32"/>
      <c r="I34" s="32"/>
      <c r="J34" s="32"/>
      <c r="K34" s="32"/>
      <c r="L34" s="88">
        <f>+L8+L32</f>
        <v>550887.73</v>
      </c>
      <c r="M34" s="28"/>
      <c r="N34" s="89"/>
      <c r="O34" s="32"/>
      <c r="Q34" s="88">
        <f t="shared" ref="Q34:W34" ca="1" si="37">+Q8+Q32</f>
        <v>2441.7299999999814</v>
      </c>
      <c r="R34" s="88">
        <f t="shared" ca="1" si="37"/>
        <v>-64608.270000000019</v>
      </c>
      <c r="S34" s="88">
        <f t="shared" ca="1" si="37"/>
        <v>0</v>
      </c>
      <c r="T34" s="88">
        <f t="shared" ca="1" si="37"/>
        <v>0</v>
      </c>
      <c r="U34" s="88">
        <f t="shared" ca="1" si="37"/>
        <v>0</v>
      </c>
      <c r="V34" s="88">
        <f t="shared" ca="1" si="37"/>
        <v>-221513.81000000006</v>
      </c>
      <c r="W34" s="88">
        <f t="shared" ca="1" si="37"/>
        <v>779373.91999999993</v>
      </c>
      <c r="X34" s="62"/>
      <c r="Y34" s="90"/>
      <c r="Z34" s="91"/>
      <c r="AA34" s="91"/>
      <c r="AB34" s="92">
        <f ca="1">+AB8+AB32</f>
        <v>-169313.08000000007</v>
      </c>
      <c r="AC34" s="88">
        <f ca="1">+AC8+AC32</f>
        <v>-247871.08000000007</v>
      </c>
      <c r="AD34" s="88">
        <f ca="1">+AD8+AD32</f>
        <v>0</v>
      </c>
      <c r="AE34" s="88">
        <f ca="1">+AE8+AE32</f>
        <v>0</v>
      </c>
      <c r="AF34" s="88">
        <f ca="1">+AF8+AF32</f>
        <v>0</v>
      </c>
      <c r="AG34" s="32"/>
      <c r="AH34" s="88">
        <f ca="1">+AH8+AH32</f>
        <v>-1495521.9299999997</v>
      </c>
      <c r="AI34" s="62"/>
      <c r="AJ34" s="90"/>
      <c r="AL34" s="14"/>
      <c r="AM34" s="92">
        <f t="shared" ref="AM34:AS34" ca="1" si="38">+AM8+AM32</f>
        <v>-2348134.9299999997</v>
      </c>
      <c r="AN34" s="88">
        <f t="shared" si="38"/>
        <v>-945365</v>
      </c>
      <c r="AO34" s="88">
        <f t="shared" si="38"/>
        <v>0</v>
      </c>
      <c r="AP34" s="88">
        <f t="shared" si="38"/>
        <v>-2721479.31</v>
      </c>
      <c r="AQ34" s="88">
        <f t="shared" si="38"/>
        <v>0</v>
      </c>
      <c r="AR34" s="88">
        <f t="shared" si="38"/>
        <v>0</v>
      </c>
      <c r="AS34" s="88">
        <f t="shared" si="38"/>
        <v>0</v>
      </c>
      <c r="AT34" s="88">
        <f ca="1">+AT8+AT32</f>
        <v>-1495521.9299999997</v>
      </c>
      <c r="AU34" s="62"/>
      <c r="AV34" s="90"/>
      <c r="AY34" s="92">
        <f ca="1">+AY8+AY32</f>
        <v>-1495521.9299999997</v>
      </c>
      <c r="AZ34" s="62"/>
      <c r="BA34" s="90"/>
      <c r="BB34" s="88">
        <f t="shared" ref="BB34:BG34" ca="1" si="39">+BB8+BB32</f>
        <v>0</v>
      </c>
      <c r="BC34" s="88">
        <f t="shared" ca="1" si="39"/>
        <v>0</v>
      </c>
      <c r="BD34" s="88">
        <f t="shared" ca="1" si="39"/>
        <v>0</v>
      </c>
      <c r="BE34" s="88">
        <f t="shared" ca="1" si="39"/>
        <v>0</v>
      </c>
      <c r="BF34" s="88">
        <f t="shared" si="39"/>
        <v>0</v>
      </c>
      <c r="BG34" s="88">
        <f t="shared" ca="1" si="39"/>
        <v>-1495521.9299999997</v>
      </c>
      <c r="BH34" s="62"/>
      <c r="BI34" s="90"/>
    </row>
    <row r="35" spans="2:61" ht="15" thickTop="1" x14ac:dyDescent="0.3">
      <c r="B35" s="26"/>
      <c r="C35" s="26"/>
      <c r="D35" s="93"/>
      <c r="E35" s="28"/>
      <c r="F35" s="29"/>
      <c r="G35" s="28"/>
      <c r="H35" s="28"/>
      <c r="I35" s="28"/>
      <c r="J35" s="28"/>
      <c r="K35" s="28"/>
      <c r="L35" s="28"/>
      <c r="M35" s="28"/>
      <c r="N35" s="28"/>
      <c r="O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C35" s="28"/>
      <c r="AD35" s="28"/>
      <c r="AE35" s="28"/>
      <c r="AF35" s="28"/>
      <c r="AG35" s="28"/>
      <c r="AH35" s="28"/>
      <c r="AL35" s="14"/>
      <c r="AN35" s="28"/>
      <c r="AO35" s="28"/>
      <c r="AP35" s="28"/>
      <c r="AQ35" s="28"/>
      <c r="AR35" s="28"/>
      <c r="AS35" s="28"/>
      <c r="AT35" s="28"/>
      <c r="BB35" s="28"/>
      <c r="BC35" s="28"/>
      <c r="BD35" s="28"/>
      <c r="BE35" s="28"/>
      <c r="BF35" s="28"/>
      <c r="BG35" s="28"/>
    </row>
    <row r="36" spans="2:61" outlineLevel="1" x14ac:dyDescent="0.3">
      <c r="F36" s="94"/>
      <c r="G36" s="91"/>
      <c r="H36" s="91"/>
      <c r="I36" s="91"/>
      <c r="J36" s="91"/>
      <c r="K36" s="91"/>
      <c r="L36" s="95"/>
      <c r="M36" s="91"/>
      <c r="N36" s="91"/>
      <c r="O36" s="91"/>
      <c r="Q36" s="91"/>
      <c r="R36" s="91"/>
      <c r="S36" s="91"/>
      <c r="T36" s="91"/>
      <c r="U36" s="91"/>
      <c r="V36" s="91"/>
      <c r="W36" s="96"/>
      <c r="X36" s="91"/>
      <c r="Y36" s="91"/>
      <c r="Z36" s="91"/>
      <c r="AA36" s="91"/>
      <c r="AC36" s="97"/>
      <c r="AD36" s="97"/>
      <c r="AE36" s="97"/>
      <c r="AF36" s="97"/>
      <c r="AG36" s="97"/>
      <c r="AH36" s="98"/>
      <c r="AI36" s="14"/>
      <c r="AJ36" s="14"/>
      <c r="AK36" s="14"/>
      <c r="AL36" s="14"/>
      <c r="AM36" s="99"/>
      <c r="AN36" s="91"/>
      <c r="AO36" s="91"/>
      <c r="AP36" s="91"/>
      <c r="AQ36" s="91"/>
      <c r="AR36" s="91"/>
      <c r="AS36" s="91"/>
      <c r="AT36" s="96" t="s">
        <v>37</v>
      </c>
      <c r="BB36" s="91"/>
      <c r="BC36" s="91"/>
      <c r="BD36" s="91"/>
      <c r="BE36" s="91"/>
      <c r="BF36" s="91"/>
      <c r="BG36" s="96"/>
    </row>
    <row r="37" spans="2:61" outlineLevel="1" x14ac:dyDescent="0.3">
      <c r="F37" s="94"/>
      <c r="G37" s="91"/>
      <c r="H37" s="91"/>
      <c r="I37" s="91"/>
      <c r="J37" s="91"/>
      <c r="K37" s="91"/>
      <c r="L37" s="91"/>
      <c r="M37" s="91"/>
      <c r="N37" s="91"/>
      <c r="O37" s="91"/>
      <c r="Q37" s="91">
        <v>0</v>
      </c>
      <c r="R37" s="91"/>
      <c r="S37" s="91"/>
      <c r="T37" s="91"/>
      <c r="U37" s="91"/>
      <c r="V37" s="91"/>
      <c r="W37" s="100"/>
      <c r="X37" s="91"/>
      <c r="Y37" s="91"/>
      <c r="Z37" s="91"/>
      <c r="AA37" s="91"/>
      <c r="AB37" s="101">
        <v>0</v>
      </c>
      <c r="AC37" s="97"/>
      <c r="AD37" s="97"/>
      <c r="AE37" s="97"/>
      <c r="AF37" s="97"/>
      <c r="AG37" s="97"/>
      <c r="AH37" s="102"/>
      <c r="AI37" s="14"/>
      <c r="AJ37" s="14"/>
      <c r="AK37" s="14"/>
      <c r="AL37" s="14"/>
      <c r="AM37" s="103"/>
      <c r="AN37" s="91"/>
      <c r="AO37" s="91"/>
      <c r="AP37" s="91"/>
      <c r="AQ37" s="91"/>
      <c r="AR37" s="91"/>
      <c r="AS37" s="91"/>
      <c r="AT37" s="100" t="s">
        <v>38</v>
      </c>
      <c r="AY37" s="101">
        <v>0</v>
      </c>
      <c r="BB37" s="91"/>
      <c r="BC37" s="91"/>
      <c r="BD37" s="91"/>
      <c r="BE37" s="91"/>
      <c r="BF37" s="91"/>
      <c r="BG37" s="100"/>
    </row>
    <row r="38" spans="2:61" outlineLevel="1" x14ac:dyDescent="0.3">
      <c r="F38" s="104"/>
      <c r="G38" s="105"/>
      <c r="H38" s="91"/>
      <c r="I38" s="91"/>
      <c r="J38" s="91"/>
      <c r="K38" s="91"/>
      <c r="L38" s="91"/>
      <c r="M38" s="91"/>
      <c r="N38" s="91"/>
      <c r="O38" s="91"/>
      <c r="Q38" s="106">
        <v>0</v>
      </c>
      <c r="R38" s="105"/>
      <c r="S38" s="91"/>
      <c r="T38" s="91"/>
      <c r="U38" s="91"/>
      <c r="V38" s="91"/>
      <c r="W38" s="100"/>
      <c r="X38" s="91"/>
      <c r="Y38" s="91"/>
      <c r="Z38" s="91"/>
      <c r="AA38" s="91"/>
      <c r="AB38" s="107">
        <v>0</v>
      </c>
      <c r="AC38" s="108"/>
      <c r="AD38" s="97"/>
      <c r="AE38" s="97"/>
      <c r="AF38" s="97"/>
      <c r="AG38" s="97"/>
      <c r="AH38" s="102"/>
      <c r="AI38" s="14"/>
      <c r="AJ38" s="14"/>
      <c r="AK38" s="14"/>
      <c r="AL38" s="14"/>
      <c r="AM38" s="103"/>
      <c r="AN38" s="105"/>
      <c r="AO38" s="105"/>
      <c r="AP38" s="91"/>
      <c r="AQ38" s="91"/>
      <c r="AR38" s="91"/>
      <c r="AS38" s="91"/>
      <c r="AT38" s="100" t="s">
        <v>39</v>
      </c>
      <c r="AY38" s="107">
        <v>0</v>
      </c>
      <c r="BB38" s="105"/>
      <c r="BC38" s="91"/>
      <c r="BD38" s="91"/>
      <c r="BE38" s="91"/>
      <c r="BF38" s="91"/>
      <c r="BG38" s="100"/>
    </row>
    <row r="39" spans="2:61" outlineLevel="1" x14ac:dyDescent="0.3">
      <c r="F39" s="104"/>
      <c r="G39" s="105"/>
      <c r="H39" s="91"/>
      <c r="I39" s="91"/>
      <c r="J39" s="91"/>
      <c r="K39" s="91"/>
      <c r="L39" s="91"/>
      <c r="M39" s="91"/>
      <c r="N39" s="91"/>
      <c r="O39" s="91"/>
      <c r="Q39" s="105">
        <f>SUM(Q37:Q38)</f>
        <v>0</v>
      </c>
      <c r="R39" s="105"/>
      <c r="S39" s="91"/>
      <c r="T39" s="91"/>
      <c r="U39" s="91"/>
      <c r="V39" s="91"/>
      <c r="W39" s="109"/>
      <c r="X39" s="91"/>
      <c r="Y39" s="91"/>
      <c r="Z39" s="91"/>
      <c r="AA39" s="91"/>
      <c r="AB39" s="101">
        <f>SUM(AB37:AB38)</f>
        <v>0</v>
      </c>
      <c r="AC39" s="108"/>
      <c r="AD39" s="97"/>
      <c r="AE39" s="97"/>
      <c r="AF39" s="97"/>
      <c r="AG39" s="97"/>
      <c r="AH39" s="110"/>
      <c r="AI39" s="14"/>
      <c r="AJ39" s="14"/>
      <c r="AK39" s="14"/>
      <c r="AL39" s="14"/>
      <c r="AM39" s="103"/>
      <c r="AN39" s="105"/>
      <c r="AO39" s="105"/>
      <c r="AP39" s="91"/>
      <c r="AQ39" s="91"/>
      <c r="AR39" s="91"/>
      <c r="AS39" s="91"/>
      <c r="AT39" s="109" t="s">
        <v>40</v>
      </c>
      <c r="AY39" s="101">
        <f>SUM(AY37:AY38)</f>
        <v>0</v>
      </c>
      <c r="BB39" s="105"/>
      <c r="BC39" s="91"/>
      <c r="BD39" s="91"/>
      <c r="BE39" s="91"/>
      <c r="BF39" s="91"/>
      <c r="BG39" s="109"/>
    </row>
    <row r="40" spans="2:61" outlineLevel="1" x14ac:dyDescent="0.3">
      <c r="F40" s="104"/>
      <c r="G40" s="105"/>
      <c r="H40" s="91"/>
      <c r="I40" s="91"/>
      <c r="J40" s="91"/>
      <c r="K40" s="91"/>
      <c r="L40" s="91"/>
      <c r="M40" s="91"/>
      <c r="N40" s="91"/>
      <c r="O40" s="91"/>
      <c r="Q40" s="105"/>
      <c r="R40" s="105"/>
      <c r="S40" s="91"/>
      <c r="T40" s="91"/>
      <c r="U40" s="91"/>
      <c r="V40" s="91"/>
      <c r="W40" s="109"/>
      <c r="X40" s="91"/>
      <c r="Y40" s="91"/>
      <c r="Z40" s="91"/>
      <c r="AA40" s="91"/>
      <c r="AB40" s="101"/>
      <c r="AC40" s="108"/>
      <c r="AD40" s="97"/>
      <c r="AE40" s="97"/>
      <c r="AF40" s="97"/>
      <c r="AG40" s="97"/>
      <c r="AH40" s="110"/>
      <c r="AI40" s="14"/>
      <c r="AJ40" s="14"/>
      <c r="AK40" s="14"/>
      <c r="AL40" s="14"/>
      <c r="AM40" s="103"/>
      <c r="AN40" s="105"/>
      <c r="AO40" s="105"/>
      <c r="AP40" s="91"/>
      <c r="AQ40" s="91"/>
      <c r="AR40" s="91"/>
      <c r="AS40" s="91"/>
      <c r="AT40" s="109"/>
      <c r="AY40" s="101"/>
      <c r="BB40" s="105"/>
      <c r="BC40" s="91"/>
      <c r="BD40" s="91"/>
      <c r="BE40" s="91"/>
      <c r="BF40" s="91"/>
      <c r="BG40" s="109"/>
    </row>
    <row r="41" spans="2:61" outlineLevel="1" x14ac:dyDescent="0.3">
      <c r="F41" s="104"/>
      <c r="G41" s="105"/>
      <c r="H41" s="91"/>
      <c r="I41" s="91"/>
      <c r="J41" s="91"/>
      <c r="K41" s="91"/>
      <c r="L41" s="91"/>
      <c r="M41" s="91"/>
      <c r="N41" s="91"/>
      <c r="O41" s="91"/>
      <c r="Q41" s="105"/>
      <c r="R41" s="105"/>
      <c r="S41" s="91"/>
      <c r="T41" s="91"/>
      <c r="U41" s="91"/>
      <c r="V41" s="91"/>
      <c r="W41" s="96"/>
      <c r="X41" s="91"/>
      <c r="Y41" s="91"/>
      <c r="Z41" s="91"/>
      <c r="AA41" s="91"/>
      <c r="AB41" s="101"/>
      <c r="AC41" s="108"/>
      <c r="AD41" s="97"/>
      <c r="AE41" s="97"/>
      <c r="AF41" s="97"/>
      <c r="AG41" s="97"/>
      <c r="AH41" s="98"/>
      <c r="AI41" s="14"/>
      <c r="AJ41" s="14"/>
      <c r="AK41" s="14"/>
      <c r="AL41" s="14"/>
      <c r="AM41" s="103"/>
      <c r="AN41" s="105"/>
      <c r="AO41" s="105"/>
      <c r="AP41" s="91"/>
      <c r="AQ41" s="91"/>
      <c r="AR41" s="91"/>
      <c r="AS41" s="91"/>
      <c r="AT41" s="96" t="s">
        <v>41</v>
      </c>
      <c r="AY41" s="101"/>
      <c r="BB41" s="105"/>
      <c r="BC41" s="91"/>
      <c r="BD41" s="91"/>
      <c r="BE41" s="91"/>
      <c r="BF41" s="91"/>
      <c r="BG41" s="96"/>
    </row>
    <row r="42" spans="2:61" outlineLevel="1" x14ac:dyDescent="0.3">
      <c r="F42" s="104"/>
      <c r="G42" s="105"/>
      <c r="H42" s="91"/>
      <c r="I42" s="91"/>
      <c r="J42" s="91"/>
      <c r="K42" s="91"/>
      <c r="L42" s="91"/>
      <c r="M42" s="91"/>
      <c r="N42" s="91"/>
      <c r="O42" s="91"/>
      <c r="Q42" s="105">
        <v>0</v>
      </c>
      <c r="R42" s="105"/>
      <c r="S42" s="91"/>
      <c r="T42" s="91"/>
      <c r="U42" s="91"/>
      <c r="V42" s="91"/>
      <c r="W42" s="111"/>
      <c r="X42" s="91"/>
      <c r="Y42" s="91"/>
      <c r="Z42" s="91"/>
      <c r="AA42" s="91"/>
      <c r="AB42" s="101">
        <v>0</v>
      </c>
      <c r="AC42" s="108"/>
      <c r="AD42" s="97"/>
      <c r="AE42" s="97"/>
      <c r="AF42" s="97"/>
      <c r="AG42" s="97"/>
      <c r="AH42" s="112"/>
      <c r="AI42" s="14"/>
      <c r="AJ42" s="14"/>
      <c r="AK42" s="14"/>
      <c r="AL42" s="14"/>
      <c r="AM42" s="103"/>
      <c r="AN42" s="105"/>
      <c r="AO42" s="105"/>
      <c r="AP42" s="91"/>
      <c r="AQ42" s="91"/>
      <c r="AR42" s="91"/>
      <c r="AS42" s="91"/>
      <c r="AT42" s="111" t="s">
        <v>42</v>
      </c>
      <c r="AY42" s="101">
        <v>0</v>
      </c>
      <c r="BB42" s="105"/>
      <c r="BC42" s="91"/>
      <c r="BD42" s="91"/>
      <c r="BE42" s="91"/>
      <c r="BF42" s="91"/>
      <c r="BG42" s="111"/>
    </row>
    <row r="43" spans="2:61" outlineLevel="1" x14ac:dyDescent="0.3">
      <c r="F43" s="104"/>
      <c r="G43" s="105"/>
      <c r="H43" s="91"/>
      <c r="I43" s="91"/>
      <c r="J43" s="91"/>
      <c r="K43" s="91"/>
      <c r="L43" s="91"/>
      <c r="M43" s="91"/>
      <c r="N43" s="91"/>
      <c r="O43" s="91"/>
      <c r="Q43" s="106">
        <v>0</v>
      </c>
      <c r="R43" s="105"/>
      <c r="S43" s="91"/>
      <c r="T43" s="91"/>
      <c r="U43" s="91"/>
      <c r="V43" s="91"/>
      <c r="W43" s="111"/>
      <c r="X43" s="91"/>
      <c r="Y43" s="91"/>
      <c r="Z43" s="91"/>
      <c r="AA43" s="91"/>
      <c r="AB43" s="107">
        <v>0</v>
      </c>
      <c r="AC43" s="108"/>
      <c r="AD43" s="97"/>
      <c r="AE43" s="97"/>
      <c r="AF43" s="97"/>
      <c r="AG43" s="97"/>
      <c r="AH43" s="112"/>
      <c r="AI43" s="14"/>
      <c r="AJ43" s="14"/>
      <c r="AK43" s="14"/>
      <c r="AL43" s="14"/>
      <c r="AM43" s="103"/>
      <c r="AN43" s="105"/>
      <c r="AO43" s="105"/>
      <c r="AP43" s="91"/>
      <c r="AQ43" s="91"/>
      <c r="AR43" s="91"/>
      <c r="AS43" s="91"/>
      <c r="AT43" s="111" t="s">
        <v>43</v>
      </c>
      <c r="AY43" s="107">
        <v>0</v>
      </c>
      <c r="BB43" s="105"/>
      <c r="BC43" s="91"/>
      <c r="BD43" s="91"/>
      <c r="BE43" s="91"/>
      <c r="BF43" s="91"/>
      <c r="BG43" s="111"/>
    </row>
    <row r="44" spans="2:61" outlineLevel="1" x14ac:dyDescent="0.3">
      <c r="F44" s="104"/>
      <c r="G44" s="105"/>
      <c r="H44" s="91"/>
      <c r="I44" s="91"/>
      <c r="J44" s="91"/>
      <c r="K44" s="91"/>
      <c r="L44" s="91"/>
      <c r="M44" s="91"/>
      <c r="N44" s="91"/>
      <c r="O44" s="91"/>
      <c r="Q44" s="105">
        <v>0</v>
      </c>
      <c r="R44" s="105"/>
      <c r="S44" s="91"/>
      <c r="T44" s="91"/>
      <c r="U44" s="91"/>
      <c r="V44" s="91"/>
      <c r="W44" s="109"/>
      <c r="X44" s="91"/>
      <c r="Y44" s="91"/>
      <c r="Z44" s="91"/>
      <c r="AA44" s="91"/>
      <c r="AB44" s="101">
        <f>SUM(AB42:AB43)</f>
        <v>0</v>
      </c>
      <c r="AC44" s="108"/>
      <c r="AD44" s="97"/>
      <c r="AE44" s="97"/>
      <c r="AF44" s="97"/>
      <c r="AG44" s="97"/>
      <c r="AH44" s="110"/>
      <c r="AI44" s="14"/>
      <c r="AJ44" s="14"/>
      <c r="AK44" s="14"/>
      <c r="AL44" s="14"/>
      <c r="AM44" s="103"/>
      <c r="AN44" s="105"/>
      <c r="AO44" s="105"/>
      <c r="AP44" s="91"/>
      <c r="AQ44" s="91"/>
      <c r="AR44" s="91"/>
      <c r="AS44" s="91"/>
      <c r="AT44" s="109" t="s">
        <v>44</v>
      </c>
      <c r="AY44" s="101">
        <f>SUM(AY42:AY43)</f>
        <v>0</v>
      </c>
      <c r="BB44" s="105"/>
      <c r="BC44" s="91"/>
      <c r="BD44" s="91"/>
      <c r="BE44" s="91"/>
      <c r="BF44" s="91"/>
      <c r="BG44" s="109"/>
    </row>
    <row r="45" spans="2:61" outlineLevel="1" x14ac:dyDescent="0.3">
      <c r="F45" s="94"/>
      <c r="G45" s="91"/>
      <c r="H45" s="91"/>
      <c r="I45" s="91"/>
      <c r="J45" s="91"/>
      <c r="K45" s="91"/>
      <c r="L45" s="91"/>
      <c r="M45" s="91"/>
      <c r="N45" s="91"/>
      <c r="O45" s="91"/>
      <c r="Q45" s="91"/>
      <c r="R45" s="91"/>
      <c r="S45" s="91"/>
      <c r="T45" s="91"/>
      <c r="U45" s="91"/>
      <c r="V45" s="91"/>
      <c r="W45" s="113"/>
      <c r="X45" s="91"/>
      <c r="Y45" s="91"/>
      <c r="Z45" s="91"/>
      <c r="AA45" s="91"/>
      <c r="AB45" s="101"/>
      <c r="AC45" s="97"/>
      <c r="AD45" s="97"/>
      <c r="AE45" s="97"/>
      <c r="AF45" s="97"/>
      <c r="AG45" s="97"/>
      <c r="AH45" s="114"/>
      <c r="AI45" s="14"/>
      <c r="AJ45" s="14"/>
      <c r="AK45" s="14"/>
      <c r="AL45" s="14"/>
      <c r="AM45" s="103"/>
      <c r="AN45" s="91"/>
      <c r="AO45" s="91"/>
      <c r="AP45" s="91"/>
      <c r="AQ45" s="91"/>
      <c r="AR45" s="91"/>
      <c r="AS45" s="91"/>
      <c r="AT45" s="113"/>
      <c r="AY45" s="101"/>
      <c r="BB45" s="91"/>
      <c r="BC45" s="91"/>
      <c r="BD45" s="91"/>
      <c r="BE45" s="91"/>
      <c r="BF45" s="91"/>
      <c r="BG45" s="113"/>
    </row>
    <row r="46" spans="2:61" ht="15" outlineLevel="1" thickBot="1" x14ac:dyDescent="0.35">
      <c r="F46" s="94"/>
      <c r="G46" s="91"/>
      <c r="H46" s="91"/>
      <c r="I46" s="91"/>
      <c r="J46" s="91"/>
      <c r="K46" s="91"/>
      <c r="L46" s="91"/>
      <c r="M46" s="91"/>
      <c r="N46" s="91"/>
      <c r="O46" s="91"/>
      <c r="Q46" s="115">
        <f>Q24</f>
        <v>4196281</v>
      </c>
      <c r="R46" s="91"/>
      <c r="S46" s="91"/>
      <c r="T46" s="91"/>
      <c r="U46" s="91"/>
      <c r="V46" s="91"/>
      <c r="W46" s="113"/>
      <c r="X46" s="91"/>
      <c r="Y46" s="91"/>
      <c r="Z46" s="91"/>
      <c r="AA46" s="91"/>
      <c r="AB46" s="101">
        <f>AB24+AB39+AB44</f>
        <v>4274237</v>
      </c>
      <c r="AC46" s="97"/>
      <c r="AD46" s="97"/>
      <c r="AE46" s="97"/>
      <c r="AF46" s="97"/>
      <c r="AG46" s="97"/>
      <c r="AH46" s="114"/>
      <c r="AI46" s="14"/>
      <c r="AJ46" s="14"/>
      <c r="AK46" s="14"/>
      <c r="AL46" s="14"/>
      <c r="AM46" s="103"/>
      <c r="AN46" s="91"/>
      <c r="AO46" s="91"/>
      <c r="AP46" s="91"/>
      <c r="AQ46" s="91"/>
      <c r="AR46" s="91"/>
      <c r="AS46" s="91"/>
      <c r="AT46" s="113" t="s">
        <v>45</v>
      </c>
      <c r="AY46" s="195">
        <f>AY24+AY39+AY44</f>
        <v>0</v>
      </c>
      <c r="BB46" s="91"/>
      <c r="BC46" s="91"/>
      <c r="BD46" s="91"/>
      <c r="BE46" s="91"/>
      <c r="BF46" s="91"/>
      <c r="BG46" s="113"/>
    </row>
    <row r="47" spans="2:61" ht="15" thickTop="1" x14ac:dyDescent="0.3">
      <c r="E47" s="91"/>
      <c r="F47" s="94"/>
      <c r="G47" s="91"/>
      <c r="H47" s="91"/>
      <c r="I47" s="91"/>
      <c r="J47" s="91"/>
      <c r="K47" s="91"/>
      <c r="L47" s="91"/>
      <c r="M47" s="91"/>
      <c r="N47" s="91"/>
      <c r="O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C47" s="97"/>
      <c r="AD47" s="97"/>
      <c r="AE47" s="97"/>
      <c r="AF47" s="97"/>
      <c r="AG47" s="97"/>
      <c r="AH47" s="97"/>
      <c r="AI47" s="14"/>
      <c r="AJ47" s="14"/>
      <c r="AK47" s="14"/>
      <c r="AL47" s="14"/>
      <c r="AM47" s="99"/>
      <c r="AN47" s="91"/>
      <c r="AO47" s="91"/>
      <c r="AP47" s="91"/>
      <c r="AQ47" s="91"/>
      <c r="AR47" s="91"/>
      <c r="AS47" s="91"/>
      <c r="AT47" s="91"/>
      <c r="BB47" s="91"/>
      <c r="BC47" s="91"/>
      <c r="BD47" s="91"/>
      <c r="BE47" s="91"/>
      <c r="BF47" s="91"/>
      <c r="BG47" s="91"/>
    </row>
    <row r="48" spans="2:61" outlineLevel="1" x14ac:dyDescent="0.3">
      <c r="B48" s="116" t="s">
        <v>46</v>
      </c>
      <c r="C48" s="116"/>
      <c r="D48" s="117"/>
      <c r="L48" s="118" t="s">
        <v>47</v>
      </c>
      <c r="W48" s="118" t="s">
        <v>48</v>
      </c>
      <c r="AL48" s="14"/>
      <c r="AT48" s="118" t="s">
        <v>49</v>
      </c>
      <c r="BG48" s="118" t="s">
        <v>50</v>
      </c>
    </row>
    <row r="49" spans="2:59" outlineLevel="1" x14ac:dyDescent="0.3">
      <c r="B49" s="74"/>
      <c r="C49" s="74" t="s">
        <v>51</v>
      </c>
      <c r="D49" s="62"/>
      <c r="L49" s="83"/>
      <c r="W49" s="83"/>
      <c r="AL49" s="14"/>
      <c r="AT49" s="83"/>
      <c r="BG49" s="83"/>
    </row>
    <row r="50" spans="2:59" outlineLevel="1" x14ac:dyDescent="0.3">
      <c r="B50" s="39"/>
      <c r="C50" s="39"/>
      <c r="D50" s="40" t="s">
        <v>52</v>
      </c>
      <c r="L50" s="83"/>
      <c r="W50" s="83"/>
      <c r="AL50" s="14"/>
      <c r="AT50" s="83"/>
      <c r="BG50" s="83"/>
    </row>
    <row r="51" spans="2:59" outlineLevel="1" x14ac:dyDescent="0.3">
      <c r="B51" s="39"/>
      <c r="C51" s="39"/>
      <c r="D51" s="40" t="s">
        <v>53</v>
      </c>
      <c r="L51" s="83"/>
      <c r="W51" s="83"/>
      <c r="AL51" s="14"/>
      <c r="AT51" s="83"/>
      <c r="BG51" s="83"/>
    </row>
    <row r="52" spans="2:59" outlineLevel="1" x14ac:dyDescent="0.3">
      <c r="B52" s="39"/>
      <c r="C52" s="39"/>
      <c r="D52" s="40" t="s">
        <v>54</v>
      </c>
      <c r="L52" s="83"/>
      <c r="W52" s="83"/>
      <c r="AL52" s="14"/>
      <c r="AT52" s="83"/>
      <c r="BG52" s="83"/>
    </row>
    <row r="53" spans="2:59" outlineLevel="1" x14ac:dyDescent="0.3">
      <c r="B53" s="39"/>
      <c r="C53" s="39"/>
      <c r="D53" s="40" t="s">
        <v>55</v>
      </c>
      <c r="L53" s="83"/>
      <c r="W53" s="83"/>
      <c r="AL53" s="14"/>
      <c r="AT53" s="83"/>
      <c r="BG53" s="83"/>
    </row>
    <row r="54" spans="2:59" outlineLevel="1" x14ac:dyDescent="0.3">
      <c r="B54" s="39"/>
      <c r="C54" s="39"/>
      <c r="D54" s="40" t="s">
        <v>56</v>
      </c>
      <c r="L54" s="83">
        <f>'[1]Balance Sheet'!F11</f>
        <v>0</v>
      </c>
      <c r="W54" s="83"/>
      <c r="AL54" s="14"/>
      <c r="AT54" s="83"/>
      <c r="BG54" s="83"/>
    </row>
    <row r="55" spans="2:59" ht="15" outlineLevel="1" thickBot="1" x14ac:dyDescent="0.35">
      <c r="B55" s="39"/>
      <c r="C55" s="74" t="s">
        <v>57</v>
      </c>
      <c r="D55" s="62"/>
      <c r="L55" s="119">
        <f>SUM(L50:L53)</f>
        <v>0</v>
      </c>
      <c r="W55" s="119">
        <f>SUM(W50:W54)</f>
        <v>0</v>
      </c>
      <c r="AL55" s="14"/>
      <c r="AT55" s="119">
        <f>SUM(AT50:AT53)</f>
        <v>0</v>
      </c>
      <c r="BG55" s="119">
        <f>SUM(BG50:BG53)</f>
        <v>0</v>
      </c>
    </row>
    <row r="56" spans="2:59" ht="15" outlineLevel="1" thickTop="1" x14ac:dyDescent="0.3">
      <c r="B56" s="39"/>
      <c r="C56" s="39"/>
      <c r="D56" s="40"/>
      <c r="L56" s="83"/>
      <c r="W56" s="83"/>
      <c r="AL56" s="14"/>
      <c r="AT56" s="83"/>
      <c r="BG56" s="83"/>
    </row>
    <row r="57" spans="2:59" outlineLevel="1" x14ac:dyDescent="0.3">
      <c r="B57" s="39"/>
      <c r="C57" s="74" t="s">
        <v>58</v>
      </c>
      <c r="D57" s="62"/>
      <c r="L57" s="83"/>
      <c r="W57" s="83"/>
      <c r="AL57" s="14"/>
      <c r="AT57" s="83"/>
      <c r="BG57" s="83"/>
    </row>
    <row r="58" spans="2:59" outlineLevel="1" x14ac:dyDescent="0.3">
      <c r="B58" s="39"/>
      <c r="C58" s="39"/>
      <c r="D58" s="40" t="s">
        <v>59</v>
      </c>
      <c r="L58" s="83"/>
      <c r="W58" s="83"/>
      <c r="AL58" s="14"/>
      <c r="AT58" s="83"/>
      <c r="BG58" s="83"/>
    </row>
    <row r="59" spans="2:59" outlineLevel="1" x14ac:dyDescent="0.3">
      <c r="B59" s="39"/>
      <c r="C59" s="39"/>
      <c r="D59" s="40" t="s">
        <v>60</v>
      </c>
      <c r="L59" s="83"/>
      <c r="W59" s="83"/>
      <c r="AL59" s="14"/>
      <c r="AT59" s="83"/>
      <c r="BG59" s="83"/>
    </row>
    <row r="60" spans="2:59" outlineLevel="1" x14ac:dyDescent="0.3">
      <c r="B60" s="39"/>
      <c r="C60" s="39"/>
      <c r="D60" s="40" t="s">
        <v>61</v>
      </c>
      <c r="L60" s="83">
        <f>-SUM('[1]Balance Sheet'!F20:F21)</f>
        <v>0</v>
      </c>
      <c r="W60" s="83"/>
      <c r="AL60" s="14"/>
      <c r="AT60" s="83"/>
      <c r="BG60" s="83"/>
    </row>
    <row r="61" spans="2:59" ht="15" outlineLevel="1" thickBot="1" x14ac:dyDescent="0.35">
      <c r="B61" s="39"/>
      <c r="C61" s="74" t="s">
        <v>62</v>
      </c>
      <c r="D61" s="62"/>
      <c r="L61" s="119">
        <f>SUM(L58:L60)</f>
        <v>0</v>
      </c>
      <c r="W61" s="119">
        <f>SUM(W58:W60)</f>
        <v>0</v>
      </c>
      <c r="AL61" s="14"/>
      <c r="AT61" s="119">
        <f>SUM(AT58:AT60)</f>
        <v>0</v>
      </c>
      <c r="BG61" s="119">
        <f>SUM(BG58:BG60)</f>
        <v>0</v>
      </c>
    </row>
    <row r="62" spans="2:59" ht="15" outlineLevel="1" thickTop="1" x14ac:dyDescent="0.3">
      <c r="B62" s="39"/>
      <c r="C62" s="39"/>
      <c r="D62" s="40"/>
      <c r="L62" s="83"/>
      <c r="W62" s="83"/>
      <c r="AL62" s="14"/>
      <c r="AT62" s="83"/>
      <c r="BG62" s="83"/>
    </row>
    <row r="63" spans="2:59" outlineLevel="1" x14ac:dyDescent="0.3">
      <c r="B63" s="39"/>
      <c r="C63" s="74" t="s">
        <v>63</v>
      </c>
      <c r="D63" s="62"/>
      <c r="L63" s="83">
        <f>+L55+L61</f>
        <v>0</v>
      </c>
      <c r="W63" s="83">
        <f>+W55+W61</f>
        <v>0</v>
      </c>
      <c r="AL63" s="14"/>
      <c r="AT63" s="83">
        <f>+AT55+AT61</f>
        <v>0</v>
      </c>
      <c r="BG63" s="83">
        <f>+BG55+BG61</f>
        <v>0</v>
      </c>
    </row>
    <row r="64" spans="2:59" outlineLevel="1" x14ac:dyDescent="0.3">
      <c r="B64" s="39"/>
      <c r="C64" s="39"/>
      <c r="D64" s="40"/>
      <c r="L64" s="83"/>
      <c r="W64" s="83"/>
      <c r="AL64" s="14"/>
      <c r="AT64" s="83"/>
      <c r="BG64" s="83"/>
    </row>
    <row r="65" spans="2:59" outlineLevel="1" x14ac:dyDescent="0.3">
      <c r="B65" s="39"/>
      <c r="C65" s="74" t="s">
        <v>64</v>
      </c>
      <c r="D65" s="62"/>
      <c r="L65" s="83"/>
      <c r="W65" s="83"/>
      <c r="AL65" s="14"/>
      <c r="AT65" s="83"/>
      <c r="BG65" s="83"/>
    </row>
    <row r="66" spans="2:59" outlineLevel="1" x14ac:dyDescent="0.3">
      <c r="B66" s="39"/>
      <c r="C66" s="39"/>
      <c r="D66" s="40" t="s">
        <v>65</v>
      </c>
      <c r="L66" s="83">
        <f>+L55-L51</f>
        <v>0</v>
      </c>
      <c r="W66" s="83">
        <f>+W55-W51</f>
        <v>0</v>
      </c>
      <c r="AL66" s="14"/>
      <c r="AT66" s="83">
        <f>+AT55</f>
        <v>0</v>
      </c>
      <c r="BG66" s="83">
        <f>+BG55</f>
        <v>0</v>
      </c>
    </row>
    <row r="67" spans="2:59" outlineLevel="1" x14ac:dyDescent="0.3">
      <c r="B67" s="39"/>
      <c r="C67" s="39"/>
      <c r="D67" s="40" t="s">
        <v>59</v>
      </c>
      <c r="L67" s="120">
        <f>+L61</f>
        <v>0</v>
      </c>
      <c r="W67" s="120">
        <f>+W61</f>
        <v>0</v>
      </c>
      <c r="AL67" s="14"/>
      <c r="AT67" s="120">
        <f>+AT61</f>
        <v>0</v>
      </c>
      <c r="BG67" s="120">
        <f>+BG61</f>
        <v>0</v>
      </c>
    </row>
    <row r="68" spans="2:59" outlineLevel="1" x14ac:dyDescent="0.3">
      <c r="B68" s="39"/>
      <c r="C68" s="74" t="s">
        <v>66</v>
      </c>
      <c r="D68" s="62"/>
      <c r="L68" s="83">
        <f>SUM(L66:L67)</f>
        <v>0</v>
      </c>
      <c r="W68" s="83">
        <f>SUM(W66:W67)</f>
        <v>0</v>
      </c>
      <c r="AL68" s="14"/>
      <c r="AT68" s="83">
        <f>SUM(AT66:AT67)</f>
        <v>0</v>
      </c>
      <c r="BG68" s="83">
        <f>SUM(BG66:BG67)</f>
        <v>0</v>
      </c>
    </row>
    <row r="69" spans="2:59" outlineLevel="1" x14ac:dyDescent="0.3">
      <c r="B69" s="39"/>
      <c r="C69" s="39"/>
      <c r="D69" s="40" t="s">
        <v>67</v>
      </c>
      <c r="L69" s="83"/>
      <c r="W69" s="83"/>
      <c r="AL69" s="14"/>
      <c r="AT69" s="83"/>
      <c r="BG69" s="83" t="e">
        <f>-#REF!</f>
        <v>#REF!</v>
      </c>
    </row>
    <row r="70" spans="2:59" outlineLevel="1" x14ac:dyDescent="0.3">
      <c r="B70" s="39"/>
      <c r="C70" s="39"/>
      <c r="D70" s="40" t="s">
        <v>68</v>
      </c>
      <c r="L70" s="120"/>
      <c r="W70" s="120"/>
      <c r="AL70" s="14"/>
      <c r="AT70" s="120"/>
      <c r="BG70" s="120"/>
    </row>
    <row r="71" spans="2:59" ht="15" outlineLevel="1" thickBot="1" x14ac:dyDescent="0.35">
      <c r="B71" s="39"/>
      <c r="C71" s="74" t="s">
        <v>69</v>
      </c>
      <c r="D71" s="62"/>
      <c r="L71" s="119">
        <f>SUM(L68:L70)</f>
        <v>0</v>
      </c>
      <c r="W71" s="119">
        <f>SUM(W68:W70)</f>
        <v>0</v>
      </c>
      <c r="AL71" s="14"/>
      <c r="AT71" s="119">
        <f>SUM(AT68:AT70)</f>
        <v>0</v>
      </c>
      <c r="BG71" s="119" t="e">
        <f>SUM(BG68:BG70)</f>
        <v>#REF!</v>
      </c>
    </row>
    <row r="72" spans="2:59" ht="15" outlineLevel="1" thickTop="1" x14ac:dyDescent="0.3">
      <c r="AL72" s="14"/>
    </row>
    <row r="73" spans="2:59" outlineLevel="1" x14ac:dyDescent="0.3">
      <c r="L73" s="121">
        <f>+L71-L34</f>
        <v>-550887.73</v>
      </c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1">
        <f ca="1">+W68-W34</f>
        <v>-779373.91999999993</v>
      </c>
      <c r="AL73" s="14"/>
      <c r="AT73" s="121">
        <f ca="1">+AT71-AT34</f>
        <v>1495521.9299999997</v>
      </c>
      <c r="BG73" s="123" t="e">
        <f ca="1">+BG71-BG34</f>
        <v>#REF!</v>
      </c>
    </row>
    <row r="74" spans="2:59" outlineLevel="1" x14ac:dyDescent="0.3">
      <c r="W74" s="122"/>
      <c r="AL74" s="14"/>
      <c r="AT74" s="122"/>
      <c r="BG74" s="122">
        <f>3063401-BG24</f>
        <v>3063401</v>
      </c>
    </row>
    <row r="75" spans="2:59" x14ac:dyDescent="0.3">
      <c r="W75" s="122"/>
      <c r="AH75" s="122"/>
      <c r="AL75" s="14"/>
      <c r="AT75" s="122"/>
      <c r="BG75" s="122"/>
    </row>
    <row r="76" spans="2:59" x14ac:dyDescent="0.3">
      <c r="AG76" s="124"/>
    </row>
    <row r="77" spans="2:59" x14ac:dyDescent="0.3">
      <c r="AG77" s="124"/>
      <c r="AH77" s="14"/>
    </row>
    <row r="78" spans="2:59" x14ac:dyDescent="0.3">
      <c r="AG78" s="124"/>
      <c r="AH78" s="14"/>
    </row>
    <row r="79" spans="2:59" x14ac:dyDescent="0.3">
      <c r="AG79" s="14"/>
      <c r="AH79" s="124"/>
    </row>
    <row r="80" spans="2:59" x14ac:dyDescent="0.3">
      <c r="AH80" s="124"/>
    </row>
    <row r="81" spans="34:34" x14ac:dyDescent="0.3">
      <c r="AH81" s="124"/>
    </row>
    <row r="82" spans="34:34" x14ac:dyDescent="0.3">
      <c r="AH82" s="124"/>
    </row>
    <row r="83" spans="34:34" x14ac:dyDescent="0.3">
      <c r="AH83" s="124"/>
    </row>
    <row r="84" spans="34:34" x14ac:dyDescent="0.3">
      <c r="AH84" s="124"/>
    </row>
    <row r="85" spans="34:34" x14ac:dyDescent="0.3">
      <c r="AH85" s="124"/>
    </row>
    <row r="86" spans="34:34" x14ac:dyDescent="0.3">
      <c r="AH86" s="124"/>
    </row>
    <row r="87" spans="34:34" x14ac:dyDescent="0.3">
      <c r="AH87" s="124"/>
    </row>
    <row r="88" spans="34:34" x14ac:dyDescent="0.3">
      <c r="AH88" s="124"/>
    </row>
    <row r="89" spans="34:34" x14ac:dyDescent="0.3">
      <c r="AH89" s="124"/>
    </row>
    <row r="90" spans="34:34" x14ac:dyDescent="0.3">
      <c r="AH90" s="124"/>
    </row>
    <row r="91" spans="34:34" x14ac:dyDescent="0.3">
      <c r="AH91" s="124"/>
    </row>
    <row r="92" spans="34:34" x14ac:dyDescent="0.3">
      <c r="AH92" s="124"/>
    </row>
    <row r="93" spans="34:34" x14ac:dyDescent="0.3">
      <c r="AH93" s="124"/>
    </row>
    <row r="94" spans="34:34" x14ac:dyDescent="0.3">
      <c r="AH94" s="124"/>
    </row>
    <row r="95" spans="34:34" x14ac:dyDescent="0.3">
      <c r="AH95" s="14"/>
    </row>
    <row r="96" spans="34:34" x14ac:dyDescent="0.3">
      <c r="AH96" s="125"/>
    </row>
    <row r="97" spans="34:34" x14ac:dyDescent="0.3">
      <c r="AH97" s="126"/>
    </row>
    <row r="98" spans="34:34" x14ac:dyDescent="0.3">
      <c r="AH98" s="14"/>
    </row>
    <row r="99" spans="34:34" x14ac:dyDescent="0.3">
      <c r="AH99" s="14"/>
    </row>
    <row r="100" spans="34:34" x14ac:dyDescent="0.3">
      <c r="AH100" s="14"/>
    </row>
    <row r="101" spans="34:34" x14ac:dyDescent="0.3">
      <c r="AH101" s="14"/>
    </row>
    <row r="102" spans="34:34" x14ac:dyDescent="0.3">
      <c r="AH102" s="14"/>
    </row>
    <row r="103" spans="34:34" x14ac:dyDescent="0.3">
      <c r="AH103" s="14"/>
    </row>
    <row r="104" spans="34:34" x14ac:dyDescent="0.3">
      <c r="AH104" s="14"/>
    </row>
    <row r="105" spans="34:34" x14ac:dyDescent="0.3">
      <c r="AH105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3"/>
  <sheetViews>
    <sheetView topLeftCell="A84" zoomScale="120" zoomScaleNormal="120" workbookViewId="0">
      <selection activeCell="B94" sqref="B94"/>
    </sheetView>
  </sheetViews>
  <sheetFormatPr defaultRowHeight="13.8" outlineLevelCol="1" x14ac:dyDescent="0.3"/>
  <cols>
    <col min="1" max="1" width="9.109375" style="143"/>
    <col min="2" max="2" width="20.44140625" style="143" bestFit="1" customWidth="1"/>
    <col min="3" max="3" width="9.44140625" style="187" hidden="1" customWidth="1" outlineLevel="1"/>
    <col min="4" max="4" width="8" style="187" hidden="1" customWidth="1" outlineLevel="1"/>
    <col min="5" max="5" width="12.5546875" style="187" hidden="1" customWidth="1" outlineLevel="1"/>
    <col min="6" max="6" width="8.6640625" style="143" hidden="1" customWidth="1" outlineLevel="1"/>
    <col min="7" max="7" width="54.33203125" style="143" customWidth="1" collapsed="1"/>
    <col min="8" max="8" width="11.88671875" style="143" hidden="1" customWidth="1" outlineLevel="1"/>
    <col min="9" max="9" width="11.88671875" style="143" bestFit="1" customWidth="1" collapsed="1"/>
    <col min="10" max="13" width="15.44140625" style="143" hidden="1" customWidth="1" outlineLevel="1"/>
    <col min="14" max="14" width="10.5546875" style="143" bestFit="1" customWidth="1" collapsed="1"/>
    <col min="15" max="15" width="13.33203125" style="143" hidden="1" customWidth="1" outlineLevel="1"/>
    <col min="16" max="16" width="2.6640625" style="143" customWidth="1" collapsed="1"/>
    <col min="17" max="17" width="12.44140625" style="143" customWidth="1" outlineLevel="1"/>
    <col min="18" max="18" width="11.88671875" style="143" bestFit="1" customWidth="1"/>
    <col min="19" max="22" width="15.44140625" style="143" customWidth="1" outlineLevel="1"/>
    <col min="23" max="23" width="10.5546875" style="143" bestFit="1" customWidth="1"/>
    <col min="24" max="24" width="17.6640625" style="143" hidden="1" customWidth="1" outlineLevel="1"/>
    <col min="25" max="25" width="2.6640625" style="143" customWidth="1" collapsed="1"/>
    <col min="26" max="26" width="12.44140625" style="143" hidden="1" customWidth="1" outlineLevel="1"/>
    <col min="27" max="27" width="11.88671875" style="143" bestFit="1" customWidth="1" collapsed="1"/>
    <col min="28" max="31" width="15.44140625" style="143" customWidth="1" outlineLevel="1"/>
    <col min="32" max="32" width="13.6640625" style="143" bestFit="1" customWidth="1"/>
    <col min="33" max="33" width="13.33203125" style="143" hidden="1" customWidth="1" outlineLevel="1"/>
    <col min="34" max="34" width="2.6640625" style="143" customWidth="1" collapsed="1"/>
    <col min="35" max="35" width="10.6640625" style="143" customWidth="1"/>
    <col min="36" max="36" width="11.88671875" style="143" bestFit="1" customWidth="1"/>
    <col min="37" max="37" width="11.88671875" style="143" customWidth="1"/>
    <col min="38" max="41" width="15.44140625" style="143" customWidth="1" outlineLevel="1"/>
    <col min="42" max="42" width="13.6640625" style="143" customWidth="1" outlineLevel="1"/>
    <col min="43" max="43" width="17.6640625" style="143" customWidth="1" outlineLevel="1"/>
    <col min="44" max="44" width="2.6640625" style="143" customWidth="1"/>
    <col min="45" max="45" width="10.6640625" style="143" hidden="1" customWidth="1" outlineLevel="1"/>
    <col min="46" max="46" width="11.88671875" style="143" hidden="1" customWidth="1" outlineLevel="1"/>
    <col min="47" max="50" width="15.44140625" style="143" hidden="1" customWidth="1" outlineLevel="1"/>
    <col min="51" max="51" width="13.6640625" style="143" hidden="1" customWidth="1" outlineLevel="1"/>
    <col min="52" max="52" width="17.6640625" style="143" hidden="1" customWidth="1" outlineLevel="1"/>
    <col min="53" max="53" width="9.109375" style="143" collapsed="1"/>
    <col min="54" max="258" width="9.109375" style="143"/>
    <col min="259" max="259" width="20.44140625" style="143" bestFit="1" customWidth="1"/>
    <col min="260" max="263" width="0" style="143" hidden="1" customWidth="1"/>
    <col min="264" max="264" width="54.33203125" style="143" customWidth="1"/>
    <col min="265" max="265" width="0" style="143" hidden="1" customWidth="1"/>
    <col min="266" max="266" width="11.88671875" style="143" bestFit="1" customWidth="1"/>
    <col min="267" max="270" width="0" style="143" hidden="1" customWidth="1"/>
    <col min="271" max="271" width="10.5546875" style="143" bestFit="1" customWidth="1"/>
    <col min="272" max="272" width="0" style="143" hidden="1" customWidth="1"/>
    <col min="273" max="273" width="2.6640625" style="143" customWidth="1"/>
    <col min="274" max="274" width="0" style="143" hidden="1" customWidth="1"/>
    <col min="275" max="275" width="11.88671875" style="143" bestFit="1" customWidth="1"/>
    <col min="276" max="279" width="0" style="143" hidden="1" customWidth="1"/>
    <col min="280" max="280" width="10.5546875" style="143" bestFit="1" customWidth="1"/>
    <col min="281" max="281" width="0" style="143" hidden="1" customWidth="1"/>
    <col min="282" max="282" width="2.6640625" style="143" customWidth="1"/>
    <col min="283" max="283" width="12.44140625" style="143" bestFit="1" customWidth="1"/>
    <col min="284" max="284" width="11.88671875" style="143" bestFit="1" customWidth="1"/>
    <col min="285" max="288" width="15.44140625" style="143" bestFit="1" customWidth="1"/>
    <col min="289" max="289" width="13.6640625" style="143" bestFit="1" customWidth="1"/>
    <col min="290" max="290" width="13.33203125" style="143" bestFit="1" customWidth="1"/>
    <col min="291" max="291" width="2.6640625" style="143" customWidth="1"/>
    <col min="292" max="292" width="10.6640625" style="143" customWidth="1"/>
    <col min="293" max="293" width="11.88671875" style="143" bestFit="1" customWidth="1"/>
    <col min="294" max="297" width="15.44140625" style="143" bestFit="1" customWidth="1"/>
    <col min="298" max="298" width="13.6640625" style="143" bestFit="1" customWidth="1"/>
    <col min="299" max="299" width="17.6640625" style="143" bestFit="1" customWidth="1"/>
    <col min="300" max="514" width="9.109375" style="143"/>
    <col min="515" max="515" width="20.44140625" style="143" bestFit="1" customWidth="1"/>
    <col min="516" max="519" width="0" style="143" hidden="1" customWidth="1"/>
    <col min="520" max="520" width="54.33203125" style="143" customWidth="1"/>
    <col min="521" max="521" width="0" style="143" hidden="1" customWidth="1"/>
    <col min="522" max="522" width="11.88671875" style="143" bestFit="1" customWidth="1"/>
    <col min="523" max="526" width="0" style="143" hidden="1" customWidth="1"/>
    <col min="527" max="527" width="10.5546875" style="143" bestFit="1" customWidth="1"/>
    <col min="528" max="528" width="0" style="143" hidden="1" customWidth="1"/>
    <col min="529" max="529" width="2.6640625" style="143" customWidth="1"/>
    <col min="530" max="530" width="0" style="143" hidden="1" customWidth="1"/>
    <col min="531" max="531" width="11.88671875" style="143" bestFit="1" customWidth="1"/>
    <col min="532" max="535" width="0" style="143" hidden="1" customWidth="1"/>
    <col min="536" max="536" width="10.5546875" style="143" bestFit="1" customWidth="1"/>
    <col min="537" max="537" width="0" style="143" hidden="1" customWidth="1"/>
    <col min="538" max="538" width="2.6640625" style="143" customWidth="1"/>
    <col min="539" max="539" width="12.44140625" style="143" bestFit="1" customWidth="1"/>
    <col min="540" max="540" width="11.88671875" style="143" bestFit="1" customWidth="1"/>
    <col min="541" max="544" width="15.44140625" style="143" bestFit="1" customWidth="1"/>
    <col min="545" max="545" width="13.6640625" style="143" bestFit="1" customWidth="1"/>
    <col min="546" max="546" width="13.33203125" style="143" bestFit="1" customWidth="1"/>
    <col min="547" max="547" width="2.6640625" style="143" customWidth="1"/>
    <col min="548" max="548" width="10.6640625" style="143" customWidth="1"/>
    <col min="549" max="549" width="11.88671875" style="143" bestFit="1" customWidth="1"/>
    <col min="550" max="553" width="15.44140625" style="143" bestFit="1" customWidth="1"/>
    <col min="554" max="554" width="13.6640625" style="143" bestFit="1" customWidth="1"/>
    <col min="555" max="555" width="17.6640625" style="143" bestFit="1" customWidth="1"/>
    <col min="556" max="770" width="9.109375" style="143"/>
    <col min="771" max="771" width="20.44140625" style="143" bestFit="1" customWidth="1"/>
    <col min="772" max="775" width="0" style="143" hidden="1" customWidth="1"/>
    <col min="776" max="776" width="54.33203125" style="143" customWidth="1"/>
    <col min="777" max="777" width="0" style="143" hidden="1" customWidth="1"/>
    <col min="778" max="778" width="11.88671875" style="143" bestFit="1" customWidth="1"/>
    <col min="779" max="782" width="0" style="143" hidden="1" customWidth="1"/>
    <col min="783" max="783" width="10.5546875" style="143" bestFit="1" customWidth="1"/>
    <col min="784" max="784" width="0" style="143" hidden="1" customWidth="1"/>
    <col min="785" max="785" width="2.6640625" style="143" customWidth="1"/>
    <col min="786" max="786" width="0" style="143" hidden="1" customWidth="1"/>
    <col min="787" max="787" width="11.88671875" style="143" bestFit="1" customWidth="1"/>
    <col min="788" max="791" width="0" style="143" hidden="1" customWidth="1"/>
    <col min="792" max="792" width="10.5546875" style="143" bestFit="1" customWidth="1"/>
    <col min="793" max="793" width="0" style="143" hidden="1" customWidth="1"/>
    <col min="794" max="794" width="2.6640625" style="143" customWidth="1"/>
    <col min="795" max="795" width="12.44140625" style="143" bestFit="1" customWidth="1"/>
    <col min="796" max="796" width="11.88671875" style="143" bestFit="1" customWidth="1"/>
    <col min="797" max="800" width="15.44140625" style="143" bestFit="1" customWidth="1"/>
    <col min="801" max="801" width="13.6640625" style="143" bestFit="1" customWidth="1"/>
    <col min="802" max="802" width="13.33203125" style="143" bestFit="1" customWidth="1"/>
    <col min="803" max="803" width="2.6640625" style="143" customWidth="1"/>
    <col min="804" max="804" width="10.6640625" style="143" customWidth="1"/>
    <col min="805" max="805" width="11.88671875" style="143" bestFit="1" customWidth="1"/>
    <col min="806" max="809" width="15.44140625" style="143" bestFit="1" customWidth="1"/>
    <col min="810" max="810" width="13.6640625" style="143" bestFit="1" customWidth="1"/>
    <col min="811" max="811" width="17.6640625" style="143" bestFit="1" customWidth="1"/>
    <col min="812" max="1026" width="9.109375" style="143"/>
    <col min="1027" max="1027" width="20.44140625" style="143" bestFit="1" customWidth="1"/>
    <col min="1028" max="1031" width="0" style="143" hidden="1" customWidth="1"/>
    <col min="1032" max="1032" width="54.33203125" style="143" customWidth="1"/>
    <col min="1033" max="1033" width="0" style="143" hidden="1" customWidth="1"/>
    <col min="1034" max="1034" width="11.88671875" style="143" bestFit="1" customWidth="1"/>
    <col min="1035" max="1038" width="0" style="143" hidden="1" customWidth="1"/>
    <col min="1039" max="1039" width="10.5546875" style="143" bestFit="1" customWidth="1"/>
    <col min="1040" max="1040" width="0" style="143" hidden="1" customWidth="1"/>
    <col min="1041" max="1041" width="2.6640625" style="143" customWidth="1"/>
    <col min="1042" max="1042" width="0" style="143" hidden="1" customWidth="1"/>
    <col min="1043" max="1043" width="11.88671875" style="143" bestFit="1" customWidth="1"/>
    <col min="1044" max="1047" width="0" style="143" hidden="1" customWidth="1"/>
    <col min="1048" max="1048" width="10.5546875" style="143" bestFit="1" customWidth="1"/>
    <col min="1049" max="1049" width="0" style="143" hidden="1" customWidth="1"/>
    <col min="1050" max="1050" width="2.6640625" style="143" customWidth="1"/>
    <col min="1051" max="1051" width="12.44140625" style="143" bestFit="1" customWidth="1"/>
    <col min="1052" max="1052" width="11.88671875" style="143" bestFit="1" customWidth="1"/>
    <col min="1053" max="1056" width="15.44140625" style="143" bestFit="1" customWidth="1"/>
    <col min="1057" max="1057" width="13.6640625" style="143" bestFit="1" customWidth="1"/>
    <col min="1058" max="1058" width="13.33203125" style="143" bestFit="1" customWidth="1"/>
    <col min="1059" max="1059" width="2.6640625" style="143" customWidth="1"/>
    <col min="1060" max="1060" width="10.6640625" style="143" customWidth="1"/>
    <col min="1061" max="1061" width="11.88671875" style="143" bestFit="1" customWidth="1"/>
    <col min="1062" max="1065" width="15.44140625" style="143" bestFit="1" customWidth="1"/>
    <col min="1066" max="1066" width="13.6640625" style="143" bestFit="1" customWidth="1"/>
    <col min="1067" max="1067" width="17.6640625" style="143" bestFit="1" customWidth="1"/>
    <col min="1068" max="1282" width="9.109375" style="143"/>
    <col min="1283" max="1283" width="20.44140625" style="143" bestFit="1" customWidth="1"/>
    <col min="1284" max="1287" width="0" style="143" hidden="1" customWidth="1"/>
    <col min="1288" max="1288" width="54.33203125" style="143" customWidth="1"/>
    <col min="1289" max="1289" width="0" style="143" hidden="1" customWidth="1"/>
    <col min="1290" max="1290" width="11.88671875" style="143" bestFit="1" customWidth="1"/>
    <col min="1291" max="1294" width="0" style="143" hidden="1" customWidth="1"/>
    <col min="1295" max="1295" width="10.5546875" style="143" bestFit="1" customWidth="1"/>
    <col min="1296" max="1296" width="0" style="143" hidden="1" customWidth="1"/>
    <col min="1297" max="1297" width="2.6640625" style="143" customWidth="1"/>
    <col min="1298" max="1298" width="0" style="143" hidden="1" customWidth="1"/>
    <col min="1299" max="1299" width="11.88671875" style="143" bestFit="1" customWidth="1"/>
    <col min="1300" max="1303" width="0" style="143" hidden="1" customWidth="1"/>
    <col min="1304" max="1304" width="10.5546875" style="143" bestFit="1" customWidth="1"/>
    <col min="1305" max="1305" width="0" style="143" hidden="1" customWidth="1"/>
    <col min="1306" max="1306" width="2.6640625" style="143" customWidth="1"/>
    <col min="1307" max="1307" width="12.44140625" style="143" bestFit="1" customWidth="1"/>
    <col min="1308" max="1308" width="11.88671875" style="143" bestFit="1" customWidth="1"/>
    <col min="1309" max="1312" width="15.44140625" style="143" bestFit="1" customWidth="1"/>
    <col min="1313" max="1313" width="13.6640625" style="143" bestFit="1" customWidth="1"/>
    <col min="1314" max="1314" width="13.33203125" style="143" bestFit="1" customWidth="1"/>
    <col min="1315" max="1315" width="2.6640625" style="143" customWidth="1"/>
    <col min="1316" max="1316" width="10.6640625" style="143" customWidth="1"/>
    <col min="1317" max="1317" width="11.88671875" style="143" bestFit="1" customWidth="1"/>
    <col min="1318" max="1321" width="15.44140625" style="143" bestFit="1" customWidth="1"/>
    <col min="1322" max="1322" width="13.6640625" style="143" bestFit="1" customWidth="1"/>
    <col min="1323" max="1323" width="17.6640625" style="143" bestFit="1" customWidth="1"/>
    <col min="1324" max="1538" width="9.109375" style="143"/>
    <col min="1539" max="1539" width="20.44140625" style="143" bestFit="1" customWidth="1"/>
    <col min="1540" max="1543" width="0" style="143" hidden="1" customWidth="1"/>
    <col min="1544" max="1544" width="54.33203125" style="143" customWidth="1"/>
    <col min="1545" max="1545" width="0" style="143" hidden="1" customWidth="1"/>
    <col min="1546" max="1546" width="11.88671875" style="143" bestFit="1" customWidth="1"/>
    <col min="1547" max="1550" width="0" style="143" hidden="1" customWidth="1"/>
    <col min="1551" max="1551" width="10.5546875" style="143" bestFit="1" customWidth="1"/>
    <col min="1552" max="1552" width="0" style="143" hidden="1" customWidth="1"/>
    <col min="1553" max="1553" width="2.6640625" style="143" customWidth="1"/>
    <col min="1554" max="1554" width="0" style="143" hidden="1" customWidth="1"/>
    <col min="1555" max="1555" width="11.88671875" style="143" bestFit="1" customWidth="1"/>
    <col min="1556" max="1559" width="0" style="143" hidden="1" customWidth="1"/>
    <col min="1560" max="1560" width="10.5546875" style="143" bestFit="1" customWidth="1"/>
    <col min="1561" max="1561" width="0" style="143" hidden="1" customWidth="1"/>
    <col min="1562" max="1562" width="2.6640625" style="143" customWidth="1"/>
    <col min="1563" max="1563" width="12.44140625" style="143" bestFit="1" customWidth="1"/>
    <col min="1564" max="1564" width="11.88671875" style="143" bestFit="1" customWidth="1"/>
    <col min="1565" max="1568" width="15.44140625" style="143" bestFit="1" customWidth="1"/>
    <col min="1569" max="1569" width="13.6640625" style="143" bestFit="1" customWidth="1"/>
    <col min="1570" max="1570" width="13.33203125" style="143" bestFit="1" customWidth="1"/>
    <col min="1571" max="1571" width="2.6640625" style="143" customWidth="1"/>
    <col min="1572" max="1572" width="10.6640625" style="143" customWidth="1"/>
    <col min="1573" max="1573" width="11.88671875" style="143" bestFit="1" customWidth="1"/>
    <col min="1574" max="1577" width="15.44140625" style="143" bestFit="1" customWidth="1"/>
    <col min="1578" max="1578" width="13.6640625" style="143" bestFit="1" customWidth="1"/>
    <col min="1579" max="1579" width="17.6640625" style="143" bestFit="1" customWidth="1"/>
    <col min="1580" max="1794" width="9.109375" style="143"/>
    <col min="1795" max="1795" width="20.44140625" style="143" bestFit="1" customWidth="1"/>
    <col min="1796" max="1799" width="0" style="143" hidden="1" customWidth="1"/>
    <col min="1800" max="1800" width="54.33203125" style="143" customWidth="1"/>
    <col min="1801" max="1801" width="0" style="143" hidden="1" customWidth="1"/>
    <col min="1802" max="1802" width="11.88671875" style="143" bestFit="1" customWidth="1"/>
    <col min="1803" max="1806" width="0" style="143" hidden="1" customWidth="1"/>
    <col min="1807" max="1807" width="10.5546875" style="143" bestFit="1" customWidth="1"/>
    <col min="1808" max="1808" width="0" style="143" hidden="1" customWidth="1"/>
    <col min="1809" max="1809" width="2.6640625" style="143" customWidth="1"/>
    <col min="1810" max="1810" width="0" style="143" hidden="1" customWidth="1"/>
    <col min="1811" max="1811" width="11.88671875" style="143" bestFit="1" customWidth="1"/>
    <col min="1812" max="1815" width="0" style="143" hidden="1" customWidth="1"/>
    <col min="1816" max="1816" width="10.5546875" style="143" bestFit="1" customWidth="1"/>
    <col min="1817" max="1817" width="0" style="143" hidden="1" customWidth="1"/>
    <col min="1818" max="1818" width="2.6640625" style="143" customWidth="1"/>
    <col min="1819" max="1819" width="12.44140625" style="143" bestFit="1" customWidth="1"/>
    <col min="1820" max="1820" width="11.88671875" style="143" bestFit="1" customWidth="1"/>
    <col min="1821" max="1824" width="15.44140625" style="143" bestFit="1" customWidth="1"/>
    <col min="1825" max="1825" width="13.6640625" style="143" bestFit="1" customWidth="1"/>
    <col min="1826" max="1826" width="13.33203125" style="143" bestFit="1" customWidth="1"/>
    <col min="1827" max="1827" width="2.6640625" style="143" customWidth="1"/>
    <col min="1828" max="1828" width="10.6640625" style="143" customWidth="1"/>
    <col min="1829" max="1829" width="11.88671875" style="143" bestFit="1" customWidth="1"/>
    <col min="1830" max="1833" width="15.44140625" style="143" bestFit="1" customWidth="1"/>
    <col min="1834" max="1834" width="13.6640625" style="143" bestFit="1" customWidth="1"/>
    <col min="1835" max="1835" width="17.6640625" style="143" bestFit="1" customWidth="1"/>
    <col min="1836" max="2050" width="9.109375" style="143"/>
    <col min="2051" max="2051" width="20.44140625" style="143" bestFit="1" customWidth="1"/>
    <col min="2052" max="2055" width="0" style="143" hidden="1" customWidth="1"/>
    <col min="2056" max="2056" width="54.33203125" style="143" customWidth="1"/>
    <col min="2057" max="2057" width="0" style="143" hidden="1" customWidth="1"/>
    <col min="2058" max="2058" width="11.88671875" style="143" bestFit="1" customWidth="1"/>
    <col min="2059" max="2062" width="0" style="143" hidden="1" customWidth="1"/>
    <col min="2063" max="2063" width="10.5546875" style="143" bestFit="1" customWidth="1"/>
    <col min="2064" max="2064" width="0" style="143" hidden="1" customWidth="1"/>
    <col min="2065" max="2065" width="2.6640625" style="143" customWidth="1"/>
    <col min="2066" max="2066" width="0" style="143" hidden="1" customWidth="1"/>
    <col min="2067" max="2067" width="11.88671875" style="143" bestFit="1" customWidth="1"/>
    <col min="2068" max="2071" width="0" style="143" hidden="1" customWidth="1"/>
    <col min="2072" max="2072" width="10.5546875" style="143" bestFit="1" customWidth="1"/>
    <col min="2073" max="2073" width="0" style="143" hidden="1" customWidth="1"/>
    <col min="2074" max="2074" width="2.6640625" style="143" customWidth="1"/>
    <col min="2075" max="2075" width="12.44140625" style="143" bestFit="1" customWidth="1"/>
    <col min="2076" max="2076" width="11.88671875" style="143" bestFit="1" customWidth="1"/>
    <col min="2077" max="2080" width="15.44140625" style="143" bestFit="1" customWidth="1"/>
    <col min="2081" max="2081" width="13.6640625" style="143" bestFit="1" customWidth="1"/>
    <col min="2082" max="2082" width="13.33203125" style="143" bestFit="1" customWidth="1"/>
    <col min="2083" max="2083" width="2.6640625" style="143" customWidth="1"/>
    <col min="2084" max="2084" width="10.6640625" style="143" customWidth="1"/>
    <col min="2085" max="2085" width="11.88671875" style="143" bestFit="1" customWidth="1"/>
    <col min="2086" max="2089" width="15.44140625" style="143" bestFit="1" customWidth="1"/>
    <col min="2090" max="2090" width="13.6640625" style="143" bestFit="1" customWidth="1"/>
    <col min="2091" max="2091" width="17.6640625" style="143" bestFit="1" customWidth="1"/>
    <col min="2092" max="2306" width="9.109375" style="143"/>
    <col min="2307" max="2307" width="20.44140625" style="143" bestFit="1" customWidth="1"/>
    <col min="2308" max="2311" width="0" style="143" hidden="1" customWidth="1"/>
    <col min="2312" max="2312" width="54.33203125" style="143" customWidth="1"/>
    <col min="2313" max="2313" width="0" style="143" hidden="1" customWidth="1"/>
    <col min="2314" max="2314" width="11.88671875" style="143" bestFit="1" customWidth="1"/>
    <col min="2315" max="2318" width="0" style="143" hidden="1" customWidth="1"/>
    <col min="2319" max="2319" width="10.5546875" style="143" bestFit="1" customWidth="1"/>
    <col min="2320" max="2320" width="0" style="143" hidden="1" customWidth="1"/>
    <col min="2321" max="2321" width="2.6640625" style="143" customWidth="1"/>
    <col min="2322" max="2322" width="0" style="143" hidden="1" customWidth="1"/>
    <col min="2323" max="2323" width="11.88671875" style="143" bestFit="1" customWidth="1"/>
    <col min="2324" max="2327" width="0" style="143" hidden="1" customWidth="1"/>
    <col min="2328" max="2328" width="10.5546875" style="143" bestFit="1" customWidth="1"/>
    <col min="2329" max="2329" width="0" style="143" hidden="1" customWidth="1"/>
    <col min="2330" max="2330" width="2.6640625" style="143" customWidth="1"/>
    <col min="2331" max="2331" width="12.44140625" style="143" bestFit="1" customWidth="1"/>
    <col min="2332" max="2332" width="11.88671875" style="143" bestFit="1" customWidth="1"/>
    <col min="2333" max="2336" width="15.44140625" style="143" bestFit="1" customWidth="1"/>
    <col min="2337" max="2337" width="13.6640625" style="143" bestFit="1" customWidth="1"/>
    <col min="2338" max="2338" width="13.33203125" style="143" bestFit="1" customWidth="1"/>
    <col min="2339" max="2339" width="2.6640625" style="143" customWidth="1"/>
    <col min="2340" max="2340" width="10.6640625" style="143" customWidth="1"/>
    <col min="2341" max="2341" width="11.88671875" style="143" bestFit="1" customWidth="1"/>
    <col min="2342" max="2345" width="15.44140625" style="143" bestFit="1" customWidth="1"/>
    <col min="2346" max="2346" width="13.6640625" style="143" bestFit="1" customWidth="1"/>
    <col min="2347" max="2347" width="17.6640625" style="143" bestFit="1" customWidth="1"/>
    <col min="2348" max="2562" width="9.109375" style="143"/>
    <col min="2563" max="2563" width="20.44140625" style="143" bestFit="1" customWidth="1"/>
    <col min="2564" max="2567" width="0" style="143" hidden="1" customWidth="1"/>
    <col min="2568" max="2568" width="54.33203125" style="143" customWidth="1"/>
    <col min="2569" max="2569" width="0" style="143" hidden="1" customWidth="1"/>
    <col min="2570" max="2570" width="11.88671875" style="143" bestFit="1" customWidth="1"/>
    <col min="2571" max="2574" width="0" style="143" hidden="1" customWidth="1"/>
    <col min="2575" max="2575" width="10.5546875" style="143" bestFit="1" customWidth="1"/>
    <col min="2576" max="2576" width="0" style="143" hidden="1" customWidth="1"/>
    <col min="2577" max="2577" width="2.6640625" style="143" customWidth="1"/>
    <col min="2578" max="2578" width="0" style="143" hidden="1" customWidth="1"/>
    <col min="2579" max="2579" width="11.88671875" style="143" bestFit="1" customWidth="1"/>
    <col min="2580" max="2583" width="0" style="143" hidden="1" customWidth="1"/>
    <col min="2584" max="2584" width="10.5546875" style="143" bestFit="1" customWidth="1"/>
    <col min="2585" max="2585" width="0" style="143" hidden="1" customWidth="1"/>
    <col min="2586" max="2586" width="2.6640625" style="143" customWidth="1"/>
    <col min="2587" max="2587" width="12.44140625" style="143" bestFit="1" customWidth="1"/>
    <col min="2588" max="2588" width="11.88671875" style="143" bestFit="1" customWidth="1"/>
    <col min="2589" max="2592" width="15.44140625" style="143" bestFit="1" customWidth="1"/>
    <col min="2593" max="2593" width="13.6640625" style="143" bestFit="1" customWidth="1"/>
    <col min="2594" max="2594" width="13.33203125" style="143" bestFit="1" customWidth="1"/>
    <col min="2595" max="2595" width="2.6640625" style="143" customWidth="1"/>
    <col min="2596" max="2596" width="10.6640625" style="143" customWidth="1"/>
    <col min="2597" max="2597" width="11.88671875" style="143" bestFit="1" customWidth="1"/>
    <col min="2598" max="2601" width="15.44140625" style="143" bestFit="1" customWidth="1"/>
    <col min="2602" max="2602" width="13.6640625" style="143" bestFit="1" customWidth="1"/>
    <col min="2603" max="2603" width="17.6640625" style="143" bestFit="1" customWidth="1"/>
    <col min="2604" max="2818" width="9.109375" style="143"/>
    <col min="2819" max="2819" width="20.44140625" style="143" bestFit="1" customWidth="1"/>
    <col min="2820" max="2823" width="0" style="143" hidden="1" customWidth="1"/>
    <col min="2824" max="2824" width="54.33203125" style="143" customWidth="1"/>
    <col min="2825" max="2825" width="0" style="143" hidden="1" customWidth="1"/>
    <col min="2826" max="2826" width="11.88671875" style="143" bestFit="1" customWidth="1"/>
    <col min="2827" max="2830" width="0" style="143" hidden="1" customWidth="1"/>
    <col min="2831" max="2831" width="10.5546875" style="143" bestFit="1" customWidth="1"/>
    <col min="2832" max="2832" width="0" style="143" hidden="1" customWidth="1"/>
    <col min="2833" max="2833" width="2.6640625" style="143" customWidth="1"/>
    <col min="2834" max="2834" width="0" style="143" hidden="1" customWidth="1"/>
    <col min="2835" max="2835" width="11.88671875" style="143" bestFit="1" customWidth="1"/>
    <col min="2836" max="2839" width="0" style="143" hidden="1" customWidth="1"/>
    <col min="2840" max="2840" width="10.5546875" style="143" bestFit="1" customWidth="1"/>
    <col min="2841" max="2841" width="0" style="143" hidden="1" customWidth="1"/>
    <col min="2842" max="2842" width="2.6640625" style="143" customWidth="1"/>
    <col min="2843" max="2843" width="12.44140625" style="143" bestFit="1" customWidth="1"/>
    <col min="2844" max="2844" width="11.88671875" style="143" bestFit="1" customWidth="1"/>
    <col min="2845" max="2848" width="15.44140625" style="143" bestFit="1" customWidth="1"/>
    <col min="2849" max="2849" width="13.6640625" style="143" bestFit="1" customWidth="1"/>
    <col min="2850" max="2850" width="13.33203125" style="143" bestFit="1" customWidth="1"/>
    <col min="2851" max="2851" width="2.6640625" style="143" customWidth="1"/>
    <col min="2852" max="2852" width="10.6640625" style="143" customWidth="1"/>
    <col min="2853" max="2853" width="11.88671875" style="143" bestFit="1" customWidth="1"/>
    <col min="2854" max="2857" width="15.44140625" style="143" bestFit="1" customWidth="1"/>
    <col min="2858" max="2858" width="13.6640625" style="143" bestFit="1" customWidth="1"/>
    <col min="2859" max="2859" width="17.6640625" style="143" bestFit="1" customWidth="1"/>
    <col min="2860" max="3074" width="9.109375" style="143"/>
    <col min="3075" max="3075" width="20.44140625" style="143" bestFit="1" customWidth="1"/>
    <col min="3076" max="3079" width="0" style="143" hidden="1" customWidth="1"/>
    <col min="3080" max="3080" width="54.33203125" style="143" customWidth="1"/>
    <col min="3081" max="3081" width="0" style="143" hidden="1" customWidth="1"/>
    <col min="3082" max="3082" width="11.88671875" style="143" bestFit="1" customWidth="1"/>
    <col min="3083" max="3086" width="0" style="143" hidden="1" customWidth="1"/>
    <col min="3087" max="3087" width="10.5546875" style="143" bestFit="1" customWidth="1"/>
    <col min="3088" max="3088" width="0" style="143" hidden="1" customWidth="1"/>
    <col min="3089" max="3089" width="2.6640625" style="143" customWidth="1"/>
    <col min="3090" max="3090" width="0" style="143" hidden="1" customWidth="1"/>
    <col min="3091" max="3091" width="11.88671875" style="143" bestFit="1" customWidth="1"/>
    <col min="3092" max="3095" width="0" style="143" hidden="1" customWidth="1"/>
    <col min="3096" max="3096" width="10.5546875" style="143" bestFit="1" customWidth="1"/>
    <col min="3097" max="3097" width="0" style="143" hidden="1" customWidth="1"/>
    <col min="3098" max="3098" width="2.6640625" style="143" customWidth="1"/>
    <col min="3099" max="3099" width="12.44140625" style="143" bestFit="1" customWidth="1"/>
    <col min="3100" max="3100" width="11.88671875" style="143" bestFit="1" customWidth="1"/>
    <col min="3101" max="3104" width="15.44140625" style="143" bestFit="1" customWidth="1"/>
    <col min="3105" max="3105" width="13.6640625" style="143" bestFit="1" customWidth="1"/>
    <col min="3106" max="3106" width="13.33203125" style="143" bestFit="1" customWidth="1"/>
    <col min="3107" max="3107" width="2.6640625" style="143" customWidth="1"/>
    <col min="3108" max="3108" width="10.6640625" style="143" customWidth="1"/>
    <col min="3109" max="3109" width="11.88671875" style="143" bestFit="1" customWidth="1"/>
    <col min="3110" max="3113" width="15.44140625" style="143" bestFit="1" customWidth="1"/>
    <col min="3114" max="3114" width="13.6640625" style="143" bestFit="1" customWidth="1"/>
    <col min="3115" max="3115" width="17.6640625" style="143" bestFit="1" customWidth="1"/>
    <col min="3116" max="3330" width="9.109375" style="143"/>
    <col min="3331" max="3331" width="20.44140625" style="143" bestFit="1" customWidth="1"/>
    <col min="3332" max="3335" width="0" style="143" hidden="1" customWidth="1"/>
    <col min="3336" max="3336" width="54.33203125" style="143" customWidth="1"/>
    <col min="3337" max="3337" width="0" style="143" hidden="1" customWidth="1"/>
    <col min="3338" max="3338" width="11.88671875" style="143" bestFit="1" customWidth="1"/>
    <col min="3339" max="3342" width="0" style="143" hidden="1" customWidth="1"/>
    <col min="3343" max="3343" width="10.5546875" style="143" bestFit="1" customWidth="1"/>
    <col min="3344" max="3344" width="0" style="143" hidden="1" customWidth="1"/>
    <col min="3345" max="3345" width="2.6640625" style="143" customWidth="1"/>
    <col min="3346" max="3346" width="0" style="143" hidden="1" customWidth="1"/>
    <col min="3347" max="3347" width="11.88671875" style="143" bestFit="1" customWidth="1"/>
    <col min="3348" max="3351" width="0" style="143" hidden="1" customWidth="1"/>
    <col min="3352" max="3352" width="10.5546875" style="143" bestFit="1" customWidth="1"/>
    <col min="3353" max="3353" width="0" style="143" hidden="1" customWidth="1"/>
    <col min="3354" max="3354" width="2.6640625" style="143" customWidth="1"/>
    <col min="3355" max="3355" width="12.44140625" style="143" bestFit="1" customWidth="1"/>
    <col min="3356" max="3356" width="11.88671875" style="143" bestFit="1" customWidth="1"/>
    <col min="3357" max="3360" width="15.44140625" style="143" bestFit="1" customWidth="1"/>
    <col min="3361" max="3361" width="13.6640625" style="143" bestFit="1" customWidth="1"/>
    <col min="3362" max="3362" width="13.33203125" style="143" bestFit="1" customWidth="1"/>
    <col min="3363" max="3363" width="2.6640625" style="143" customWidth="1"/>
    <col min="3364" max="3364" width="10.6640625" style="143" customWidth="1"/>
    <col min="3365" max="3365" width="11.88671875" style="143" bestFit="1" customWidth="1"/>
    <col min="3366" max="3369" width="15.44140625" style="143" bestFit="1" customWidth="1"/>
    <col min="3370" max="3370" width="13.6640625" style="143" bestFit="1" customWidth="1"/>
    <col min="3371" max="3371" width="17.6640625" style="143" bestFit="1" customWidth="1"/>
    <col min="3372" max="3586" width="9.109375" style="143"/>
    <col min="3587" max="3587" width="20.44140625" style="143" bestFit="1" customWidth="1"/>
    <col min="3588" max="3591" width="0" style="143" hidden="1" customWidth="1"/>
    <col min="3592" max="3592" width="54.33203125" style="143" customWidth="1"/>
    <col min="3593" max="3593" width="0" style="143" hidden="1" customWidth="1"/>
    <col min="3594" max="3594" width="11.88671875" style="143" bestFit="1" customWidth="1"/>
    <col min="3595" max="3598" width="0" style="143" hidden="1" customWidth="1"/>
    <col min="3599" max="3599" width="10.5546875" style="143" bestFit="1" customWidth="1"/>
    <col min="3600" max="3600" width="0" style="143" hidden="1" customWidth="1"/>
    <col min="3601" max="3601" width="2.6640625" style="143" customWidth="1"/>
    <col min="3602" max="3602" width="0" style="143" hidden="1" customWidth="1"/>
    <col min="3603" max="3603" width="11.88671875" style="143" bestFit="1" customWidth="1"/>
    <col min="3604" max="3607" width="0" style="143" hidden="1" customWidth="1"/>
    <col min="3608" max="3608" width="10.5546875" style="143" bestFit="1" customWidth="1"/>
    <col min="3609" max="3609" width="0" style="143" hidden="1" customWidth="1"/>
    <col min="3610" max="3610" width="2.6640625" style="143" customWidth="1"/>
    <col min="3611" max="3611" width="12.44140625" style="143" bestFit="1" customWidth="1"/>
    <col min="3612" max="3612" width="11.88671875" style="143" bestFit="1" customWidth="1"/>
    <col min="3613" max="3616" width="15.44140625" style="143" bestFit="1" customWidth="1"/>
    <col min="3617" max="3617" width="13.6640625" style="143" bestFit="1" customWidth="1"/>
    <col min="3618" max="3618" width="13.33203125" style="143" bestFit="1" customWidth="1"/>
    <col min="3619" max="3619" width="2.6640625" style="143" customWidth="1"/>
    <col min="3620" max="3620" width="10.6640625" style="143" customWidth="1"/>
    <col min="3621" max="3621" width="11.88671875" style="143" bestFit="1" customWidth="1"/>
    <col min="3622" max="3625" width="15.44140625" style="143" bestFit="1" customWidth="1"/>
    <col min="3626" max="3626" width="13.6640625" style="143" bestFit="1" customWidth="1"/>
    <col min="3627" max="3627" width="17.6640625" style="143" bestFit="1" customWidth="1"/>
    <col min="3628" max="3842" width="9.109375" style="143"/>
    <col min="3843" max="3843" width="20.44140625" style="143" bestFit="1" customWidth="1"/>
    <col min="3844" max="3847" width="0" style="143" hidden="1" customWidth="1"/>
    <col min="3848" max="3848" width="54.33203125" style="143" customWidth="1"/>
    <col min="3849" max="3849" width="0" style="143" hidden="1" customWidth="1"/>
    <col min="3850" max="3850" width="11.88671875" style="143" bestFit="1" customWidth="1"/>
    <col min="3851" max="3854" width="0" style="143" hidden="1" customWidth="1"/>
    <col min="3855" max="3855" width="10.5546875" style="143" bestFit="1" customWidth="1"/>
    <col min="3856" max="3856" width="0" style="143" hidden="1" customWidth="1"/>
    <col min="3857" max="3857" width="2.6640625" style="143" customWidth="1"/>
    <col min="3858" max="3858" width="0" style="143" hidden="1" customWidth="1"/>
    <col min="3859" max="3859" width="11.88671875" style="143" bestFit="1" customWidth="1"/>
    <col min="3860" max="3863" width="0" style="143" hidden="1" customWidth="1"/>
    <col min="3864" max="3864" width="10.5546875" style="143" bestFit="1" customWidth="1"/>
    <col min="3865" max="3865" width="0" style="143" hidden="1" customWidth="1"/>
    <col min="3866" max="3866" width="2.6640625" style="143" customWidth="1"/>
    <col min="3867" max="3867" width="12.44140625" style="143" bestFit="1" customWidth="1"/>
    <col min="3868" max="3868" width="11.88671875" style="143" bestFit="1" customWidth="1"/>
    <col min="3869" max="3872" width="15.44140625" style="143" bestFit="1" customWidth="1"/>
    <col min="3873" max="3873" width="13.6640625" style="143" bestFit="1" customWidth="1"/>
    <col min="3874" max="3874" width="13.33203125" style="143" bestFit="1" customWidth="1"/>
    <col min="3875" max="3875" width="2.6640625" style="143" customWidth="1"/>
    <col min="3876" max="3876" width="10.6640625" style="143" customWidth="1"/>
    <col min="3877" max="3877" width="11.88671875" style="143" bestFit="1" customWidth="1"/>
    <col min="3878" max="3881" width="15.44140625" style="143" bestFit="1" customWidth="1"/>
    <col min="3882" max="3882" width="13.6640625" style="143" bestFit="1" customWidth="1"/>
    <col min="3883" max="3883" width="17.6640625" style="143" bestFit="1" customWidth="1"/>
    <col min="3884" max="4098" width="9.109375" style="143"/>
    <col min="4099" max="4099" width="20.44140625" style="143" bestFit="1" customWidth="1"/>
    <col min="4100" max="4103" width="0" style="143" hidden="1" customWidth="1"/>
    <col min="4104" max="4104" width="54.33203125" style="143" customWidth="1"/>
    <col min="4105" max="4105" width="0" style="143" hidden="1" customWidth="1"/>
    <col min="4106" max="4106" width="11.88671875" style="143" bestFit="1" customWidth="1"/>
    <col min="4107" max="4110" width="0" style="143" hidden="1" customWidth="1"/>
    <col min="4111" max="4111" width="10.5546875" style="143" bestFit="1" customWidth="1"/>
    <col min="4112" max="4112" width="0" style="143" hidden="1" customWidth="1"/>
    <col min="4113" max="4113" width="2.6640625" style="143" customWidth="1"/>
    <col min="4114" max="4114" width="0" style="143" hidden="1" customWidth="1"/>
    <col min="4115" max="4115" width="11.88671875" style="143" bestFit="1" customWidth="1"/>
    <col min="4116" max="4119" width="0" style="143" hidden="1" customWidth="1"/>
    <col min="4120" max="4120" width="10.5546875" style="143" bestFit="1" customWidth="1"/>
    <col min="4121" max="4121" width="0" style="143" hidden="1" customWidth="1"/>
    <col min="4122" max="4122" width="2.6640625" style="143" customWidth="1"/>
    <col min="4123" max="4123" width="12.44140625" style="143" bestFit="1" customWidth="1"/>
    <col min="4124" max="4124" width="11.88671875" style="143" bestFit="1" customWidth="1"/>
    <col min="4125" max="4128" width="15.44140625" style="143" bestFit="1" customWidth="1"/>
    <col min="4129" max="4129" width="13.6640625" style="143" bestFit="1" customWidth="1"/>
    <col min="4130" max="4130" width="13.33203125" style="143" bestFit="1" customWidth="1"/>
    <col min="4131" max="4131" width="2.6640625" style="143" customWidth="1"/>
    <col min="4132" max="4132" width="10.6640625" style="143" customWidth="1"/>
    <col min="4133" max="4133" width="11.88671875" style="143" bestFit="1" customWidth="1"/>
    <col min="4134" max="4137" width="15.44140625" style="143" bestFit="1" customWidth="1"/>
    <col min="4138" max="4138" width="13.6640625" style="143" bestFit="1" customWidth="1"/>
    <col min="4139" max="4139" width="17.6640625" style="143" bestFit="1" customWidth="1"/>
    <col min="4140" max="4354" width="9.109375" style="143"/>
    <col min="4355" max="4355" width="20.44140625" style="143" bestFit="1" customWidth="1"/>
    <col min="4356" max="4359" width="0" style="143" hidden="1" customWidth="1"/>
    <col min="4360" max="4360" width="54.33203125" style="143" customWidth="1"/>
    <col min="4361" max="4361" width="0" style="143" hidden="1" customWidth="1"/>
    <col min="4362" max="4362" width="11.88671875" style="143" bestFit="1" customWidth="1"/>
    <col min="4363" max="4366" width="0" style="143" hidden="1" customWidth="1"/>
    <col min="4367" max="4367" width="10.5546875" style="143" bestFit="1" customWidth="1"/>
    <col min="4368" max="4368" width="0" style="143" hidden="1" customWidth="1"/>
    <col min="4369" max="4369" width="2.6640625" style="143" customWidth="1"/>
    <col min="4370" max="4370" width="0" style="143" hidden="1" customWidth="1"/>
    <col min="4371" max="4371" width="11.88671875" style="143" bestFit="1" customWidth="1"/>
    <col min="4372" max="4375" width="0" style="143" hidden="1" customWidth="1"/>
    <col min="4376" max="4376" width="10.5546875" style="143" bestFit="1" customWidth="1"/>
    <col min="4377" max="4377" width="0" style="143" hidden="1" customWidth="1"/>
    <col min="4378" max="4378" width="2.6640625" style="143" customWidth="1"/>
    <col min="4379" max="4379" width="12.44140625" style="143" bestFit="1" customWidth="1"/>
    <col min="4380" max="4380" width="11.88671875" style="143" bestFit="1" customWidth="1"/>
    <col min="4381" max="4384" width="15.44140625" style="143" bestFit="1" customWidth="1"/>
    <col min="4385" max="4385" width="13.6640625" style="143" bestFit="1" customWidth="1"/>
    <col min="4386" max="4386" width="13.33203125" style="143" bestFit="1" customWidth="1"/>
    <col min="4387" max="4387" width="2.6640625" style="143" customWidth="1"/>
    <col min="4388" max="4388" width="10.6640625" style="143" customWidth="1"/>
    <col min="4389" max="4389" width="11.88671875" style="143" bestFit="1" customWidth="1"/>
    <col min="4390" max="4393" width="15.44140625" style="143" bestFit="1" customWidth="1"/>
    <col min="4394" max="4394" width="13.6640625" style="143" bestFit="1" customWidth="1"/>
    <col min="4395" max="4395" width="17.6640625" style="143" bestFit="1" customWidth="1"/>
    <col min="4396" max="4610" width="9.109375" style="143"/>
    <col min="4611" max="4611" width="20.44140625" style="143" bestFit="1" customWidth="1"/>
    <col min="4612" max="4615" width="0" style="143" hidden="1" customWidth="1"/>
    <col min="4616" max="4616" width="54.33203125" style="143" customWidth="1"/>
    <col min="4617" max="4617" width="0" style="143" hidden="1" customWidth="1"/>
    <col min="4618" max="4618" width="11.88671875" style="143" bestFit="1" customWidth="1"/>
    <col min="4619" max="4622" width="0" style="143" hidden="1" customWidth="1"/>
    <col min="4623" max="4623" width="10.5546875" style="143" bestFit="1" customWidth="1"/>
    <col min="4624" max="4624" width="0" style="143" hidden="1" customWidth="1"/>
    <col min="4625" max="4625" width="2.6640625" style="143" customWidth="1"/>
    <col min="4626" max="4626" width="0" style="143" hidden="1" customWidth="1"/>
    <col min="4627" max="4627" width="11.88671875" style="143" bestFit="1" customWidth="1"/>
    <col min="4628" max="4631" width="0" style="143" hidden="1" customWidth="1"/>
    <col min="4632" max="4632" width="10.5546875" style="143" bestFit="1" customWidth="1"/>
    <col min="4633" max="4633" width="0" style="143" hidden="1" customWidth="1"/>
    <col min="4634" max="4634" width="2.6640625" style="143" customWidth="1"/>
    <col min="4635" max="4635" width="12.44140625" style="143" bestFit="1" customWidth="1"/>
    <col min="4636" max="4636" width="11.88671875" style="143" bestFit="1" customWidth="1"/>
    <col min="4637" max="4640" width="15.44140625" style="143" bestFit="1" customWidth="1"/>
    <col min="4641" max="4641" width="13.6640625" style="143" bestFit="1" customWidth="1"/>
    <col min="4642" max="4642" width="13.33203125" style="143" bestFit="1" customWidth="1"/>
    <col min="4643" max="4643" width="2.6640625" style="143" customWidth="1"/>
    <col min="4644" max="4644" width="10.6640625" style="143" customWidth="1"/>
    <col min="4645" max="4645" width="11.88671875" style="143" bestFit="1" customWidth="1"/>
    <col min="4646" max="4649" width="15.44140625" style="143" bestFit="1" customWidth="1"/>
    <col min="4650" max="4650" width="13.6640625" style="143" bestFit="1" customWidth="1"/>
    <col min="4651" max="4651" width="17.6640625" style="143" bestFit="1" customWidth="1"/>
    <col min="4652" max="4866" width="9.109375" style="143"/>
    <col min="4867" max="4867" width="20.44140625" style="143" bestFit="1" customWidth="1"/>
    <col min="4868" max="4871" width="0" style="143" hidden="1" customWidth="1"/>
    <col min="4872" max="4872" width="54.33203125" style="143" customWidth="1"/>
    <col min="4873" max="4873" width="0" style="143" hidden="1" customWidth="1"/>
    <col min="4874" max="4874" width="11.88671875" style="143" bestFit="1" customWidth="1"/>
    <col min="4875" max="4878" width="0" style="143" hidden="1" customWidth="1"/>
    <col min="4879" max="4879" width="10.5546875" style="143" bestFit="1" customWidth="1"/>
    <col min="4880" max="4880" width="0" style="143" hidden="1" customWidth="1"/>
    <col min="4881" max="4881" width="2.6640625" style="143" customWidth="1"/>
    <col min="4882" max="4882" width="0" style="143" hidden="1" customWidth="1"/>
    <col min="4883" max="4883" width="11.88671875" style="143" bestFit="1" customWidth="1"/>
    <col min="4884" max="4887" width="0" style="143" hidden="1" customWidth="1"/>
    <col min="4888" max="4888" width="10.5546875" style="143" bestFit="1" customWidth="1"/>
    <col min="4889" max="4889" width="0" style="143" hidden="1" customWidth="1"/>
    <col min="4890" max="4890" width="2.6640625" style="143" customWidth="1"/>
    <col min="4891" max="4891" width="12.44140625" style="143" bestFit="1" customWidth="1"/>
    <col min="4892" max="4892" width="11.88671875" style="143" bestFit="1" customWidth="1"/>
    <col min="4893" max="4896" width="15.44140625" style="143" bestFit="1" customWidth="1"/>
    <col min="4897" max="4897" width="13.6640625" style="143" bestFit="1" customWidth="1"/>
    <col min="4898" max="4898" width="13.33203125" style="143" bestFit="1" customWidth="1"/>
    <col min="4899" max="4899" width="2.6640625" style="143" customWidth="1"/>
    <col min="4900" max="4900" width="10.6640625" style="143" customWidth="1"/>
    <col min="4901" max="4901" width="11.88671875" style="143" bestFit="1" customWidth="1"/>
    <col min="4902" max="4905" width="15.44140625" style="143" bestFit="1" customWidth="1"/>
    <col min="4906" max="4906" width="13.6640625" style="143" bestFit="1" customWidth="1"/>
    <col min="4907" max="4907" width="17.6640625" style="143" bestFit="1" customWidth="1"/>
    <col min="4908" max="5122" width="9.109375" style="143"/>
    <col min="5123" max="5123" width="20.44140625" style="143" bestFit="1" customWidth="1"/>
    <col min="5124" max="5127" width="0" style="143" hidden="1" customWidth="1"/>
    <col min="5128" max="5128" width="54.33203125" style="143" customWidth="1"/>
    <col min="5129" max="5129" width="0" style="143" hidden="1" customWidth="1"/>
    <col min="5130" max="5130" width="11.88671875" style="143" bestFit="1" customWidth="1"/>
    <col min="5131" max="5134" width="0" style="143" hidden="1" customWidth="1"/>
    <col min="5135" max="5135" width="10.5546875" style="143" bestFit="1" customWidth="1"/>
    <col min="5136" max="5136" width="0" style="143" hidden="1" customWidth="1"/>
    <col min="5137" max="5137" width="2.6640625" style="143" customWidth="1"/>
    <col min="5138" max="5138" width="0" style="143" hidden="1" customWidth="1"/>
    <col min="5139" max="5139" width="11.88671875" style="143" bestFit="1" customWidth="1"/>
    <col min="5140" max="5143" width="0" style="143" hidden="1" customWidth="1"/>
    <col min="5144" max="5144" width="10.5546875" style="143" bestFit="1" customWidth="1"/>
    <col min="5145" max="5145" width="0" style="143" hidden="1" customWidth="1"/>
    <col min="5146" max="5146" width="2.6640625" style="143" customWidth="1"/>
    <col min="5147" max="5147" width="12.44140625" style="143" bestFit="1" customWidth="1"/>
    <col min="5148" max="5148" width="11.88671875" style="143" bestFit="1" customWidth="1"/>
    <col min="5149" max="5152" width="15.44140625" style="143" bestFit="1" customWidth="1"/>
    <col min="5153" max="5153" width="13.6640625" style="143" bestFit="1" customWidth="1"/>
    <col min="5154" max="5154" width="13.33203125" style="143" bestFit="1" customWidth="1"/>
    <col min="5155" max="5155" width="2.6640625" style="143" customWidth="1"/>
    <col min="5156" max="5156" width="10.6640625" style="143" customWidth="1"/>
    <col min="5157" max="5157" width="11.88671875" style="143" bestFit="1" customWidth="1"/>
    <col min="5158" max="5161" width="15.44140625" style="143" bestFit="1" customWidth="1"/>
    <col min="5162" max="5162" width="13.6640625" style="143" bestFit="1" customWidth="1"/>
    <col min="5163" max="5163" width="17.6640625" style="143" bestFit="1" customWidth="1"/>
    <col min="5164" max="5378" width="9.109375" style="143"/>
    <col min="5379" max="5379" width="20.44140625" style="143" bestFit="1" customWidth="1"/>
    <col min="5380" max="5383" width="0" style="143" hidden="1" customWidth="1"/>
    <col min="5384" max="5384" width="54.33203125" style="143" customWidth="1"/>
    <col min="5385" max="5385" width="0" style="143" hidden="1" customWidth="1"/>
    <col min="5386" max="5386" width="11.88671875" style="143" bestFit="1" customWidth="1"/>
    <col min="5387" max="5390" width="0" style="143" hidden="1" customWidth="1"/>
    <col min="5391" max="5391" width="10.5546875" style="143" bestFit="1" customWidth="1"/>
    <col min="5392" max="5392" width="0" style="143" hidden="1" customWidth="1"/>
    <col min="5393" max="5393" width="2.6640625" style="143" customWidth="1"/>
    <col min="5394" max="5394" width="0" style="143" hidden="1" customWidth="1"/>
    <col min="5395" max="5395" width="11.88671875" style="143" bestFit="1" customWidth="1"/>
    <col min="5396" max="5399" width="0" style="143" hidden="1" customWidth="1"/>
    <col min="5400" max="5400" width="10.5546875" style="143" bestFit="1" customWidth="1"/>
    <col min="5401" max="5401" width="0" style="143" hidden="1" customWidth="1"/>
    <col min="5402" max="5402" width="2.6640625" style="143" customWidth="1"/>
    <col min="5403" max="5403" width="12.44140625" style="143" bestFit="1" customWidth="1"/>
    <col min="5404" max="5404" width="11.88671875" style="143" bestFit="1" customWidth="1"/>
    <col min="5405" max="5408" width="15.44140625" style="143" bestFit="1" customWidth="1"/>
    <col min="5409" max="5409" width="13.6640625" style="143" bestFit="1" customWidth="1"/>
    <col min="5410" max="5410" width="13.33203125" style="143" bestFit="1" customWidth="1"/>
    <col min="5411" max="5411" width="2.6640625" style="143" customWidth="1"/>
    <col min="5412" max="5412" width="10.6640625" style="143" customWidth="1"/>
    <col min="5413" max="5413" width="11.88671875" style="143" bestFit="1" customWidth="1"/>
    <col min="5414" max="5417" width="15.44140625" style="143" bestFit="1" customWidth="1"/>
    <col min="5418" max="5418" width="13.6640625" style="143" bestFit="1" customWidth="1"/>
    <col min="5419" max="5419" width="17.6640625" style="143" bestFit="1" customWidth="1"/>
    <col min="5420" max="5634" width="9.109375" style="143"/>
    <col min="5635" max="5635" width="20.44140625" style="143" bestFit="1" customWidth="1"/>
    <col min="5636" max="5639" width="0" style="143" hidden="1" customWidth="1"/>
    <col min="5640" max="5640" width="54.33203125" style="143" customWidth="1"/>
    <col min="5641" max="5641" width="0" style="143" hidden="1" customWidth="1"/>
    <col min="5642" max="5642" width="11.88671875" style="143" bestFit="1" customWidth="1"/>
    <col min="5643" max="5646" width="0" style="143" hidden="1" customWidth="1"/>
    <col min="5647" max="5647" width="10.5546875" style="143" bestFit="1" customWidth="1"/>
    <col min="5648" max="5648" width="0" style="143" hidden="1" customWidth="1"/>
    <col min="5649" max="5649" width="2.6640625" style="143" customWidth="1"/>
    <col min="5650" max="5650" width="0" style="143" hidden="1" customWidth="1"/>
    <col min="5651" max="5651" width="11.88671875" style="143" bestFit="1" customWidth="1"/>
    <col min="5652" max="5655" width="0" style="143" hidden="1" customWidth="1"/>
    <col min="5656" max="5656" width="10.5546875" style="143" bestFit="1" customWidth="1"/>
    <col min="5657" max="5657" width="0" style="143" hidden="1" customWidth="1"/>
    <col min="5658" max="5658" width="2.6640625" style="143" customWidth="1"/>
    <col min="5659" max="5659" width="12.44140625" style="143" bestFit="1" customWidth="1"/>
    <col min="5660" max="5660" width="11.88671875" style="143" bestFit="1" customWidth="1"/>
    <col min="5661" max="5664" width="15.44140625" style="143" bestFit="1" customWidth="1"/>
    <col min="5665" max="5665" width="13.6640625" style="143" bestFit="1" customWidth="1"/>
    <col min="5666" max="5666" width="13.33203125" style="143" bestFit="1" customWidth="1"/>
    <col min="5667" max="5667" width="2.6640625" style="143" customWidth="1"/>
    <col min="5668" max="5668" width="10.6640625" style="143" customWidth="1"/>
    <col min="5669" max="5669" width="11.88671875" style="143" bestFit="1" customWidth="1"/>
    <col min="5670" max="5673" width="15.44140625" style="143" bestFit="1" customWidth="1"/>
    <col min="5674" max="5674" width="13.6640625" style="143" bestFit="1" customWidth="1"/>
    <col min="5675" max="5675" width="17.6640625" style="143" bestFit="1" customWidth="1"/>
    <col min="5676" max="5890" width="9.109375" style="143"/>
    <col min="5891" max="5891" width="20.44140625" style="143" bestFit="1" customWidth="1"/>
    <col min="5892" max="5895" width="0" style="143" hidden="1" customWidth="1"/>
    <col min="5896" max="5896" width="54.33203125" style="143" customWidth="1"/>
    <col min="5897" max="5897" width="0" style="143" hidden="1" customWidth="1"/>
    <col min="5898" max="5898" width="11.88671875" style="143" bestFit="1" customWidth="1"/>
    <col min="5899" max="5902" width="0" style="143" hidden="1" customWidth="1"/>
    <col min="5903" max="5903" width="10.5546875" style="143" bestFit="1" customWidth="1"/>
    <col min="5904" max="5904" width="0" style="143" hidden="1" customWidth="1"/>
    <col min="5905" max="5905" width="2.6640625" style="143" customWidth="1"/>
    <col min="5906" max="5906" width="0" style="143" hidden="1" customWidth="1"/>
    <col min="5907" max="5907" width="11.88671875" style="143" bestFit="1" customWidth="1"/>
    <col min="5908" max="5911" width="0" style="143" hidden="1" customWidth="1"/>
    <col min="5912" max="5912" width="10.5546875" style="143" bestFit="1" customWidth="1"/>
    <col min="5913" max="5913" width="0" style="143" hidden="1" customWidth="1"/>
    <col min="5914" max="5914" width="2.6640625" style="143" customWidth="1"/>
    <col min="5915" max="5915" width="12.44140625" style="143" bestFit="1" customWidth="1"/>
    <col min="5916" max="5916" width="11.88671875" style="143" bestFit="1" customWidth="1"/>
    <col min="5917" max="5920" width="15.44140625" style="143" bestFit="1" customWidth="1"/>
    <col min="5921" max="5921" width="13.6640625" style="143" bestFit="1" customWidth="1"/>
    <col min="5922" max="5922" width="13.33203125" style="143" bestFit="1" customWidth="1"/>
    <col min="5923" max="5923" width="2.6640625" style="143" customWidth="1"/>
    <col min="5924" max="5924" width="10.6640625" style="143" customWidth="1"/>
    <col min="5925" max="5925" width="11.88671875" style="143" bestFit="1" customWidth="1"/>
    <col min="5926" max="5929" width="15.44140625" style="143" bestFit="1" customWidth="1"/>
    <col min="5930" max="5930" width="13.6640625" style="143" bestFit="1" customWidth="1"/>
    <col min="5931" max="5931" width="17.6640625" style="143" bestFit="1" customWidth="1"/>
    <col min="5932" max="6146" width="9.109375" style="143"/>
    <col min="6147" max="6147" width="20.44140625" style="143" bestFit="1" customWidth="1"/>
    <col min="6148" max="6151" width="0" style="143" hidden="1" customWidth="1"/>
    <col min="6152" max="6152" width="54.33203125" style="143" customWidth="1"/>
    <col min="6153" max="6153" width="0" style="143" hidden="1" customWidth="1"/>
    <col min="6154" max="6154" width="11.88671875" style="143" bestFit="1" customWidth="1"/>
    <col min="6155" max="6158" width="0" style="143" hidden="1" customWidth="1"/>
    <col min="6159" max="6159" width="10.5546875" style="143" bestFit="1" customWidth="1"/>
    <col min="6160" max="6160" width="0" style="143" hidden="1" customWidth="1"/>
    <col min="6161" max="6161" width="2.6640625" style="143" customWidth="1"/>
    <col min="6162" max="6162" width="0" style="143" hidden="1" customWidth="1"/>
    <col min="6163" max="6163" width="11.88671875" style="143" bestFit="1" customWidth="1"/>
    <col min="6164" max="6167" width="0" style="143" hidden="1" customWidth="1"/>
    <col min="6168" max="6168" width="10.5546875" style="143" bestFit="1" customWidth="1"/>
    <col min="6169" max="6169" width="0" style="143" hidden="1" customWidth="1"/>
    <col min="6170" max="6170" width="2.6640625" style="143" customWidth="1"/>
    <col min="6171" max="6171" width="12.44140625" style="143" bestFit="1" customWidth="1"/>
    <col min="6172" max="6172" width="11.88671875" style="143" bestFit="1" customWidth="1"/>
    <col min="6173" max="6176" width="15.44140625" style="143" bestFit="1" customWidth="1"/>
    <col min="6177" max="6177" width="13.6640625" style="143" bestFit="1" customWidth="1"/>
    <col min="6178" max="6178" width="13.33203125" style="143" bestFit="1" customWidth="1"/>
    <col min="6179" max="6179" width="2.6640625" style="143" customWidth="1"/>
    <col min="6180" max="6180" width="10.6640625" style="143" customWidth="1"/>
    <col min="6181" max="6181" width="11.88671875" style="143" bestFit="1" customWidth="1"/>
    <col min="6182" max="6185" width="15.44140625" style="143" bestFit="1" customWidth="1"/>
    <col min="6186" max="6186" width="13.6640625" style="143" bestFit="1" customWidth="1"/>
    <col min="6187" max="6187" width="17.6640625" style="143" bestFit="1" customWidth="1"/>
    <col min="6188" max="6402" width="9.109375" style="143"/>
    <col min="6403" max="6403" width="20.44140625" style="143" bestFit="1" customWidth="1"/>
    <col min="6404" max="6407" width="0" style="143" hidden="1" customWidth="1"/>
    <col min="6408" max="6408" width="54.33203125" style="143" customWidth="1"/>
    <col min="6409" max="6409" width="0" style="143" hidden="1" customWidth="1"/>
    <col min="6410" max="6410" width="11.88671875" style="143" bestFit="1" customWidth="1"/>
    <col min="6411" max="6414" width="0" style="143" hidden="1" customWidth="1"/>
    <col min="6415" max="6415" width="10.5546875" style="143" bestFit="1" customWidth="1"/>
    <col min="6416" max="6416" width="0" style="143" hidden="1" customWidth="1"/>
    <col min="6417" max="6417" width="2.6640625" style="143" customWidth="1"/>
    <col min="6418" max="6418" width="0" style="143" hidden="1" customWidth="1"/>
    <col min="6419" max="6419" width="11.88671875" style="143" bestFit="1" customWidth="1"/>
    <col min="6420" max="6423" width="0" style="143" hidden="1" customWidth="1"/>
    <col min="6424" max="6424" width="10.5546875" style="143" bestFit="1" customWidth="1"/>
    <col min="6425" max="6425" width="0" style="143" hidden="1" customWidth="1"/>
    <col min="6426" max="6426" width="2.6640625" style="143" customWidth="1"/>
    <col min="6427" max="6427" width="12.44140625" style="143" bestFit="1" customWidth="1"/>
    <col min="6428" max="6428" width="11.88671875" style="143" bestFit="1" customWidth="1"/>
    <col min="6429" max="6432" width="15.44140625" style="143" bestFit="1" customWidth="1"/>
    <col min="6433" max="6433" width="13.6640625" style="143" bestFit="1" customWidth="1"/>
    <col min="6434" max="6434" width="13.33203125" style="143" bestFit="1" customWidth="1"/>
    <col min="6435" max="6435" width="2.6640625" style="143" customWidth="1"/>
    <col min="6436" max="6436" width="10.6640625" style="143" customWidth="1"/>
    <col min="6437" max="6437" width="11.88671875" style="143" bestFit="1" customWidth="1"/>
    <col min="6438" max="6441" width="15.44140625" style="143" bestFit="1" customWidth="1"/>
    <col min="6442" max="6442" width="13.6640625" style="143" bestFit="1" customWidth="1"/>
    <col min="6443" max="6443" width="17.6640625" style="143" bestFit="1" customWidth="1"/>
    <col min="6444" max="6658" width="9.109375" style="143"/>
    <col min="6659" max="6659" width="20.44140625" style="143" bestFit="1" customWidth="1"/>
    <col min="6660" max="6663" width="0" style="143" hidden="1" customWidth="1"/>
    <col min="6664" max="6664" width="54.33203125" style="143" customWidth="1"/>
    <col min="6665" max="6665" width="0" style="143" hidden="1" customWidth="1"/>
    <col min="6666" max="6666" width="11.88671875" style="143" bestFit="1" customWidth="1"/>
    <col min="6667" max="6670" width="0" style="143" hidden="1" customWidth="1"/>
    <col min="6671" max="6671" width="10.5546875" style="143" bestFit="1" customWidth="1"/>
    <col min="6672" max="6672" width="0" style="143" hidden="1" customWidth="1"/>
    <col min="6673" max="6673" width="2.6640625" style="143" customWidth="1"/>
    <col min="6674" max="6674" width="0" style="143" hidden="1" customWidth="1"/>
    <col min="6675" max="6675" width="11.88671875" style="143" bestFit="1" customWidth="1"/>
    <col min="6676" max="6679" width="0" style="143" hidden="1" customWidth="1"/>
    <col min="6680" max="6680" width="10.5546875" style="143" bestFit="1" customWidth="1"/>
    <col min="6681" max="6681" width="0" style="143" hidden="1" customWidth="1"/>
    <col min="6682" max="6682" width="2.6640625" style="143" customWidth="1"/>
    <col min="6683" max="6683" width="12.44140625" style="143" bestFit="1" customWidth="1"/>
    <col min="6684" max="6684" width="11.88671875" style="143" bestFit="1" customWidth="1"/>
    <col min="6685" max="6688" width="15.44140625" style="143" bestFit="1" customWidth="1"/>
    <col min="6689" max="6689" width="13.6640625" style="143" bestFit="1" customWidth="1"/>
    <col min="6690" max="6690" width="13.33203125" style="143" bestFit="1" customWidth="1"/>
    <col min="6691" max="6691" width="2.6640625" style="143" customWidth="1"/>
    <col min="6692" max="6692" width="10.6640625" style="143" customWidth="1"/>
    <col min="6693" max="6693" width="11.88671875" style="143" bestFit="1" customWidth="1"/>
    <col min="6694" max="6697" width="15.44140625" style="143" bestFit="1" customWidth="1"/>
    <col min="6698" max="6698" width="13.6640625" style="143" bestFit="1" customWidth="1"/>
    <col min="6699" max="6699" width="17.6640625" style="143" bestFit="1" customWidth="1"/>
    <col min="6700" max="6914" width="9.109375" style="143"/>
    <col min="6915" max="6915" width="20.44140625" style="143" bestFit="1" customWidth="1"/>
    <col min="6916" max="6919" width="0" style="143" hidden="1" customWidth="1"/>
    <col min="6920" max="6920" width="54.33203125" style="143" customWidth="1"/>
    <col min="6921" max="6921" width="0" style="143" hidden="1" customWidth="1"/>
    <col min="6922" max="6922" width="11.88671875" style="143" bestFit="1" customWidth="1"/>
    <col min="6923" max="6926" width="0" style="143" hidden="1" customWidth="1"/>
    <col min="6927" max="6927" width="10.5546875" style="143" bestFit="1" customWidth="1"/>
    <col min="6928" max="6928" width="0" style="143" hidden="1" customWidth="1"/>
    <col min="6929" max="6929" width="2.6640625" style="143" customWidth="1"/>
    <col min="6930" max="6930" width="0" style="143" hidden="1" customWidth="1"/>
    <col min="6931" max="6931" width="11.88671875" style="143" bestFit="1" customWidth="1"/>
    <col min="6932" max="6935" width="0" style="143" hidden="1" customWidth="1"/>
    <col min="6936" max="6936" width="10.5546875" style="143" bestFit="1" customWidth="1"/>
    <col min="6937" max="6937" width="0" style="143" hidden="1" customWidth="1"/>
    <col min="6938" max="6938" width="2.6640625" style="143" customWidth="1"/>
    <col min="6939" max="6939" width="12.44140625" style="143" bestFit="1" customWidth="1"/>
    <col min="6940" max="6940" width="11.88671875" style="143" bestFit="1" customWidth="1"/>
    <col min="6941" max="6944" width="15.44140625" style="143" bestFit="1" customWidth="1"/>
    <col min="6945" max="6945" width="13.6640625" style="143" bestFit="1" customWidth="1"/>
    <col min="6946" max="6946" width="13.33203125" style="143" bestFit="1" customWidth="1"/>
    <col min="6947" max="6947" width="2.6640625" style="143" customWidth="1"/>
    <col min="6948" max="6948" width="10.6640625" style="143" customWidth="1"/>
    <col min="6949" max="6949" width="11.88671875" style="143" bestFit="1" customWidth="1"/>
    <col min="6950" max="6953" width="15.44140625" style="143" bestFit="1" customWidth="1"/>
    <col min="6954" max="6954" width="13.6640625" style="143" bestFit="1" customWidth="1"/>
    <col min="6955" max="6955" width="17.6640625" style="143" bestFit="1" customWidth="1"/>
    <col min="6956" max="7170" width="9.109375" style="143"/>
    <col min="7171" max="7171" width="20.44140625" style="143" bestFit="1" customWidth="1"/>
    <col min="7172" max="7175" width="0" style="143" hidden="1" customWidth="1"/>
    <col min="7176" max="7176" width="54.33203125" style="143" customWidth="1"/>
    <col min="7177" max="7177" width="0" style="143" hidden="1" customWidth="1"/>
    <col min="7178" max="7178" width="11.88671875" style="143" bestFit="1" customWidth="1"/>
    <col min="7179" max="7182" width="0" style="143" hidden="1" customWidth="1"/>
    <col min="7183" max="7183" width="10.5546875" style="143" bestFit="1" customWidth="1"/>
    <col min="7184" max="7184" width="0" style="143" hidden="1" customWidth="1"/>
    <col min="7185" max="7185" width="2.6640625" style="143" customWidth="1"/>
    <col min="7186" max="7186" width="0" style="143" hidden="1" customWidth="1"/>
    <col min="7187" max="7187" width="11.88671875" style="143" bestFit="1" customWidth="1"/>
    <col min="7188" max="7191" width="0" style="143" hidden="1" customWidth="1"/>
    <col min="7192" max="7192" width="10.5546875" style="143" bestFit="1" customWidth="1"/>
    <col min="7193" max="7193" width="0" style="143" hidden="1" customWidth="1"/>
    <col min="7194" max="7194" width="2.6640625" style="143" customWidth="1"/>
    <col min="7195" max="7195" width="12.44140625" style="143" bestFit="1" customWidth="1"/>
    <col min="7196" max="7196" width="11.88671875" style="143" bestFit="1" customWidth="1"/>
    <col min="7197" max="7200" width="15.44140625" style="143" bestFit="1" customWidth="1"/>
    <col min="7201" max="7201" width="13.6640625" style="143" bestFit="1" customWidth="1"/>
    <col min="7202" max="7202" width="13.33203125" style="143" bestFit="1" customWidth="1"/>
    <col min="7203" max="7203" width="2.6640625" style="143" customWidth="1"/>
    <col min="7204" max="7204" width="10.6640625" style="143" customWidth="1"/>
    <col min="7205" max="7205" width="11.88671875" style="143" bestFit="1" customWidth="1"/>
    <col min="7206" max="7209" width="15.44140625" style="143" bestFit="1" customWidth="1"/>
    <col min="7210" max="7210" width="13.6640625" style="143" bestFit="1" customWidth="1"/>
    <col min="7211" max="7211" width="17.6640625" style="143" bestFit="1" customWidth="1"/>
    <col min="7212" max="7426" width="9.109375" style="143"/>
    <col min="7427" max="7427" width="20.44140625" style="143" bestFit="1" customWidth="1"/>
    <col min="7428" max="7431" width="0" style="143" hidden="1" customWidth="1"/>
    <col min="7432" max="7432" width="54.33203125" style="143" customWidth="1"/>
    <col min="7433" max="7433" width="0" style="143" hidden="1" customWidth="1"/>
    <col min="7434" max="7434" width="11.88671875" style="143" bestFit="1" customWidth="1"/>
    <col min="7435" max="7438" width="0" style="143" hidden="1" customWidth="1"/>
    <col min="7439" max="7439" width="10.5546875" style="143" bestFit="1" customWidth="1"/>
    <col min="7440" max="7440" width="0" style="143" hidden="1" customWidth="1"/>
    <col min="7441" max="7441" width="2.6640625" style="143" customWidth="1"/>
    <col min="7442" max="7442" width="0" style="143" hidden="1" customWidth="1"/>
    <col min="7443" max="7443" width="11.88671875" style="143" bestFit="1" customWidth="1"/>
    <col min="7444" max="7447" width="0" style="143" hidden="1" customWidth="1"/>
    <col min="7448" max="7448" width="10.5546875" style="143" bestFit="1" customWidth="1"/>
    <col min="7449" max="7449" width="0" style="143" hidden="1" customWidth="1"/>
    <col min="7450" max="7450" width="2.6640625" style="143" customWidth="1"/>
    <col min="7451" max="7451" width="12.44140625" style="143" bestFit="1" customWidth="1"/>
    <col min="7452" max="7452" width="11.88671875" style="143" bestFit="1" customWidth="1"/>
    <col min="7453" max="7456" width="15.44140625" style="143" bestFit="1" customWidth="1"/>
    <col min="7457" max="7457" width="13.6640625" style="143" bestFit="1" customWidth="1"/>
    <col min="7458" max="7458" width="13.33203125" style="143" bestFit="1" customWidth="1"/>
    <col min="7459" max="7459" width="2.6640625" style="143" customWidth="1"/>
    <col min="7460" max="7460" width="10.6640625" style="143" customWidth="1"/>
    <col min="7461" max="7461" width="11.88671875" style="143" bestFit="1" customWidth="1"/>
    <col min="7462" max="7465" width="15.44140625" style="143" bestFit="1" customWidth="1"/>
    <col min="7466" max="7466" width="13.6640625" style="143" bestFit="1" customWidth="1"/>
    <col min="7467" max="7467" width="17.6640625" style="143" bestFit="1" customWidth="1"/>
    <col min="7468" max="7682" width="9.109375" style="143"/>
    <col min="7683" max="7683" width="20.44140625" style="143" bestFit="1" customWidth="1"/>
    <col min="7684" max="7687" width="0" style="143" hidden="1" customWidth="1"/>
    <col min="7688" max="7688" width="54.33203125" style="143" customWidth="1"/>
    <col min="7689" max="7689" width="0" style="143" hidden="1" customWidth="1"/>
    <col min="7690" max="7690" width="11.88671875" style="143" bestFit="1" customWidth="1"/>
    <col min="7691" max="7694" width="0" style="143" hidden="1" customWidth="1"/>
    <col min="7695" max="7695" width="10.5546875" style="143" bestFit="1" customWidth="1"/>
    <col min="7696" max="7696" width="0" style="143" hidden="1" customWidth="1"/>
    <col min="7697" max="7697" width="2.6640625" style="143" customWidth="1"/>
    <col min="7698" max="7698" width="0" style="143" hidden="1" customWidth="1"/>
    <col min="7699" max="7699" width="11.88671875" style="143" bestFit="1" customWidth="1"/>
    <col min="7700" max="7703" width="0" style="143" hidden="1" customWidth="1"/>
    <col min="7704" max="7704" width="10.5546875" style="143" bestFit="1" customWidth="1"/>
    <col min="7705" max="7705" width="0" style="143" hidden="1" customWidth="1"/>
    <col min="7706" max="7706" width="2.6640625" style="143" customWidth="1"/>
    <col min="7707" max="7707" width="12.44140625" style="143" bestFit="1" customWidth="1"/>
    <col min="7708" max="7708" width="11.88671875" style="143" bestFit="1" customWidth="1"/>
    <col min="7709" max="7712" width="15.44140625" style="143" bestFit="1" customWidth="1"/>
    <col min="7713" max="7713" width="13.6640625" style="143" bestFit="1" customWidth="1"/>
    <col min="7714" max="7714" width="13.33203125" style="143" bestFit="1" customWidth="1"/>
    <col min="7715" max="7715" width="2.6640625" style="143" customWidth="1"/>
    <col min="7716" max="7716" width="10.6640625" style="143" customWidth="1"/>
    <col min="7717" max="7717" width="11.88671875" style="143" bestFit="1" customWidth="1"/>
    <col min="7718" max="7721" width="15.44140625" style="143" bestFit="1" customWidth="1"/>
    <col min="7722" max="7722" width="13.6640625" style="143" bestFit="1" customWidth="1"/>
    <col min="7723" max="7723" width="17.6640625" style="143" bestFit="1" customWidth="1"/>
    <col min="7724" max="7938" width="9.109375" style="143"/>
    <col min="7939" max="7939" width="20.44140625" style="143" bestFit="1" customWidth="1"/>
    <col min="7940" max="7943" width="0" style="143" hidden="1" customWidth="1"/>
    <col min="7944" max="7944" width="54.33203125" style="143" customWidth="1"/>
    <col min="7945" max="7945" width="0" style="143" hidden="1" customWidth="1"/>
    <col min="7946" max="7946" width="11.88671875" style="143" bestFit="1" customWidth="1"/>
    <col min="7947" max="7950" width="0" style="143" hidden="1" customWidth="1"/>
    <col min="7951" max="7951" width="10.5546875" style="143" bestFit="1" customWidth="1"/>
    <col min="7952" max="7952" width="0" style="143" hidden="1" customWidth="1"/>
    <col min="7953" max="7953" width="2.6640625" style="143" customWidth="1"/>
    <col min="7954" max="7954" width="0" style="143" hidden="1" customWidth="1"/>
    <col min="7955" max="7955" width="11.88671875" style="143" bestFit="1" customWidth="1"/>
    <col min="7956" max="7959" width="0" style="143" hidden="1" customWidth="1"/>
    <col min="7960" max="7960" width="10.5546875" style="143" bestFit="1" customWidth="1"/>
    <col min="7961" max="7961" width="0" style="143" hidden="1" customWidth="1"/>
    <col min="7962" max="7962" width="2.6640625" style="143" customWidth="1"/>
    <col min="7963" max="7963" width="12.44140625" style="143" bestFit="1" customWidth="1"/>
    <col min="7964" max="7964" width="11.88671875" style="143" bestFit="1" customWidth="1"/>
    <col min="7965" max="7968" width="15.44140625" style="143" bestFit="1" customWidth="1"/>
    <col min="7969" max="7969" width="13.6640625" style="143" bestFit="1" customWidth="1"/>
    <col min="7970" max="7970" width="13.33203125" style="143" bestFit="1" customWidth="1"/>
    <col min="7971" max="7971" width="2.6640625" style="143" customWidth="1"/>
    <col min="7972" max="7972" width="10.6640625" style="143" customWidth="1"/>
    <col min="7973" max="7973" width="11.88671875" style="143" bestFit="1" customWidth="1"/>
    <col min="7974" max="7977" width="15.44140625" style="143" bestFit="1" customWidth="1"/>
    <col min="7978" max="7978" width="13.6640625" style="143" bestFit="1" customWidth="1"/>
    <col min="7979" max="7979" width="17.6640625" style="143" bestFit="1" customWidth="1"/>
    <col min="7980" max="8194" width="9.109375" style="143"/>
    <col min="8195" max="8195" width="20.44140625" style="143" bestFit="1" customWidth="1"/>
    <col min="8196" max="8199" width="0" style="143" hidden="1" customWidth="1"/>
    <col min="8200" max="8200" width="54.33203125" style="143" customWidth="1"/>
    <col min="8201" max="8201" width="0" style="143" hidden="1" customWidth="1"/>
    <col min="8202" max="8202" width="11.88671875" style="143" bestFit="1" customWidth="1"/>
    <col min="8203" max="8206" width="0" style="143" hidden="1" customWidth="1"/>
    <col min="8207" max="8207" width="10.5546875" style="143" bestFit="1" customWidth="1"/>
    <col min="8208" max="8208" width="0" style="143" hidden="1" customWidth="1"/>
    <col min="8209" max="8209" width="2.6640625" style="143" customWidth="1"/>
    <col min="8210" max="8210" width="0" style="143" hidden="1" customWidth="1"/>
    <col min="8211" max="8211" width="11.88671875" style="143" bestFit="1" customWidth="1"/>
    <col min="8212" max="8215" width="0" style="143" hidden="1" customWidth="1"/>
    <col min="8216" max="8216" width="10.5546875" style="143" bestFit="1" customWidth="1"/>
    <col min="8217" max="8217" width="0" style="143" hidden="1" customWidth="1"/>
    <col min="8218" max="8218" width="2.6640625" style="143" customWidth="1"/>
    <col min="8219" max="8219" width="12.44140625" style="143" bestFit="1" customWidth="1"/>
    <col min="8220" max="8220" width="11.88671875" style="143" bestFit="1" customWidth="1"/>
    <col min="8221" max="8224" width="15.44140625" style="143" bestFit="1" customWidth="1"/>
    <col min="8225" max="8225" width="13.6640625" style="143" bestFit="1" customWidth="1"/>
    <col min="8226" max="8226" width="13.33203125" style="143" bestFit="1" customWidth="1"/>
    <col min="8227" max="8227" width="2.6640625" style="143" customWidth="1"/>
    <col min="8228" max="8228" width="10.6640625" style="143" customWidth="1"/>
    <col min="8229" max="8229" width="11.88671875" style="143" bestFit="1" customWidth="1"/>
    <col min="8230" max="8233" width="15.44140625" style="143" bestFit="1" customWidth="1"/>
    <col min="8234" max="8234" width="13.6640625" style="143" bestFit="1" customWidth="1"/>
    <col min="8235" max="8235" width="17.6640625" style="143" bestFit="1" customWidth="1"/>
    <col min="8236" max="8450" width="9.109375" style="143"/>
    <col min="8451" max="8451" width="20.44140625" style="143" bestFit="1" customWidth="1"/>
    <col min="8452" max="8455" width="0" style="143" hidden="1" customWidth="1"/>
    <col min="8456" max="8456" width="54.33203125" style="143" customWidth="1"/>
    <col min="8457" max="8457" width="0" style="143" hidden="1" customWidth="1"/>
    <col min="8458" max="8458" width="11.88671875" style="143" bestFit="1" customWidth="1"/>
    <col min="8459" max="8462" width="0" style="143" hidden="1" customWidth="1"/>
    <col min="8463" max="8463" width="10.5546875" style="143" bestFit="1" customWidth="1"/>
    <col min="8464" max="8464" width="0" style="143" hidden="1" customWidth="1"/>
    <col min="8465" max="8465" width="2.6640625" style="143" customWidth="1"/>
    <col min="8466" max="8466" width="0" style="143" hidden="1" customWidth="1"/>
    <col min="8467" max="8467" width="11.88671875" style="143" bestFit="1" customWidth="1"/>
    <col min="8468" max="8471" width="0" style="143" hidden="1" customWidth="1"/>
    <col min="8472" max="8472" width="10.5546875" style="143" bestFit="1" customWidth="1"/>
    <col min="8473" max="8473" width="0" style="143" hidden="1" customWidth="1"/>
    <col min="8474" max="8474" width="2.6640625" style="143" customWidth="1"/>
    <col min="8475" max="8475" width="12.44140625" style="143" bestFit="1" customWidth="1"/>
    <col min="8476" max="8476" width="11.88671875" style="143" bestFit="1" customWidth="1"/>
    <col min="8477" max="8480" width="15.44140625" style="143" bestFit="1" customWidth="1"/>
    <col min="8481" max="8481" width="13.6640625" style="143" bestFit="1" customWidth="1"/>
    <col min="8482" max="8482" width="13.33203125" style="143" bestFit="1" customWidth="1"/>
    <col min="8483" max="8483" width="2.6640625" style="143" customWidth="1"/>
    <col min="8484" max="8484" width="10.6640625" style="143" customWidth="1"/>
    <col min="8485" max="8485" width="11.88671875" style="143" bestFit="1" customWidth="1"/>
    <col min="8486" max="8489" width="15.44140625" style="143" bestFit="1" customWidth="1"/>
    <col min="8490" max="8490" width="13.6640625" style="143" bestFit="1" customWidth="1"/>
    <col min="8491" max="8491" width="17.6640625" style="143" bestFit="1" customWidth="1"/>
    <col min="8492" max="8706" width="9.109375" style="143"/>
    <col min="8707" max="8707" width="20.44140625" style="143" bestFit="1" customWidth="1"/>
    <col min="8708" max="8711" width="0" style="143" hidden="1" customWidth="1"/>
    <col min="8712" max="8712" width="54.33203125" style="143" customWidth="1"/>
    <col min="8713" max="8713" width="0" style="143" hidden="1" customWidth="1"/>
    <col min="8714" max="8714" width="11.88671875" style="143" bestFit="1" customWidth="1"/>
    <col min="8715" max="8718" width="0" style="143" hidden="1" customWidth="1"/>
    <col min="8719" max="8719" width="10.5546875" style="143" bestFit="1" customWidth="1"/>
    <col min="8720" max="8720" width="0" style="143" hidden="1" customWidth="1"/>
    <col min="8721" max="8721" width="2.6640625" style="143" customWidth="1"/>
    <col min="8722" max="8722" width="0" style="143" hidden="1" customWidth="1"/>
    <col min="8723" max="8723" width="11.88671875" style="143" bestFit="1" customWidth="1"/>
    <col min="8724" max="8727" width="0" style="143" hidden="1" customWidth="1"/>
    <col min="8728" max="8728" width="10.5546875" style="143" bestFit="1" customWidth="1"/>
    <col min="8729" max="8729" width="0" style="143" hidden="1" customWidth="1"/>
    <col min="8730" max="8730" width="2.6640625" style="143" customWidth="1"/>
    <col min="8731" max="8731" width="12.44140625" style="143" bestFit="1" customWidth="1"/>
    <col min="8732" max="8732" width="11.88671875" style="143" bestFit="1" customWidth="1"/>
    <col min="8733" max="8736" width="15.44140625" style="143" bestFit="1" customWidth="1"/>
    <col min="8737" max="8737" width="13.6640625" style="143" bestFit="1" customWidth="1"/>
    <col min="8738" max="8738" width="13.33203125" style="143" bestFit="1" customWidth="1"/>
    <col min="8739" max="8739" width="2.6640625" style="143" customWidth="1"/>
    <col min="8740" max="8740" width="10.6640625" style="143" customWidth="1"/>
    <col min="8741" max="8741" width="11.88671875" style="143" bestFit="1" customWidth="1"/>
    <col min="8742" max="8745" width="15.44140625" style="143" bestFit="1" customWidth="1"/>
    <col min="8746" max="8746" width="13.6640625" style="143" bestFit="1" customWidth="1"/>
    <col min="8747" max="8747" width="17.6640625" style="143" bestFit="1" customWidth="1"/>
    <col min="8748" max="8962" width="9.109375" style="143"/>
    <col min="8963" max="8963" width="20.44140625" style="143" bestFit="1" customWidth="1"/>
    <col min="8964" max="8967" width="0" style="143" hidden="1" customWidth="1"/>
    <col min="8968" max="8968" width="54.33203125" style="143" customWidth="1"/>
    <col min="8969" max="8969" width="0" style="143" hidden="1" customWidth="1"/>
    <col min="8970" max="8970" width="11.88671875" style="143" bestFit="1" customWidth="1"/>
    <col min="8971" max="8974" width="0" style="143" hidden="1" customWidth="1"/>
    <col min="8975" max="8975" width="10.5546875" style="143" bestFit="1" customWidth="1"/>
    <col min="8976" max="8976" width="0" style="143" hidden="1" customWidth="1"/>
    <col min="8977" max="8977" width="2.6640625" style="143" customWidth="1"/>
    <col min="8978" max="8978" width="0" style="143" hidden="1" customWidth="1"/>
    <col min="8979" max="8979" width="11.88671875" style="143" bestFit="1" customWidth="1"/>
    <col min="8980" max="8983" width="0" style="143" hidden="1" customWidth="1"/>
    <col min="8984" max="8984" width="10.5546875" style="143" bestFit="1" customWidth="1"/>
    <col min="8985" max="8985" width="0" style="143" hidden="1" customWidth="1"/>
    <col min="8986" max="8986" width="2.6640625" style="143" customWidth="1"/>
    <col min="8987" max="8987" width="12.44140625" style="143" bestFit="1" customWidth="1"/>
    <col min="8988" max="8988" width="11.88671875" style="143" bestFit="1" customWidth="1"/>
    <col min="8989" max="8992" width="15.44140625" style="143" bestFit="1" customWidth="1"/>
    <col min="8993" max="8993" width="13.6640625" style="143" bestFit="1" customWidth="1"/>
    <col min="8994" max="8994" width="13.33203125" style="143" bestFit="1" customWidth="1"/>
    <col min="8995" max="8995" width="2.6640625" style="143" customWidth="1"/>
    <col min="8996" max="8996" width="10.6640625" style="143" customWidth="1"/>
    <col min="8997" max="8997" width="11.88671875" style="143" bestFit="1" customWidth="1"/>
    <col min="8998" max="9001" width="15.44140625" style="143" bestFit="1" customWidth="1"/>
    <col min="9002" max="9002" width="13.6640625" style="143" bestFit="1" customWidth="1"/>
    <col min="9003" max="9003" width="17.6640625" style="143" bestFit="1" customWidth="1"/>
    <col min="9004" max="9218" width="9.109375" style="143"/>
    <col min="9219" max="9219" width="20.44140625" style="143" bestFit="1" customWidth="1"/>
    <col min="9220" max="9223" width="0" style="143" hidden="1" customWidth="1"/>
    <col min="9224" max="9224" width="54.33203125" style="143" customWidth="1"/>
    <col min="9225" max="9225" width="0" style="143" hidden="1" customWidth="1"/>
    <col min="9226" max="9226" width="11.88671875" style="143" bestFit="1" customWidth="1"/>
    <col min="9227" max="9230" width="0" style="143" hidden="1" customWidth="1"/>
    <col min="9231" max="9231" width="10.5546875" style="143" bestFit="1" customWidth="1"/>
    <col min="9232" max="9232" width="0" style="143" hidden="1" customWidth="1"/>
    <col min="9233" max="9233" width="2.6640625" style="143" customWidth="1"/>
    <col min="9234" max="9234" width="0" style="143" hidden="1" customWidth="1"/>
    <col min="9235" max="9235" width="11.88671875" style="143" bestFit="1" customWidth="1"/>
    <col min="9236" max="9239" width="0" style="143" hidden="1" customWidth="1"/>
    <col min="9240" max="9240" width="10.5546875" style="143" bestFit="1" customWidth="1"/>
    <col min="9241" max="9241" width="0" style="143" hidden="1" customWidth="1"/>
    <col min="9242" max="9242" width="2.6640625" style="143" customWidth="1"/>
    <col min="9243" max="9243" width="12.44140625" style="143" bestFit="1" customWidth="1"/>
    <col min="9244" max="9244" width="11.88671875" style="143" bestFit="1" customWidth="1"/>
    <col min="9245" max="9248" width="15.44140625" style="143" bestFit="1" customWidth="1"/>
    <col min="9249" max="9249" width="13.6640625" style="143" bestFit="1" customWidth="1"/>
    <col min="9250" max="9250" width="13.33203125" style="143" bestFit="1" customWidth="1"/>
    <col min="9251" max="9251" width="2.6640625" style="143" customWidth="1"/>
    <col min="9252" max="9252" width="10.6640625" style="143" customWidth="1"/>
    <col min="9253" max="9253" width="11.88671875" style="143" bestFit="1" customWidth="1"/>
    <col min="9254" max="9257" width="15.44140625" style="143" bestFit="1" customWidth="1"/>
    <col min="9258" max="9258" width="13.6640625" style="143" bestFit="1" customWidth="1"/>
    <col min="9259" max="9259" width="17.6640625" style="143" bestFit="1" customWidth="1"/>
    <col min="9260" max="9474" width="9.109375" style="143"/>
    <col min="9475" max="9475" width="20.44140625" style="143" bestFit="1" customWidth="1"/>
    <col min="9476" max="9479" width="0" style="143" hidden="1" customWidth="1"/>
    <col min="9480" max="9480" width="54.33203125" style="143" customWidth="1"/>
    <col min="9481" max="9481" width="0" style="143" hidden="1" customWidth="1"/>
    <col min="9482" max="9482" width="11.88671875" style="143" bestFit="1" customWidth="1"/>
    <col min="9483" max="9486" width="0" style="143" hidden="1" customWidth="1"/>
    <col min="9487" max="9487" width="10.5546875" style="143" bestFit="1" customWidth="1"/>
    <col min="9488" max="9488" width="0" style="143" hidden="1" customWidth="1"/>
    <col min="9489" max="9489" width="2.6640625" style="143" customWidth="1"/>
    <col min="9490" max="9490" width="0" style="143" hidden="1" customWidth="1"/>
    <col min="9491" max="9491" width="11.88671875" style="143" bestFit="1" customWidth="1"/>
    <col min="9492" max="9495" width="0" style="143" hidden="1" customWidth="1"/>
    <col min="9496" max="9496" width="10.5546875" style="143" bestFit="1" customWidth="1"/>
    <col min="9497" max="9497" width="0" style="143" hidden="1" customWidth="1"/>
    <col min="9498" max="9498" width="2.6640625" style="143" customWidth="1"/>
    <col min="9499" max="9499" width="12.44140625" style="143" bestFit="1" customWidth="1"/>
    <col min="9500" max="9500" width="11.88671875" style="143" bestFit="1" customWidth="1"/>
    <col min="9501" max="9504" width="15.44140625" style="143" bestFit="1" customWidth="1"/>
    <col min="9505" max="9505" width="13.6640625" style="143" bestFit="1" customWidth="1"/>
    <col min="9506" max="9506" width="13.33203125" style="143" bestFit="1" customWidth="1"/>
    <col min="9507" max="9507" width="2.6640625" style="143" customWidth="1"/>
    <col min="9508" max="9508" width="10.6640625" style="143" customWidth="1"/>
    <col min="9509" max="9509" width="11.88671875" style="143" bestFit="1" customWidth="1"/>
    <col min="9510" max="9513" width="15.44140625" style="143" bestFit="1" customWidth="1"/>
    <col min="9514" max="9514" width="13.6640625" style="143" bestFit="1" customWidth="1"/>
    <col min="9515" max="9515" width="17.6640625" style="143" bestFit="1" customWidth="1"/>
    <col min="9516" max="9730" width="9.109375" style="143"/>
    <col min="9731" max="9731" width="20.44140625" style="143" bestFit="1" customWidth="1"/>
    <col min="9732" max="9735" width="0" style="143" hidden="1" customWidth="1"/>
    <col min="9736" max="9736" width="54.33203125" style="143" customWidth="1"/>
    <col min="9737" max="9737" width="0" style="143" hidden="1" customWidth="1"/>
    <col min="9738" max="9738" width="11.88671875" style="143" bestFit="1" customWidth="1"/>
    <col min="9739" max="9742" width="0" style="143" hidden="1" customWidth="1"/>
    <col min="9743" max="9743" width="10.5546875" style="143" bestFit="1" customWidth="1"/>
    <col min="9744" max="9744" width="0" style="143" hidden="1" customWidth="1"/>
    <col min="9745" max="9745" width="2.6640625" style="143" customWidth="1"/>
    <col min="9746" max="9746" width="0" style="143" hidden="1" customWidth="1"/>
    <col min="9747" max="9747" width="11.88671875" style="143" bestFit="1" customWidth="1"/>
    <col min="9748" max="9751" width="0" style="143" hidden="1" customWidth="1"/>
    <col min="9752" max="9752" width="10.5546875" style="143" bestFit="1" customWidth="1"/>
    <col min="9753" max="9753" width="0" style="143" hidden="1" customWidth="1"/>
    <col min="9754" max="9754" width="2.6640625" style="143" customWidth="1"/>
    <col min="9755" max="9755" width="12.44140625" style="143" bestFit="1" customWidth="1"/>
    <col min="9756" max="9756" width="11.88671875" style="143" bestFit="1" customWidth="1"/>
    <col min="9757" max="9760" width="15.44140625" style="143" bestFit="1" customWidth="1"/>
    <col min="9761" max="9761" width="13.6640625" style="143" bestFit="1" customWidth="1"/>
    <col min="9762" max="9762" width="13.33203125" style="143" bestFit="1" customWidth="1"/>
    <col min="9763" max="9763" width="2.6640625" style="143" customWidth="1"/>
    <col min="9764" max="9764" width="10.6640625" style="143" customWidth="1"/>
    <col min="9765" max="9765" width="11.88671875" style="143" bestFit="1" customWidth="1"/>
    <col min="9766" max="9769" width="15.44140625" style="143" bestFit="1" customWidth="1"/>
    <col min="9770" max="9770" width="13.6640625" style="143" bestFit="1" customWidth="1"/>
    <col min="9771" max="9771" width="17.6640625" style="143" bestFit="1" customWidth="1"/>
    <col min="9772" max="9986" width="9.109375" style="143"/>
    <col min="9987" max="9987" width="20.44140625" style="143" bestFit="1" customWidth="1"/>
    <col min="9988" max="9991" width="0" style="143" hidden="1" customWidth="1"/>
    <col min="9992" max="9992" width="54.33203125" style="143" customWidth="1"/>
    <col min="9993" max="9993" width="0" style="143" hidden="1" customWidth="1"/>
    <col min="9994" max="9994" width="11.88671875" style="143" bestFit="1" customWidth="1"/>
    <col min="9995" max="9998" width="0" style="143" hidden="1" customWidth="1"/>
    <col min="9999" max="9999" width="10.5546875" style="143" bestFit="1" customWidth="1"/>
    <col min="10000" max="10000" width="0" style="143" hidden="1" customWidth="1"/>
    <col min="10001" max="10001" width="2.6640625" style="143" customWidth="1"/>
    <col min="10002" max="10002" width="0" style="143" hidden="1" customWidth="1"/>
    <col min="10003" max="10003" width="11.88671875" style="143" bestFit="1" customWidth="1"/>
    <col min="10004" max="10007" width="0" style="143" hidden="1" customWidth="1"/>
    <col min="10008" max="10008" width="10.5546875" style="143" bestFit="1" customWidth="1"/>
    <col min="10009" max="10009" width="0" style="143" hidden="1" customWidth="1"/>
    <col min="10010" max="10010" width="2.6640625" style="143" customWidth="1"/>
    <col min="10011" max="10011" width="12.44140625" style="143" bestFit="1" customWidth="1"/>
    <col min="10012" max="10012" width="11.88671875" style="143" bestFit="1" customWidth="1"/>
    <col min="10013" max="10016" width="15.44140625" style="143" bestFit="1" customWidth="1"/>
    <col min="10017" max="10017" width="13.6640625" style="143" bestFit="1" customWidth="1"/>
    <col min="10018" max="10018" width="13.33203125" style="143" bestFit="1" customWidth="1"/>
    <col min="10019" max="10019" width="2.6640625" style="143" customWidth="1"/>
    <col min="10020" max="10020" width="10.6640625" style="143" customWidth="1"/>
    <col min="10021" max="10021" width="11.88671875" style="143" bestFit="1" customWidth="1"/>
    <col min="10022" max="10025" width="15.44140625" style="143" bestFit="1" customWidth="1"/>
    <col min="10026" max="10026" width="13.6640625" style="143" bestFit="1" customWidth="1"/>
    <col min="10027" max="10027" width="17.6640625" style="143" bestFit="1" customWidth="1"/>
    <col min="10028" max="10242" width="9.109375" style="143"/>
    <col min="10243" max="10243" width="20.44140625" style="143" bestFit="1" customWidth="1"/>
    <col min="10244" max="10247" width="0" style="143" hidden="1" customWidth="1"/>
    <col min="10248" max="10248" width="54.33203125" style="143" customWidth="1"/>
    <col min="10249" max="10249" width="0" style="143" hidden="1" customWidth="1"/>
    <col min="10250" max="10250" width="11.88671875" style="143" bestFit="1" customWidth="1"/>
    <col min="10251" max="10254" width="0" style="143" hidden="1" customWidth="1"/>
    <col min="10255" max="10255" width="10.5546875" style="143" bestFit="1" customWidth="1"/>
    <col min="10256" max="10256" width="0" style="143" hidden="1" customWidth="1"/>
    <col min="10257" max="10257" width="2.6640625" style="143" customWidth="1"/>
    <col min="10258" max="10258" width="0" style="143" hidden="1" customWidth="1"/>
    <col min="10259" max="10259" width="11.88671875" style="143" bestFit="1" customWidth="1"/>
    <col min="10260" max="10263" width="0" style="143" hidden="1" customWidth="1"/>
    <col min="10264" max="10264" width="10.5546875" style="143" bestFit="1" customWidth="1"/>
    <col min="10265" max="10265" width="0" style="143" hidden="1" customWidth="1"/>
    <col min="10266" max="10266" width="2.6640625" style="143" customWidth="1"/>
    <col min="10267" max="10267" width="12.44140625" style="143" bestFit="1" customWidth="1"/>
    <col min="10268" max="10268" width="11.88671875" style="143" bestFit="1" customWidth="1"/>
    <col min="10269" max="10272" width="15.44140625" style="143" bestFit="1" customWidth="1"/>
    <col min="10273" max="10273" width="13.6640625" style="143" bestFit="1" customWidth="1"/>
    <col min="10274" max="10274" width="13.33203125" style="143" bestFit="1" customWidth="1"/>
    <col min="10275" max="10275" width="2.6640625" style="143" customWidth="1"/>
    <col min="10276" max="10276" width="10.6640625" style="143" customWidth="1"/>
    <col min="10277" max="10277" width="11.88671875" style="143" bestFit="1" customWidth="1"/>
    <col min="10278" max="10281" width="15.44140625" style="143" bestFit="1" customWidth="1"/>
    <col min="10282" max="10282" width="13.6640625" style="143" bestFit="1" customWidth="1"/>
    <col min="10283" max="10283" width="17.6640625" style="143" bestFit="1" customWidth="1"/>
    <col min="10284" max="10498" width="9.109375" style="143"/>
    <col min="10499" max="10499" width="20.44140625" style="143" bestFit="1" customWidth="1"/>
    <col min="10500" max="10503" width="0" style="143" hidden="1" customWidth="1"/>
    <col min="10504" max="10504" width="54.33203125" style="143" customWidth="1"/>
    <col min="10505" max="10505" width="0" style="143" hidden="1" customWidth="1"/>
    <col min="10506" max="10506" width="11.88671875" style="143" bestFit="1" customWidth="1"/>
    <col min="10507" max="10510" width="0" style="143" hidden="1" customWidth="1"/>
    <col min="10511" max="10511" width="10.5546875" style="143" bestFit="1" customWidth="1"/>
    <col min="10512" max="10512" width="0" style="143" hidden="1" customWidth="1"/>
    <col min="10513" max="10513" width="2.6640625" style="143" customWidth="1"/>
    <col min="10514" max="10514" width="0" style="143" hidden="1" customWidth="1"/>
    <col min="10515" max="10515" width="11.88671875" style="143" bestFit="1" customWidth="1"/>
    <col min="10516" max="10519" width="0" style="143" hidden="1" customWidth="1"/>
    <col min="10520" max="10520" width="10.5546875" style="143" bestFit="1" customWidth="1"/>
    <col min="10521" max="10521" width="0" style="143" hidden="1" customWidth="1"/>
    <col min="10522" max="10522" width="2.6640625" style="143" customWidth="1"/>
    <col min="10523" max="10523" width="12.44140625" style="143" bestFit="1" customWidth="1"/>
    <col min="10524" max="10524" width="11.88671875" style="143" bestFit="1" customWidth="1"/>
    <col min="10525" max="10528" width="15.44140625" style="143" bestFit="1" customWidth="1"/>
    <col min="10529" max="10529" width="13.6640625" style="143" bestFit="1" customWidth="1"/>
    <col min="10530" max="10530" width="13.33203125" style="143" bestFit="1" customWidth="1"/>
    <col min="10531" max="10531" width="2.6640625" style="143" customWidth="1"/>
    <col min="10532" max="10532" width="10.6640625" style="143" customWidth="1"/>
    <col min="10533" max="10533" width="11.88671875" style="143" bestFit="1" customWidth="1"/>
    <col min="10534" max="10537" width="15.44140625" style="143" bestFit="1" customWidth="1"/>
    <col min="10538" max="10538" width="13.6640625" style="143" bestFit="1" customWidth="1"/>
    <col min="10539" max="10539" width="17.6640625" style="143" bestFit="1" customWidth="1"/>
    <col min="10540" max="10754" width="9.109375" style="143"/>
    <col min="10755" max="10755" width="20.44140625" style="143" bestFit="1" customWidth="1"/>
    <col min="10756" max="10759" width="0" style="143" hidden="1" customWidth="1"/>
    <col min="10760" max="10760" width="54.33203125" style="143" customWidth="1"/>
    <col min="10761" max="10761" width="0" style="143" hidden="1" customWidth="1"/>
    <col min="10762" max="10762" width="11.88671875" style="143" bestFit="1" customWidth="1"/>
    <col min="10763" max="10766" width="0" style="143" hidden="1" customWidth="1"/>
    <col min="10767" max="10767" width="10.5546875" style="143" bestFit="1" customWidth="1"/>
    <col min="10768" max="10768" width="0" style="143" hidden="1" customWidth="1"/>
    <col min="10769" max="10769" width="2.6640625" style="143" customWidth="1"/>
    <col min="10770" max="10770" width="0" style="143" hidden="1" customWidth="1"/>
    <col min="10771" max="10771" width="11.88671875" style="143" bestFit="1" customWidth="1"/>
    <col min="10772" max="10775" width="0" style="143" hidden="1" customWidth="1"/>
    <col min="10776" max="10776" width="10.5546875" style="143" bestFit="1" customWidth="1"/>
    <col min="10777" max="10777" width="0" style="143" hidden="1" customWidth="1"/>
    <col min="10778" max="10778" width="2.6640625" style="143" customWidth="1"/>
    <col min="10779" max="10779" width="12.44140625" style="143" bestFit="1" customWidth="1"/>
    <col min="10780" max="10780" width="11.88671875" style="143" bestFit="1" customWidth="1"/>
    <col min="10781" max="10784" width="15.44140625" style="143" bestFit="1" customWidth="1"/>
    <col min="10785" max="10785" width="13.6640625" style="143" bestFit="1" customWidth="1"/>
    <col min="10786" max="10786" width="13.33203125" style="143" bestFit="1" customWidth="1"/>
    <col min="10787" max="10787" width="2.6640625" style="143" customWidth="1"/>
    <col min="10788" max="10788" width="10.6640625" style="143" customWidth="1"/>
    <col min="10789" max="10789" width="11.88671875" style="143" bestFit="1" customWidth="1"/>
    <col min="10790" max="10793" width="15.44140625" style="143" bestFit="1" customWidth="1"/>
    <col min="10794" max="10794" width="13.6640625" style="143" bestFit="1" customWidth="1"/>
    <col min="10795" max="10795" width="17.6640625" style="143" bestFit="1" customWidth="1"/>
    <col min="10796" max="11010" width="9.109375" style="143"/>
    <col min="11011" max="11011" width="20.44140625" style="143" bestFit="1" customWidth="1"/>
    <col min="11012" max="11015" width="0" style="143" hidden="1" customWidth="1"/>
    <col min="11016" max="11016" width="54.33203125" style="143" customWidth="1"/>
    <col min="11017" max="11017" width="0" style="143" hidden="1" customWidth="1"/>
    <col min="11018" max="11018" width="11.88671875" style="143" bestFit="1" customWidth="1"/>
    <col min="11019" max="11022" width="0" style="143" hidden="1" customWidth="1"/>
    <col min="11023" max="11023" width="10.5546875" style="143" bestFit="1" customWidth="1"/>
    <col min="11024" max="11024" width="0" style="143" hidden="1" customWidth="1"/>
    <col min="11025" max="11025" width="2.6640625" style="143" customWidth="1"/>
    <col min="11026" max="11026" width="0" style="143" hidden="1" customWidth="1"/>
    <col min="11027" max="11027" width="11.88671875" style="143" bestFit="1" customWidth="1"/>
    <col min="11028" max="11031" width="0" style="143" hidden="1" customWidth="1"/>
    <col min="11032" max="11032" width="10.5546875" style="143" bestFit="1" customWidth="1"/>
    <col min="11033" max="11033" width="0" style="143" hidden="1" customWidth="1"/>
    <col min="11034" max="11034" width="2.6640625" style="143" customWidth="1"/>
    <col min="11035" max="11035" width="12.44140625" style="143" bestFit="1" customWidth="1"/>
    <col min="11036" max="11036" width="11.88671875" style="143" bestFit="1" customWidth="1"/>
    <col min="11037" max="11040" width="15.44140625" style="143" bestFit="1" customWidth="1"/>
    <col min="11041" max="11041" width="13.6640625" style="143" bestFit="1" customWidth="1"/>
    <col min="11042" max="11042" width="13.33203125" style="143" bestFit="1" customWidth="1"/>
    <col min="11043" max="11043" width="2.6640625" style="143" customWidth="1"/>
    <col min="11044" max="11044" width="10.6640625" style="143" customWidth="1"/>
    <col min="11045" max="11045" width="11.88671875" style="143" bestFit="1" customWidth="1"/>
    <col min="11046" max="11049" width="15.44140625" style="143" bestFit="1" customWidth="1"/>
    <col min="11050" max="11050" width="13.6640625" style="143" bestFit="1" customWidth="1"/>
    <col min="11051" max="11051" width="17.6640625" style="143" bestFit="1" customWidth="1"/>
    <col min="11052" max="11266" width="9.109375" style="143"/>
    <col min="11267" max="11267" width="20.44140625" style="143" bestFit="1" customWidth="1"/>
    <col min="11268" max="11271" width="0" style="143" hidden="1" customWidth="1"/>
    <col min="11272" max="11272" width="54.33203125" style="143" customWidth="1"/>
    <col min="11273" max="11273" width="0" style="143" hidden="1" customWidth="1"/>
    <col min="11274" max="11274" width="11.88671875" style="143" bestFit="1" customWidth="1"/>
    <col min="11275" max="11278" width="0" style="143" hidden="1" customWidth="1"/>
    <col min="11279" max="11279" width="10.5546875" style="143" bestFit="1" customWidth="1"/>
    <col min="11280" max="11280" width="0" style="143" hidden="1" customWidth="1"/>
    <col min="11281" max="11281" width="2.6640625" style="143" customWidth="1"/>
    <col min="11282" max="11282" width="0" style="143" hidden="1" customWidth="1"/>
    <col min="11283" max="11283" width="11.88671875" style="143" bestFit="1" customWidth="1"/>
    <col min="11284" max="11287" width="0" style="143" hidden="1" customWidth="1"/>
    <col min="11288" max="11288" width="10.5546875" style="143" bestFit="1" customWidth="1"/>
    <col min="11289" max="11289" width="0" style="143" hidden="1" customWidth="1"/>
    <col min="11290" max="11290" width="2.6640625" style="143" customWidth="1"/>
    <col min="11291" max="11291" width="12.44140625" style="143" bestFit="1" customWidth="1"/>
    <col min="11292" max="11292" width="11.88671875" style="143" bestFit="1" customWidth="1"/>
    <col min="11293" max="11296" width="15.44140625" style="143" bestFit="1" customWidth="1"/>
    <col min="11297" max="11297" width="13.6640625" style="143" bestFit="1" customWidth="1"/>
    <col min="11298" max="11298" width="13.33203125" style="143" bestFit="1" customWidth="1"/>
    <col min="11299" max="11299" width="2.6640625" style="143" customWidth="1"/>
    <col min="11300" max="11300" width="10.6640625" style="143" customWidth="1"/>
    <col min="11301" max="11301" width="11.88671875" style="143" bestFit="1" customWidth="1"/>
    <col min="11302" max="11305" width="15.44140625" style="143" bestFit="1" customWidth="1"/>
    <col min="11306" max="11306" width="13.6640625" style="143" bestFit="1" customWidth="1"/>
    <col min="11307" max="11307" width="17.6640625" style="143" bestFit="1" customWidth="1"/>
    <col min="11308" max="11522" width="9.109375" style="143"/>
    <col min="11523" max="11523" width="20.44140625" style="143" bestFit="1" customWidth="1"/>
    <col min="11524" max="11527" width="0" style="143" hidden="1" customWidth="1"/>
    <col min="11528" max="11528" width="54.33203125" style="143" customWidth="1"/>
    <col min="11529" max="11529" width="0" style="143" hidden="1" customWidth="1"/>
    <col min="11530" max="11530" width="11.88671875" style="143" bestFit="1" customWidth="1"/>
    <col min="11531" max="11534" width="0" style="143" hidden="1" customWidth="1"/>
    <col min="11535" max="11535" width="10.5546875" style="143" bestFit="1" customWidth="1"/>
    <col min="11536" max="11536" width="0" style="143" hidden="1" customWidth="1"/>
    <col min="11537" max="11537" width="2.6640625" style="143" customWidth="1"/>
    <col min="11538" max="11538" width="0" style="143" hidden="1" customWidth="1"/>
    <col min="11539" max="11539" width="11.88671875" style="143" bestFit="1" customWidth="1"/>
    <col min="11540" max="11543" width="0" style="143" hidden="1" customWidth="1"/>
    <col min="11544" max="11544" width="10.5546875" style="143" bestFit="1" customWidth="1"/>
    <col min="11545" max="11545" width="0" style="143" hidden="1" customWidth="1"/>
    <col min="11546" max="11546" width="2.6640625" style="143" customWidth="1"/>
    <col min="11547" max="11547" width="12.44140625" style="143" bestFit="1" customWidth="1"/>
    <col min="11548" max="11548" width="11.88671875" style="143" bestFit="1" customWidth="1"/>
    <col min="11549" max="11552" width="15.44140625" style="143" bestFit="1" customWidth="1"/>
    <col min="11553" max="11553" width="13.6640625" style="143" bestFit="1" customWidth="1"/>
    <col min="11554" max="11554" width="13.33203125" style="143" bestFit="1" customWidth="1"/>
    <col min="11555" max="11555" width="2.6640625" style="143" customWidth="1"/>
    <col min="11556" max="11556" width="10.6640625" style="143" customWidth="1"/>
    <col min="11557" max="11557" width="11.88671875" style="143" bestFit="1" customWidth="1"/>
    <col min="11558" max="11561" width="15.44140625" style="143" bestFit="1" customWidth="1"/>
    <col min="11562" max="11562" width="13.6640625" style="143" bestFit="1" customWidth="1"/>
    <col min="11563" max="11563" width="17.6640625" style="143" bestFit="1" customWidth="1"/>
    <col min="11564" max="11778" width="9.109375" style="143"/>
    <col min="11779" max="11779" width="20.44140625" style="143" bestFit="1" customWidth="1"/>
    <col min="11780" max="11783" width="0" style="143" hidden="1" customWidth="1"/>
    <col min="11784" max="11784" width="54.33203125" style="143" customWidth="1"/>
    <col min="11785" max="11785" width="0" style="143" hidden="1" customWidth="1"/>
    <col min="11786" max="11786" width="11.88671875" style="143" bestFit="1" customWidth="1"/>
    <col min="11787" max="11790" width="0" style="143" hidden="1" customWidth="1"/>
    <col min="11791" max="11791" width="10.5546875" style="143" bestFit="1" customWidth="1"/>
    <col min="11792" max="11792" width="0" style="143" hidden="1" customWidth="1"/>
    <col min="11793" max="11793" width="2.6640625" style="143" customWidth="1"/>
    <col min="11794" max="11794" width="0" style="143" hidden="1" customWidth="1"/>
    <col min="11795" max="11795" width="11.88671875" style="143" bestFit="1" customWidth="1"/>
    <col min="11796" max="11799" width="0" style="143" hidden="1" customWidth="1"/>
    <col min="11800" max="11800" width="10.5546875" style="143" bestFit="1" customWidth="1"/>
    <col min="11801" max="11801" width="0" style="143" hidden="1" customWidth="1"/>
    <col min="11802" max="11802" width="2.6640625" style="143" customWidth="1"/>
    <col min="11803" max="11803" width="12.44140625" style="143" bestFit="1" customWidth="1"/>
    <col min="11804" max="11804" width="11.88671875" style="143" bestFit="1" customWidth="1"/>
    <col min="11805" max="11808" width="15.44140625" style="143" bestFit="1" customWidth="1"/>
    <col min="11809" max="11809" width="13.6640625" style="143" bestFit="1" customWidth="1"/>
    <col min="11810" max="11810" width="13.33203125" style="143" bestFit="1" customWidth="1"/>
    <col min="11811" max="11811" width="2.6640625" style="143" customWidth="1"/>
    <col min="11812" max="11812" width="10.6640625" style="143" customWidth="1"/>
    <col min="11813" max="11813" width="11.88671875" style="143" bestFit="1" customWidth="1"/>
    <col min="11814" max="11817" width="15.44140625" style="143" bestFit="1" customWidth="1"/>
    <col min="11818" max="11818" width="13.6640625" style="143" bestFit="1" customWidth="1"/>
    <col min="11819" max="11819" width="17.6640625" style="143" bestFit="1" customWidth="1"/>
    <col min="11820" max="12034" width="9.109375" style="143"/>
    <col min="12035" max="12035" width="20.44140625" style="143" bestFit="1" customWidth="1"/>
    <col min="12036" max="12039" width="0" style="143" hidden="1" customWidth="1"/>
    <col min="12040" max="12040" width="54.33203125" style="143" customWidth="1"/>
    <col min="12041" max="12041" width="0" style="143" hidden="1" customWidth="1"/>
    <col min="12042" max="12042" width="11.88671875" style="143" bestFit="1" customWidth="1"/>
    <col min="12043" max="12046" width="0" style="143" hidden="1" customWidth="1"/>
    <col min="12047" max="12047" width="10.5546875" style="143" bestFit="1" customWidth="1"/>
    <col min="12048" max="12048" width="0" style="143" hidden="1" customWidth="1"/>
    <col min="12049" max="12049" width="2.6640625" style="143" customWidth="1"/>
    <col min="12050" max="12050" width="0" style="143" hidden="1" customWidth="1"/>
    <col min="12051" max="12051" width="11.88671875" style="143" bestFit="1" customWidth="1"/>
    <col min="12052" max="12055" width="0" style="143" hidden="1" customWidth="1"/>
    <col min="12056" max="12056" width="10.5546875" style="143" bestFit="1" customWidth="1"/>
    <col min="12057" max="12057" width="0" style="143" hidden="1" customWidth="1"/>
    <col min="12058" max="12058" width="2.6640625" style="143" customWidth="1"/>
    <col min="12059" max="12059" width="12.44140625" style="143" bestFit="1" customWidth="1"/>
    <col min="12060" max="12060" width="11.88671875" style="143" bestFit="1" customWidth="1"/>
    <col min="12061" max="12064" width="15.44140625" style="143" bestFit="1" customWidth="1"/>
    <col min="12065" max="12065" width="13.6640625" style="143" bestFit="1" customWidth="1"/>
    <col min="12066" max="12066" width="13.33203125" style="143" bestFit="1" customWidth="1"/>
    <col min="12067" max="12067" width="2.6640625" style="143" customWidth="1"/>
    <col min="12068" max="12068" width="10.6640625" style="143" customWidth="1"/>
    <col min="12069" max="12069" width="11.88671875" style="143" bestFit="1" customWidth="1"/>
    <col min="12070" max="12073" width="15.44140625" style="143" bestFit="1" customWidth="1"/>
    <col min="12074" max="12074" width="13.6640625" style="143" bestFit="1" customWidth="1"/>
    <col min="12075" max="12075" width="17.6640625" style="143" bestFit="1" customWidth="1"/>
    <col min="12076" max="12290" width="9.109375" style="143"/>
    <col min="12291" max="12291" width="20.44140625" style="143" bestFit="1" customWidth="1"/>
    <col min="12292" max="12295" width="0" style="143" hidden="1" customWidth="1"/>
    <col min="12296" max="12296" width="54.33203125" style="143" customWidth="1"/>
    <col min="12297" max="12297" width="0" style="143" hidden="1" customWidth="1"/>
    <col min="12298" max="12298" width="11.88671875" style="143" bestFit="1" customWidth="1"/>
    <col min="12299" max="12302" width="0" style="143" hidden="1" customWidth="1"/>
    <col min="12303" max="12303" width="10.5546875" style="143" bestFit="1" customWidth="1"/>
    <col min="12304" max="12304" width="0" style="143" hidden="1" customWidth="1"/>
    <col min="12305" max="12305" width="2.6640625" style="143" customWidth="1"/>
    <col min="12306" max="12306" width="0" style="143" hidden="1" customWidth="1"/>
    <col min="12307" max="12307" width="11.88671875" style="143" bestFit="1" customWidth="1"/>
    <col min="12308" max="12311" width="0" style="143" hidden="1" customWidth="1"/>
    <col min="12312" max="12312" width="10.5546875" style="143" bestFit="1" customWidth="1"/>
    <col min="12313" max="12313" width="0" style="143" hidden="1" customWidth="1"/>
    <col min="12314" max="12314" width="2.6640625" style="143" customWidth="1"/>
    <col min="12315" max="12315" width="12.44140625" style="143" bestFit="1" customWidth="1"/>
    <col min="12316" max="12316" width="11.88671875" style="143" bestFit="1" customWidth="1"/>
    <col min="12317" max="12320" width="15.44140625" style="143" bestFit="1" customWidth="1"/>
    <col min="12321" max="12321" width="13.6640625" style="143" bestFit="1" customWidth="1"/>
    <col min="12322" max="12322" width="13.33203125" style="143" bestFit="1" customWidth="1"/>
    <col min="12323" max="12323" width="2.6640625" style="143" customWidth="1"/>
    <col min="12324" max="12324" width="10.6640625" style="143" customWidth="1"/>
    <col min="12325" max="12325" width="11.88671875" style="143" bestFit="1" customWidth="1"/>
    <col min="12326" max="12329" width="15.44140625" style="143" bestFit="1" customWidth="1"/>
    <col min="12330" max="12330" width="13.6640625" style="143" bestFit="1" customWidth="1"/>
    <col min="12331" max="12331" width="17.6640625" style="143" bestFit="1" customWidth="1"/>
    <col min="12332" max="12546" width="9.109375" style="143"/>
    <col min="12547" max="12547" width="20.44140625" style="143" bestFit="1" customWidth="1"/>
    <col min="12548" max="12551" width="0" style="143" hidden="1" customWidth="1"/>
    <col min="12552" max="12552" width="54.33203125" style="143" customWidth="1"/>
    <col min="12553" max="12553" width="0" style="143" hidden="1" customWidth="1"/>
    <col min="12554" max="12554" width="11.88671875" style="143" bestFit="1" customWidth="1"/>
    <col min="12555" max="12558" width="0" style="143" hidden="1" customWidth="1"/>
    <col min="12559" max="12559" width="10.5546875" style="143" bestFit="1" customWidth="1"/>
    <col min="12560" max="12560" width="0" style="143" hidden="1" customWidth="1"/>
    <col min="12561" max="12561" width="2.6640625" style="143" customWidth="1"/>
    <col min="12562" max="12562" width="0" style="143" hidden="1" customWidth="1"/>
    <col min="12563" max="12563" width="11.88671875" style="143" bestFit="1" customWidth="1"/>
    <col min="12564" max="12567" width="0" style="143" hidden="1" customWidth="1"/>
    <col min="12568" max="12568" width="10.5546875" style="143" bestFit="1" customWidth="1"/>
    <col min="12569" max="12569" width="0" style="143" hidden="1" customWidth="1"/>
    <col min="12570" max="12570" width="2.6640625" style="143" customWidth="1"/>
    <col min="12571" max="12571" width="12.44140625" style="143" bestFit="1" customWidth="1"/>
    <col min="12572" max="12572" width="11.88671875" style="143" bestFit="1" customWidth="1"/>
    <col min="12573" max="12576" width="15.44140625" style="143" bestFit="1" customWidth="1"/>
    <col min="12577" max="12577" width="13.6640625" style="143" bestFit="1" customWidth="1"/>
    <col min="12578" max="12578" width="13.33203125" style="143" bestFit="1" customWidth="1"/>
    <col min="12579" max="12579" width="2.6640625" style="143" customWidth="1"/>
    <col min="12580" max="12580" width="10.6640625" style="143" customWidth="1"/>
    <col min="12581" max="12581" width="11.88671875" style="143" bestFit="1" customWidth="1"/>
    <col min="12582" max="12585" width="15.44140625" style="143" bestFit="1" customWidth="1"/>
    <col min="12586" max="12586" width="13.6640625" style="143" bestFit="1" customWidth="1"/>
    <col min="12587" max="12587" width="17.6640625" style="143" bestFit="1" customWidth="1"/>
    <col min="12588" max="12802" width="9.109375" style="143"/>
    <col min="12803" max="12803" width="20.44140625" style="143" bestFit="1" customWidth="1"/>
    <col min="12804" max="12807" width="0" style="143" hidden="1" customWidth="1"/>
    <col min="12808" max="12808" width="54.33203125" style="143" customWidth="1"/>
    <col min="12809" max="12809" width="0" style="143" hidden="1" customWidth="1"/>
    <col min="12810" max="12810" width="11.88671875" style="143" bestFit="1" customWidth="1"/>
    <col min="12811" max="12814" width="0" style="143" hidden="1" customWidth="1"/>
    <col min="12815" max="12815" width="10.5546875" style="143" bestFit="1" customWidth="1"/>
    <col min="12816" max="12816" width="0" style="143" hidden="1" customWidth="1"/>
    <col min="12817" max="12817" width="2.6640625" style="143" customWidth="1"/>
    <col min="12818" max="12818" width="0" style="143" hidden="1" customWidth="1"/>
    <col min="12819" max="12819" width="11.88671875" style="143" bestFit="1" customWidth="1"/>
    <col min="12820" max="12823" width="0" style="143" hidden="1" customWidth="1"/>
    <col min="12824" max="12824" width="10.5546875" style="143" bestFit="1" customWidth="1"/>
    <col min="12825" max="12825" width="0" style="143" hidden="1" customWidth="1"/>
    <col min="12826" max="12826" width="2.6640625" style="143" customWidth="1"/>
    <col min="12827" max="12827" width="12.44140625" style="143" bestFit="1" customWidth="1"/>
    <col min="12828" max="12828" width="11.88671875" style="143" bestFit="1" customWidth="1"/>
    <col min="12829" max="12832" width="15.44140625" style="143" bestFit="1" customWidth="1"/>
    <col min="12833" max="12833" width="13.6640625" style="143" bestFit="1" customWidth="1"/>
    <col min="12834" max="12834" width="13.33203125" style="143" bestFit="1" customWidth="1"/>
    <col min="12835" max="12835" width="2.6640625" style="143" customWidth="1"/>
    <col min="12836" max="12836" width="10.6640625" style="143" customWidth="1"/>
    <col min="12837" max="12837" width="11.88671875" style="143" bestFit="1" customWidth="1"/>
    <col min="12838" max="12841" width="15.44140625" style="143" bestFit="1" customWidth="1"/>
    <col min="12842" max="12842" width="13.6640625" style="143" bestFit="1" customWidth="1"/>
    <col min="12843" max="12843" width="17.6640625" style="143" bestFit="1" customWidth="1"/>
    <col min="12844" max="13058" width="9.109375" style="143"/>
    <col min="13059" max="13059" width="20.44140625" style="143" bestFit="1" customWidth="1"/>
    <col min="13060" max="13063" width="0" style="143" hidden="1" customWidth="1"/>
    <col min="13064" max="13064" width="54.33203125" style="143" customWidth="1"/>
    <col min="13065" max="13065" width="0" style="143" hidden="1" customWidth="1"/>
    <col min="13066" max="13066" width="11.88671875" style="143" bestFit="1" customWidth="1"/>
    <col min="13067" max="13070" width="0" style="143" hidden="1" customWidth="1"/>
    <col min="13071" max="13071" width="10.5546875" style="143" bestFit="1" customWidth="1"/>
    <col min="13072" max="13072" width="0" style="143" hidden="1" customWidth="1"/>
    <col min="13073" max="13073" width="2.6640625" style="143" customWidth="1"/>
    <col min="13074" max="13074" width="0" style="143" hidden="1" customWidth="1"/>
    <col min="13075" max="13075" width="11.88671875" style="143" bestFit="1" customWidth="1"/>
    <col min="13076" max="13079" width="0" style="143" hidden="1" customWidth="1"/>
    <col min="13080" max="13080" width="10.5546875" style="143" bestFit="1" customWidth="1"/>
    <col min="13081" max="13081" width="0" style="143" hidden="1" customWidth="1"/>
    <col min="13082" max="13082" width="2.6640625" style="143" customWidth="1"/>
    <col min="13083" max="13083" width="12.44140625" style="143" bestFit="1" customWidth="1"/>
    <col min="13084" max="13084" width="11.88671875" style="143" bestFit="1" customWidth="1"/>
    <col min="13085" max="13088" width="15.44140625" style="143" bestFit="1" customWidth="1"/>
    <col min="13089" max="13089" width="13.6640625" style="143" bestFit="1" customWidth="1"/>
    <col min="13090" max="13090" width="13.33203125" style="143" bestFit="1" customWidth="1"/>
    <col min="13091" max="13091" width="2.6640625" style="143" customWidth="1"/>
    <col min="13092" max="13092" width="10.6640625" style="143" customWidth="1"/>
    <col min="13093" max="13093" width="11.88671875" style="143" bestFit="1" customWidth="1"/>
    <col min="13094" max="13097" width="15.44140625" style="143" bestFit="1" customWidth="1"/>
    <col min="13098" max="13098" width="13.6640625" style="143" bestFit="1" customWidth="1"/>
    <col min="13099" max="13099" width="17.6640625" style="143" bestFit="1" customWidth="1"/>
    <col min="13100" max="13314" width="9.109375" style="143"/>
    <col min="13315" max="13315" width="20.44140625" style="143" bestFit="1" customWidth="1"/>
    <col min="13316" max="13319" width="0" style="143" hidden="1" customWidth="1"/>
    <col min="13320" max="13320" width="54.33203125" style="143" customWidth="1"/>
    <col min="13321" max="13321" width="0" style="143" hidden="1" customWidth="1"/>
    <col min="13322" max="13322" width="11.88671875" style="143" bestFit="1" customWidth="1"/>
    <col min="13323" max="13326" width="0" style="143" hidden="1" customWidth="1"/>
    <col min="13327" max="13327" width="10.5546875" style="143" bestFit="1" customWidth="1"/>
    <col min="13328" max="13328" width="0" style="143" hidden="1" customWidth="1"/>
    <col min="13329" max="13329" width="2.6640625" style="143" customWidth="1"/>
    <col min="13330" max="13330" width="0" style="143" hidden="1" customWidth="1"/>
    <col min="13331" max="13331" width="11.88671875" style="143" bestFit="1" customWidth="1"/>
    <col min="13332" max="13335" width="0" style="143" hidden="1" customWidth="1"/>
    <col min="13336" max="13336" width="10.5546875" style="143" bestFit="1" customWidth="1"/>
    <col min="13337" max="13337" width="0" style="143" hidden="1" customWidth="1"/>
    <col min="13338" max="13338" width="2.6640625" style="143" customWidth="1"/>
    <col min="13339" max="13339" width="12.44140625" style="143" bestFit="1" customWidth="1"/>
    <col min="13340" max="13340" width="11.88671875" style="143" bestFit="1" customWidth="1"/>
    <col min="13341" max="13344" width="15.44140625" style="143" bestFit="1" customWidth="1"/>
    <col min="13345" max="13345" width="13.6640625" style="143" bestFit="1" customWidth="1"/>
    <col min="13346" max="13346" width="13.33203125" style="143" bestFit="1" customWidth="1"/>
    <col min="13347" max="13347" width="2.6640625" style="143" customWidth="1"/>
    <col min="13348" max="13348" width="10.6640625" style="143" customWidth="1"/>
    <col min="13349" max="13349" width="11.88671875" style="143" bestFit="1" customWidth="1"/>
    <col min="13350" max="13353" width="15.44140625" style="143" bestFit="1" customWidth="1"/>
    <col min="13354" max="13354" width="13.6640625" style="143" bestFit="1" customWidth="1"/>
    <col min="13355" max="13355" width="17.6640625" style="143" bestFit="1" customWidth="1"/>
    <col min="13356" max="13570" width="9.109375" style="143"/>
    <col min="13571" max="13571" width="20.44140625" style="143" bestFit="1" customWidth="1"/>
    <col min="13572" max="13575" width="0" style="143" hidden="1" customWidth="1"/>
    <col min="13576" max="13576" width="54.33203125" style="143" customWidth="1"/>
    <col min="13577" max="13577" width="0" style="143" hidden="1" customWidth="1"/>
    <col min="13578" max="13578" width="11.88671875" style="143" bestFit="1" customWidth="1"/>
    <col min="13579" max="13582" width="0" style="143" hidden="1" customWidth="1"/>
    <col min="13583" max="13583" width="10.5546875" style="143" bestFit="1" customWidth="1"/>
    <col min="13584" max="13584" width="0" style="143" hidden="1" customWidth="1"/>
    <col min="13585" max="13585" width="2.6640625" style="143" customWidth="1"/>
    <col min="13586" max="13586" width="0" style="143" hidden="1" customWidth="1"/>
    <col min="13587" max="13587" width="11.88671875" style="143" bestFit="1" customWidth="1"/>
    <col min="13588" max="13591" width="0" style="143" hidden="1" customWidth="1"/>
    <col min="13592" max="13592" width="10.5546875" style="143" bestFit="1" customWidth="1"/>
    <col min="13593" max="13593" width="0" style="143" hidden="1" customWidth="1"/>
    <col min="13594" max="13594" width="2.6640625" style="143" customWidth="1"/>
    <col min="13595" max="13595" width="12.44140625" style="143" bestFit="1" customWidth="1"/>
    <col min="13596" max="13596" width="11.88671875" style="143" bestFit="1" customWidth="1"/>
    <col min="13597" max="13600" width="15.44140625" style="143" bestFit="1" customWidth="1"/>
    <col min="13601" max="13601" width="13.6640625" style="143" bestFit="1" customWidth="1"/>
    <col min="13602" max="13602" width="13.33203125" style="143" bestFit="1" customWidth="1"/>
    <col min="13603" max="13603" width="2.6640625" style="143" customWidth="1"/>
    <col min="13604" max="13604" width="10.6640625" style="143" customWidth="1"/>
    <col min="13605" max="13605" width="11.88671875" style="143" bestFit="1" customWidth="1"/>
    <col min="13606" max="13609" width="15.44140625" style="143" bestFit="1" customWidth="1"/>
    <col min="13610" max="13610" width="13.6640625" style="143" bestFit="1" customWidth="1"/>
    <col min="13611" max="13611" width="17.6640625" style="143" bestFit="1" customWidth="1"/>
    <col min="13612" max="13826" width="9.109375" style="143"/>
    <col min="13827" max="13827" width="20.44140625" style="143" bestFit="1" customWidth="1"/>
    <col min="13828" max="13831" width="0" style="143" hidden="1" customWidth="1"/>
    <col min="13832" max="13832" width="54.33203125" style="143" customWidth="1"/>
    <col min="13833" max="13833" width="0" style="143" hidden="1" customWidth="1"/>
    <col min="13834" max="13834" width="11.88671875" style="143" bestFit="1" customWidth="1"/>
    <col min="13835" max="13838" width="0" style="143" hidden="1" customWidth="1"/>
    <col min="13839" max="13839" width="10.5546875" style="143" bestFit="1" customWidth="1"/>
    <col min="13840" max="13840" width="0" style="143" hidden="1" customWidth="1"/>
    <col min="13841" max="13841" width="2.6640625" style="143" customWidth="1"/>
    <col min="13842" max="13842" width="0" style="143" hidden="1" customWidth="1"/>
    <col min="13843" max="13843" width="11.88671875" style="143" bestFit="1" customWidth="1"/>
    <col min="13844" max="13847" width="0" style="143" hidden="1" customWidth="1"/>
    <col min="13848" max="13848" width="10.5546875" style="143" bestFit="1" customWidth="1"/>
    <col min="13849" max="13849" width="0" style="143" hidden="1" customWidth="1"/>
    <col min="13850" max="13850" width="2.6640625" style="143" customWidth="1"/>
    <col min="13851" max="13851" width="12.44140625" style="143" bestFit="1" customWidth="1"/>
    <col min="13852" max="13852" width="11.88671875" style="143" bestFit="1" customWidth="1"/>
    <col min="13853" max="13856" width="15.44140625" style="143" bestFit="1" customWidth="1"/>
    <col min="13857" max="13857" width="13.6640625" style="143" bestFit="1" customWidth="1"/>
    <col min="13858" max="13858" width="13.33203125" style="143" bestFit="1" customWidth="1"/>
    <col min="13859" max="13859" width="2.6640625" style="143" customWidth="1"/>
    <col min="13860" max="13860" width="10.6640625" style="143" customWidth="1"/>
    <col min="13861" max="13861" width="11.88671875" style="143" bestFit="1" customWidth="1"/>
    <col min="13862" max="13865" width="15.44140625" style="143" bestFit="1" customWidth="1"/>
    <col min="13866" max="13866" width="13.6640625" style="143" bestFit="1" customWidth="1"/>
    <col min="13867" max="13867" width="17.6640625" style="143" bestFit="1" customWidth="1"/>
    <col min="13868" max="14082" width="9.109375" style="143"/>
    <col min="14083" max="14083" width="20.44140625" style="143" bestFit="1" customWidth="1"/>
    <col min="14084" max="14087" width="0" style="143" hidden="1" customWidth="1"/>
    <col min="14088" max="14088" width="54.33203125" style="143" customWidth="1"/>
    <col min="14089" max="14089" width="0" style="143" hidden="1" customWidth="1"/>
    <col min="14090" max="14090" width="11.88671875" style="143" bestFit="1" customWidth="1"/>
    <col min="14091" max="14094" width="0" style="143" hidden="1" customWidth="1"/>
    <col min="14095" max="14095" width="10.5546875" style="143" bestFit="1" customWidth="1"/>
    <col min="14096" max="14096" width="0" style="143" hidden="1" customWidth="1"/>
    <col min="14097" max="14097" width="2.6640625" style="143" customWidth="1"/>
    <col min="14098" max="14098" width="0" style="143" hidden="1" customWidth="1"/>
    <col min="14099" max="14099" width="11.88671875" style="143" bestFit="1" customWidth="1"/>
    <col min="14100" max="14103" width="0" style="143" hidden="1" customWidth="1"/>
    <col min="14104" max="14104" width="10.5546875" style="143" bestFit="1" customWidth="1"/>
    <col min="14105" max="14105" width="0" style="143" hidden="1" customWidth="1"/>
    <col min="14106" max="14106" width="2.6640625" style="143" customWidth="1"/>
    <col min="14107" max="14107" width="12.44140625" style="143" bestFit="1" customWidth="1"/>
    <col min="14108" max="14108" width="11.88671875" style="143" bestFit="1" customWidth="1"/>
    <col min="14109" max="14112" width="15.44140625" style="143" bestFit="1" customWidth="1"/>
    <col min="14113" max="14113" width="13.6640625" style="143" bestFit="1" customWidth="1"/>
    <col min="14114" max="14114" width="13.33203125" style="143" bestFit="1" customWidth="1"/>
    <col min="14115" max="14115" width="2.6640625" style="143" customWidth="1"/>
    <col min="14116" max="14116" width="10.6640625" style="143" customWidth="1"/>
    <col min="14117" max="14117" width="11.88671875" style="143" bestFit="1" customWidth="1"/>
    <col min="14118" max="14121" width="15.44140625" style="143" bestFit="1" customWidth="1"/>
    <col min="14122" max="14122" width="13.6640625" style="143" bestFit="1" customWidth="1"/>
    <col min="14123" max="14123" width="17.6640625" style="143" bestFit="1" customWidth="1"/>
    <col min="14124" max="14338" width="9.109375" style="143"/>
    <col min="14339" max="14339" width="20.44140625" style="143" bestFit="1" customWidth="1"/>
    <col min="14340" max="14343" width="0" style="143" hidden="1" customWidth="1"/>
    <col min="14344" max="14344" width="54.33203125" style="143" customWidth="1"/>
    <col min="14345" max="14345" width="0" style="143" hidden="1" customWidth="1"/>
    <col min="14346" max="14346" width="11.88671875" style="143" bestFit="1" customWidth="1"/>
    <col min="14347" max="14350" width="0" style="143" hidden="1" customWidth="1"/>
    <col min="14351" max="14351" width="10.5546875" style="143" bestFit="1" customWidth="1"/>
    <col min="14352" max="14352" width="0" style="143" hidden="1" customWidth="1"/>
    <col min="14353" max="14353" width="2.6640625" style="143" customWidth="1"/>
    <col min="14354" max="14354" width="0" style="143" hidden="1" customWidth="1"/>
    <col min="14355" max="14355" width="11.88671875" style="143" bestFit="1" customWidth="1"/>
    <col min="14356" max="14359" width="0" style="143" hidden="1" customWidth="1"/>
    <col min="14360" max="14360" width="10.5546875" style="143" bestFit="1" customWidth="1"/>
    <col min="14361" max="14361" width="0" style="143" hidden="1" customWidth="1"/>
    <col min="14362" max="14362" width="2.6640625" style="143" customWidth="1"/>
    <col min="14363" max="14363" width="12.44140625" style="143" bestFit="1" customWidth="1"/>
    <col min="14364" max="14364" width="11.88671875" style="143" bestFit="1" customWidth="1"/>
    <col min="14365" max="14368" width="15.44140625" style="143" bestFit="1" customWidth="1"/>
    <col min="14369" max="14369" width="13.6640625" style="143" bestFit="1" customWidth="1"/>
    <col min="14370" max="14370" width="13.33203125" style="143" bestFit="1" customWidth="1"/>
    <col min="14371" max="14371" width="2.6640625" style="143" customWidth="1"/>
    <col min="14372" max="14372" width="10.6640625" style="143" customWidth="1"/>
    <col min="14373" max="14373" width="11.88671875" style="143" bestFit="1" customWidth="1"/>
    <col min="14374" max="14377" width="15.44140625" style="143" bestFit="1" customWidth="1"/>
    <col min="14378" max="14378" width="13.6640625" style="143" bestFit="1" customWidth="1"/>
    <col min="14379" max="14379" width="17.6640625" style="143" bestFit="1" customWidth="1"/>
    <col min="14380" max="14594" width="9.109375" style="143"/>
    <col min="14595" max="14595" width="20.44140625" style="143" bestFit="1" customWidth="1"/>
    <col min="14596" max="14599" width="0" style="143" hidden="1" customWidth="1"/>
    <col min="14600" max="14600" width="54.33203125" style="143" customWidth="1"/>
    <col min="14601" max="14601" width="0" style="143" hidden="1" customWidth="1"/>
    <col min="14602" max="14602" width="11.88671875" style="143" bestFit="1" customWidth="1"/>
    <col min="14603" max="14606" width="0" style="143" hidden="1" customWidth="1"/>
    <col min="14607" max="14607" width="10.5546875" style="143" bestFit="1" customWidth="1"/>
    <col min="14608" max="14608" width="0" style="143" hidden="1" customWidth="1"/>
    <col min="14609" max="14609" width="2.6640625" style="143" customWidth="1"/>
    <col min="14610" max="14610" width="0" style="143" hidden="1" customWidth="1"/>
    <col min="14611" max="14611" width="11.88671875" style="143" bestFit="1" customWidth="1"/>
    <col min="14612" max="14615" width="0" style="143" hidden="1" customWidth="1"/>
    <col min="14616" max="14616" width="10.5546875" style="143" bestFit="1" customWidth="1"/>
    <col min="14617" max="14617" width="0" style="143" hidden="1" customWidth="1"/>
    <col min="14618" max="14618" width="2.6640625" style="143" customWidth="1"/>
    <col min="14619" max="14619" width="12.44140625" style="143" bestFit="1" customWidth="1"/>
    <col min="14620" max="14620" width="11.88671875" style="143" bestFit="1" customWidth="1"/>
    <col min="14621" max="14624" width="15.44140625" style="143" bestFit="1" customWidth="1"/>
    <col min="14625" max="14625" width="13.6640625" style="143" bestFit="1" customWidth="1"/>
    <col min="14626" max="14626" width="13.33203125" style="143" bestFit="1" customWidth="1"/>
    <col min="14627" max="14627" width="2.6640625" style="143" customWidth="1"/>
    <col min="14628" max="14628" width="10.6640625" style="143" customWidth="1"/>
    <col min="14629" max="14629" width="11.88671875" style="143" bestFit="1" customWidth="1"/>
    <col min="14630" max="14633" width="15.44140625" style="143" bestFit="1" customWidth="1"/>
    <col min="14634" max="14634" width="13.6640625" style="143" bestFit="1" customWidth="1"/>
    <col min="14635" max="14635" width="17.6640625" style="143" bestFit="1" customWidth="1"/>
    <col min="14636" max="14850" width="9.109375" style="143"/>
    <col min="14851" max="14851" width="20.44140625" style="143" bestFit="1" customWidth="1"/>
    <col min="14852" max="14855" width="0" style="143" hidden="1" customWidth="1"/>
    <col min="14856" max="14856" width="54.33203125" style="143" customWidth="1"/>
    <col min="14857" max="14857" width="0" style="143" hidden="1" customWidth="1"/>
    <col min="14858" max="14858" width="11.88671875" style="143" bestFit="1" customWidth="1"/>
    <col min="14859" max="14862" width="0" style="143" hidden="1" customWidth="1"/>
    <col min="14863" max="14863" width="10.5546875" style="143" bestFit="1" customWidth="1"/>
    <col min="14864" max="14864" width="0" style="143" hidden="1" customWidth="1"/>
    <col min="14865" max="14865" width="2.6640625" style="143" customWidth="1"/>
    <col min="14866" max="14866" width="0" style="143" hidden="1" customWidth="1"/>
    <col min="14867" max="14867" width="11.88671875" style="143" bestFit="1" customWidth="1"/>
    <col min="14868" max="14871" width="0" style="143" hidden="1" customWidth="1"/>
    <col min="14872" max="14872" width="10.5546875" style="143" bestFit="1" customWidth="1"/>
    <col min="14873" max="14873" width="0" style="143" hidden="1" customWidth="1"/>
    <col min="14874" max="14874" width="2.6640625" style="143" customWidth="1"/>
    <col min="14875" max="14875" width="12.44140625" style="143" bestFit="1" customWidth="1"/>
    <col min="14876" max="14876" width="11.88671875" style="143" bestFit="1" customWidth="1"/>
    <col min="14877" max="14880" width="15.44140625" style="143" bestFit="1" customWidth="1"/>
    <col min="14881" max="14881" width="13.6640625" style="143" bestFit="1" customWidth="1"/>
    <col min="14882" max="14882" width="13.33203125" style="143" bestFit="1" customWidth="1"/>
    <col min="14883" max="14883" width="2.6640625" style="143" customWidth="1"/>
    <col min="14884" max="14884" width="10.6640625" style="143" customWidth="1"/>
    <col min="14885" max="14885" width="11.88671875" style="143" bestFit="1" customWidth="1"/>
    <col min="14886" max="14889" width="15.44140625" style="143" bestFit="1" customWidth="1"/>
    <col min="14890" max="14890" width="13.6640625" style="143" bestFit="1" customWidth="1"/>
    <col min="14891" max="14891" width="17.6640625" style="143" bestFit="1" customWidth="1"/>
    <col min="14892" max="15106" width="9.109375" style="143"/>
    <col min="15107" max="15107" width="20.44140625" style="143" bestFit="1" customWidth="1"/>
    <col min="15108" max="15111" width="0" style="143" hidden="1" customWidth="1"/>
    <col min="15112" max="15112" width="54.33203125" style="143" customWidth="1"/>
    <col min="15113" max="15113" width="0" style="143" hidden="1" customWidth="1"/>
    <col min="15114" max="15114" width="11.88671875" style="143" bestFit="1" customWidth="1"/>
    <col min="15115" max="15118" width="0" style="143" hidden="1" customWidth="1"/>
    <col min="15119" max="15119" width="10.5546875" style="143" bestFit="1" customWidth="1"/>
    <col min="15120" max="15120" width="0" style="143" hidden="1" customWidth="1"/>
    <col min="15121" max="15121" width="2.6640625" style="143" customWidth="1"/>
    <col min="15122" max="15122" width="0" style="143" hidden="1" customWidth="1"/>
    <col min="15123" max="15123" width="11.88671875" style="143" bestFit="1" customWidth="1"/>
    <col min="15124" max="15127" width="0" style="143" hidden="1" customWidth="1"/>
    <col min="15128" max="15128" width="10.5546875" style="143" bestFit="1" customWidth="1"/>
    <col min="15129" max="15129" width="0" style="143" hidden="1" customWidth="1"/>
    <col min="15130" max="15130" width="2.6640625" style="143" customWidth="1"/>
    <col min="15131" max="15131" width="12.44140625" style="143" bestFit="1" customWidth="1"/>
    <col min="15132" max="15132" width="11.88671875" style="143" bestFit="1" customWidth="1"/>
    <col min="15133" max="15136" width="15.44140625" style="143" bestFit="1" customWidth="1"/>
    <col min="15137" max="15137" width="13.6640625" style="143" bestFit="1" customWidth="1"/>
    <col min="15138" max="15138" width="13.33203125" style="143" bestFit="1" customWidth="1"/>
    <col min="15139" max="15139" width="2.6640625" style="143" customWidth="1"/>
    <col min="15140" max="15140" width="10.6640625" style="143" customWidth="1"/>
    <col min="15141" max="15141" width="11.88671875" style="143" bestFit="1" customWidth="1"/>
    <col min="15142" max="15145" width="15.44140625" style="143" bestFit="1" customWidth="1"/>
    <col min="15146" max="15146" width="13.6640625" style="143" bestFit="1" customWidth="1"/>
    <col min="15147" max="15147" width="17.6640625" style="143" bestFit="1" customWidth="1"/>
    <col min="15148" max="15362" width="9.109375" style="143"/>
    <col min="15363" max="15363" width="20.44140625" style="143" bestFit="1" customWidth="1"/>
    <col min="15364" max="15367" width="0" style="143" hidden="1" customWidth="1"/>
    <col min="15368" max="15368" width="54.33203125" style="143" customWidth="1"/>
    <col min="15369" max="15369" width="0" style="143" hidden="1" customWidth="1"/>
    <col min="15370" max="15370" width="11.88671875" style="143" bestFit="1" customWidth="1"/>
    <col min="15371" max="15374" width="0" style="143" hidden="1" customWidth="1"/>
    <col min="15375" max="15375" width="10.5546875" style="143" bestFit="1" customWidth="1"/>
    <col min="15376" max="15376" width="0" style="143" hidden="1" customWidth="1"/>
    <col min="15377" max="15377" width="2.6640625" style="143" customWidth="1"/>
    <col min="15378" max="15378" width="0" style="143" hidden="1" customWidth="1"/>
    <col min="15379" max="15379" width="11.88671875" style="143" bestFit="1" customWidth="1"/>
    <col min="15380" max="15383" width="0" style="143" hidden="1" customWidth="1"/>
    <col min="15384" max="15384" width="10.5546875" style="143" bestFit="1" customWidth="1"/>
    <col min="15385" max="15385" width="0" style="143" hidden="1" customWidth="1"/>
    <col min="15386" max="15386" width="2.6640625" style="143" customWidth="1"/>
    <col min="15387" max="15387" width="12.44140625" style="143" bestFit="1" customWidth="1"/>
    <col min="15388" max="15388" width="11.88671875" style="143" bestFit="1" customWidth="1"/>
    <col min="15389" max="15392" width="15.44140625" style="143" bestFit="1" customWidth="1"/>
    <col min="15393" max="15393" width="13.6640625" style="143" bestFit="1" customWidth="1"/>
    <col min="15394" max="15394" width="13.33203125" style="143" bestFit="1" customWidth="1"/>
    <col min="15395" max="15395" width="2.6640625" style="143" customWidth="1"/>
    <col min="15396" max="15396" width="10.6640625" style="143" customWidth="1"/>
    <col min="15397" max="15397" width="11.88671875" style="143" bestFit="1" customWidth="1"/>
    <col min="15398" max="15401" width="15.44140625" style="143" bestFit="1" customWidth="1"/>
    <col min="15402" max="15402" width="13.6640625" style="143" bestFit="1" customWidth="1"/>
    <col min="15403" max="15403" width="17.6640625" style="143" bestFit="1" customWidth="1"/>
    <col min="15404" max="15618" width="9.109375" style="143"/>
    <col min="15619" max="15619" width="20.44140625" style="143" bestFit="1" customWidth="1"/>
    <col min="15620" max="15623" width="0" style="143" hidden="1" customWidth="1"/>
    <col min="15624" max="15624" width="54.33203125" style="143" customWidth="1"/>
    <col min="15625" max="15625" width="0" style="143" hidden="1" customWidth="1"/>
    <col min="15626" max="15626" width="11.88671875" style="143" bestFit="1" customWidth="1"/>
    <col min="15627" max="15630" width="0" style="143" hidden="1" customWidth="1"/>
    <col min="15631" max="15631" width="10.5546875" style="143" bestFit="1" customWidth="1"/>
    <col min="15632" max="15632" width="0" style="143" hidden="1" customWidth="1"/>
    <col min="15633" max="15633" width="2.6640625" style="143" customWidth="1"/>
    <col min="15634" max="15634" width="0" style="143" hidden="1" customWidth="1"/>
    <col min="15635" max="15635" width="11.88671875" style="143" bestFit="1" customWidth="1"/>
    <col min="15636" max="15639" width="0" style="143" hidden="1" customWidth="1"/>
    <col min="15640" max="15640" width="10.5546875" style="143" bestFit="1" customWidth="1"/>
    <col min="15641" max="15641" width="0" style="143" hidden="1" customWidth="1"/>
    <col min="15642" max="15642" width="2.6640625" style="143" customWidth="1"/>
    <col min="15643" max="15643" width="12.44140625" style="143" bestFit="1" customWidth="1"/>
    <col min="15644" max="15644" width="11.88671875" style="143" bestFit="1" customWidth="1"/>
    <col min="15645" max="15648" width="15.44140625" style="143" bestFit="1" customWidth="1"/>
    <col min="15649" max="15649" width="13.6640625" style="143" bestFit="1" customWidth="1"/>
    <col min="15650" max="15650" width="13.33203125" style="143" bestFit="1" customWidth="1"/>
    <col min="15651" max="15651" width="2.6640625" style="143" customWidth="1"/>
    <col min="15652" max="15652" width="10.6640625" style="143" customWidth="1"/>
    <col min="15653" max="15653" width="11.88671875" style="143" bestFit="1" customWidth="1"/>
    <col min="15654" max="15657" width="15.44140625" style="143" bestFit="1" customWidth="1"/>
    <col min="15658" max="15658" width="13.6640625" style="143" bestFit="1" customWidth="1"/>
    <col min="15659" max="15659" width="17.6640625" style="143" bestFit="1" customWidth="1"/>
    <col min="15660" max="15874" width="9.109375" style="143"/>
    <col min="15875" max="15875" width="20.44140625" style="143" bestFit="1" customWidth="1"/>
    <col min="15876" max="15879" width="0" style="143" hidden="1" customWidth="1"/>
    <col min="15880" max="15880" width="54.33203125" style="143" customWidth="1"/>
    <col min="15881" max="15881" width="0" style="143" hidden="1" customWidth="1"/>
    <col min="15882" max="15882" width="11.88671875" style="143" bestFit="1" customWidth="1"/>
    <col min="15883" max="15886" width="0" style="143" hidden="1" customWidth="1"/>
    <col min="15887" max="15887" width="10.5546875" style="143" bestFit="1" customWidth="1"/>
    <col min="15888" max="15888" width="0" style="143" hidden="1" customWidth="1"/>
    <col min="15889" max="15889" width="2.6640625" style="143" customWidth="1"/>
    <col min="15890" max="15890" width="0" style="143" hidden="1" customWidth="1"/>
    <col min="15891" max="15891" width="11.88671875" style="143" bestFit="1" customWidth="1"/>
    <col min="15892" max="15895" width="0" style="143" hidden="1" customWidth="1"/>
    <col min="15896" max="15896" width="10.5546875" style="143" bestFit="1" customWidth="1"/>
    <col min="15897" max="15897" width="0" style="143" hidden="1" customWidth="1"/>
    <col min="15898" max="15898" width="2.6640625" style="143" customWidth="1"/>
    <col min="15899" max="15899" width="12.44140625" style="143" bestFit="1" customWidth="1"/>
    <col min="15900" max="15900" width="11.88671875" style="143" bestFit="1" customWidth="1"/>
    <col min="15901" max="15904" width="15.44140625" style="143" bestFit="1" customWidth="1"/>
    <col min="15905" max="15905" width="13.6640625" style="143" bestFit="1" customWidth="1"/>
    <col min="15906" max="15906" width="13.33203125" style="143" bestFit="1" customWidth="1"/>
    <col min="15907" max="15907" width="2.6640625" style="143" customWidth="1"/>
    <col min="15908" max="15908" width="10.6640625" style="143" customWidth="1"/>
    <col min="15909" max="15909" width="11.88671875" style="143" bestFit="1" customWidth="1"/>
    <col min="15910" max="15913" width="15.44140625" style="143" bestFit="1" customWidth="1"/>
    <col min="15914" max="15914" width="13.6640625" style="143" bestFit="1" customWidth="1"/>
    <col min="15915" max="15915" width="17.6640625" style="143" bestFit="1" customWidth="1"/>
    <col min="15916" max="16130" width="9.109375" style="143"/>
    <col min="16131" max="16131" width="20.44140625" style="143" bestFit="1" customWidth="1"/>
    <col min="16132" max="16135" width="0" style="143" hidden="1" customWidth="1"/>
    <col min="16136" max="16136" width="54.33203125" style="143" customWidth="1"/>
    <col min="16137" max="16137" width="0" style="143" hidden="1" customWidth="1"/>
    <col min="16138" max="16138" width="11.88671875" style="143" bestFit="1" customWidth="1"/>
    <col min="16139" max="16142" width="0" style="143" hidden="1" customWidth="1"/>
    <col min="16143" max="16143" width="10.5546875" style="143" bestFit="1" customWidth="1"/>
    <col min="16144" max="16144" width="0" style="143" hidden="1" customWidth="1"/>
    <col min="16145" max="16145" width="2.6640625" style="143" customWidth="1"/>
    <col min="16146" max="16146" width="0" style="143" hidden="1" customWidth="1"/>
    <col min="16147" max="16147" width="11.88671875" style="143" bestFit="1" customWidth="1"/>
    <col min="16148" max="16151" width="0" style="143" hidden="1" customWidth="1"/>
    <col min="16152" max="16152" width="10.5546875" style="143" bestFit="1" customWidth="1"/>
    <col min="16153" max="16153" width="0" style="143" hidden="1" customWidth="1"/>
    <col min="16154" max="16154" width="2.6640625" style="143" customWidth="1"/>
    <col min="16155" max="16155" width="12.44140625" style="143" bestFit="1" customWidth="1"/>
    <col min="16156" max="16156" width="11.88671875" style="143" bestFit="1" customWidth="1"/>
    <col min="16157" max="16160" width="15.44140625" style="143" bestFit="1" customWidth="1"/>
    <col min="16161" max="16161" width="13.6640625" style="143" bestFit="1" customWidth="1"/>
    <col min="16162" max="16162" width="13.33203125" style="143" bestFit="1" customWidth="1"/>
    <col min="16163" max="16163" width="2.6640625" style="143" customWidth="1"/>
    <col min="16164" max="16164" width="10.6640625" style="143" customWidth="1"/>
    <col min="16165" max="16165" width="11.88671875" style="143" bestFit="1" customWidth="1"/>
    <col min="16166" max="16169" width="15.44140625" style="143" bestFit="1" customWidth="1"/>
    <col min="16170" max="16170" width="13.6640625" style="143" bestFit="1" customWidth="1"/>
    <col min="16171" max="16171" width="17.6640625" style="143" bestFit="1" customWidth="1"/>
    <col min="16172" max="16384" width="9.109375" style="143"/>
  </cols>
  <sheetData>
    <row r="1" spans="1:52" x14ac:dyDescent="0.3">
      <c r="H1" s="200" t="s">
        <v>2</v>
      </c>
      <c r="I1" s="200"/>
      <c r="J1" s="200"/>
      <c r="K1" s="200"/>
      <c r="L1" s="200"/>
      <c r="M1" s="200"/>
      <c r="N1" s="200"/>
      <c r="O1" s="200"/>
      <c r="Q1" s="201" t="s">
        <v>3</v>
      </c>
      <c r="R1" s="201"/>
      <c r="S1" s="201"/>
      <c r="T1" s="201"/>
      <c r="U1" s="201"/>
      <c r="V1" s="201"/>
      <c r="W1" s="201"/>
      <c r="X1" s="201"/>
      <c r="Z1" s="202" t="s">
        <v>4</v>
      </c>
      <c r="AA1" s="202"/>
      <c r="AB1" s="202"/>
      <c r="AC1" s="202"/>
      <c r="AD1" s="202"/>
      <c r="AE1" s="202"/>
      <c r="AF1" s="202"/>
      <c r="AG1" s="202"/>
      <c r="AI1" s="203" t="s">
        <v>5</v>
      </c>
      <c r="AJ1" s="203"/>
      <c r="AK1" s="203"/>
      <c r="AL1" s="203"/>
      <c r="AM1" s="203"/>
      <c r="AN1" s="203"/>
      <c r="AO1" s="203"/>
      <c r="AP1" s="203"/>
      <c r="AQ1" s="203"/>
      <c r="AS1" s="201" t="s">
        <v>6</v>
      </c>
      <c r="AT1" s="201"/>
      <c r="AU1" s="201"/>
      <c r="AV1" s="201"/>
      <c r="AW1" s="201"/>
      <c r="AX1" s="201"/>
      <c r="AY1" s="201"/>
      <c r="AZ1" s="201"/>
    </row>
    <row r="2" spans="1:52" s="192" customFormat="1" ht="35.25" customHeight="1" x14ac:dyDescent="0.3">
      <c r="A2" s="188" t="s">
        <v>70</v>
      </c>
      <c r="B2" s="188" t="s">
        <v>71</v>
      </c>
      <c r="C2" s="189" t="s">
        <v>72</v>
      </c>
      <c r="D2" s="189" t="s">
        <v>73</v>
      </c>
      <c r="E2" s="189" t="s">
        <v>74</v>
      </c>
      <c r="F2" s="190" t="s">
        <v>75</v>
      </c>
      <c r="G2" s="190" t="s">
        <v>76</v>
      </c>
      <c r="H2" s="191" t="s">
        <v>7</v>
      </c>
      <c r="I2" s="191" t="s">
        <v>8</v>
      </c>
      <c r="J2" s="191" t="s">
        <v>77</v>
      </c>
      <c r="K2" s="191" t="s">
        <v>78</v>
      </c>
      <c r="L2" s="191" t="s">
        <v>79</v>
      </c>
      <c r="M2" s="191" t="s">
        <v>80</v>
      </c>
      <c r="N2" s="191" t="s">
        <v>13</v>
      </c>
      <c r="O2" s="191" t="s">
        <v>81</v>
      </c>
      <c r="Q2" s="168" t="s">
        <v>7</v>
      </c>
      <c r="R2" s="168" t="s">
        <v>8</v>
      </c>
      <c r="S2" s="168" t="s">
        <v>77</v>
      </c>
      <c r="T2" s="168" t="s">
        <v>78</v>
      </c>
      <c r="U2" s="168" t="s">
        <v>79</v>
      </c>
      <c r="V2" s="168" t="s">
        <v>80</v>
      </c>
      <c r="W2" s="168" t="s">
        <v>13</v>
      </c>
      <c r="X2" s="168" t="s">
        <v>81</v>
      </c>
      <c r="Z2" s="170" t="s">
        <v>7</v>
      </c>
      <c r="AA2" s="170" t="s">
        <v>8</v>
      </c>
      <c r="AB2" s="170" t="s">
        <v>77</v>
      </c>
      <c r="AC2" s="170" t="s">
        <v>78</v>
      </c>
      <c r="AD2" s="170" t="s">
        <v>79</v>
      </c>
      <c r="AE2" s="170" t="s">
        <v>80</v>
      </c>
      <c r="AF2" s="170" t="s">
        <v>13</v>
      </c>
      <c r="AG2" s="170" t="s">
        <v>81</v>
      </c>
      <c r="AI2" s="172" t="s">
        <v>321</v>
      </c>
      <c r="AJ2" s="172" t="s">
        <v>8</v>
      </c>
      <c r="AK2" s="172" t="s">
        <v>167</v>
      </c>
      <c r="AL2" s="172" t="s">
        <v>77</v>
      </c>
      <c r="AM2" s="172" t="s">
        <v>78</v>
      </c>
      <c r="AN2" s="172" t="s">
        <v>79</v>
      </c>
      <c r="AO2" s="172" t="s">
        <v>80</v>
      </c>
      <c r="AP2" s="172" t="s">
        <v>17</v>
      </c>
      <c r="AQ2" s="176" t="s">
        <v>82</v>
      </c>
      <c r="AR2" s="174"/>
      <c r="AS2" s="168" t="s">
        <v>7</v>
      </c>
      <c r="AT2" s="168" t="s">
        <v>8</v>
      </c>
      <c r="AU2" s="168" t="s">
        <v>77</v>
      </c>
      <c r="AV2" s="168" t="s">
        <v>78</v>
      </c>
      <c r="AW2" s="168" t="s">
        <v>79</v>
      </c>
      <c r="AX2" s="168" t="s">
        <v>80</v>
      </c>
      <c r="AY2" s="168" t="s">
        <v>17</v>
      </c>
      <c r="AZ2" s="185" t="s">
        <v>82</v>
      </c>
    </row>
    <row r="3" spans="1:52" x14ac:dyDescent="0.3">
      <c r="A3" s="193">
        <v>7</v>
      </c>
      <c r="B3" s="143" t="s">
        <v>295</v>
      </c>
      <c r="C3" s="151" t="str">
        <f t="shared" ref="C3:C34" si="0">MID(B3,5,2)</f>
        <v>00</v>
      </c>
      <c r="D3" s="151" t="str">
        <f t="shared" ref="D3:D34" si="1">MID(B3,8,2)</f>
        <v>00</v>
      </c>
      <c r="E3" s="149" t="str">
        <f t="shared" ref="E3:E34" si="2">MID(B3,11,3)</f>
        <v>900</v>
      </c>
      <c r="F3" s="129" t="str">
        <f t="shared" ref="F3:F34" si="3">RIGHT(B3,7)</f>
        <v>7000.07</v>
      </c>
      <c r="G3" s="143" t="s">
        <v>318</v>
      </c>
      <c r="H3" s="166">
        <v>0</v>
      </c>
      <c r="I3" s="166">
        <v>0</v>
      </c>
      <c r="J3" s="166"/>
      <c r="K3" s="166"/>
      <c r="L3" s="166"/>
      <c r="M3" s="166">
        <v>0</v>
      </c>
      <c r="N3" s="141">
        <v>0</v>
      </c>
      <c r="O3" s="141">
        <f t="shared" ref="O3:O36" si="4">N3-I3</f>
        <v>0</v>
      </c>
      <c r="Q3" s="177">
        <v>0</v>
      </c>
      <c r="R3" s="177">
        <v>0</v>
      </c>
      <c r="S3" s="177"/>
      <c r="T3" s="177"/>
      <c r="U3" s="177"/>
      <c r="V3" s="177">
        <v>0</v>
      </c>
      <c r="W3" s="142">
        <v>0</v>
      </c>
      <c r="X3" s="142">
        <f t="shared" ref="X3:X36" si="5">W3-R3</f>
        <v>0</v>
      </c>
      <c r="Z3" s="179">
        <v>0</v>
      </c>
      <c r="AA3" s="179">
        <v>0</v>
      </c>
      <c r="AB3" s="179"/>
      <c r="AC3" s="179"/>
      <c r="AD3" s="179"/>
      <c r="AE3" s="179">
        <v>0</v>
      </c>
      <c r="AF3" s="175">
        <v>0</v>
      </c>
      <c r="AG3" s="175">
        <f t="shared" ref="AG3:AG36" si="6">AF3-AA3</f>
        <v>0</v>
      </c>
      <c r="AI3" s="181">
        <v>0</v>
      </c>
      <c r="AJ3" s="181">
        <v>0</v>
      </c>
      <c r="AK3" s="173"/>
      <c r="AL3" s="173">
        <f>IFERROR(VLOOKUP(B3,[2]rptBudgetaryBudgetCrossOrganiza!$A$13596:$N$13694,13,FALSE),"0")</f>
        <v>0</v>
      </c>
      <c r="AM3" s="173"/>
      <c r="AN3" s="173"/>
      <c r="AO3" s="173"/>
      <c r="AP3" s="173"/>
      <c r="AQ3" s="173">
        <f t="shared" ref="AQ3:AQ36" si="7">AP3-AJ3</f>
        <v>0</v>
      </c>
      <c r="AS3" s="142"/>
      <c r="AT3" s="142"/>
      <c r="AU3" s="142"/>
      <c r="AV3" s="142"/>
      <c r="AW3" s="142"/>
      <c r="AX3" s="142"/>
      <c r="AY3" s="142"/>
      <c r="AZ3" s="142">
        <f t="shared" ref="AZ3:AZ36" si="8">AY3-AT3</f>
        <v>0</v>
      </c>
    </row>
    <row r="4" spans="1:52" x14ac:dyDescent="0.3">
      <c r="A4" s="193">
        <v>7</v>
      </c>
      <c r="B4" s="143" t="s">
        <v>296</v>
      </c>
      <c r="C4" s="151" t="str">
        <f t="shared" si="0"/>
        <v>00</v>
      </c>
      <c r="D4" s="151" t="str">
        <f t="shared" si="1"/>
        <v>00</v>
      </c>
      <c r="E4" s="149" t="str">
        <f t="shared" si="2"/>
        <v>900</v>
      </c>
      <c r="F4" s="129" t="str">
        <f t="shared" si="3"/>
        <v>7000.99</v>
      </c>
      <c r="G4" s="143" t="s">
        <v>84</v>
      </c>
      <c r="H4" s="166">
        <v>0</v>
      </c>
      <c r="I4" s="166">
        <v>0</v>
      </c>
      <c r="J4" s="166"/>
      <c r="K4" s="166"/>
      <c r="L4" s="166"/>
      <c r="M4" s="166">
        <v>0</v>
      </c>
      <c r="N4" s="141">
        <v>0</v>
      </c>
      <c r="O4" s="141">
        <f t="shared" si="4"/>
        <v>0</v>
      </c>
      <c r="Q4" s="177">
        <v>0</v>
      </c>
      <c r="R4" s="177">
        <v>0</v>
      </c>
      <c r="S4" s="177"/>
      <c r="T4" s="177"/>
      <c r="U4" s="177"/>
      <c r="V4" s="177">
        <v>0</v>
      </c>
      <c r="W4" s="142">
        <v>0</v>
      </c>
      <c r="X4" s="142">
        <f t="shared" si="5"/>
        <v>0</v>
      </c>
      <c r="Z4" s="179">
        <v>0</v>
      </c>
      <c r="AA4" s="179">
        <v>0</v>
      </c>
      <c r="AB4" s="179"/>
      <c r="AC4" s="179"/>
      <c r="AD4" s="179"/>
      <c r="AE4" s="179">
        <v>0</v>
      </c>
      <c r="AF4" s="175">
        <v>0</v>
      </c>
      <c r="AG4" s="175">
        <f t="shared" si="6"/>
        <v>0</v>
      </c>
      <c r="AI4" s="181">
        <v>0</v>
      </c>
      <c r="AJ4" s="181">
        <v>0</v>
      </c>
      <c r="AK4" s="173"/>
      <c r="AL4" s="173">
        <f>IFERROR(VLOOKUP(B4,[2]rptBudgetaryBudgetCrossOrganiza!$A$13596:$N$13694,13,FALSE),"0")</f>
        <v>0</v>
      </c>
      <c r="AM4" s="173"/>
      <c r="AN4" s="173"/>
      <c r="AO4" s="173"/>
      <c r="AP4" s="173"/>
      <c r="AQ4" s="173">
        <f t="shared" si="7"/>
        <v>0</v>
      </c>
      <c r="AS4" s="142"/>
      <c r="AT4" s="142"/>
      <c r="AU4" s="142"/>
      <c r="AV4" s="142"/>
      <c r="AW4" s="142"/>
      <c r="AX4" s="142"/>
      <c r="AY4" s="142"/>
      <c r="AZ4" s="142">
        <f t="shared" si="8"/>
        <v>0</v>
      </c>
    </row>
    <row r="5" spans="1:52" x14ac:dyDescent="0.3">
      <c r="A5" s="193">
        <v>8</v>
      </c>
      <c r="B5" s="143" t="s">
        <v>298</v>
      </c>
      <c r="C5" s="151" t="str">
        <f t="shared" si="0"/>
        <v>00</v>
      </c>
      <c r="D5" s="151" t="str">
        <f t="shared" si="1"/>
        <v>00</v>
      </c>
      <c r="E5" s="149" t="str">
        <f t="shared" si="2"/>
        <v>900</v>
      </c>
      <c r="F5" s="129" t="str">
        <f t="shared" si="3"/>
        <v>8000.13</v>
      </c>
      <c r="G5" s="143" t="s">
        <v>319</v>
      </c>
      <c r="H5" s="166">
        <v>0</v>
      </c>
      <c r="I5" s="166">
        <v>0</v>
      </c>
      <c r="J5" s="166"/>
      <c r="K5" s="166"/>
      <c r="L5" s="166"/>
      <c r="M5" s="166">
        <v>0</v>
      </c>
      <c r="N5" s="141">
        <v>0</v>
      </c>
      <c r="O5" s="141">
        <f t="shared" si="4"/>
        <v>0</v>
      </c>
      <c r="Q5" s="177">
        <v>0</v>
      </c>
      <c r="R5" s="177">
        <v>0</v>
      </c>
      <c r="S5" s="177"/>
      <c r="T5" s="177"/>
      <c r="U5" s="177"/>
      <c r="V5" s="177">
        <v>0</v>
      </c>
      <c r="W5" s="142">
        <v>0</v>
      </c>
      <c r="X5" s="142">
        <f t="shared" si="5"/>
        <v>0</v>
      </c>
      <c r="Z5" s="179">
        <v>0</v>
      </c>
      <c r="AA5" s="179">
        <v>0</v>
      </c>
      <c r="AB5" s="179"/>
      <c r="AC5" s="179"/>
      <c r="AD5" s="179"/>
      <c r="AE5" s="179">
        <v>0</v>
      </c>
      <c r="AF5" s="175">
        <v>0</v>
      </c>
      <c r="AG5" s="175">
        <f t="shared" si="6"/>
        <v>0</v>
      </c>
      <c r="AI5" s="181">
        <v>0</v>
      </c>
      <c r="AJ5" s="181">
        <v>0</v>
      </c>
      <c r="AK5" s="173"/>
      <c r="AL5" s="173">
        <f>IFERROR(VLOOKUP(B5,[2]rptBudgetaryBudgetCrossOrganiza!$A$13596:$N$13694,13,FALSE),"0")</f>
        <v>0</v>
      </c>
      <c r="AM5" s="173"/>
      <c r="AN5" s="173"/>
      <c r="AO5" s="173"/>
      <c r="AP5" s="173"/>
      <c r="AQ5" s="173">
        <f t="shared" si="7"/>
        <v>0</v>
      </c>
      <c r="AS5" s="142"/>
      <c r="AT5" s="142"/>
      <c r="AU5" s="142"/>
      <c r="AV5" s="142"/>
      <c r="AW5" s="142"/>
      <c r="AX5" s="142"/>
      <c r="AY5" s="142"/>
      <c r="AZ5" s="142">
        <f t="shared" si="8"/>
        <v>0</v>
      </c>
    </row>
    <row r="6" spans="1:52" x14ac:dyDescent="0.3">
      <c r="A6" s="193">
        <v>8</v>
      </c>
      <c r="B6" s="143" t="s">
        <v>299</v>
      </c>
      <c r="C6" s="151" t="str">
        <f t="shared" si="0"/>
        <v>00</v>
      </c>
      <c r="D6" s="151" t="str">
        <f t="shared" si="1"/>
        <v>00</v>
      </c>
      <c r="E6" s="149" t="str">
        <f t="shared" si="2"/>
        <v>900</v>
      </c>
      <c r="F6" s="129" t="str">
        <f t="shared" si="3"/>
        <v>9000.83</v>
      </c>
      <c r="G6" s="143" t="s">
        <v>320</v>
      </c>
      <c r="H6" s="166">
        <v>0</v>
      </c>
      <c r="I6" s="166">
        <v>0</v>
      </c>
      <c r="J6" s="166"/>
      <c r="K6" s="166"/>
      <c r="L6" s="166"/>
      <c r="M6" s="166">
        <v>0</v>
      </c>
      <c r="N6" s="141">
        <v>0</v>
      </c>
      <c r="O6" s="141">
        <f t="shared" si="4"/>
        <v>0</v>
      </c>
      <c r="Q6" s="177">
        <v>0</v>
      </c>
      <c r="R6" s="177">
        <v>0</v>
      </c>
      <c r="S6" s="177"/>
      <c r="T6" s="177"/>
      <c r="U6" s="177"/>
      <c r="V6" s="177">
        <v>0</v>
      </c>
      <c r="W6" s="142">
        <v>0</v>
      </c>
      <c r="X6" s="142">
        <f t="shared" si="5"/>
        <v>0</v>
      </c>
      <c r="Z6" s="179">
        <v>0</v>
      </c>
      <c r="AA6" s="179">
        <v>0</v>
      </c>
      <c r="AB6" s="179"/>
      <c r="AC6" s="179"/>
      <c r="AD6" s="179"/>
      <c r="AE6" s="179">
        <v>0</v>
      </c>
      <c r="AF6" s="175">
        <v>0</v>
      </c>
      <c r="AG6" s="175">
        <f t="shared" si="6"/>
        <v>0</v>
      </c>
      <c r="AI6" s="181">
        <v>0</v>
      </c>
      <c r="AJ6" s="181">
        <v>0</v>
      </c>
      <c r="AK6" s="173"/>
      <c r="AL6" s="173">
        <f>IFERROR(VLOOKUP(B6,[2]rptBudgetaryBudgetCrossOrganiza!$A$13596:$N$13694,13,FALSE),"0")</f>
        <v>0</v>
      </c>
      <c r="AM6" s="173"/>
      <c r="AN6" s="173"/>
      <c r="AO6" s="173"/>
      <c r="AP6" s="173"/>
      <c r="AQ6" s="173">
        <f t="shared" si="7"/>
        <v>0</v>
      </c>
      <c r="AS6" s="142"/>
      <c r="AT6" s="142"/>
      <c r="AU6" s="142"/>
      <c r="AV6" s="142"/>
      <c r="AW6" s="142"/>
      <c r="AX6" s="142"/>
      <c r="AY6" s="142"/>
      <c r="AZ6" s="142">
        <f t="shared" si="8"/>
        <v>0</v>
      </c>
    </row>
    <row r="7" spans="1:52" x14ac:dyDescent="0.3">
      <c r="A7" s="193">
        <v>4</v>
      </c>
      <c r="B7" s="143" t="s">
        <v>202</v>
      </c>
      <c r="C7" s="151" t="str">
        <f t="shared" si="0"/>
        <v>03</v>
      </c>
      <c r="D7" s="151" t="str">
        <f t="shared" si="1"/>
        <v>00</v>
      </c>
      <c r="E7" s="149" t="str">
        <f t="shared" si="2"/>
        <v>000</v>
      </c>
      <c r="F7" s="129" t="str">
        <f t="shared" si="3"/>
        <v>5000.01</v>
      </c>
      <c r="G7" s="143" t="s">
        <v>85</v>
      </c>
      <c r="H7" s="166">
        <v>0</v>
      </c>
      <c r="I7" s="166">
        <v>0</v>
      </c>
      <c r="J7" s="166"/>
      <c r="K7" s="166"/>
      <c r="L7" s="166"/>
      <c r="M7" s="166">
        <v>0</v>
      </c>
      <c r="N7" s="141">
        <v>0</v>
      </c>
      <c r="O7" s="141">
        <f t="shared" si="4"/>
        <v>0</v>
      </c>
      <c r="Q7" s="177">
        <v>0</v>
      </c>
      <c r="R7" s="177">
        <v>0</v>
      </c>
      <c r="S7" s="177"/>
      <c r="T7" s="177"/>
      <c r="U7" s="177"/>
      <c r="V7" s="177">
        <v>0</v>
      </c>
      <c r="W7" s="142">
        <v>0</v>
      </c>
      <c r="X7" s="142">
        <f t="shared" si="5"/>
        <v>0</v>
      </c>
      <c r="Z7" s="179">
        <v>0</v>
      </c>
      <c r="AA7" s="179">
        <v>0</v>
      </c>
      <c r="AB7" s="179"/>
      <c r="AC7" s="179"/>
      <c r="AD7" s="179"/>
      <c r="AE7" s="179">
        <v>0</v>
      </c>
      <c r="AF7" s="175">
        <v>0</v>
      </c>
      <c r="AG7" s="175">
        <f t="shared" si="6"/>
        <v>0</v>
      </c>
      <c r="AI7" s="181">
        <v>0</v>
      </c>
      <c r="AJ7" s="181">
        <v>0</v>
      </c>
      <c r="AK7" s="173"/>
      <c r="AL7" s="173">
        <f>IFERROR(VLOOKUP(B7,[2]rptBudgetaryBudgetCrossOrganiza!$A$13596:$N$13694,13,FALSE),"0")</f>
        <v>0</v>
      </c>
      <c r="AM7" s="173"/>
      <c r="AN7" s="173"/>
      <c r="AO7" s="173"/>
      <c r="AP7" s="173"/>
      <c r="AQ7" s="173">
        <f t="shared" si="7"/>
        <v>0</v>
      </c>
      <c r="AS7" s="142"/>
      <c r="AT7" s="142"/>
      <c r="AU7" s="142"/>
      <c r="AV7" s="142"/>
      <c r="AW7" s="142"/>
      <c r="AX7" s="142"/>
      <c r="AY7" s="142"/>
      <c r="AZ7" s="142">
        <f t="shared" si="8"/>
        <v>0</v>
      </c>
    </row>
    <row r="8" spans="1:52" x14ac:dyDescent="0.3">
      <c r="A8" s="193">
        <v>4</v>
      </c>
      <c r="B8" s="143" t="s">
        <v>204</v>
      </c>
      <c r="C8" s="151" t="str">
        <f t="shared" si="0"/>
        <v>03</v>
      </c>
      <c r="D8" s="151" t="str">
        <f t="shared" si="1"/>
        <v>00</v>
      </c>
      <c r="E8" s="149" t="str">
        <f t="shared" si="2"/>
        <v>000</v>
      </c>
      <c r="F8" s="129" t="str">
        <f t="shared" si="3"/>
        <v>5000.02</v>
      </c>
      <c r="G8" s="143" t="s">
        <v>86</v>
      </c>
      <c r="H8" s="166">
        <v>0</v>
      </c>
      <c r="I8" s="166">
        <v>0</v>
      </c>
      <c r="J8" s="166"/>
      <c r="K8" s="166"/>
      <c r="L8" s="166"/>
      <c r="M8" s="166">
        <v>0</v>
      </c>
      <c r="N8" s="141">
        <v>0</v>
      </c>
      <c r="O8" s="141">
        <f t="shared" si="4"/>
        <v>0</v>
      </c>
      <c r="Q8" s="177">
        <v>0</v>
      </c>
      <c r="R8" s="177">
        <v>0</v>
      </c>
      <c r="S8" s="177"/>
      <c r="T8" s="177"/>
      <c r="U8" s="177"/>
      <c r="V8" s="177">
        <v>0</v>
      </c>
      <c r="W8" s="142">
        <v>0</v>
      </c>
      <c r="X8" s="142">
        <f t="shared" si="5"/>
        <v>0</v>
      </c>
      <c r="Z8" s="179">
        <v>0</v>
      </c>
      <c r="AA8" s="179">
        <v>0</v>
      </c>
      <c r="AB8" s="179"/>
      <c r="AC8" s="179"/>
      <c r="AD8" s="179"/>
      <c r="AE8" s="179">
        <v>0</v>
      </c>
      <c r="AF8" s="175">
        <v>0</v>
      </c>
      <c r="AG8" s="175">
        <f t="shared" si="6"/>
        <v>0</v>
      </c>
      <c r="AI8" s="181">
        <v>0</v>
      </c>
      <c r="AJ8" s="181">
        <v>0</v>
      </c>
      <c r="AK8" s="173"/>
      <c r="AL8" s="173">
        <f>IFERROR(VLOOKUP(B8,[2]rptBudgetaryBudgetCrossOrganiza!$A$13596:$N$13694,13,FALSE),"0")</f>
        <v>0</v>
      </c>
      <c r="AM8" s="173"/>
      <c r="AN8" s="173"/>
      <c r="AO8" s="173"/>
      <c r="AP8" s="173"/>
      <c r="AQ8" s="173">
        <f t="shared" si="7"/>
        <v>0</v>
      </c>
      <c r="AS8" s="142"/>
      <c r="AT8" s="142"/>
      <c r="AU8" s="142"/>
      <c r="AV8" s="142"/>
      <c r="AW8" s="142"/>
      <c r="AX8" s="142"/>
      <c r="AY8" s="142"/>
      <c r="AZ8" s="142">
        <f t="shared" si="8"/>
        <v>0</v>
      </c>
    </row>
    <row r="9" spans="1:52" x14ac:dyDescent="0.3">
      <c r="A9" s="193">
        <v>4</v>
      </c>
      <c r="B9" s="143" t="s">
        <v>206</v>
      </c>
      <c r="C9" s="151" t="str">
        <f t="shared" si="0"/>
        <v>03</v>
      </c>
      <c r="D9" s="151" t="str">
        <f t="shared" si="1"/>
        <v>00</v>
      </c>
      <c r="E9" s="149" t="str">
        <f t="shared" si="2"/>
        <v>000</v>
      </c>
      <c r="F9" s="129" t="str">
        <f t="shared" si="3"/>
        <v>5000.03</v>
      </c>
      <c r="G9" s="143" t="s">
        <v>87</v>
      </c>
      <c r="H9" s="166">
        <v>0</v>
      </c>
      <c r="I9" s="166">
        <v>0</v>
      </c>
      <c r="J9" s="166"/>
      <c r="K9" s="166"/>
      <c r="L9" s="166"/>
      <c r="M9" s="166">
        <v>0</v>
      </c>
      <c r="N9" s="141">
        <v>0</v>
      </c>
      <c r="O9" s="141">
        <f t="shared" si="4"/>
        <v>0</v>
      </c>
      <c r="Q9" s="177">
        <v>0</v>
      </c>
      <c r="R9" s="177">
        <v>0</v>
      </c>
      <c r="S9" s="177"/>
      <c r="T9" s="177"/>
      <c r="U9" s="177"/>
      <c r="V9" s="177">
        <v>0</v>
      </c>
      <c r="W9" s="142">
        <v>0</v>
      </c>
      <c r="X9" s="142">
        <f t="shared" si="5"/>
        <v>0</v>
      </c>
      <c r="Z9" s="179">
        <v>0</v>
      </c>
      <c r="AA9" s="179">
        <v>0</v>
      </c>
      <c r="AB9" s="179"/>
      <c r="AC9" s="179"/>
      <c r="AD9" s="179"/>
      <c r="AE9" s="179">
        <v>0</v>
      </c>
      <c r="AF9" s="175">
        <v>0</v>
      </c>
      <c r="AG9" s="175">
        <f t="shared" si="6"/>
        <v>0</v>
      </c>
      <c r="AI9" s="181">
        <v>0</v>
      </c>
      <c r="AJ9" s="181">
        <v>0</v>
      </c>
      <c r="AK9" s="173"/>
      <c r="AL9" s="173">
        <f>IFERROR(VLOOKUP(B9,[2]rptBudgetaryBudgetCrossOrganiza!$A$13596:$N$13694,13,FALSE),"0")</f>
        <v>0</v>
      </c>
      <c r="AM9" s="173"/>
      <c r="AN9" s="173"/>
      <c r="AO9" s="173"/>
      <c r="AP9" s="173"/>
      <c r="AQ9" s="173">
        <f t="shared" si="7"/>
        <v>0</v>
      </c>
      <c r="AS9" s="142"/>
      <c r="AT9" s="142"/>
      <c r="AU9" s="142"/>
      <c r="AV9" s="142"/>
      <c r="AW9" s="142"/>
      <c r="AX9" s="142"/>
      <c r="AY9" s="142"/>
      <c r="AZ9" s="142">
        <f t="shared" si="8"/>
        <v>0</v>
      </c>
    </row>
    <row r="10" spans="1:52" x14ac:dyDescent="0.3">
      <c r="A10" s="193">
        <v>4</v>
      </c>
      <c r="B10" s="143" t="s">
        <v>208</v>
      </c>
      <c r="C10" s="151" t="str">
        <f t="shared" si="0"/>
        <v>03</v>
      </c>
      <c r="D10" s="151" t="str">
        <f t="shared" si="1"/>
        <v>00</v>
      </c>
      <c r="E10" s="149" t="str">
        <f t="shared" si="2"/>
        <v>000</v>
      </c>
      <c r="F10" s="129" t="str">
        <f t="shared" si="3"/>
        <v>5000.04</v>
      </c>
      <c r="G10" s="143" t="s">
        <v>88</v>
      </c>
      <c r="H10" s="166">
        <v>0</v>
      </c>
      <c r="I10" s="166">
        <v>0</v>
      </c>
      <c r="J10" s="166"/>
      <c r="K10" s="166"/>
      <c r="L10" s="166"/>
      <c r="M10" s="166">
        <v>0</v>
      </c>
      <c r="N10" s="141">
        <v>0</v>
      </c>
      <c r="O10" s="141">
        <f t="shared" si="4"/>
        <v>0</v>
      </c>
      <c r="Q10" s="177">
        <v>0</v>
      </c>
      <c r="R10" s="177">
        <v>0</v>
      </c>
      <c r="S10" s="177"/>
      <c r="T10" s="177"/>
      <c r="U10" s="177"/>
      <c r="V10" s="177">
        <v>0</v>
      </c>
      <c r="W10" s="142">
        <v>0</v>
      </c>
      <c r="X10" s="142">
        <f t="shared" si="5"/>
        <v>0</v>
      </c>
      <c r="Z10" s="179">
        <v>0</v>
      </c>
      <c r="AA10" s="179">
        <v>0</v>
      </c>
      <c r="AB10" s="179"/>
      <c r="AC10" s="179"/>
      <c r="AD10" s="179"/>
      <c r="AE10" s="179">
        <v>0</v>
      </c>
      <c r="AF10" s="175">
        <v>0</v>
      </c>
      <c r="AG10" s="175">
        <f t="shared" si="6"/>
        <v>0</v>
      </c>
      <c r="AI10" s="181">
        <v>0</v>
      </c>
      <c r="AJ10" s="181">
        <v>0</v>
      </c>
      <c r="AK10" s="173"/>
      <c r="AL10" s="173">
        <f>IFERROR(VLOOKUP(B10,[2]rptBudgetaryBudgetCrossOrganiza!$A$13596:$N$13694,13,FALSE),"0")</f>
        <v>0</v>
      </c>
      <c r="AM10" s="173"/>
      <c r="AN10" s="173"/>
      <c r="AO10" s="173"/>
      <c r="AP10" s="173"/>
      <c r="AQ10" s="173">
        <f t="shared" si="7"/>
        <v>0</v>
      </c>
      <c r="AS10" s="142"/>
      <c r="AT10" s="142"/>
      <c r="AU10" s="142"/>
      <c r="AV10" s="142"/>
      <c r="AW10" s="142"/>
      <c r="AX10" s="142"/>
      <c r="AY10" s="142"/>
      <c r="AZ10" s="142">
        <f t="shared" si="8"/>
        <v>0</v>
      </c>
    </row>
    <row r="11" spans="1:52" x14ac:dyDescent="0.3">
      <c r="A11" s="193">
        <v>4</v>
      </c>
      <c r="B11" s="143" t="s">
        <v>209</v>
      </c>
      <c r="C11" s="151" t="str">
        <f t="shared" si="0"/>
        <v>03</v>
      </c>
      <c r="D11" s="151" t="str">
        <f t="shared" si="1"/>
        <v>00</v>
      </c>
      <c r="E11" s="149" t="str">
        <f t="shared" si="2"/>
        <v>000</v>
      </c>
      <c r="F11" s="129" t="str">
        <f t="shared" si="3"/>
        <v>5000.05</v>
      </c>
      <c r="G11" s="143" t="s">
        <v>89</v>
      </c>
      <c r="H11" s="166">
        <v>0</v>
      </c>
      <c r="I11" s="166">
        <v>0</v>
      </c>
      <c r="J11" s="166"/>
      <c r="K11" s="166"/>
      <c r="L11" s="166"/>
      <c r="M11" s="166">
        <v>0</v>
      </c>
      <c r="N11" s="141">
        <v>0</v>
      </c>
      <c r="O11" s="141">
        <f t="shared" si="4"/>
        <v>0</v>
      </c>
      <c r="Q11" s="177">
        <v>0</v>
      </c>
      <c r="R11" s="177">
        <v>0</v>
      </c>
      <c r="S11" s="177"/>
      <c r="T11" s="177"/>
      <c r="U11" s="177"/>
      <c r="V11" s="177">
        <v>0</v>
      </c>
      <c r="W11" s="142">
        <v>0</v>
      </c>
      <c r="X11" s="142">
        <f t="shared" si="5"/>
        <v>0</v>
      </c>
      <c r="Z11" s="179">
        <v>0</v>
      </c>
      <c r="AA11" s="179">
        <v>0</v>
      </c>
      <c r="AB11" s="179"/>
      <c r="AC11" s="179"/>
      <c r="AD11" s="179"/>
      <c r="AE11" s="179">
        <v>0</v>
      </c>
      <c r="AF11" s="175">
        <v>0</v>
      </c>
      <c r="AG11" s="175">
        <f t="shared" si="6"/>
        <v>0</v>
      </c>
      <c r="AI11" s="181">
        <v>0</v>
      </c>
      <c r="AJ11" s="181">
        <v>0</v>
      </c>
      <c r="AK11" s="173"/>
      <c r="AL11" s="173">
        <f>IFERROR(VLOOKUP(B11,[2]rptBudgetaryBudgetCrossOrganiza!$A$13596:$N$13694,13,FALSE),"0")</f>
        <v>0</v>
      </c>
      <c r="AM11" s="173"/>
      <c r="AN11" s="173"/>
      <c r="AO11" s="173"/>
      <c r="AP11" s="173"/>
      <c r="AQ11" s="173">
        <f t="shared" si="7"/>
        <v>0</v>
      </c>
      <c r="AS11" s="142"/>
      <c r="AT11" s="142"/>
      <c r="AU11" s="142"/>
      <c r="AV11" s="142"/>
      <c r="AW11" s="142"/>
      <c r="AX11" s="142"/>
      <c r="AY11" s="142"/>
      <c r="AZ11" s="142">
        <f t="shared" si="8"/>
        <v>0</v>
      </c>
    </row>
    <row r="12" spans="1:52" x14ac:dyDescent="0.3">
      <c r="A12" s="193">
        <v>4</v>
      </c>
      <c r="B12" s="194" t="s">
        <v>210</v>
      </c>
      <c r="C12" s="151" t="str">
        <f t="shared" si="0"/>
        <v>03</v>
      </c>
      <c r="D12" s="151" t="str">
        <f t="shared" si="1"/>
        <v>00</v>
      </c>
      <c r="E12" s="149" t="str">
        <f t="shared" si="2"/>
        <v>000</v>
      </c>
      <c r="F12" s="129" t="str">
        <f t="shared" si="3"/>
        <v>5000.06</v>
      </c>
      <c r="G12" s="143" t="s">
        <v>90</v>
      </c>
      <c r="H12" s="166">
        <v>0</v>
      </c>
      <c r="I12" s="166">
        <v>0</v>
      </c>
      <c r="J12" s="166"/>
      <c r="K12" s="166"/>
      <c r="L12" s="166"/>
      <c r="M12" s="166">
        <v>0</v>
      </c>
      <c r="N12" s="141">
        <v>0</v>
      </c>
      <c r="O12" s="141">
        <f t="shared" si="4"/>
        <v>0</v>
      </c>
      <c r="Q12" s="177">
        <v>0</v>
      </c>
      <c r="R12" s="177">
        <v>0</v>
      </c>
      <c r="S12" s="177"/>
      <c r="T12" s="177"/>
      <c r="U12" s="177"/>
      <c r="V12" s="177">
        <v>0</v>
      </c>
      <c r="W12" s="142">
        <v>0</v>
      </c>
      <c r="X12" s="142">
        <f t="shared" si="5"/>
        <v>0</v>
      </c>
      <c r="Z12" s="179">
        <v>0</v>
      </c>
      <c r="AA12" s="179">
        <v>0</v>
      </c>
      <c r="AB12" s="179"/>
      <c r="AC12" s="179"/>
      <c r="AD12" s="179"/>
      <c r="AE12" s="179">
        <v>0</v>
      </c>
      <c r="AF12" s="175">
        <v>0</v>
      </c>
      <c r="AG12" s="175">
        <f t="shared" si="6"/>
        <v>0</v>
      </c>
      <c r="AI12" s="181">
        <v>0</v>
      </c>
      <c r="AJ12" s="181">
        <v>0</v>
      </c>
      <c r="AK12" s="173"/>
      <c r="AL12" s="173">
        <f>IFERROR(VLOOKUP(B12,[2]rptBudgetaryBudgetCrossOrganiza!$A$13596:$N$13694,13,FALSE),"0")</f>
        <v>0</v>
      </c>
      <c r="AM12" s="173"/>
      <c r="AN12" s="173"/>
      <c r="AO12" s="173"/>
      <c r="AP12" s="173"/>
      <c r="AQ12" s="173">
        <f t="shared" si="7"/>
        <v>0</v>
      </c>
      <c r="AS12" s="142"/>
      <c r="AT12" s="142"/>
      <c r="AU12" s="142"/>
      <c r="AV12" s="142"/>
      <c r="AW12" s="142"/>
      <c r="AX12" s="142"/>
      <c r="AY12" s="142"/>
      <c r="AZ12" s="142">
        <f t="shared" si="8"/>
        <v>0</v>
      </c>
    </row>
    <row r="13" spans="1:52" x14ac:dyDescent="0.3">
      <c r="A13" s="193">
        <v>4</v>
      </c>
      <c r="B13" s="143" t="s">
        <v>212</v>
      </c>
      <c r="C13" s="151" t="str">
        <f t="shared" si="0"/>
        <v>03</v>
      </c>
      <c r="D13" s="151" t="str">
        <f t="shared" si="1"/>
        <v>00</v>
      </c>
      <c r="E13" s="149" t="str">
        <f t="shared" si="2"/>
        <v>000</v>
      </c>
      <c r="F13" s="129" t="str">
        <f t="shared" si="3"/>
        <v>5000.07</v>
      </c>
      <c r="G13" s="143" t="s">
        <v>91</v>
      </c>
      <c r="H13" s="166">
        <v>0</v>
      </c>
      <c r="I13" s="166">
        <v>0</v>
      </c>
      <c r="J13" s="166"/>
      <c r="K13" s="166"/>
      <c r="L13" s="166"/>
      <c r="M13" s="166">
        <v>0</v>
      </c>
      <c r="N13" s="141">
        <v>0</v>
      </c>
      <c r="O13" s="141">
        <f t="shared" si="4"/>
        <v>0</v>
      </c>
      <c r="Q13" s="177">
        <v>0</v>
      </c>
      <c r="R13" s="177">
        <v>0</v>
      </c>
      <c r="S13" s="177"/>
      <c r="T13" s="177"/>
      <c r="U13" s="177"/>
      <c r="V13" s="177">
        <v>0</v>
      </c>
      <c r="W13" s="142">
        <v>0</v>
      </c>
      <c r="X13" s="142">
        <f t="shared" si="5"/>
        <v>0</v>
      </c>
      <c r="Z13" s="179">
        <v>0</v>
      </c>
      <c r="AA13" s="179">
        <v>0</v>
      </c>
      <c r="AB13" s="179"/>
      <c r="AC13" s="179"/>
      <c r="AD13" s="179"/>
      <c r="AE13" s="179">
        <v>0</v>
      </c>
      <c r="AF13" s="175">
        <v>0</v>
      </c>
      <c r="AG13" s="175">
        <f t="shared" si="6"/>
        <v>0</v>
      </c>
      <c r="AI13" s="181">
        <v>0</v>
      </c>
      <c r="AJ13" s="181">
        <v>0</v>
      </c>
      <c r="AK13" s="173"/>
      <c r="AL13" s="173">
        <f>IFERROR(VLOOKUP(B13,[2]rptBudgetaryBudgetCrossOrganiza!$A$13596:$N$13694,13,FALSE),"0")</f>
        <v>0</v>
      </c>
      <c r="AM13" s="173"/>
      <c r="AN13" s="173"/>
      <c r="AO13" s="173"/>
      <c r="AP13" s="173"/>
      <c r="AQ13" s="173">
        <f t="shared" si="7"/>
        <v>0</v>
      </c>
      <c r="AS13" s="142"/>
      <c r="AT13" s="142"/>
      <c r="AU13" s="142"/>
      <c r="AV13" s="142"/>
      <c r="AW13" s="142"/>
      <c r="AX13" s="142"/>
      <c r="AY13" s="142"/>
      <c r="AZ13" s="142">
        <f t="shared" si="8"/>
        <v>0</v>
      </c>
    </row>
    <row r="14" spans="1:52" x14ac:dyDescent="0.3">
      <c r="A14" s="193">
        <v>4</v>
      </c>
      <c r="B14" s="143" t="s">
        <v>214</v>
      </c>
      <c r="C14" s="151" t="str">
        <f t="shared" si="0"/>
        <v>03</v>
      </c>
      <c r="D14" s="151" t="str">
        <f t="shared" si="1"/>
        <v>00</v>
      </c>
      <c r="E14" s="149" t="str">
        <f t="shared" si="2"/>
        <v>000</v>
      </c>
      <c r="F14" s="129" t="str">
        <f t="shared" si="3"/>
        <v>5000.08</v>
      </c>
      <c r="G14" s="143" t="s">
        <v>92</v>
      </c>
      <c r="H14" s="166">
        <v>0</v>
      </c>
      <c r="I14" s="166">
        <v>0</v>
      </c>
      <c r="J14" s="166"/>
      <c r="K14" s="166"/>
      <c r="L14" s="166"/>
      <c r="M14" s="166">
        <v>0</v>
      </c>
      <c r="N14" s="141">
        <v>0</v>
      </c>
      <c r="O14" s="141">
        <f t="shared" si="4"/>
        <v>0</v>
      </c>
      <c r="Q14" s="177">
        <v>0</v>
      </c>
      <c r="R14" s="177">
        <v>0</v>
      </c>
      <c r="S14" s="177"/>
      <c r="T14" s="177"/>
      <c r="U14" s="177"/>
      <c r="V14" s="177">
        <v>0</v>
      </c>
      <c r="W14" s="142">
        <v>0</v>
      </c>
      <c r="X14" s="142">
        <f t="shared" si="5"/>
        <v>0</v>
      </c>
      <c r="Z14" s="179">
        <v>0</v>
      </c>
      <c r="AA14" s="179">
        <v>0</v>
      </c>
      <c r="AB14" s="179"/>
      <c r="AC14" s="179"/>
      <c r="AD14" s="179"/>
      <c r="AE14" s="179">
        <v>0</v>
      </c>
      <c r="AF14" s="175">
        <v>0</v>
      </c>
      <c r="AG14" s="175">
        <f t="shared" si="6"/>
        <v>0</v>
      </c>
      <c r="AI14" s="181">
        <v>0</v>
      </c>
      <c r="AJ14" s="181">
        <v>0</v>
      </c>
      <c r="AK14" s="173"/>
      <c r="AL14" s="173">
        <f>IFERROR(VLOOKUP(B14,[2]rptBudgetaryBudgetCrossOrganiza!$A$13596:$N$13694,13,FALSE),"0")</f>
        <v>0</v>
      </c>
      <c r="AM14" s="173"/>
      <c r="AN14" s="173"/>
      <c r="AO14" s="173"/>
      <c r="AP14" s="173"/>
      <c r="AQ14" s="173">
        <f t="shared" si="7"/>
        <v>0</v>
      </c>
      <c r="AS14" s="142"/>
      <c r="AT14" s="142"/>
      <c r="AU14" s="142"/>
      <c r="AV14" s="142"/>
      <c r="AW14" s="142"/>
      <c r="AX14" s="142"/>
      <c r="AY14" s="142"/>
      <c r="AZ14" s="142">
        <f t="shared" si="8"/>
        <v>0</v>
      </c>
    </row>
    <row r="15" spans="1:52" x14ac:dyDescent="0.3">
      <c r="A15" s="193">
        <v>4</v>
      </c>
      <c r="B15" s="143" t="s">
        <v>216</v>
      </c>
      <c r="C15" s="151" t="str">
        <f t="shared" si="0"/>
        <v>03</v>
      </c>
      <c r="D15" s="151" t="str">
        <f t="shared" si="1"/>
        <v>00</v>
      </c>
      <c r="E15" s="149" t="str">
        <f t="shared" si="2"/>
        <v>000</v>
      </c>
      <c r="F15" s="129" t="str">
        <f t="shared" si="3"/>
        <v>5000.09</v>
      </c>
      <c r="G15" s="143" t="s">
        <v>93</v>
      </c>
      <c r="H15" s="166">
        <v>0</v>
      </c>
      <c r="I15" s="166">
        <v>0</v>
      </c>
      <c r="J15" s="166"/>
      <c r="K15" s="166"/>
      <c r="L15" s="166"/>
      <c r="M15" s="166">
        <v>0</v>
      </c>
      <c r="N15" s="141">
        <v>0</v>
      </c>
      <c r="O15" s="141">
        <f t="shared" si="4"/>
        <v>0</v>
      </c>
      <c r="Q15" s="177">
        <v>0</v>
      </c>
      <c r="R15" s="177">
        <v>0</v>
      </c>
      <c r="S15" s="177"/>
      <c r="T15" s="177"/>
      <c r="U15" s="177"/>
      <c r="V15" s="177">
        <v>0</v>
      </c>
      <c r="W15" s="142">
        <v>0</v>
      </c>
      <c r="X15" s="142">
        <f t="shared" si="5"/>
        <v>0</v>
      </c>
      <c r="Z15" s="179">
        <v>0</v>
      </c>
      <c r="AA15" s="179">
        <v>0</v>
      </c>
      <c r="AB15" s="179"/>
      <c r="AC15" s="179"/>
      <c r="AD15" s="179"/>
      <c r="AE15" s="179">
        <v>0</v>
      </c>
      <c r="AF15" s="175">
        <v>0</v>
      </c>
      <c r="AG15" s="175">
        <f t="shared" si="6"/>
        <v>0</v>
      </c>
      <c r="AI15" s="181">
        <v>0</v>
      </c>
      <c r="AJ15" s="181">
        <v>0</v>
      </c>
      <c r="AK15" s="173"/>
      <c r="AL15" s="173">
        <f>IFERROR(VLOOKUP(B15,[2]rptBudgetaryBudgetCrossOrganiza!$A$13596:$N$13694,13,FALSE),"0")</f>
        <v>0</v>
      </c>
      <c r="AM15" s="173"/>
      <c r="AN15" s="173"/>
      <c r="AO15" s="173"/>
      <c r="AP15" s="173"/>
      <c r="AQ15" s="173">
        <f t="shared" si="7"/>
        <v>0</v>
      </c>
      <c r="AS15" s="142"/>
      <c r="AT15" s="142"/>
      <c r="AU15" s="142"/>
      <c r="AV15" s="142"/>
      <c r="AW15" s="142"/>
      <c r="AX15" s="142"/>
      <c r="AY15" s="142"/>
      <c r="AZ15" s="142">
        <f t="shared" si="8"/>
        <v>0</v>
      </c>
    </row>
    <row r="16" spans="1:52" x14ac:dyDescent="0.3">
      <c r="A16" s="193">
        <v>4</v>
      </c>
      <c r="B16" s="143" t="s">
        <v>217</v>
      </c>
      <c r="C16" s="151" t="str">
        <f t="shared" si="0"/>
        <v>03</v>
      </c>
      <c r="D16" s="151" t="str">
        <f t="shared" si="1"/>
        <v>00</v>
      </c>
      <c r="E16" s="149" t="str">
        <f t="shared" si="2"/>
        <v>000</v>
      </c>
      <c r="F16" s="129" t="str">
        <f t="shared" si="3"/>
        <v>5000.10</v>
      </c>
      <c r="G16" s="143" t="s">
        <v>94</v>
      </c>
      <c r="H16" s="166">
        <v>0</v>
      </c>
      <c r="I16" s="166">
        <v>0</v>
      </c>
      <c r="J16" s="166"/>
      <c r="K16" s="166"/>
      <c r="L16" s="166"/>
      <c r="M16" s="166">
        <v>0</v>
      </c>
      <c r="N16" s="141">
        <v>0</v>
      </c>
      <c r="O16" s="141">
        <f t="shared" si="4"/>
        <v>0</v>
      </c>
      <c r="Q16" s="177">
        <v>0</v>
      </c>
      <c r="R16" s="177">
        <v>0</v>
      </c>
      <c r="S16" s="177"/>
      <c r="T16" s="177"/>
      <c r="U16" s="177"/>
      <c r="V16" s="177">
        <v>0</v>
      </c>
      <c r="W16" s="142">
        <v>0</v>
      </c>
      <c r="X16" s="142">
        <f t="shared" si="5"/>
        <v>0</v>
      </c>
      <c r="Z16" s="179">
        <v>0</v>
      </c>
      <c r="AA16" s="179">
        <v>0</v>
      </c>
      <c r="AB16" s="179"/>
      <c r="AC16" s="179"/>
      <c r="AD16" s="179"/>
      <c r="AE16" s="179">
        <v>0</v>
      </c>
      <c r="AF16" s="175">
        <v>0</v>
      </c>
      <c r="AG16" s="175">
        <f t="shared" si="6"/>
        <v>0</v>
      </c>
      <c r="AI16" s="181">
        <v>0</v>
      </c>
      <c r="AJ16" s="181">
        <v>0</v>
      </c>
      <c r="AK16" s="173"/>
      <c r="AL16" s="173">
        <f>IFERROR(VLOOKUP(B16,[2]rptBudgetaryBudgetCrossOrganiza!$A$13596:$N$13694,13,FALSE),"0")</f>
        <v>0</v>
      </c>
      <c r="AM16" s="173"/>
      <c r="AN16" s="173"/>
      <c r="AO16" s="173"/>
      <c r="AP16" s="173"/>
      <c r="AQ16" s="173">
        <f t="shared" si="7"/>
        <v>0</v>
      </c>
      <c r="AS16" s="142"/>
      <c r="AT16" s="142"/>
      <c r="AU16" s="142"/>
      <c r="AV16" s="142"/>
      <c r="AW16" s="142"/>
      <c r="AX16" s="142"/>
      <c r="AY16" s="142"/>
      <c r="AZ16" s="142">
        <f t="shared" si="8"/>
        <v>0</v>
      </c>
    </row>
    <row r="17" spans="1:52" x14ac:dyDescent="0.3">
      <c r="A17" s="193">
        <v>4</v>
      </c>
      <c r="B17" s="143" t="s">
        <v>219</v>
      </c>
      <c r="C17" s="151" t="str">
        <f t="shared" si="0"/>
        <v>03</v>
      </c>
      <c r="D17" s="151" t="str">
        <f t="shared" si="1"/>
        <v>00</v>
      </c>
      <c r="E17" s="149" t="str">
        <f t="shared" si="2"/>
        <v>000</v>
      </c>
      <c r="F17" s="129" t="str">
        <f t="shared" si="3"/>
        <v>5000.11</v>
      </c>
      <c r="G17" s="143" t="s">
        <v>95</v>
      </c>
      <c r="H17" s="166">
        <v>0</v>
      </c>
      <c r="I17" s="166">
        <v>0</v>
      </c>
      <c r="J17" s="166"/>
      <c r="K17" s="166"/>
      <c r="L17" s="166"/>
      <c r="M17" s="166">
        <v>0</v>
      </c>
      <c r="N17" s="141">
        <v>0</v>
      </c>
      <c r="O17" s="141">
        <f t="shared" si="4"/>
        <v>0</v>
      </c>
      <c r="Q17" s="177">
        <v>0</v>
      </c>
      <c r="R17" s="177">
        <v>0</v>
      </c>
      <c r="S17" s="177"/>
      <c r="T17" s="177"/>
      <c r="U17" s="177"/>
      <c r="V17" s="177">
        <v>0</v>
      </c>
      <c r="W17" s="142">
        <v>0</v>
      </c>
      <c r="X17" s="142">
        <f t="shared" si="5"/>
        <v>0</v>
      </c>
      <c r="Z17" s="179">
        <v>0</v>
      </c>
      <c r="AA17" s="179">
        <v>0</v>
      </c>
      <c r="AB17" s="179"/>
      <c r="AC17" s="179"/>
      <c r="AD17" s="179"/>
      <c r="AE17" s="179">
        <v>0</v>
      </c>
      <c r="AF17" s="175">
        <v>0</v>
      </c>
      <c r="AG17" s="175">
        <f t="shared" si="6"/>
        <v>0</v>
      </c>
      <c r="AI17" s="181">
        <v>0</v>
      </c>
      <c r="AJ17" s="181">
        <v>0</v>
      </c>
      <c r="AK17" s="173"/>
      <c r="AL17" s="173">
        <f>IFERROR(VLOOKUP(B17,[2]rptBudgetaryBudgetCrossOrganiza!$A$13596:$N$13694,13,FALSE),"0")</f>
        <v>0</v>
      </c>
      <c r="AM17" s="173"/>
      <c r="AN17" s="173"/>
      <c r="AO17" s="173"/>
      <c r="AP17" s="173"/>
      <c r="AQ17" s="173">
        <f t="shared" si="7"/>
        <v>0</v>
      </c>
      <c r="AS17" s="142"/>
      <c r="AT17" s="142"/>
      <c r="AU17" s="142"/>
      <c r="AV17" s="142"/>
      <c r="AW17" s="142"/>
      <c r="AX17" s="142"/>
      <c r="AY17" s="142"/>
      <c r="AZ17" s="142">
        <f t="shared" si="8"/>
        <v>0</v>
      </c>
    </row>
    <row r="18" spans="1:52" x14ac:dyDescent="0.3">
      <c r="A18" s="193">
        <v>4</v>
      </c>
      <c r="B18" s="143" t="s">
        <v>221</v>
      </c>
      <c r="C18" s="151" t="str">
        <f t="shared" si="0"/>
        <v>03</v>
      </c>
      <c r="D18" s="151" t="str">
        <f t="shared" si="1"/>
        <v>00</v>
      </c>
      <c r="E18" s="149" t="str">
        <f t="shared" si="2"/>
        <v>000</v>
      </c>
      <c r="F18" s="129" t="str">
        <f t="shared" si="3"/>
        <v>5000.12</v>
      </c>
      <c r="G18" s="143" t="s">
        <v>96</v>
      </c>
      <c r="H18" s="166">
        <v>0</v>
      </c>
      <c r="I18" s="166">
        <v>0</v>
      </c>
      <c r="J18" s="166"/>
      <c r="K18" s="166"/>
      <c r="L18" s="166"/>
      <c r="M18" s="166">
        <v>0</v>
      </c>
      <c r="N18" s="141">
        <v>0</v>
      </c>
      <c r="O18" s="141">
        <f t="shared" si="4"/>
        <v>0</v>
      </c>
      <c r="Q18" s="177">
        <v>0</v>
      </c>
      <c r="R18" s="177">
        <v>0</v>
      </c>
      <c r="S18" s="177"/>
      <c r="T18" s="177"/>
      <c r="U18" s="177"/>
      <c r="V18" s="177">
        <v>0</v>
      </c>
      <c r="W18" s="142">
        <v>0</v>
      </c>
      <c r="X18" s="142">
        <f t="shared" si="5"/>
        <v>0</v>
      </c>
      <c r="Z18" s="179">
        <v>0</v>
      </c>
      <c r="AA18" s="179">
        <v>0</v>
      </c>
      <c r="AB18" s="179"/>
      <c r="AC18" s="179"/>
      <c r="AD18" s="179"/>
      <c r="AE18" s="179">
        <v>0</v>
      </c>
      <c r="AF18" s="175">
        <v>0</v>
      </c>
      <c r="AG18" s="175">
        <f t="shared" si="6"/>
        <v>0</v>
      </c>
      <c r="AI18" s="181">
        <v>0</v>
      </c>
      <c r="AJ18" s="181">
        <v>0</v>
      </c>
      <c r="AK18" s="173"/>
      <c r="AL18" s="173">
        <f>IFERROR(VLOOKUP(B18,[2]rptBudgetaryBudgetCrossOrganiza!$A$13596:$N$13694,13,FALSE),"0")</f>
        <v>0</v>
      </c>
      <c r="AM18" s="173"/>
      <c r="AN18" s="173"/>
      <c r="AO18" s="173"/>
      <c r="AP18" s="173"/>
      <c r="AQ18" s="173">
        <f t="shared" si="7"/>
        <v>0</v>
      </c>
      <c r="AS18" s="142"/>
      <c r="AT18" s="142"/>
      <c r="AU18" s="142"/>
      <c r="AV18" s="142"/>
      <c r="AW18" s="142"/>
      <c r="AX18" s="142"/>
      <c r="AY18" s="142"/>
      <c r="AZ18" s="142">
        <f t="shared" si="8"/>
        <v>0</v>
      </c>
    </row>
    <row r="19" spans="1:52" x14ac:dyDescent="0.3">
      <c r="A19" s="193">
        <v>4</v>
      </c>
      <c r="B19" s="143" t="s">
        <v>225</v>
      </c>
      <c r="C19" s="151" t="str">
        <f t="shared" si="0"/>
        <v>03</v>
      </c>
      <c r="D19" s="151" t="str">
        <f t="shared" si="1"/>
        <v>00</v>
      </c>
      <c r="E19" s="149" t="str">
        <f t="shared" si="2"/>
        <v>000</v>
      </c>
      <c r="F19" s="129" t="str">
        <f t="shared" si="3"/>
        <v>5100.01</v>
      </c>
      <c r="G19" s="143" t="s">
        <v>99</v>
      </c>
      <c r="H19" s="166">
        <v>0</v>
      </c>
      <c r="I19" s="166">
        <v>0</v>
      </c>
      <c r="J19" s="166"/>
      <c r="K19" s="166"/>
      <c r="L19" s="166"/>
      <c r="M19" s="166">
        <v>0</v>
      </c>
      <c r="N19" s="141">
        <v>0</v>
      </c>
      <c r="O19" s="141">
        <f t="shared" si="4"/>
        <v>0</v>
      </c>
      <c r="Q19" s="177">
        <v>0</v>
      </c>
      <c r="R19" s="177">
        <v>0</v>
      </c>
      <c r="S19" s="177"/>
      <c r="T19" s="177"/>
      <c r="U19" s="177"/>
      <c r="V19" s="177">
        <v>0</v>
      </c>
      <c r="W19" s="142">
        <v>0</v>
      </c>
      <c r="X19" s="142">
        <f t="shared" si="5"/>
        <v>0</v>
      </c>
      <c r="Z19" s="179">
        <v>0</v>
      </c>
      <c r="AA19" s="179">
        <v>0</v>
      </c>
      <c r="AB19" s="179"/>
      <c r="AC19" s="179"/>
      <c r="AD19" s="179"/>
      <c r="AE19" s="179">
        <v>0</v>
      </c>
      <c r="AF19" s="175">
        <v>0</v>
      </c>
      <c r="AG19" s="175">
        <f t="shared" si="6"/>
        <v>0</v>
      </c>
      <c r="AI19" s="181">
        <v>0</v>
      </c>
      <c r="AJ19" s="181">
        <v>0</v>
      </c>
      <c r="AK19" s="173"/>
      <c r="AL19" s="173">
        <f>IFERROR(VLOOKUP(B19,[2]rptBudgetaryBudgetCrossOrganiza!$A$13596:$N$13694,13,FALSE),"0")</f>
        <v>0</v>
      </c>
      <c r="AM19" s="173"/>
      <c r="AN19" s="173"/>
      <c r="AO19" s="173"/>
      <c r="AP19" s="173"/>
      <c r="AQ19" s="173">
        <f t="shared" si="7"/>
        <v>0</v>
      </c>
      <c r="AS19" s="142"/>
      <c r="AT19" s="142"/>
      <c r="AU19" s="142"/>
      <c r="AV19" s="142"/>
      <c r="AW19" s="142"/>
      <c r="AX19" s="142"/>
      <c r="AY19" s="142"/>
      <c r="AZ19" s="142">
        <f t="shared" si="8"/>
        <v>0</v>
      </c>
    </row>
    <row r="20" spans="1:52" x14ac:dyDescent="0.3">
      <c r="A20" s="193">
        <v>4</v>
      </c>
      <c r="B20" s="143" t="s">
        <v>227</v>
      </c>
      <c r="C20" s="151" t="str">
        <f t="shared" si="0"/>
        <v>03</v>
      </c>
      <c r="D20" s="151" t="str">
        <f t="shared" si="1"/>
        <v>00</v>
      </c>
      <c r="E20" s="149" t="str">
        <f t="shared" si="2"/>
        <v>000</v>
      </c>
      <c r="F20" s="129" t="str">
        <f t="shared" si="3"/>
        <v>5100.02</v>
      </c>
      <c r="G20" s="143" t="s">
        <v>100</v>
      </c>
      <c r="H20" s="166">
        <v>0</v>
      </c>
      <c r="I20" s="166">
        <v>0</v>
      </c>
      <c r="J20" s="166"/>
      <c r="K20" s="166"/>
      <c r="L20" s="166"/>
      <c r="M20" s="166">
        <v>0</v>
      </c>
      <c r="N20" s="141">
        <v>0</v>
      </c>
      <c r="O20" s="141">
        <f t="shared" si="4"/>
        <v>0</v>
      </c>
      <c r="Q20" s="177">
        <v>0</v>
      </c>
      <c r="R20" s="177">
        <v>0</v>
      </c>
      <c r="S20" s="177"/>
      <c r="T20" s="177"/>
      <c r="U20" s="177"/>
      <c r="V20" s="177">
        <v>0</v>
      </c>
      <c r="W20" s="142">
        <v>0</v>
      </c>
      <c r="X20" s="142">
        <f t="shared" si="5"/>
        <v>0</v>
      </c>
      <c r="Z20" s="179">
        <v>0</v>
      </c>
      <c r="AA20" s="179">
        <v>0</v>
      </c>
      <c r="AB20" s="179"/>
      <c r="AC20" s="179"/>
      <c r="AD20" s="179"/>
      <c r="AE20" s="179">
        <v>0</v>
      </c>
      <c r="AF20" s="175">
        <v>0</v>
      </c>
      <c r="AG20" s="175">
        <f t="shared" si="6"/>
        <v>0</v>
      </c>
      <c r="AI20" s="181">
        <v>0</v>
      </c>
      <c r="AJ20" s="181">
        <v>0</v>
      </c>
      <c r="AK20" s="173"/>
      <c r="AL20" s="173">
        <f>IFERROR(VLOOKUP(B20,[2]rptBudgetaryBudgetCrossOrganiza!$A$13596:$N$13694,13,FALSE),"0")</f>
        <v>0</v>
      </c>
      <c r="AM20" s="173"/>
      <c r="AN20" s="173"/>
      <c r="AO20" s="173"/>
      <c r="AP20" s="173"/>
      <c r="AQ20" s="173">
        <f t="shared" si="7"/>
        <v>0</v>
      </c>
      <c r="AS20" s="142"/>
      <c r="AT20" s="142"/>
      <c r="AU20" s="142"/>
      <c r="AV20" s="142"/>
      <c r="AW20" s="142"/>
      <c r="AX20" s="142"/>
      <c r="AY20" s="142"/>
      <c r="AZ20" s="142">
        <f t="shared" si="8"/>
        <v>0</v>
      </c>
    </row>
    <row r="21" spans="1:52" x14ac:dyDescent="0.3">
      <c r="A21" s="193">
        <v>4</v>
      </c>
      <c r="B21" s="143" t="s">
        <v>229</v>
      </c>
      <c r="C21" s="151" t="str">
        <f t="shared" si="0"/>
        <v>03</v>
      </c>
      <c r="D21" s="151" t="str">
        <f t="shared" si="1"/>
        <v>00</v>
      </c>
      <c r="E21" s="149" t="str">
        <f t="shared" si="2"/>
        <v>000</v>
      </c>
      <c r="F21" s="129" t="str">
        <f t="shared" si="3"/>
        <v>5100.03</v>
      </c>
      <c r="G21" s="143" t="s">
        <v>101</v>
      </c>
      <c r="H21" s="166">
        <v>0</v>
      </c>
      <c r="I21" s="166">
        <v>0</v>
      </c>
      <c r="J21" s="166"/>
      <c r="K21" s="166"/>
      <c r="L21" s="166"/>
      <c r="M21" s="166">
        <v>0</v>
      </c>
      <c r="N21" s="141">
        <v>0</v>
      </c>
      <c r="O21" s="141">
        <f t="shared" si="4"/>
        <v>0</v>
      </c>
      <c r="Q21" s="177">
        <v>0</v>
      </c>
      <c r="R21" s="177">
        <v>0</v>
      </c>
      <c r="S21" s="177"/>
      <c r="T21" s="177"/>
      <c r="U21" s="177"/>
      <c r="V21" s="177">
        <v>0</v>
      </c>
      <c r="W21" s="142">
        <v>0</v>
      </c>
      <c r="X21" s="142">
        <f t="shared" si="5"/>
        <v>0</v>
      </c>
      <c r="Z21" s="179">
        <v>0</v>
      </c>
      <c r="AA21" s="179">
        <v>0</v>
      </c>
      <c r="AB21" s="179"/>
      <c r="AC21" s="179"/>
      <c r="AD21" s="179"/>
      <c r="AE21" s="179">
        <v>0</v>
      </c>
      <c r="AF21" s="175">
        <v>0</v>
      </c>
      <c r="AG21" s="175">
        <f t="shared" si="6"/>
        <v>0</v>
      </c>
      <c r="AI21" s="181">
        <v>0</v>
      </c>
      <c r="AJ21" s="181">
        <v>0</v>
      </c>
      <c r="AK21" s="173"/>
      <c r="AL21" s="173">
        <f>IFERROR(VLOOKUP(B21,[2]rptBudgetaryBudgetCrossOrganiza!$A$13596:$N$13694,13,FALSE),"0")</f>
        <v>0</v>
      </c>
      <c r="AM21" s="173"/>
      <c r="AN21" s="173"/>
      <c r="AO21" s="173"/>
      <c r="AP21" s="173"/>
      <c r="AQ21" s="173">
        <f t="shared" si="7"/>
        <v>0</v>
      </c>
      <c r="AS21" s="142"/>
      <c r="AT21" s="142"/>
      <c r="AU21" s="142"/>
      <c r="AV21" s="142"/>
      <c r="AW21" s="142"/>
      <c r="AX21" s="142"/>
      <c r="AY21" s="142"/>
      <c r="AZ21" s="142">
        <f t="shared" si="8"/>
        <v>0</v>
      </c>
    </row>
    <row r="22" spans="1:52" x14ac:dyDescent="0.3">
      <c r="A22" s="193">
        <v>4</v>
      </c>
      <c r="B22" s="143" t="s">
        <v>231</v>
      </c>
      <c r="C22" s="151" t="str">
        <f t="shared" si="0"/>
        <v>03</v>
      </c>
      <c r="D22" s="151" t="str">
        <f t="shared" si="1"/>
        <v>00</v>
      </c>
      <c r="E22" s="149" t="str">
        <f t="shared" si="2"/>
        <v>000</v>
      </c>
      <c r="F22" s="129" t="str">
        <f t="shared" si="3"/>
        <v>5100.04</v>
      </c>
      <c r="G22" s="143" t="s">
        <v>102</v>
      </c>
      <c r="H22" s="166">
        <v>0</v>
      </c>
      <c r="I22" s="166">
        <v>0</v>
      </c>
      <c r="J22" s="166"/>
      <c r="K22" s="166"/>
      <c r="L22" s="166"/>
      <c r="M22" s="166">
        <v>0</v>
      </c>
      <c r="N22" s="141">
        <v>0</v>
      </c>
      <c r="O22" s="141">
        <f t="shared" si="4"/>
        <v>0</v>
      </c>
      <c r="Q22" s="177">
        <v>0</v>
      </c>
      <c r="R22" s="177">
        <v>0</v>
      </c>
      <c r="S22" s="177"/>
      <c r="T22" s="177"/>
      <c r="U22" s="177"/>
      <c r="V22" s="177">
        <v>0</v>
      </c>
      <c r="W22" s="142">
        <v>0</v>
      </c>
      <c r="X22" s="142">
        <f t="shared" si="5"/>
        <v>0</v>
      </c>
      <c r="Z22" s="179">
        <v>0</v>
      </c>
      <c r="AA22" s="179">
        <v>0</v>
      </c>
      <c r="AB22" s="179"/>
      <c r="AC22" s="179"/>
      <c r="AD22" s="179"/>
      <c r="AE22" s="179">
        <v>0</v>
      </c>
      <c r="AF22" s="175">
        <v>0</v>
      </c>
      <c r="AG22" s="175">
        <f t="shared" si="6"/>
        <v>0</v>
      </c>
      <c r="AI22" s="181">
        <v>0</v>
      </c>
      <c r="AJ22" s="181">
        <v>0</v>
      </c>
      <c r="AK22" s="173"/>
      <c r="AL22" s="173">
        <f>IFERROR(VLOOKUP(B22,[2]rptBudgetaryBudgetCrossOrganiza!$A$13596:$N$13694,13,FALSE),"0")</f>
        <v>0</v>
      </c>
      <c r="AM22" s="173"/>
      <c r="AN22" s="173"/>
      <c r="AO22" s="173"/>
      <c r="AP22" s="173"/>
      <c r="AQ22" s="173">
        <f t="shared" si="7"/>
        <v>0</v>
      </c>
      <c r="AS22" s="142"/>
      <c r="AT22" s="142"/>
      <c r="AU22" s="142"/>
      <c r="AV22" s="142"/>
      <c r="AW22" s="142"/>
      <c r="AX22" s="142"/>
      <c r="AY22" s="142"/>
      <c r="AZ22" s="142">
        <f t="shared" si="8"/>
        <v>0</v>
      </c>
    </row>
    <row r="23" spans="1:52" x14ac:dyDescent="0.3">
      <c r="A23" s="193">
        <v>4</v>
      </c>
      <c r="B23" s="143" t="s">
        <v>233</v>
      </c>
      <c r="C23" s="151" t="str">
        <f t="shared" si="0"/>
        <v>03</v>
      </c>
      <c r="D23" s="151" t="str">
        <f t="shared" si="1"/>
        <v>00</v>
      </c>
      <c r="E23" s="149" t="str">
        <f t="shared" si="2"/>
        <v>000</v>
      </c>
      <c r="F23" s="129" t="str">
        <f t="shared" si="3"/>
        <v>5100.05</v>
      </c>
      <c r="G23" s="143" t="s">
        <v>103</v>
      </c>
      <c r="H23" s="166">
        <v>0</v>
      </c>
      <c r="I23" s="166">
        <v>0</v>
      </c>
      <c r="J23" s="166"/>
      <c r="K23" s="166"/>
      <c r="L23" s="166"/>
      <c r="M23" s="166">
        <v>0</v>
      </c>
      <c r="N23" s="141">
        <v>0</v>
      </c>
      <c r="O23" s="141">
        <f t="shared" si="4"/>
        <v>0</v>
      </c>
      <c r="Q23" s="177">
        <v>0</v>
      </c>
      <c r="R23" s="177">
        <v>0</v>
      </c>
      <c r="S23" s="177"/>
      <c r="T23" s="177"/>
      <c r="U23" s="177"/>
      <c r="V23" s="177">
        <v>0</v>
      </c>
      <c r="W23" s="142">
        <v>0</v>
      </c>
      <c r="X23" s="142">
        <f t="shared" si="5"/>
        <v>0</v>
      </c>
      <c r="Z23" s="179">
        <v>0</v>
      </c>
      <c r="AA23" s="179">
        <v>0</v>
      </c>
      <c r="AB23" s="179"/>
      <c r="AC23" s="179"/>
      <c r="AD23" s="179"/>
      <c r="AE23" s="179">
        <v>0</v>
      </c>
      <c r="AF23" s="175">
        <v>0</v>
      </c>
      <c r="AG23" s="175">
        <f t="shared" si="6"/>
        <v>0</v>
      </c>
      <c r="AI23" s="181">
        <v>0</v>
      </c>
      <c r="AJ23" s="181">
        <v>0</v>
      </c>
      <c r="AK23" s="173"/>
      <c r="AL23" s="173">
        <f>IFERROR(VLOOKUP(B23,[2]rptBudgetaryBudgetCrossOrganiza!$A$13596:$N$13694,13,FALSE),"0")</f>
        <v>0</v>
      </c>
      <c r="AM23" s="173"/>
      <c r="AN23" s="173"/>
      <c r="AO23" s="173"/>
      <c r="AP23" s="173"/>
      <c r="AQ23" s="173">
        <f t="shared" si="7"/>
        <v>0</v>
      </c>
      <c r="AS23" s="142"/>
      <c r="AT23" s="142"/>
      <c r="AU23" s="142"/>
      <c r="AV23" s="142"/>
      <c r="AW23" s="142"/>
      <c r="AX23" s="142"/>
      <c r="AY23" s="142"/>
      <c r="AZ23" s="142">
        <f t="shared" si="8"/>
        <v>0</v>
      </c>
    </row>
    <row r="24" spans="1:52" x14ac:dyDescent="0.3">
      <c r="A24" s="193">
        <v>4</v>
      </c>
      <c r="B24" s="143" t="s">
        <v>235</v>
      </c>
      <c r="C24" s="151" t="str">
        <f t="shared" si="0"/>
        <v>03</v>
      </c>
      <c r="D24" s="151" t="str">
        <f t="shared" si="1"/>
        <v>00</v>
      </c>
      <c r="E24" s="149" t="str">
        <f t="shared" si="2"/>
        <v>000</v>
      </c>
      <c r="F24" s="129" t="str">
        <f t="shared" si="3"/>
        <v>5100.06</v>
      </c>
      <c r="G24" s="143" t="s">
        <v>104</v>
      </c>
      <c r="H24" s="166">
        <v>0</v>
      </c>
      <c r="I24" s="166">
        <v>0</v>
      </c>
      <c r="J24" s="166"/>
      <c r="K24" s="166"/>
      <c r="L24" s="166"/>
      <c r="M24" s="166">
        <v>0</v>
      </c>
      <c r="N24" s="141">
        <v>0</v>
      </c>
      <c r="O24" s="141">
        <f t="shared" si="4"/>
        <v>0</v>
      </c>
      <c r="Q24" s="177">
        <v>0</v>
      </c>
      <c r="R24" s="177">
        <v>0</v>
      </c>
      <c r="S24" s="177"/>
      <c r="T24" s="177"/>
      <c r="U24" s="177"/>
      <c r="V24" s="177">
        <v>0</v>
      </c>
      <c r="W24" s="142">
        <v>0</v>
      </c>
      <c r="X24" s="142">
        <f t="shared" si="5"/>
        <v>0</v>
      </c>
      <c r="Z24" s="179">
        <v>0</v>
      </c>
      <c r="AA24" s="179">
        <v>0</v>
      </c>
      <c r="AB24" s="179"/>
      <c r="AC24" s="179"/>
      <c r="AD24" s="179"/>
      <c r="AE24" s="179">
        <v>0</v>
      </c>
      <c r="AF24" s="175">
        <v>0</v>
      </c>
      <c r="AG24" s="175">
        <f t="shared" si="6"/>
        <v>0</v>
      </c>
      <c r="AI24" s="181">
        <v>0</v>
      </c>
      <c r="AJ24" s="181">
        <v>0</v>
      </c>
      <c r="AK24" s="173"/>
      <c r="AL24" s="173">
        <f>IFERROR(VLOOKUP(B24,[2]rptBudgetaryBudgetCrossOrganiza!$A$13596:$N$13694,13,FALSE),"0")</f>
        <v>0</v>
      </c>
      <c r="AM24" s="173"/>
      <c r="AN24" s="173"/>
      <c r="AO24" s="173"/>
      <c r="AP24" s="173"/>
      <c r="AQ24" s="173">
        <f t="shared" si="7"/>
        <v>0</v>
      </c>
      <c r="AS24" s="142"/>
      <c r="AT24" s="142"/>
      <c r="AU24" s="142"/>
      <c r="AV24" s="142"/>
      <c r="AW24" s="142"/>
      <c r="AX24" s="142"/>
      <c r="AY24" s="142"/>
      <c r="AZ24" s="142">
        <f t="shared" si="8"/>
        <v>0</v>
      </c>
    </row>
    <row r="25" spans="1:52" x14ac:dyDescent="0.3">
      <c r="A25" s="193">
        <v>4</v>
      </c>
      <c r="B25" s="143" t="s">
        <v>237</v>
      </c>
      <c r="C25" s="151" t="str">
        <f t="shared" si="0"/>
        <v>03</v>
      </c>
      <c r="D25" s="151" t="str">
        <f t="shared" si="1"/>
        <v>00</v>
      </c>
      <c r="E25" s="149" t="str">
        <f t="shared" si="2"/>
        <v>000</v>
      </c>
      <c r="F25" s="129" t="str">
        <f t="shared" si="3"/>
        <v>5100.07</v>
      </c>
      <c r="G25" s="143" t="s">
        <v>105</v>
      </c>
      <c r="H25" s="166">
        <v>0</v>
      </c>
      <c r="I25" s="166">
        <v>0</v>
      </c>
      <c r="J25" s="166"/>
      <c r="K25" s="166"/>
      <c r="L25" s="166"/>
      <c r="M25" s="166">
        <v>0</v>
      </c>
      <c r="N25" s="141">
        <v>0</v>
      </c>
      <c r="O25" s="141">
        <f t="shared" si="4"/>
        <v>0</v>
      </c>
      <c r="Q25" s="177">
        <v>0</v>
      </c>
      <c r="R25" s="177">
        <v>0</v>
      </c>
      <c r="S25" s="177"/>
      <c r="T25" s="177"/>
      <c r="U25" s="177"/>
      <c r="V25" s="177">
        <v>0</v>
      </c>
      <c r="W25" s="142">
        <v>0</v>
      </c>
      <c r="X25" s="142">
        <f t="shared" si="5"/>
        <v>0</v>
      </c>
      <c r="Z25" s="179">
        <v>0</v>
      </c>
      <c r="AA25" s="179">
        <v>0</v>
      </c>
      <c r="AB25" s="179"/>
      <c r="AC25" s="179"/>
      <c r="AD25" s="179"/>
      <c r="AE25" s="179">
        <v>0</v>
      </c>
      <c r="AF25" s="175">
        <v>0</v>
      </c>
      <c r="AG25" s="175">
        <f t="shared" si="6"/>
        <v>0</v>
      </c>
      <c r="AI25" s="181">
        <v>0</v>
      </c>
      <c r="AJ25" s="181">
        <v>0</v>
      </c>
      <c r="AK25" s="173"/>
      <c r="AL25" s="173">
        <f>IFERROR(VLOOKUP(B25,[2]rptBudgetaryBudgetCrossOrganiza!$A$13596:$N$13694,13,FALSE),"0")</f>
        <v>0</v>
      </c>
      <c r="AM25" s="173"/>
      <c r="AN25" s="173"/>
      <c r="AO25" s="173"/>
      <c r="AP25" s="173"/>
      <c r="AQ25" s="173">
        <f t="shared" si="7"/>
        <v>0</v>
      </c>
      <c r="AS25" s="142"/>
      <c r="AT25" s="142"/>
      <c r="AU25" s="142"/>
      <c r="AV25" s="142"/>
      <c r="AW25" s="142"/>
      <c r="AX25" s="142"/>
      <c r="AY25" s="142"/>
      <c r="AZ25" s="142">
        <f t="shared" si="8"/>
        <v>0</v>
      </c>
    </row>
    <row r="26" spans="1:52" x14ac:dyDescent="0.3">
      <c r="A26" s="193">
        <v>4</v>
      </c>
      <c r="B26" s="143" t="s">
        <v>239</v>
      </c>
      <c r="C26" s="151" t="str">
        <f t="shared" si="0"/>
        <v>03</v>
      </c>
      <c r="D26" s="151" t="str">
        <f t="shared" si="1"/>
        <v>00</v>
      </c>
      <c r="E26" s="149" t="str">
        <f t="shared" si="2"/>
        <v>000</v>
      </c>
      <c r="F26" s="129" t="str">
        <f t="shared" si="3"/>
        <v>5100.08</v>
      </c>
      <c r="G26" s="143" t="s">
        <v>106</v>
      </c>
      <c r="H26" s="166">
        <v>0</v>
      </c>
      <c r="I26" s="166">
        <v>0</v>
      </c>
      <c r="J26" s="166"/>
      <c r="K26" s="166"/>
      <c r="L26" s="166"/>
      <c r="M26" s="166">
        <v>0</v>
      </c>
      <c r="N26" s="141">
        <v>0</v>
      </c>
      <c r="O26" s="141">
        <f t="shared" si="4"/>
        <v>0</v>
      </c>
      <c r="Q26" s="177">
        <v>0</v>
      </c>
      <c r="R26" s="177">
        <v>0</v>
      </c>
      <c r="S26" s="177"/>
      <c r="T26" s="177"/>
      <c r="U26" s="177"/>
      <c r="V26" s="177">
        <v>0</v>
      </c>
      <c r="W26" s="142">
        <v>0</v>
      </c>
      <c r="X26" s="142">
        <f t="shared" si="5"/>
        <v>0</v>
      </c>
      <c r="Z26" s="179">
        <v>0</v>
      </c>
      <c r="AA26" s="179">
        <v>0</v>
      </c>
      <c r="AB26" s="179"/>
      <c r="AC26" s="179"/>
      <c r="AD26" s="179"/>
      <c r="AE26" s="179">
        <v>0</v>
      </c>
      <c r="AF26" s="175">
        <v>0</v>
      </c>
      <c r="AG26" s="175">
        <f t="shared" si="6"/>
        <v>0</v>
      </c>
      <c r="AI26" s="181">
        <v>0</v>
      </c>
      <c r="AJ26" s="181">
        <v>0</v>
      </c>
      <c r="AK26" s="173"/>
      <c r="AL26" s="173">
        <f>IFERROR(VLOOKUP(B26,[2]rptBudgetaryBudgetCrossOrganiza!$A$13596:$N$13694,13,FALSE),"0")</f>
        <v>0</v>
      </c>
      <c r="AM26" s="173"/>
      <c r="AN26" s="173"/>
      <c r="AO26" s="173"/>
      <c r="AP26" s="173"/>
      <c r="AQ26" s="173">
        <f t="shared" si="7"/>
        <v>0</v>
      </c>
      <c r="AS26" s="142"/>
      <c r="AT26" s="142"/>
      <c r="AU26" s="142"/>
      <c r="AV26" s="142"/>
      <c r="AW26" s="142"/>
      <c r="AX26" s="142"/>
      <c r="AY26" s="142"/>
      <c r="AZ26" s="142">
        <f t="shared" si="8"/>
        <v>0</v>
      </c>
    </row>
    <row r="27" spans="1:52" x14ac:dyDescent="0.3">
      <c r="A27" s="193">
        <v>4</v>
      </c>
      <c r="B27" s="143" t="s">
        <v>241</v>
      </c>
      <c r="C27" s="151" t="str">
        <f t="shared" si="0"/>
        <v>03</v>
      </c>
      <c r="D27" s="151" t="str">
        <f t="shared" si="1"/>
        <v>00</v>
      </c>
      <c r="E27" s="149" t="str">
        <f t="shared" si="2"/>
        <v>000</v>
      </c>
      <c r="F27" s="129" t="str">
        <f t="shared" si="3"/>
        <v>5100.09</v>
      </c>
      <c r="G27" s="143" t="s">
        <v>107</v>
      </c>
      <c r="H27" s="166">
        <v>0</v>
      </c>
      <c r="I27" s="166">
        <v>0</v>
      </c>
      <c r="J27" s="166"/>
      <c r="K27" s="166"/>
      <c r="L27" s="166"/>
      <c r="M27" s="166">
        <v>0</v>
      </c>
      <c r="N27" s="141">
        <v>0</v>
      </c>
      <c r="O27" s="141">
        <f t="shared" si="4"/>
        <v>0</v>
      </c>
      <c r="Q27" s="177">
        <v>0</v>
      </c>
      <c r="R27" s="177">
        <v>0</v>
      </c>
      <c r="S27" s="177"/>
      <c r="T27" s="177"/>
      <c r="U27" s="177"/>
      <c r="V27" s="177">
        <v>0</v>
      </c>
      <c r="W27" s="142">
        <v>0</v>
      </c>
      <c r="X27" s="142">
        <f t="shared" si="5"/>
        <v>0</v>
      </c>
      <c r="Z27" s="179">
        <v>0</v>
      </c>
      <c r="AA27" s="179">
        <v>0</v>
      </c>
      <c r="AB27" s="179"/>
      <c r="AC27" s="179"/>
      <c r="AD27" s="179"/>
      <c r="AE27" s="179">
        <v>0</v>
      </c>
      <c r="AF27" s="175">
        <v>0</v>
      </c>
      <c r="AG27" s="175">
        <f t="shared" si="6"/>
        <v>0</v>
      </c>
      <c r="AI27" s="181">
        <v>0</v>
      </c>
      <c r="AJ27" s="181">
        <v>0</v>
      </c>
      <c r="AK27" s="173"/>
      <c r="AL27" s="173">
        <f>IFERROR(VLOOKUP(B27,[2]rptBudgetaryBudgetCrossOrganiza!$A$13596:$N$13694,13,FALSE),"0")</f>
        <v>0</v>
      </c>
      <c r="AM27" s="173"/>
      <c r="AN27" s="173"/>
      <c r="AO27" s="173"/>
      <c r="AP27" s="173"/>
      <c r="AQ27" s="173">
        <f t="shared" si="7"/>
        <v>0</v>
      </c>
      <c r="AS27" s="142"/>
      <c r="AT27" s="142"/>
      <c r="AU27" s="142"/>
      <c r="AV27" s="142"/>
      <c r="AW27" s="142"/>
      <c r="AX27" s="142"/>
      <c r="AY27" s="142"/>
      <c r="AZ27" s="142">
        <f t="shared" si="8"/>
        <v>0</v>
      </c>
    </row>
    <row r="28" spans="1:52" x14ac:dyDescent="0.3">
      <c r="A28" s="193">
        <v>4</v>
      </c>
      <c r="B28" s="143" t="s">
        <v>243</v>
      </c>
      <c r="C28" s="151" t="str">
        <f t="shared" si="0"/>
        <v>03</v>
      </c>
      <c r="D28" s="151" t="str">
        <f t="shared" si="1"/>
        <v>00</v>
      </c>
      <c r="E28" s="149" t="str">
        <f t="shared" si="2"/>
        <v>000</v>
      </c>
      <c r="F28" s="129" t="str">
        <f t="shared" si="3"/>
        <v>5100.10</v>
      </c>
      <c r="G28" s="143" t="s">
        <v>108</v>
      </c>
      <c r="H28" s="166">
        <v>0</v>
      </c>
      <c r="I28" s="166">
        <v>0</v>
      </c>
      <c r="J28" s="166"/>
      <c r="K28" s="166"/>
      <c r="L28" s="166"/>
      <c r="M28" s="166">
        <v>0</v>
      </c>
      <c r="N28" s="141">
        <v>0</v>
      </c>
      <c r="O28" s="141">
        <f t="shared" si="4"/>
        <v>0</v>
      </c>
      <c r="Q28" s="177">
        <v>0</v>
      </c>
      <c r="R28" s="177">
        <v>0</v>
      </c>
      <c r="S28" s="177"/>
      <c r="T28" s="177"/>
      <c r="U28" s="177"/>
      <c r="V28" s="177">
        <v>0</v>
      </c>
      <c r="W28" s="142">
        <v>0</v>
      </c>
      <c r="X28" s="142">
        <f t="shared" si="5"/>
        <v>0</v>
      </c>
      <c r="Z28" s="179">
        <v>0</v>
      </c>
      <c r="AA28" s="179">
        <v>0</v>
      </c>
      <c r="AB28" s="179"/>
      <c r="AC28" s="179"/>
      <c r="AD28" s="179"/>
      <c r="AE28" s="179">
        <v>0</v>
      </c>
      <c r="AF28" s="175">
        <v>0</v>
      </c>
      <c r="AG28" s="175">
        <f t="shared" si="6"/>
        <v>0</v>
      </c>
      <c r="AI28" s="181">
        <v>0</v>
      </c>
      <c r="AJ28" s="181">
        <v>0</v>
      </c>
      <c r="AK28" s="173"/>
      <c r="AL28" s="173">
        <f>IFERROR(VLOOKUP(B28,[2]rptBudgetaryBudgetCrossOrganiza!$A$13596:$N$13694,13,FALSE),"0")</f>
        <v>0</v>
      </c>
      <c r="AM28" s="173"/>
      <c r="AN28" s="173"/>
      <c r="AO28" s="173"/>
      <c r="AP28" s="173"/>
      <c r="AQ28" s="173">
        <f t="shared" si="7"/>
        <v>0</v>
      </c>
      <c r="AS28" s="142"/>
      <c r="AT28" s="142"/>
      <c r="AU28" s="142"/>
      <c r="AV28" s="142"/>
      <c r="AW28" s="142"/>
      <c r="AX28" s="142"/>
      <c r="AY28" s="142"/>
      <c r="AZ28" s="142">
        <f t="shared" si="8"/>
        <v>0</v>
      </c>
    </row>
    <row r="29" spans="1:52" x14ac:dyDescent="0.3">
      <c r="A29" s="193">
        <v>4</v>
      </c>
      <c r="B29" s="143" t="s">
        <v>244</v>
      </c>
      <c r="C29" s="151" t="str">
        <f t="shared" si="0"/>
        <v>03</v>
      </c>
      <c r="D29" s="151" t="str">
        <f t="shared" si="1"/>
        <v>00</v>
      </c>
      <c r="E29" s="149" t="str">
        <f t="shared" si="2"/>
        <v>000</v>
      </c>
      <c r="F29" s="129" t="str">
        <f t="shared" si="3"/>
        <v>5100.11</v>
      </c>
      <c r="G29" s="143" t="s">
        <v>109</v>
      </c>
      <c r="H29" s="166">
        <v>0</v>
      </c>
      <c r="I29" s="166">
        <v>0</v>
      </c>
      <c r="J29" s="166"/>
      <c r="K29" s="166"/>
      <c r="L29" s="166"/>
      <c r="M29" s="166">
        <v>0</v>
      </c>
      <c r="N29" s="141">
        <v>0</v>
      </c>
      <c r="O29" s="141">
        <f t="shared" si="4"/>
        <v>0</v>
      </c>
      <c r="Q29" s="177">
        <v>0</v>
      </c>
      <c r="R29" s="177">
        <v>0</v>
      </c>
      <c r="S29" s="177"/>
      <c r="T29" s="177"/>
      <c r="U29" s="177"/>
      <c r="V29" s="177">
        <v>0</v>
      </c>
      <c r="W29" s="142">
        <v>0</v>
      </c>
      <c r="X29" s="142">
        <f t="shared" si="5"/>
        <v>0</v>
      </c>
      <c r="Z29" s="179">
        <v>0</v>
      </c>
      <c r="AA29" s="179">
        <v>0</v>
      </c>
      <c r="AB29" s="179"/>
      <c r="AC29" s="179"/>
      <c r="AD29" s="179"/>
      <c r="AE29" s="179">
        <v>0</v>
      </c>
      <c r="AF29" s="175">
        <v>0</v>
      </c>
      <c r="AG29" s="175">
        <f t="shared" si="6"/>
        <v>0</v>
      </c>
      <c r="AI29" s="181">
        <v>0</v>
      </c>
      <c r="AJ29" s="181">
        <v>0</v>
      </c>
      <c r="AK29" s="173"/>
      <c r="AL29" s="173">
        <f>IFERROR(VLOOKUP(B29,[2]rptBudgetaryBudgetCrossOrganiza!$A$13596:$N$13694,13,FALSE),"0")</f>
        <v>0</v>
      </c>
      <c r="AM29" s="173"/>
      <c r="AN29" s="173"/>
      <c r="AO29" s="173"/>
      <c r="AP29" s="173"/>
      <c r="AQ29" s="173">
        <f t="shared" si="7"/>
        <v>0</v>
      </c>
      <c r="AS29" s="142"/>
      <c r="AT29" s="142"/>
      <c r="AU29" s="142"/>
      <c r="AV29" s="142"/>
      <c r="AW29" s="142"/>
      <c r="AX29" s="142"/>
      <c r="AY29" s="142"/>
      <c r="AZ29" s="142">
        <f t="shared" si="8"/>
        <v>0</v>
      </c>
    </row>
    <row r="30" spans="1:52" x14ac:dyDescent="0.3">
      <c r="A30" s="193">
        <v>4</v>
      </c>
      <c r="B30" s="143" t="s">
        <v>246</v>
      </c>
      <c r="C30" s="151" t="str">
        <f t="shared" si="0"/>
        <v>03</v>
      </c>
      <c r="D30" s="151" t="str">
        <f t="shared" si="1"/>
        <v>00</v>
      </c>
      <c r="E30" s="149" t="str">
        <f t="shared" si="2"/>
        <v>000</v>
      </c>
      <c r="F30" s="129" t="str">
        <f t="shared" si="3"/>
        <v>5100.12</v>
      </c>
      <c r="G30" s="143" t="s">
        <v>110</v>
      </c>
      <c r="H30" s="166">
        <v>0</v>
      </c>
      <c r="I30" s="166">
        <v>0</v>
      </c>
      <c r="J30" s="166"/>
      <c r="K30" s="166"/>
      <c r="L30" s="166"/>
      <c r="M30" s="166">
        <v>0</v>
      </c>
      <c r="N30" s="141">
        <v>0</v>
      </c>
      <c r="O30" s="141">
        <f t="shared" si="4"/>
        <v>0</v>
      </c>
      <c r="Q30" s="177">
        <v>0</v>
      </c>
      <c r="R30" s="177">
        <v>0</v>
      </c>
      <c r="S30" s="177"/>
      <c r="T30" s="177"/>
      <c r="U30" s="177"/>
      <c r="V30" s="177">
        <v>0</v>
      </c>
      <c r="W30" s="142">
        <v>0</v>
      </c>
      <c r="X30" s="142">
        <f t="shared" si="5"/>
        <v>0</v>
      </c>
      <c r="Z30" s="179">
        <v>0</v>
      </c>
      <c r="AA30" s="179">
        <v>0</v>
      </c>
      <c r="AB30" s="179"/>
      <c r="AC30" s="179"/>
      <c r="AD30" s="179"/>
      <c r="AE30" s="179">
        <v>0</v>
      </c>
      <c r="AF30" s="175">
        <v>0</v>
      </c>
      <c r="AG30" s="175">
        <f t="shared" si="6"/>
        <v>0</v>
      </c>
      <c r="AI30" s="181">
        <v>0</v>
      </c>
      <c r="AJ30" s="181">
        <v>0</v>
      </c>
      <c r="AK30" s="173"/>
      <c r="AL30" s="173">
        <f>IFERROR(VLOOKUP(B30,[2]rptBudgetaryBudgetCrossOrganiza!$A$13596:$N$13694,13,FALSE),"0")</f>
        <v>0</v>
      </c>
      <c r="AM30" s="173"/>
      <c r="AN30" s="173"/>
      <c r="AO30" s="173"/>
      <c r="AP30" s="173"/>
      <c r="AQ30" s="173">
        <f t="shared" si="7"/>
        <v>0</v>
      </c>
      <c r="AS30" s="142"/>
      <c r="AT30" s="142"/>
      <c r="AU30" s="142"/>
      <c r="AV30" s="142"/>
      <c r="AW30" s="142"/>
      <c r="AX30" s="142"/>
      <c r="AY30" s="142"/>
      <c r="AZ30" s="142">
        <f t="shared" si="8"/>
        <v>0</v>
      </c>
    </row>
    <row r="31" spans="1:52" x14ac:dyDescent="0.3">
      <c r="A31" s="193">
        <v>4</v>
      </c>
      <c r="B31" s="143" t="s">
        <v>248</v>
      </c>
      <c r="C31" s="151" t="str">
        <f t="shared" si="0"/>
        <v>03</v>
      </c>
      <c r="D31" s="151" t="str">
        <f t="shared" si="1"/>
        <v>00</v>
      </c>
      <c r="E31" s="149" t="str">
        <f t="shared" si="2"/>
        <v>000</v>
      </c>
      <c r="F31" s="129" t="str">
        <f t="shared" si="3"/>
        <v>5100.13</v>
      </c>
      <c r="G31" s="143" t="s">
        <v>111</v>
      </c>
      <c r="H31" s="166">
        <v>0</v>
      </c>
      <c r="I31" s="166">
        <v>0</v>
      </c>
      <c r="J31" s="166"/>
      <c r="K31" s="166"/>
      <c r="L31" s="166"/>
      <c r="M31" s="166">
        <v>0</v>
      </c>
      <c r="N31" s="141">
        <v>0</v>
      </c>
      <c r="O31" s="141">
        <f t="shared" si="4"/>
        <v>0</v>
      </c>
      <c r="Q31" s="177">
        <v>0</v>
      </c>
      <c r="R31" s="177">
        <v>0</v>
      </c>
      <c r="S31" s="177"/>
      <c r="T31" s="177"/>
      <c r="U31" s="177"/>
      <c r="V31" s="177">
        <v>0</v>
      </c>
      <c r="W31" s="142">
        <v>0</v>
      </c>
      <c r="X31" s="142">
        <f t="shared" si="5"/>
        <v>0</v>
      </c>
      <c r="Z31" s="179">
        <v>0</v>
      </c>
      <c r="AA31" s="179">
        <v>0</v>
      </c>
      <c r="AB31" s="179"/>
      <c r="AC31" s="179"/>
      <c r="AD31" s="179"/>
      <c r="AE31" s="179">
        <v>0</v>
      </c>
      <c r="AF31" s="175">
        <v>0</v>
      </c>
      <c r="AG31" s="175">
        <f t="shared" si="6"/>
        <v>0</v>
      </c>
      <c r="AI31" s="181">
        <v>0</v>
      </c>
      <c r="AJ31" s="181">
        <v>0</v>
      </c>
      <c r="AK31" s="173"/>
      <c r="AL31" s="173">
        <f>IFERROR(VLOOKUP(B31,[2]rptBudgetaryBudgetCrossOrganiza!$A$13596:$N$13694,13,FALSE),"0")</f>
        <v>0</v>
      </c>
      <c r="AM31" s="173"/>
      <c r="AN31" s="173"/>
      <c r="AO31" s="173"/>
      <c r="AP31" s="173"/>
      <c r="AQ31" s="173">
        <f t="shared" si="7"/>
        <v>0</v>
      </c>
      <c r="AS31" s="142"/>
      <c r="AT31" s="142"/>
      <c r="AU31" s="142"/>
      <c r="AV31" s="142"/>
      <c r="AW31" s="142"/>
      <c r="AX31" s="142"/>
      <c r="AY31" s="142"/>
      <c r="AZ31" s="142">
        <f t="shared" si="8"/>
        <v>0</v>
      </c>
    </row>
    <row r="32" spans="1:52" x14ac:dyDescent="0.3">
      <c r="A32" s="193">
        <v>4</v>
      </c>
      <c r="B32" s="143" t="s">
        <v>249</v>
      </c>
      <c r="C32" s="151" t="str">
        <f t="shared" si="0"/>
        <v>03</v>
      </c>
      <c r="D32" s="151" t="str">
        <f t="shared" si="1"/>
        <v>00</v>
      </c>
      <c r="E32" s="149" t="str">
        <f t="shared" si="2"/>
        <v>000</v>
      </c>
      <c r="F32" s="129" t="str">
        <f t="shared" si="3"/>
        <v>5100.14</v>
      </c>
      <c r="G32" s="143" t="s">
        <v>112</v>
      </c>
      <c r="H32" s="166">
        <v>0</v>
      </c>
      <c r="I32" s="166">
        <v>0</v>
      </c>
      <c r="J32" s="166"/>
      <c r="K32" s="166"/>
      <c r="L32" s="166"/>
      <c r="M32" s="166">
        <v>0</v>
      </c>
      <c r="N32" s="141">
        <v>0</v>
      </c>
      <c r="O32" s="141">
        <f t="shared" si="4"/>
        <v>0</v>
      </c>
      <c r="Q32" s="177">
        <v>0</v>
      </c>
      <c r="R32" s="177">
        <v>0</v>
      </c>
      <c r="S32" s="177"/>
      <c r="T32" s="177"/>
      <c r="U32" s="177"/>
      <c r="V32" s="177">
        <v>0</v>
      </c>
      <c r="W32" s="142">
        <v>0</v>
      </c>
      <c r="X32" s="142">
        <f t="shared" si="5"/>
        <v>0</v>
      </c>
      <c r="Z32" s="179">
        <v>0</v>
      </c>
      <c r="AA32" s="179">
        <v>0</v>
      </c>
      <c r="AB32" s="179"/>
      <c r="AC32" s="179"/>
      <c r="AD32" s="179"/>
      <c r="AE32" s="179">
        <v>0</v>
      </c>
      <c r="AF32" s="175">
        <v>0</v>
      </c>
      <c r="AG32" s="175">
        <f t="shared" si="6"/>
        <v>0</v>
      </c>
      <c r="AI32" s="181">
        <v>0</v>
      </c>
      <c r="AJ32" s="181">
        <v>0</v>
      </c>
      <c r="AK32" s="173"/>
      <c r="AL32" s="173">
        <f>IFERROR(VLOOKUP(B32,[2]rptBudgetaryBudgetCrossOrganiza!$A$13596:$N$13694,13,FALSE),"0")</f>
        <v>0</v>
      </c>
      <c r="AM32" s="173"/>
      <c r="AN32" s="173"/>
      <c r="AO32" s="173"/>
      <c r="AP32" s="173"/>
      <c r="AQ32" s="173">
        <f t="shared" si="7"/>
        <v>0</v>
      </c>
      <c r="AS32" s="142"/>
      <c r="AT32" s="142"/>
      <c r="AU32" s="142"/>
      <c r="AV32" s="142"/>
      <c r="AW32" s="142"/>
      <c r="AX32" s="142"/>
      <c r="AY32" s="142"/>
      <c r="AZ32" s="142">
        <f t="shared" si="8"/>
        <v>0</v>
      </c>
    </row>
    <row r="33" spans="1:52" x14ac:dyDescent="0.3">
      <c r="A33" s="193">
        <v>4</v>
      </c>
      <c r="B33" s="143" t="s">
        <v>250</v>
      </c>
      <c r="C33" s="151" t="str">
        <f t="shared" si="0"/>
        <v>03</v>
      </c>
      <c r="D33" s="151" t="str">
        <f t="shared" si="1"/>
        <v>00</v>
      </c>
      <c r="E33" s="149" t="str">
        <f t="shared" si="2"/>
        <v>000</v>
      </c>
      <c r="F33" s="129" t="str">
        <f t="shared" si="3"/>
        <v>5100.15</v>
      </c>
      <c r="G33" s="143" t="s">
        <v>113</v>
      </c>
      <c r="H33" s="166">
        <v>0</v>
      </c>
      <c r="I33" s="166">
        <v>0</v>
      </c>
      <c r="J33" s="166"/>
      <c r="K33" s="166"/>
      <c r="L33" s="166"/>
      <c r="M33" s="166">
        <v>0</v>
      </c>
      <c r="N33" s="141">
        <v>0</v>
      </c>
      <c r="O33" s="141">
        <f t="shared" si="4"/>
        <v>0</v>
      </c>
      <c r="Q33" s="177">
        <v>0</v>
      </c>
      <c r="R33" s="177">
        <v>0</v>
      </c>
      <c r="S33" s="177"/>
      <c r="T33" s="177"/>
      <c r="U33" s="177"/>
      <c r="V33" s="177">
        <v>0</v>
      </c>
      <c r="W33" s="142">
        <v>0</v>
      </c>
      <c r="X33" s="142">
        <f t="shared" si="5"/>
        <v>0</v>
      </c>
      <c r="Z33" s="179">
        <v>0</v>
      </c>
      <c r="AA33" s="179">
        <v>0</v>
      </c>
      <c r="AB33" s="179"/>
      <c r="AC33" s="179"/>
      <c r="AD33" s="179"/>
      <c r="AE33" s="179">
        <v>0</v>
      </c>
      <c r="AF33" s="175">
        <v>0</v>
      </c>
      <c r="AG33" s="175">
        <f t="shared" si="6"/>
        <v>0</v>
      </c>
      <c r="AI33" s="181">
        <v>0</v>
      </c>
      <c r="AJ33" s="181">
        <v>0</v>
      </c>
      <c r="AK33" s="173"/>
      <c r="AL33" s="173">
        <f>IFERROR(VLOOKUP(B33,[2]rptBudgetaryBudgetCrossOrganiza!$A$13596:$N$13694,13,FALSE),"0")</f>
        <v>0</v>
      </c>
      <c r="AM33" s="173"/>
      <c r="AN33" s="173"/>
      <c r="AO33" s="173"/>
      <c r="AP33" s="173"/>
      <c r="AQ33" s="173">
        <f t="shared" si="7"/>
        <v>0</v>
      </c>
      <c r="AS33" s="142"/>
      <c r="AT33" s="142"/>
      <c r="AU33" s="142"/>
      <c r="AV33" s="142"/>
      <c r="AW33" s="142"/>
      <c r="AX33" s="142"/>
      <c r="AY33" s="142"/>
      <c r="AZ33" s="142">
        <f t="shared" si="8"/>
        <v>0</v>
      </c>
    </row>
    <row r="34" spans="1:52" x14ac:dyDescent="0.3">
      <c r="A34" s="193">
        <v>4</v>
      </c>
      <c r="B34" s="143" t="s">
        <v>252</v>
      </c>
      <c r="C34" s="151" t="str">
        <f t="shared" si="0"/>
        <v>03</v>
      </c>
      <c r="D34" s="151" t="str">
        <f t="shared" si="1"/>
        <v>00</v>
      </c>
      <c r="E34" s="149" t="str">
        <f t="shared" si="2"/>
        <v>000</v>
      </c>
      <c r="F34" s="129" t="str">
        <f t="shared" si="3"/>
        <v>5100.16</v>
      </c>
      <c r="G34" s="143" t="s">
        <v>114</v>
      </c>
      <c r="H34" s="166">
        <v>0</v>
      </c>
      <c r="I34" s="166">
        <v>0</v>
      </c>
      <c r="J34" s="166"/>
      <c r="K34" s="166"/>
      <c r="L34" s="166"/>
      <c r="M34" s="166">
        <v>0</v>
      </c>
      <c r="N34" s="141">
        <v>0</v>
      </c>
      <c r="O34" s="141">
        <f t="shared" si="4"/>
        <v>0</v>
      </c>
      <c r="Q34" s="177">
        <v>0</v>
      </c>
      <c r="R34" s="177">
        <v>0</v>
      </c>
      <c r="S34" s="177"/>
      <c r="T34" s="177"/>
      <c r="U34" s="177"/>
      <c r="V34" s="177">
        <v>0</v>
      </c>
      <c r="W34" s="142">
        <v>0</v>
      </c>
      <c r="X34" s="142">
        <f t="shared" si="5"/>
        <v>0</v>
      </c>
      <c r="Z34" s="179">
        <v>0</v>
      </c>
      <c r="AA34" s="179">
        <v>0</v>
      </c>
      <c r="AB34" s="179"/>
      <c r="AC34" s="179"/>
      <c r="AD34" s="179"/>
      <c r="AE34" s="179">
        <v>0</v>
      </c>
      <c r="AF34" s="175">
        <v>0</v>
      </c>
      <c r="AG34" s="175">
        <f t="shared" si="6"/>
        <v>0</v>
      </c>
      <c r="AI34" s="181">
        <v>0</v>
      </c>
      <c r="AJ34" s="181">
        <v>0</v>
      </c>
      <c r="AK34" s="173"/>
      <c r="AL34" s="173">
        <f>IFERROR(VLOOKUP(B34,[2]rptBudgetaryBudgetCrossOrganiza!$A$13596:$N$13694,13,FALSE),"0")</f>
        <v>0</v>
      </c>
      <c r="AM34" s="173"/>
      <c r="AN34" s="173"/>
      <c r="AO34" s="173"/>
      <c r="AP34" s="173"/>
      <c r="AQ34" s="173">
        <f t="shared" si="7"/>
        <v>0</v>
      </c>
      <c r="AS34" s="142"/>
      <c r="AT34" s="142"/>
      <c r="AU34" s="142"/>
      <c r="AV34" s="142"/>
      <c r="AW34" s="142"/>
      <c r="AX34" s="142"/>
      <c r="AY34" s="142"/>
      <c r="AZ34" s="142">
        <f t="shared" si="8"/>
        <v>0</v>
      </c>
    </row>
    <row r="35" spans="1:52" x14ac:dyDescent="0.3">
      <c r="A35" s="193">
        <v>4</v>
      </c>
      <c r="B35" s="143" t="s">
        <v>253</v>
      </c>
      <c r="C35" s="151" t="str">
        <f t="shared" ref="C35:C66" si="9">MID(B35,5,2)</f>
        <v>03</v>
      </c>
      <c r="D35" s="151" t="str">
        <f t="shared" ref="D35:D66" si="10">MID(B35,8,2)</f>
        <v>00</v>
      </c>
      <c r="E35" s="149" t="str">
        <f t="shared" ref="E35:E66" si="11">MID(B35,11,3)</f>
        <v>000</v>
      </c>
      <c r="F35" s="129" t="str">
        <f t="shared" ref="F35:F66" si="12">RIGHT(B35,7)</f>
        <v>5100.17</v>
      </c>
      <c r="G35" s="143" t="s">
        <v>300</v>
      </c>
      <c r="H35" s="166">
        <v>0</v>
      </c>
      <c r="I35" s="166">
        <v>0</v>
      </c>
      <c r="J35" s="166"/>
      <c r="K35" s="166"/>
      <c r="L35" s="166"/>
      <c r="M35" s="166">
        <v>0</v>
      </c>
      <c r="N35" s="141">
        <v>0</v>
      </c>
      <c r="O35" s="141">
        <f t="shared" si="4"/>
        <v>0</v>
      </c>
      <c r="Q35" s="177">
        <v>0</v>
      </c>
      <c r="R35" s="177">
        <v>0</v>
      </c>
      <c r="S35" s="177"/>
      <c r="T35" s="177"/>
      <c r="U35" s="177"/>
      <c r="V35" s="177">
        <v>0</v>
      </c>
      <c r="W35" s="142">
        <v>0</v>
      </c>
      <c r="X35" s="142">
        <f t="shared" si="5"/>
        <v>0</v>
      </c>
      <c r="Z35" s="179">
        <v>0</v>
      </c>
      <c r="AA35" s="179">
        <v>0</v>
      </c>
      <c r="AB35" s="179"/>
      <c r="AC35" s="179"/>
      <c r="AD35" s="179"/>
      <c r="AE35" s="179">
        <v>0</v>
      </c>
      <c r="AF35" s="175">
        <v>0</v>
      </c>
      <c r="AG35" s="175">
        <f t="shared" si="6"/>
        <v>0</v>
      </c>
      <c r="AI35" s="181">
        <v>0</v>
      </c>
      <c r="AJ35" s="181">
        <v>0</v>
      </c>
      <c r="AK35" s="173"/>
      <c r="AL35" s="173">
        <f>IFERROR(VLOOKUP(B35,[2]rptBudgetaryBudgetCrossOrganiza!$A$13596:$N$13694,13,FALSE),"0")</f>
        <v>0</v>
      </c>
      <c r="AM35" s="173"/>
      <c r="AN35" s="173"/>
      <c r="AO35" s="173"/>
      <c r="AP35" s="173"/>
      <c r="AQ35" s="173">
        <f t="shared" si="7"/>
        <v>0</v>
      </c>
      <c r="AS35" s="142"/>
      <c r="AT35" s="142"/>
      <c r="AU35" s="142"/>
      <c r="AV35" s="142"/>
      <c r="AW35" s="142"/>
      <c r="AX35" s="142"/>
      <c r="AY35" s="142"/>
      <c r="AZ35" s="142">
        <f t="shared" si="8"/>
        <v>0</v>
      </c>
    </row>
    <row r="36" spans="1:52" x14ac:dyDescent="0.3">
      <c r="A36" s="193">
        <v>4</v>
      </c>
      <c r="B36" s="143" t="s">
        <v>203</v>
      </c>
      <c r="C36" s="151" t="str">
        <f t="shared" si="9"/>
        <v>04</v>
      </c>
      <c r="D36" s="151" t="str">
        <f t="shared" si="10"/>
        <v>00</v>
      </c>
      <c r="E36" s="149" t="str">
        <f t="shared" si="11"/>
        <v>140</v>
      </c>
      <c r="F36" s="129" t="str">
        <f t="shared" si="12"/>
        <v>5000.01</v>
      </c>
      <c r="G36" s="143" t="s">
        <v>85</v>
      </c>
      <c r="H36" s="166">
        <v>207280</v>
      </c>
      <c r="I36" s="166">
        <v>217580</v>
      </c>
      <c r="J36" s="166"/>
      <c r="K36" s="166"/>
      <c r="L36" s="166"/>
      <c r="M36" s="166">
        <v>188571.79</v>
      </c>
      <c r="N36" s="141">
        <v>188571.79</v>
      </c>
      <c r="O36" s="141">
        <f t="shared" si="4"/>
        <v>-29008.209999999992</v>
      </c>
      <c r="Q36" s="177">
        <v>210315</v>
      </c>
      <c r="R36" s="177">
        <v>210315</v>
      </c>
      <c r="S36" s="177"/>
      <c r="T36" s="177"/>
      <c r="U36" s="177"/>
      <c r="V36" s="177">
        <v>172220.58</v>
      </c>
      <c r="W36" s="142">
        <v>172220.58</v>
      </c>
      <c r="X36" s="142">
        <f t="shared" si="5"/>
        <v>-38094.420000000013</v>
      </c>
      <c r="Z36" s="179">
        <v>138986</v>
      </c>
      <c r="AA36" s="179">
        <v>158356</v>
      </c>
      <c r="AB36" s="179"/>
      <c r="AC36" s="179"/>
      <c r="AD36" s="179"/>
      <c r="AE36" s="179">
        <v>111194.68</v>
      </c>
      <c r="AF36" s="175">
        <v>111194.68</v>
      </c>
      <c r="AG36" s="175">
        <f t="shared" si="6"/>
        <v>-47161.320000000007</v>
      </c>
      <c r="AI36" s="181">
        <v>43156</v>
      </c>
      <c r="AJ36" s="181">
        <v>43156</v>
      </c>
      <c r="AK36" s="173"/>
      <c r="AL36" s="173">
        <f>IFERROR(VLOOKUP(B36,[2]rptBudgetaryBudgetCrossOrganiza!$A$13596:$N$13694,13,FALSE),"0")</f>
        <v>45310.2</v>
      </c>
      <c r="AM36" s="173"/>
      <c r="AN36" s="173"/>
      <c r="AO36" s="173"/>
      <c r="AP36" s="173"/>
      <c r="AQ36" s="173">
        <f t="shared" si="7"/>
        <v>-43156</v>
      </c>
      <c r="AS36" s="142"/>
      <c r="AT36" s="142"/>
      <c r="AU36" s="142"/>
      <c r="AV36" s="142"/>
      <c r="AW36" s="142"/>
      <c r="AX36" s="142"/>
      <c r="AY36" s="142"/>
      <c r="AZ36" s="142">
        <f t="shared" si="8"/>
        <v>0</v>
      </c>
    </row>
    <row r="37" spans="1:52" x14ac:dyDescent="0.3">
      <c r="A37" s="193">
        <v>4</v>
      </c>
      <c r="B37" s="143" t="s">
        <v>205</v>
      </c>
      <c r="C37" s="151" t="str">
        <f t="shared" si="9"/>
        <v>04</v>
      </c>
      <c r="D37" s="151" t="str">
        <f t="shared" si="10"/>
        <v>00</v>
      </c>
      <c r="E37" s="149" t="str">
        <f t="shared" si="11"/>
        <v>140</v>
      </c>
      <c r="F37" s="129" t="str">
        <f t="shared" si="12"/>
        <v>5000.02</v>
      </c>
      <c r="G37" s="143" t="s">
        <v>86</v>
      </c>
      <c r="H37" s="166">
        <v>0</v>
      </c>
      <c r="I37" s="166">
        <v>0</v>
      </c>
      <c r="J37" s="166"/>
      <c r="K37" s="166"/>
      <c r="L37" s="166"/>
      <c r="M37" s="166">
        <v>0</v>
      </c>
      <c r="N37" s="141">
        <v>0</v>
      </c>
      <c r="O37" s="141"/>
      <c r="Q37" s="177">
        <v>14500</v>
      </c>
      <c r="R37" s="177">
        <v>14500</v>
      </c>
      <c r="S37" s="177"/>
      <c r="T37" s="177"/>
      <c r="U37" s="177"/>
      <c r="V37" s="177">
        <v>1528.87</v>
      </c>
      <c r="W37" s="142">
        <v>1528.87</v>
      </c>
      <c r="X37" s="142"/>
      <c r="Z37" s="179">
        <v>18000</v>
      </c>
      <c r="AA37" s="179">
        <v>18000</v>
      </c>
      <c r="AB37" s="179"/>
      <c r="AC37" s="179"/>
      <c r="AD37" s="179"/>
      <c r="AE37" s="179">
        <v>11275.71</v>
      </c>
      <c r="AF37" s="175">
        <v>11275.71</v>
      </c>
      <c r="AG37" s="175"/>
      <c r="AI37" s="181">
        <v>18000</v>
      </c>
      <c r="AJ37" s="181">
        <v>18000</v>
      </c>
      <c r="AK37" s="173"/>
      <c r="AL37" s="173">
        <f>IFERROR(VLOOKUP(B37,[2]rptBudgetaryBudgetCrossOrganiza!$A$13596:$N$13694,13,FALSE),"0")</f>
        <v>188.5</v>
      </c>
      <c r="AM37" s="173"/>
      <c r="AN37" s="173"/>
      <c r="AO37" s="173"/>
      <c r="AP37" s="173"/>
      <c r="AQ37" s="173"/>
      <c r="AS37" s="142"/>
      <c r="AT37" s="142"/>
      <c r="AU37" s="142"/>
      <c r="AV37" s="142"/>
      <c r="AW37" s="142"/>
      <c r="AX37" s="142"/>
      <c r="AY37" s="142"/>
      <c r="AZ37" s="142"/>
    </row>
    <row r="38" spans="1:52" x14ac:dyDescent="0.3">
      <c r="A38" s="193">
        <v>4</v>
      </c>
      <c r="B38" s="143" t="s">
        <v>207</v>
      </c>
      <c r="C38" s="151" t="str">
        <f t="shared" si="9"/>
        <v>04</v>
      </c>
      <c r="D38" s="151" t="str">
        <f t="shared" si="10"/>
        <v>00</v>
      </c>
      <c r="E38" s="149" t="str">
        <f t="shared" si="11"/>
        <v>140</v>
      </c>
      <c r="F38" s="129" t="str">
        <f t="shared" si="12"/>
        <v>5000.03</v>
      </c>
      <c r="G38" s="143" t="s">
        <v>87</v>
      </c>
      <c r="H38" s="166">
        <v>500</v>
      </c>
      <c r="I38" s="166">
        <v>500</v>
      </c>
      <c r="J38" s="166"/>
      <c r="K38" s="166"/>
      <c r="L38" s="166"/>
      <c r="M38" s="166">
        <v>0</v>
      </c>
      <c r="N38" s="141">
        <v>0</v>
      </c>
      <c r="O38" s="141">
        <f t="shared" ref="O38:O69" si="13">N38-I38</f>
        <v>-500</v>
      </c>
      <c r="Q38" s="177">
        <v>500</v>
      </c>
      <c r="R38" s="177">
        <v>500</v>
      </c>
      <c r="S38" s="177"/>
      <c r="T38" s="177"/>
      <c r="U38" s="177"/>
      <c r="V38" s="177">
        <v>12.7</v>
      </c>
      <c r="W38" s="142">
        <v>12.7</v>
      </c>
      <c r="X38" s="142">
        <f t="shared" ref="X38:X69" si="14">W38-R38</f>
        <v>-487.3</v>
      </c>
      <c r="Z38" s="179">
        <v>0</v>
      </c>
      <c r="AA38" s="179">
        <v>0</v>
      </c>
      <c r="AB38" s="179"/>
      <c r="AC38" s="179"/>
      <c r="AD38" s="179"/>
      <c r="AE38" s="179">
        <v>11.51</v>
      </c>
      <c r="AF38" s="175">
        <v>11.51</v>
      </c>
      <c r="AG38" s="175">
        <f t="shared" ref="AG38:AG69" si="15">AF38-AA38</f>
        <v>11.51</v>
      </c>
      <c r="AI38" s="181">
        <v>0</v>
      </c>
      <c r="AJ38" s="181">
        <v>0</v>
      </c>
      <c r="AK38" s="173"/>
      <c r="AL38" s="173">
        <f>IFERROR(VLOOKUP(B38,[2]rptBudgetaryBudgetCrossOrganiza!$A$13596:$N$13694,13,FALSE),"0")</f>
        <v>0</v>
      </c>
      <c r="AM38" s="173"/>
      <c r="AN38" s="173"/>
      <c r="AO38" s="173"/>
      <c r="AP38" s="173"/>
      <c r="AQ38" s="173">
        <f t="shared" ref="AQ38:AQ69" si="16">AP38-AJ38</f>
        <v>0</v>
      </c>
      <c r="AS38" s="142"/>
      <c r="AT38" s="142"/>
      <c r="AU38" s="142"/>
      <c r="AV38" s="142"/>
      <c r="AW38" s="142"/>
      <c r="AX38" s="142"/>
      <c r="AY38" s="142"/>
      <c r="AZ38" s="142">
        <f t="shared" ref="AZ38:AZ69" si="17">AY38-AT38</f>
        <v>0</v>
      </c>
    </row>
    <row r="39" spans="1:52" x14ac:dyDescent="0.3">
      <c r="A39" s="193">
        <v>4</v>
      </c>
      <c r="B39" s="143" t="s">
        <v>211</v>
      </c>
      <c r="C39" s="151" t="str">
        <f t="shared" si="9"/>
        <v>04</v>
      </c>
      <c r="D39" s="151" t="str">
        <f t="shared" si="10"/>
        <v>00</v>
      </c>
      <c r="E39" s="149" t="str">
        <f t="shared" si="11"/>
        <v>140</v>
      </c>
      <c r="F39" s="129" t="str">
        <f t="shared" si="12"/>
        <v>5000.06</v>
      </c>
      <c r="G39" s="143" t="s">
        <v>90</v>
      </c>
      <c r="H39" s="166">
        <v>1500</v>
      </c>
      <c r="I39" s="166">
        <v>1500</v>
      </c>
      <c r="J39" s="166"/>
      <c r="K39" s="166"/>
      <c r="L39" s="166"/>
      <c r="M39" s="166">
        <v>0</v>
      </c>
      <c r="N39" s="141">
        <v>0</v>
      </c>
      <c r="O39" s="141">
        <f t="shared" si="13"/>
        <v>-1500</v>
      </c>
      <c r="Q39" s="177">
        <v>0</v>
      </c>
      <c r="R39" s="177">
        <v>0</v>
      </c>
      <c r="S39" s="177"/>
      <c r="T39" s="177"/>
      <c r="U39" s="177"/>
      <c r="V39" s="177">
        <v>4424.42</v>
      </c>
      <c r="W39" s="142">
        <v>4424.42</v>
      </c>
      <c r="X39" s="142">
        <f t="shared" si="14"/>
        <v>4424.42</v>
      </c>
      <c r="Z39" s="179">
        <v>0</v>
      </c>
      <c r="AA39" s="179">
        <v>0</v>
      </c>
      <c r="AB39" s="179"/>
      <c r="AC39" s="179"/>
      <c r="AD39" s="179"/>
      <c r="AE39" s="179">
        <v>-626.25</v>
      </c>
      <c r="AF39" s="175">
        <v>-626.25</v>
      </c>
      <c r="AG39" s="175">
        <f t="shared" si="15"/>
        <v>-626.25</v>
      </c>
      <c r="AI39" s="181">
        <v>0</v>
      </c>
      <c r="AJ39" s="181">
        <v>0</v>
      </c>
      <c r="AK39" s="173"/>
      <c r="AL39" s="173">
        <f>IFERROR(VLOOKUP(B39,[2]rptBudgetaryBudgetCrossOrganiza!$A$13596:$N$13694,13,FALSE),"0")</f>
        <v>0</v>
      </c>
      <c r="AM39" s="173"/>
      <c r="AN39" s="173"/>
      <c r="AO39" s="173"/>
      <c r="AP39" s="173"/>
      <c r="AQ39" s="173">
        <f t="shared" si="16"/>
        <v>0</v>
      </c>
      <c r="AS39" s="142"/>
      <c r="AT39" s="142"/>
      <c r="AU39" s="142"/>
      <c r="AV39" s="142"/>
      <c r="AW39" s="142"/>
      <c r="AX39" s="142"/>
      <c r="AY39" s="142"/>
      <c r="AZ39" s="142">
        <f t="shared" si="17"/>
        <v>0</v>
      </c>
    </row>
    <row r="40" spans="1:52" x14ac:dyDescent="0.3">
      <c r="A40" s="193">
        <v>4</v>
      </c>
      <c r="B40" s="143" t="s">
        <v>213</v>
      </c>
      <c r="C40" s="151" t="str">
        <f t="shared" si="9"/>
        <v>04</v>
      </c>
      <c r="D40" s="151" t="str">
        <f t="shared" si="10"/>
        <v>00</v>
      </c>
      <c r="E40" s="149" t="str">
        <f t="shared" si="11"/>
        <v>140</v>
      </c>
      <c r="F40" s="129" t="str">
        <f t="shared" si="12"/>
        <v>5000.07</v>
      </c>
      <c r="G40" s="143" t="s">
        <v>91</v>
      </c>
      <c r="H40" s="166">
        <v>4075</v>
      </c>
      <c r="I40" s="166">
        <v>4075</v>
      </c>
      <c r="J40" s="166"/>
      <c r="K40" s="166"/>
      <c r="L40" s="166"/>
      <c r="M40" s="166">
        <v>4034.75</v>
      </c>
      <c r="N40" s="141">
        <v>4034.75</v>
      </c>
      <c r="O40" s="141">
        <f t="shared" si="13"/>
        <v>-40.25</v>
      </c>
      <c r="Q40" s="177">
        <v>4160</v>
      </c>
      <c r="R40" s="177">
        <v>4160</v>
      </c>
      <c r="S40" s="177"/>
      <c r="T40" s="177"/>
      <c r="U40" s="177"/>
      <c r="V40" s="177">
        <v>19014.53</v>
      </c>
      <c r="W40" s="142">
        <v>19014.53</v>
      </c>
      <c r="X40" s="142">
        <f t="shared" si="14"/>
        <v>14854.529999999999</v>
      </c>
      <c r="Z40" s="179">
        <v>3775</v>
      </c>
      <c r="AA40" s="179">
        <v>3775</v>
      </c>
      <c r="AB40" s="179"/>
      <c r="AC40" s="179"/>
      <c r="AD40" s="179"/>
      <c r="AE40" s="179">
        <v>0</v>
      </c>
      <c r="AF40" s="175">
        <v>0</v>
      </c>
      <c r="AG40" s="175">
        <f t="shared" si="15"/>
        <v>-3775</v>
      </c>
      <c r="AI40" s="181">
        <v>3889</v>
      </c>
      <c r="AJ40" s="181">
        <v>3889</v>
      </c>
      <c r="AK40" s="173"/>
      <c r="AL40" s="173">
        <f>IFERROR(VLOOKUP(B40,[2]rptBudgetaryBudgetCrossOrganiza!$A$13596:$N$13694,13,FALSE),"0")</f>
        <v>0</v>
      </c>
      <c r="AM40" s="173"/>
      <c r="AN40" s="173"/>
      <c r="AO40" s="173"/>
      <c r="AP40" s="173"/>
      <c r="AQ40" s="173">
        <f t="shared" si="16"/>
        <v>-3889</v>
      </c>
      <c r="AS40" s="142"/>
      <c r="AT40" s="142"/>
      <c r="AU40" s="142"/>
      <c r="AV40" s="142"/>
      <c r="AW40" s="142"/>
      <c r="AX40" s="142"/>
      <c r="AY40" s="142"/>
      <c r="AZ40" s="142">
        <f t="shared" si="17"/>
        <v>0</v>
      </c>
    </row>
    <row r="41" spans="1:52" x14ac:dyDescent="0.3">
      <c r="A41" s="193">
        <v>4</v>
      </c>
      <c r="B41" s="143" t="s">
        <v>215</v>
      </c>
      <c r="C41" s="151" t="str">
        <f t="shared" si="9"/>
        <v>04</v>
      </c>
      <c r="D41" s="151" t="str">
        <f t="shared" si="10"/>
        <v>00</v>
      </c>
      <c r="E41" s="149" t="str">
        <f t="shared" si="11"/>
        <v>140</v>
      </c>
      <c r="F41" s="129" t="str">
        <f t="shared" si="12"/>
        <v>5000.08</v>
      </c>
      <c r="G41" s="143" t="s">
        <v>92</v>
      </c>
      <c r="H41" s="166">
        <v>1750</v>
      </c>
      <c r="I41" s="166">
        <v>1750</v>
      </c>
      <c r="J41" s="166"/>
      <c r="K41" s="166"/>
      <c r="L41" s="166"/>
      <c r="M41" s="166">
        <v>1731.12</v>
      </c>
      <c r="N41" s="141">
        <v>1731.12</v>
      </c>
      <c r="O41" s="141">
        <f t="shared" si="13"/>
        <v>-18.880000000000109</v>
      </c>
      <c r="Q41" s="177">
        <v>1805</v>
      </c>
      <c r="R41" s="177">
        <v>1805</v>
      </c>
      <c r="S41" s="177"/>
      <c r="T41" s="177"/>
      <c r="U41" s="177"/>
      <c r="V41" s="177">
        <v>1801.08</v>
      </c>
      <c r="W41" s="142">
        <v>1801.08</v>
      </c>
      <c r="X41" s="142">
        <f t="shared" si="14"/>
        <v>-3.9200000000000728</v>
      </c>
      <c r="Z41" s="179">
        <v>1380</v>
      </c>
      <c r="AA41" s="179">
        <v>1380</v>
      </c>
      <c r="AB41" s="179"/>
      <c r="AC41" s="179"/>
      <c r="AD41" s="179"/>
      <c r="AE41" s="179">
        <v>0</v>
      </c>
      <c r="AF41" s="175">
        <v>0</v>
      </c>
      <c r="AG41" s="175">
        <f t="shared" si="15"/>
        <v>-1380</v>
      </c>
      <c r="AI41" s="181">
        <v>1422</v>
      </c>
      <c r="AJ41" s="181">
        <v>1422</v>
      </c>
      <c r="AK41" s="173"/>
      <c r="AL41" s="173">
        <f>IFERROR(VLOOKUP(B41,[2]rptBudgetaryBudgetCrossOrganiza!$A$13596:$N$13694,13,FALSE),"0")</f>
        <v>0</v>
      </c>
      <c r="AM41" s="173"/>
      <c r="AN41" s="173"/>
      <c r="AO41" s="173"/>
      <c r="AP41" s="173"/>
      <c r="AQ41" s="173">
        <f t="shared" si="16"/>
        <v>-1422</v>
      </c>
      <c r="AS41" s="142"/>
      <c r="AT41" s="142"/>
      <c r="AU41" s="142"/>
      <c r="AV41" s="142"/>
      <c r="AW41" s="142"/>
      <c r="AX41" s="142"/>
      <c r="AY41" s="142"/>
      <c r="AZ41" s="142">
        <f t="shared" si="17"/>
        <v>0</v>
      </c>
    </row>
    <row r="42" spans="1:52" x14ac:dyDescent="0.3">
      <c r="A42" s="193">
        <v>4</v>
      </c>
      <c r="B42" s="143" t="s">
        <v>218</v>
      </c>
      <c r="C42" s="151" t="str">
        <f t="shared" si="9"/>
        <v>04</v>
      </c>
      <c r="D42" s="151" t="str">
        <f t="shared" si="10"/>
        <v>00</v>
      </c>
      <c r="E42" s="149" t="str">
        <f t="shared" si="11"/>
        <v>140</v>
      </c>
      <c r="F42" s="129" t="str">
        <f t="shared" si="12"/>
        <v>5000.10</v>
      </c>
      <c r="G42" s="143" t="s">
        <v>94</v>
      </c>
      <c r="H42" s="166">
        <v>0</v>
      </c>
      <c r="I42" s="166">
        <v>0</v>
      </c>
      <c r="J42" s="166"/>
      <c r="K42" s="166"/>
      <c r="L42" s="166"/>
      <c r="M42" s="166">
        <v>0</v>
      </c>
      <c r="N42" s="141">
        <v>0</v>
      </c>
      <c r="O42" s="141">
        <f t="shared" si="13"/>
        <v>0</v>
      </c>
      <c r="Q42" s="177">
        <v>0</v>
      </c>
      <c r="R42" s="177">
        <v>0</v>
      </c>
      <c r="S42" s="177"/>
      <c r="T42" s="177"/>
      <c r="U42" s="177"/>
      <c r="V42" s="177">
        <v>0</v>
      </c>
      <c r="W42" s="142">
        <v>0</v>
      </c>
      <c r="X42" s="142">
        <f t="shared" si="14"/>
        <v>0</v>
      </c>
      <c r="Z42" s="179">
        <v>0</v>
      </c>
      <c r="AA42" s="179">
        <v>0</v>
      </c>
      <c r="AB42" s="179"/>
      <c r="AC42" s="179"/>
      <c r="AD42" s="179"/>
      <c r="AE42" s="179">
        <v>0</v>
      </c>
      <c r="AF42" s="175">
        <v>0</v>
      </c>
      <c r="AG42" s="175">
        <f t="shared" si="15"/>
        <v>0</v>
      </c>
      <c r="AI42" s="181">
        <v>0</v>
      </c>
      <c r="AJ42" s="181">
        <v>0</v>
      </c>
      <c r="AK42" s="173"/>
      <c r="AL42" s="173">
        <f>IFERROR(VLOOKUP(B42,[2]rptBudgetaryBudgetCrossOrganiza!$A$13596:$N$13694,13,FALSE),"0")</f>
        <v>0</v>
      </c>
      <c r="AM42" s="173"/>
      <c r="AN42" s="173"/>
      <c r="AO42" s="173"/>
      <c r="AP42" s="173"/>
      <c r="AQ42" s="173">
        <f t="shared" si="16"/>
        <v>0</v>
      </c>
      <c r="AS42" s="142"/>
      <c r="AT42" s="142"/>
      <c r="AU42" s="142"/>
      <c r="AV42" s="142"/>
      <c r="AW42" s="142"/>
      <c r="AX42" s="142"/>
      <c r="AY42" s="142"/>
      <c r="AZ42" s="142">
        <f t="shared" si="17"/>
        <v>0</v>
      </c>
    </row>
    <row r="43" spans="1:52" x14ac:dyDescent="0.3">
      <c r="A43" s="193">
        <v>4</v>
      </c>
      <c r="B43" s="143" t="s">
        <v>220</v>
      </c>
      <c r="C43" s="151" t="str">
        <f t="shared" si="9"/>
        <v>04</v>
      </c>
      <c r="D43" s="151" t="str">
        <f t="shared" si="10"/>
        <v>00</v>
      </c>
      <c r="E43" s="149" t="str">
        <f t="shared" si="11"/>
        <v>140</v>
      </c>
      <c r="F43" s="129" t="str">
        <f t="shared" si="12"/>
        <v>5000.11</v>
      </c>
      <c r="G43" s="143" t="s">
        <v>95</v>
      </c>
      <c r="H43" s="166">
        <v>0</v>
      </c>
      <c r="I43" s="166">
        <v>0</v>
      </c>
      <c r="J43" s="166"/>
      <c r="K43" s="166"/>
      <c r="L43" s="166"/>
      <c r="M43" s="166">
        <v>0</v>
      </c>
      <c r="N43" s="141">
        <v>0</v>
      </c>
      <c r="O43" s="141">
        <f t="shared" si="13"/>
        <v>0</v>
      </c>
      <c r="Q43" s="177">
        <v>0</v>
      </c>
      <c r="R43" s="177">
        <v>0</v>
      </c>
      <c r="S43" s="177"/>
      <c r="T43" s="177"/>
      <c r="U43" s="177"/>
      <c r="V43" s="177">
        <v>0</v>
      </c>
      <c r="W43" s="142">
        <v>0</v>
      </c>
      <c r="X43" s="142">
        <f t="shared" si="14"/>
        <v>0</v>
      </c>
      <c r="Z43" s="179">
        <v>0</v>
      </c>
      <c r="AA43" s="179">
        <v>0</v>
      </c>
      <c r="AB43" s="179"/>
      <c r="AC43" s="179"/>
      <c r="AD43" s="179"/>
      <c r="AE43" s="179">
        <v>0</v>
      </c>
      <c r="AF43" s="175">
        <v>0</v>
      </c>
      <c r="AG43" s="175">
        <f t="shared" si="15"/>
        <v>0</v>
      </c>
      <c r="AI43" s="181">
        <v>0</v>
      </c>
      <c r="AJ43" s="181">
        <v>0</v>
      </c>
      <c r="AK43" s="173"/>
      <c r="AL43" s="173">
        <f>IFERROR(VLOOKUP(B43,[2]rptBudgetaryBudgetCrossOrganiza!$A$13596:$N$13694,13,FALSE),"0")</f>
        <v>0</v>
      </c>
      <c r="AM43" s="173"/>
      <c r="AN43" s="173"/>
      <c r="AO43" s="173"/>
      <c r="AP43" s="173"/>
      <c r="AQ43" s="173">
        <f t="shared" si="16"/>
        <v>0</v>
      </c>
      <c r="AS43" s="142"/>
      <c r="AT43" s="142"/>
      <c r="AU43" s="142"/>
      <c r="AV43" s="142"/>
      <c r="AW43" s="142"/>
      <c r="AX43" s="142"/>
      <c r="AY43" s="142"/>
      <c r="AZ43" s="142">
        <f t="shared" si="17"/>
        <v>0</v>
      </c>
    </row>
    <row r="44" spans="1:52" x14ac:dyDescent="0.3">
      <c r="A44" s="193">
        <v>4</v>
      </c>
      <c r="B44" s="143" t="s">
        <v>222</v>
      </c>
      <c r="C44" s="151" t="str">
        <f t="shared" si="9"/>
        <v>04</v>
      </c>
      <c r="D44" s="151" t="str">
        <f t="shared" si="10"/>
        <v>00</v>
      </c>
      <c r="E44" s="149" t="str">
        <f t="shared" si="11"/>
        <v>140</v>
      </c>
      <c r="F44" s="129" t="str">
        <f t="shared" si="12"/>
        <v>5000.12</v>
      </c>
      <c r="G44" s="143" t="s">
        <v>96</v>
      </c>
      <c r="H44" s="166">
        <v>0</v>
      </c>
      <c r="I44" s="166">
        <v>0</v>
      </c>
      <c r="J44" s="166"/>
      <c r="K44" s="166"/>
      <c r="L44" s="166"/>
      <c r="M44" s="166">
        <v>0</v>
      </c>
      <c r="N44" s="141">
        <v>0</v>
      </c>
      <c r="O44" s="141">
        <f t="shared" si="13"/>
        <v>0</v>
      </c>
      <c r="Q44" s="177">
        <v>0</v>
      </c>
      <c r="R44" s="177">
        <v>0</v>
      </c>
      <c r="S44" s="177"/>
      <c r="T44" s="177"/>
      <c r="U44" s="177"/>
      <c r="V44" s="177">
        <v>0</v>
      </c>
      <c r="W44" s="142">
        <v>0</v>
      </c>
      <c r="X44" s="142">
        <f t="shared" si="14"/>
        <v>0</v>
      </c>
      <c r="Z44" s="179">
        <v>0</v>
      </c>
      <c r="AA44" s="179">
        <v>0</v>
      </c>
      <c r="AB44" s="179"/>
      <c r="AC44" s="179"/>
      <c r="AD44" s="179"/>
      <c r="AE44" s="179">
        <v>0</v>
      </c>
      <c r="AF44" s="175">
        <v>0</v>
      </c>
      <c r="AG44" s="175">
        <f t="shared" si="15"/>
        <v>0</v>
      </c>
      <c r="AI44" s="181">
        <v>0</v>
      </c>
      <c r="AJ44" s="181">
        <v>0</v>
      </c>
      <c r="AK44" s="173"/>
      <c r="AL44" s="173">
        <f>IFERROR(VLOOKUP(B44,[2]rptBudgetaryBudgetCrossOrganiza!$A$13596:$N$13694,13,FALSE),"0")</f>
        <v>0</v>
      </c>
      <c r="AM44" s="173"/>
      <c r="AN44" s="173"/>
      <c r="AO44" s="173"/>
      <c r="AP44" s="173"/>
      <c r="AQ44" s="173">
        <f t="shared" si="16"/>
        <v>0</v>
      </c>
      <c r="AS44" s="142"/>
      <c r="AT44" s="142"/>
      <c r="AU44" s="142"/>
      <c r="AV44" s="142"/>
      <c r="AW44" s="142"/>
      <c r="AX44" s="142"/>
      <c r="AY44" s="142"/>
      <c r="AZ44" s="142">
        <f t="shared" si="17"/>
        <v>0</v>
      </c>
    </row>
    <row r="45" spans="1:52" x14ac:dyDescent="0.3">
      <c r="A45" s="193">
        <v>4</v>
      </c>
      <c r="B45" s="143" t="s">
        <v>223</v>
      </c>
      <c r="C45" s="151" t="str">
        <f t="shared" si="9"/>
        <v>04</v>
      </c>
      <c r="D45" s="151" t="str">
        <f t="shared" si="10"/>
        <v>00</v>
      </c>
      <c r="E45" s="149" t="str">
        <f t="shared" si="11"/>
        <v>140</v>
      </c>
      <c r="F45" s="129" t="str">
        <f t="shared" si="12"/>
        <v>5000.99</v>
      </c>
      <c r="G45" s="143" t="s">
        <v>97</v>
      </c>
      <c r="H45" s="166">
        <v>0</v>
      </c>
      <c r="I45" s="166">
        <v>0</v>
      </c>
      <c r="J45" s="166"/>
      <c r="K45" s="166"/>
      <c r="L45" s="166"/>
      <c r="M45" s="166">
        <v>0</v>
      </c>
      <c r="N45" s="141">
        <v>0</v>
      </c>
      <c r="O45" s="141">
        <f t="shared" si="13"/>
        <v>0</v>
      </c>
      <c r="Q45" s="177">
        <v>0</v>
      </c>
      <c r="R45" s="177">
        <v>0</v>
      </c>
      <c r="S45" s="177"/>
      <c r="T45" s="177"/>
      <c r="U45" s="177"/>
      <c r="V45" s="177">
        <v>0</v>
      </c>
      <c r="W45" s="142">
        <v>0</v>
      </c>
      <c r="X45" s="142">
        <f t="shared" si="14"/>
        <v>0</v>
      </c>
      <c r="Z45" s="179">
        <v>0</v>
      </c>
      <c r="AA45" s="179">
        <v>0</v>
      </c>
      <c r="AB45" s="179"/>
      <c r="AC45" s="179"/>
      <c r="AD45" s="179"/>
      <c r="AE45" s="179">
        <v>0</v>
      </c>
      <c r="AF45" s="175">
        <v>0</v>
      </c>
      <c r="AG45" s="175">
        <f t="shared" si="15"/>
        <v>0</v>
      </c>
      <c r="AI45" s="181">
        <v>0</v>
      </c>
      <c r="AJ45" s="181">
        <v>0</v>
      </c>
      <c r="AK45" s="173"/>
      <c r="AL45" s="173">
        <f>IFERROR(VLOOKUP(B45,[2]rptBudgetaryBudgetCrossOrganiza!$A$13596:$N$13694,13,FALSE),"0")</f>
        <v>0</v>
      </c>
      <c r="AM45" s="173"/>
      <c r="AN45" s="173"/>
      <c r="AO45" s="173"/>
      <c r="AP45" s="173"/>
      <c r="AQ45" s="173">
        <f t="shared" si="16"/>
        <v>0</v>
      </c>
      <c r="AS45" s="142"/>
      <c r="AT45" s="142"/>
      <c r="AU45" s="142"/>
      <c r="AV45" s="142"/>
      <c r="AW45" s="142"/>
      <c r="AX45" s="142"/>
      <c r="AY45" s="142"/>
      <c r="AZ45" s="142">
        <f t="shared" si="17"/>
        <v>0</v>
      </c>
    </row>
    <row r="46" spans="1:52" x14ac:dyDescent="0.3">
      <c r="A46" s="193">
        <v>4</v>
      </c>
      <c r="B46" s="143" t="s">
        <v>224</v>
      </c>
      <c r="C46" s="151" t="str">
        <f t="shared" si="9"/>
        <v>04</v>
      </c>
      <c r="D46" s="151" t="str">
        <f t="shared" si="10"/>
        <v>00</v>
      </c>
      <c r="E46" s="149" t="str">
        <f t="shared" si="11"/>
        <v>140</v>
      </c>
      <c r="F46" s="129" t="str">
        <f t="shared" si="12"/>
        <v>5100.00</v>
      </c>
      <c r="G46" s="143" t="s">
        <v>98</v>
      </c>
      <c r="H46" s="166">
        <v>33910</v>
      </c>
      <c r="I46" s="166">
        <v>33910</v>
      </c>
      <c r="J46" s="166"/>
      <c r="K46" s="166"/>
      <c r="L46" s="166"/>
      <c r="M46" s="166">
        <v>30795.99</v>
      </c>
      <c r="N46" s="141">
        <v>30795.99</v>
      </c>
      <c r="O46" s="141">
        <f t="shared" si="13"/>
        <v>-3114.0099999999984</v>
      </c>
      <c r="Q46" s="177">
        <v>38605</v>
      </c>
      <c r="R46" s="177">
        <v>38605</v>
      </c>
      <c r="S46" s="177"/>
      <c r="T46" s="177"/>
      <c r="U46" s="177"/>
      <c r="V46" s="177">
        <v>20646.47</v>
      </c>
      <c r="W46" s="142">
        <v>20646.47</v>
      </c>
      <c r="X46" s="142">
        <f t="shared" si="14"/>
        <v>-17958.53</v>
      </c>
      <c r="Z46" s="179">
        <v>26595</v>
      </c>
      <c r="AA46" s="179">
        <v>26595</v>
      </c>
      <c r="AB46" s="179"/>
      <c r="AC46" s="179"/>
      <c r="AD46" s="179"/>
      <c r="AE46" s="179">
        <v>22178.65</v>
      </c>
      <c r="AF46" s="175">
        <v>22178.65</v>
      </c>
      <c r="AG46" s="175">
        <f t="shared" si="15"/>
        <v>-4416.3499999999985</v>
      </c>
      <c r="AI46" s="181">
        <v>26595</v>
      </c>
      <c r="AJ46" s="181">
        <v>26595</v>
      </c>
      <c r="AK46" s="173"/>
      <c r="AL46" s="173">
        <f>IFERROR(VLOOKUP(B46,[2]rptBudgetaryBudgetCrossOrganiza!$A$13596:$N$13694,13,FALSE),"0")</f>
        <v>7464.03</v>
      </c>
      <c r="AM46" s="173"/>
      <c r="AN46" s="173"/>
      <c r="AO46" s="173"/>
      <c r="AP46" s="173"/>
      <c r="AQ46" s="173">
        <f t="shared" si="16"/>
        <v>-26595</v>
      </c>
      <c r="AS46" s="142"/>
      <c r="AT46" s="142"/>
      <c r="AU46" s="142"/>
      <c r="AV46" s="142"/>
      <c r="AW46" s="142"/>
      <c r="AX46" s="142"/>
      <c r="AY46" s="142"/>
      <c r="AZ46" s="142">
        <f t="shared" si="17"/>
        <v>0</v>
      </c>
    </row>
    <row r="47" spans="1:52" x14ac:dyDescent="0.3">
      <c r="A47" s="193">
        <v>4</v>
      </c>
      <c r="B47" s="143" t="s">
        <v>226</v>
      </c>
      <c r="C47" s="151" t="str">
        <f t="shared" si="9"/>
        <v>04</v>
      </c>
      <c r="D47" s="151" t="str">
        <f t="shared" si="10"/>
        <v>00</v>
      </c>
      <c r="E47" s="149" t="str">
        <f t="shared" si="11"/>
        <v>140</v>
      </c>
      <c r="F47" s="129" t="str">
        <f t="shared" si="12"/>
        <v>5100.01</v>
      </c>
      <c r="G47" s="143" t="s">
        <v>99</v>
      </c>
      <c r="H47" s="166">
        <v>9827</v>
      </c>
      <c r="I47" s="166">
        <v>9827</v>
      </c>
      <c r="J47" s="166"/>
      <c r="K47" s="166"/>
      <c r="L47" s="166"/>
      <c r="M47" s="166">
        <v>8080.94</v>
      </c>
      <c r="N47" s="141">
        <v>8080.94</v>
      </c>
      <c r="O47" s="141">
        <f t="shared" si="13"/>
        <v>-1746.0600000000004</v>
      </c>
      <c r="Q47" s="177">
        <v>10300</v>
      </c>
      <c r="R47" s="177">
        <v>10300</v>
      </c>
      <c r="S47" s="177"/>
      <c r="T47" s="177"/>
      <c r="U47" s="177"/>
      <c r="V47" s="177">
        <v>4794.74</v>
      </c>
      <c r="W47" s="142">
        <v>4794.74</v>
      </c>
      <c r="X47" s="142">
        <f t="shared" si="14"/>
        <v>-5505.26</v>
      </c>
      <c r="Z47" s="179">
        <v>3655</v>
      </c>
      <c r="AA47" s="179">
        <v>3655</v>
      </c>
      <c r="AB47" s="179"/>
      <c r="AC47" s="179"/>
      <c r="AD47" s="179"/>
      <c r="AE47" s="179">
        <v>6367.76</v>
      </c>
      <c r="AF47" s="175">
        <v>6367.76</v>
      </c>
      <c r="AG47" s="175">
        <f t="shared" si="15"/>
        <v>2712.76</v>
      </c>
      <c r="AI47" s="181">
        <v>3655</v>
      </c>
      <c r="AJ47" s="181">
        <v>3655</v>
      </c>
      <c r="AK47" s="173"/>
      <c r="AL47" s="173">
        <f>IFERROR(VLOOKUP(B47,[2]rptBudgetaryBudgetCrossOrganiza!$A$13596:$N$13694,13,FALSE),"0")</f>
        <v>3021.63</v>
      </c>
      <c r="AM47" s="173"/>
      <c r="AN47" s="173"/>
      <c r="AO47" s="173"/>
      <c r="AP47" s="173"/>
      <c r="AQ47" s="173">
        <f t="shared" si="16"/>
        <v>-3655</v>
      </c>
      <c r="AS47" s="142"/>
      <c r="AT47" s="142"/>
      <c r="AU47" s="142"/>
      <c r="AV47" s="142"/>
      <c r="AW47" s="142"/>
      <c r="AX47" s="142"/>
      <c r="AY47" s="142"/>
      <c r="AZ47" s="142">
        <f t="shared" si="17"/>
        <v>0</v>
      </c>
    </row>
    <row r="48" spans="1:52" x14ac:dyDescent="0.3">
      <c r="A48" s="193">
        <v>4</v>
      </c>
      <c r="B48" s="143" t="s">
        <v>228</v>
      </c>
      <c r="C48" s="151" t="str">
        <f t="shared" si="9"/>
        <v>04</v>
      </c>
      <c r="D48" s="151" t="str">
        <f t="shared" si="10"/>
        <v>00</v>
      </c>
      <c r="E48" s="149" t="str">
        <f t="shared" si="11"/>
        <v>140</v>
      </c>
      <c r="F48" s="129" t="str">
        <f t="shared" si="12"/>
        <v>5100.02</v>
      </c>
      <c r="G48" s="143" t="s">
        <v>100</v>
      </c>
      <c r="H48" s="166">
        <v>14740</v>
      </c>
      <c r="I48" s="166">
        <v>14740</v>
      </c>
      <c r="J48" s="166"/>
      <c r="K48" s="166"/>
      <c r="L48" s="166"/>
      <c r="M48" s="166">
        <v>16748</v>
      </c>
      <c r="N48" s="141">
        <v>16748</v>
      </c>
      <c r="O48" s="141">
        <f t="shared" si="13"/>
        <v>2008</v>
      </c>
      <c r="Q48" s="177">
        <v>23470</v>
      </c>
      <c r="R48" s="177">
        <v>23470</v>
      </c>
      <c r="S48" s="177"/>
      <c r="T48" s="177"/>
      <c r="U48" s="177"/>
      <c r="V48" s="177">
        <v>17877.5</v>
      </c>
      <c r="W48" s="142">
        <v>17877.5</v>
      </c>
      <c r="X48" s="142">
        <f t="shared" si="14"/>
        <v>-5592.5</v>
      </c>
      <c r="Z48" s="179">
        <v>23603</v>
      </c>
      <c r="AA48" s="179">
        <v>23603</v>
      </c>
      <c r="AB48" s="179"/>
      <c r="AC48" s="179"/>
      <c r="AD48" s="179"/>
      <c r="AE48" s="179">
        <v>10881.25</v>
      </c>
      <c r="AF48" s="175">
        <v>10881.25</v>
      </c>
      <c r="AG48" s="175">
        <f t="shared" si="15"/>
        <v>-12721.75</v>
      </c>
      <c r="AI48" s="181">
        <v>23603</v>
      </c>
      <c r="AJ48" s="181">
        <v>23603</v>
      </c>
      <c r="AK48" s="173"/>
      <c r="AL48" s="173">
        <f>IFERROR(VLOOKUP(B48,[2]rptBudgetaryBudgetCrossOrganiza!$A$13596:$N$13694,13,FALSE),"0")</f>
        <v>3205.77</v>
      </c>
      <c r="AM48" s="173"/>
      <c r="AN48" s="173"/>
      <c r="AO48" s="173"/>
      <c r="AP48" s="173"/>
      <c r="AQ48" s="173">
        <f t="shared" si="16"/>
        <v>-23603</v>
      </c>
      <c r="AS48" s="142"/>
      <c r="AT48" s="142"/>
      <c r="AU48" s="142"/>
      <c r="AV48" s="142"/>
      <c r="AW48" s="142"/>
      <c r="AX48" s="142"/>
      <c r="AY48" s="142"/>
      <c r="AZ48" s="142">
        <f t="shared" si="17"/>
        <v>0</v>
      </c>
    </row>
    <row r="49" spans="1:52" x14ac:dyDescent="0.3">
      <c r="A49" s="193">
        <v>4</v>
      </c>
      <c r="B49" s="143" t="s">
        <v>230</v>
      </c>
      <c r="C49" s="151" t="str">
        <f t="shared" si="9"/>
        <v>04</v>
      </c>
      <c r="D49" s="151" t="str">
        <f t="shared" si="10"/>
        <v>00</v>
      </c>
      <c r="E49" s="149" t="str">
        <f t="shared" si="11"/>
        <v>140</v>
      </c>
      <c r="F49" s="129" t="str">
        <f t="shared" si="12"/>
        <v>5100.03</v>
      </c>
      <c r="G49" s="143" t="s">
        <v>101</v>
      </c>
      <c r="H49" s="166">
        <v>3515</v>
      </c>
      <c r="I49" s="166">
        <v>3515</v>
      </c>
      <c r="J49" s="166"/>
      <c r="K49" s="166"/>
      <c r="L49" s="166"/>
      <c r="M49" s="166">
        <v>3046.04</v>
      </c>
      <c r="N49" s="141">
        <v>3046.04</v>
      </c>
      <c r="O49" s="141">
        <f t="shared" si="13"/>
        <v>-468.96000000000004</v>
      </c>
      <c r="Q49" s="177">
        <v>3350</v>
      </c>
      <c r="R49" s="177">
        <v>3350</v>
      </c>
      <c r="S49" s="177"/>
      <c r="T49" s="177"/>
      <c r="U49" s="177"/>
      <c r="V49" s="177">
        <v>1656.08</v>
      </c>
      <c r="W49" s="142">
        <v>1656.08</v>
      </c>
      <c r="X49" s="142">
        <f t="shared" si="14"/>
        <v>-1693.92</v>
      </c>
      <c r="Z49" s="179">
        <v>1775</v>
      </c>
      <c r="AA49" s="179">
        <v>1775</v>
      </c>
      <c r="AB49" s="179"/>
      <c r="AC49" s="179"/>
      <c r="AD49" s="179"/>
      <c r="AE49" s="179">
        <v>1556.82</v>
      </c>
      <c r="AF49" s="175">
        <v>1556.82</v>
      </c>
      <c r="AG49" s="175">
        <f t="shared" si="15"/>
        <v>-218.18000000000006</v>
      </c>
      <c r="AI49" s="181">
        <v>1775</v>
      </c>
      <c r="AJ49" s="181">
        <v>1775</v>
      </c>
      <c r="AK49" s="173"/>
      <c r="AL49" s="173">
        <f>IFERROR(VLOOKUP(B49,[2]rptBudgetaryBudgetCrossOrganiza!$A$13596:$N$13694,13,FALSE),"0")</f>
        <v>355.32</v>
      </c>
      <c r="AM49" s="173"/>
      <c r="AN49" s="173"/>
      <c r="AO49" s="173"/>
      <c r="AP49" s="173"/>
      <c r="AQ49" s="173">
        <f t="shared" si="16"/>
        <v>-1775</v>
      </c>
      <c r="AS49" s="142"/>
      <c r="AT49" s="142"/>
      <c r="AU49" s="142"/>
      <c r="AV49" s="142"/>
      <c r="AW49" s="142"/>
      <c r="AX49" s="142"/>
      <c r="AY49" s="142"/>
      <c r="AZ49" s="142">
        <f t="shared" si="17"/>
        <v>0</v>
      </c>
    </row>
    <row r="50" spans="1:52" x14ac:dyDescent="0.3">
      <c r="A50" s="193">
        <v>4</v>
      </c>
      <c r="B50" s="143" t="s">
        <v>232</v>
      </c>
      <c r="C50" s="151" t="str">
        <f t="shared" si="9"/>
        <v>04</v>
      </c>
      <c r="D50" s="151" t="str">
        <f t="shared" si="10"/>
        <v>00</v>
      </c>
      <c r="E50" s="149" t="str">
        <f t="shared" si="11"/>
        <v>140</v>
      </c>
      <c r="F50" s="129" t="str">
        <f t="shared" si="12"/>
        <v>5100.04</v>
      </c>
      <c r="G50" s="143" t="s">
        <v>102</v>
      </c>
      <c r="H50" s="166">
        <v>505</v>
      </c>
      <c r="I50" s="166">
        <v>505</v>
      </c>
      <c r="J50" s="166"/>
      <c r="K50" s="166"/>
      <c r="L50" s="166"/>
      <c r="M50" s="166">
        <v>450.27</v>
      </c>
      <c r="N50" s="141">
        <v>450.27</v>
      </c>
      <c r="O50" s="141">
        <f t="shared" si="13"/>
        <v>-54.730000000000018</v>
      </c>
      <c r="Q50" s="177">
        <v>510</v>
      </c>
      <c r="R50" s="177">
        <v>510</v>
      </c>
      <c r="S50" s="177"/>
      <c r="T50" s="177"/>
      <c r="U50" s="177"/>
      <c r="V50" s="177">
        <v>246.46</v>
      </c>
      <c r="W50" s="142">
        <v>246.46</v>
      </c>
      <c r="X50" s="142">
        <f t="shared" si="14"/>
        <v>-263.53999999999996</v>
      </c>
      <c r="Z50" s="179">
        <v>264</v>
      </c>
      <c r="AA50" s="179">
        <v>264</v>
      </c>
      <c r="AB50" s="179"/>
      <c r="AC50" s="179"/>
      <c r="AD50" s="179"/>
      <c r="AE50" s="179">
        <v>257.86</v>
      </c>
      <c r="AF50" s="175">
        <v>257.86</v>
      </c>
      <c r="AG50" s="175">
        <f t="shared" si="15"/>
        <v>-6.1399999999999864</v>
      </c>
      <c r="AI50" s="181">
        <v>264</v>
      </c>
      <c r="AJ50" s="181">
        <v>264</v>
      </c>
      <c r="AK50" s="173"/>
      <c r="AL50" s="173">
        <f>IFERROR(VLOOKUP(B50,[2]rptBudgetaryBudgetCrossOrganiza!$A$13596:$N$13694,13,FALSE),"0")</f>
        <v>66.48</v>
      </c>
      <c r="AM50" s="173"/>
      <c r="AN50" s="173"/>
      <c r="AO50" s="173"/>
      <c r="AP50" s="173"/>
      <c r="AQ50" s="173">
        <f t="shared" si="16"/>
        <v>-264</v>
      </c>
      <c r="AS50" s="142"/>
      <c r="AT50" s="142"/>
      <c r="AU50" s="142"/>
      <c r="AV50" s="142"/>
      <c r="AW50" s="142"/>
      <c r="AX50" s="142"/>
      <c r="AY50" s="142"/>
      <c r="AZ50" s="142">
        <f t="shared" si="17"/>
        <v>0</v>
      </c>
    </row>
    <row r="51" spans="1:52" x14ac:dyDescent="0.3">
      <c r="A51" s="193">
        <v>4</v>
      </c>
      <c r="B51" s="143" t="s">
        <v>234</v>
      </c>
      <c r="C51" s="151" t="str">
        <f t="shared" si="9"/>
        <v>04</v>
      </c>
      <c r="D51" s="151" t="str">
        <f t="shared" si="10"/>
        <v>00</v>
      </c>
      <c r="E51" s="149" t="str">
        <f t="shared" si="11"/>
        <v>140</v>
      </c>
      <c r="F51" s="129" t="str">
        <f t="shared" si="12"/>
        <v>5100.05</v>
      </c>
      <c r="G51" s="143" t="s">
        <v>103</v>
      </c>
      <c r="H51" s="166">
        <v>300</v>
      </c>
      <c r="I51" s="166">
        <v>300</v>
      </c>
      <c r="J51" s="166"/>
      <c r="K51" s="166"/>
      <c r="L51" s="166"/>
      <c r="M51" s="166">
        <v>273.58999999999997</v>
      </c>
      <c r="N51" s="141">
        <v>273.58999999999997</v>
      </c>
      <c r="O51" s="141">
        <f t="shared" si="13"/>
        <v>-26.410000000000025</v>
      </c>
      <c r="Q51" s="177">
        <v>270</v>
      </c>
      <c r="R51" s="177">
        <v>270</v>
      </c>
      <c r="S51" s="177"/>
      <c r="T51" s="177"/>
      <c r="U51" s="177"/>
      <c r="V51" s="177">
        <v>183.68</v>
      </c>
      <c r="W51" s="142">
        <v>183.68</v>
      </c>
      <c r="X51" s="142">
        <f t="shared" si="14"/>
        <v>-86.32</v>
      </c>
      <c r="Z51" s="179">
        <v>542</v>
      </c>
      <c r="AA51" s="179">
        <v>542</v>
      </c>
      <c r="AB51" s="179"/>
      <c r="AC51" s="179"/>
      <c r="AD51" s="179"/>
      <c r="AE51" s="179">
        <v>107.76</v>
      </c>
      <c r="AF51" s="175">
        <v>107.76</v>
      </c>
      <c r="AG51" s="175">
        <f t="shared" si="15"/>
        <v>-434.24</v>
      </c>
      <c r="AI51" s="181">
        <v>542</v>
      </c>
      <c r="AJ51" s="181">
        <v>542</v>
      </c>
      <c r="AK51" s="173"/>
      <c r="AL51" s="173">
        <f>IFERROR(VLOOKUP(B51,[2]rptBudgetaryBudgetCrossOrganiza!$A$13596:$N$13694,13,FALSE),"0")</f>
        <v>7.72</v>
      </c>
      <c r="AM51" s="173"/>
      <c r="AN51" s="173"/>
      <c r="AO51" s="173"/>
      <c r="AP51" s="173"/>
      <c r="AQ51" s="173">
        <f t="shared" si="16"/>
        <v>-542</v>
      </c>
      <c r="AS51" s="142"/>
      <c r="AT51" s="142"/>
      <c r="AU51" s="142"/>
      <c r="AV51" s="142"/>
      <c r="AW51" s="142"/>
      <c r="AX51" s="142"/>
      <c r="AY51" s="142"/>
      <c r="AZ51" s="142">
        <f t="shared" si="17"/>
        <v>0</v>
      </c>
    </row>
    <row r="52" spans="1:52" x14ac:dyDescent="0.3">
      <c r="A52" s="193">
        <v>4</v>
      </c>
      <c r="B52" s="143" t="s">
        <v>236</v>
      </c>
      <c r="C52" s="151" t="str">
        <f t="shared" si="9"/>
        <v>04</v>
      </c>
      <c r="D52" s="151" t="str">
        <f t="shared" si="10"/>
        <v>00</v>
      </c>
      <c r="E52" s="149" t="str">
        <f t="shared" si="11"/>
        <v>140</v>
      </c>
      <c r="F52" s="129" t="str">
        <f t="shared" si="12"/>
        <v>5100.06</v>
      </c>
      <c r="G52" s="143" t="s">
        <v>104</v>
      </c>
      <c r="H52" s="166">
        <v>6070</v>
      </c>
      <c r="I52" s="166">
        <v>6070</v>
      </c>
      <c r="J52" s="166"/>
      <c r="K52" s="166"/>
      <c r="L52" s="166"/>
      <c r="M52" s="166">
        <v>6070</v>
      </c>
      <c r="N52" s="141">
        <v>6070</v>
      </c>
      <c r="O52" s="141">
        <f t="shared" si="13"/>
        <v>0</v>
      </c>
      <c r="Q52" s="177">
        <v>5680</v>
      </c>
      <c r="R52" s="177">
        <v>5680</v>
      </c>
      <c r="S52" s="177"/>
      <c r="T52" s="177"/>
      <c r="U52" s="177"/>
      <c r="V52" s="177">
        <v>5680</v>
      </c>
      <c r="W52" s="142">
        <v>5680</v>
      </c>
      <c r="X52" s="142">
        <f t="shared" si="14"/>
        <v>0</v>
      </c>
      <c r="Z52" s="179">
        <v>6810</v>
      </c>
      <c r="AA52" s="179">
        <v>6810</v>
      </c>
      <c r="AB52" s="179"/>
      <c r="AC52" s="179"/>
      <c r="AD52" s="179"/>
      <c r="AE52" s="179">
        <v>2270</v>
      </c>
      <c r="AF52" s="175">
        <v>2270</v>
      </c>
      <c r="AG52" s="175">
        <f t="shared" si="15"/>
        <v>-4540</v>
      </c>
      <c r="AI52" s="181">
        <v>6810</v>
      </c>
      <c r="AJ52" s="181">
        <v>6810</v>
      </c>
      <c r="AK52" s="173"/>
      <c r="AL52" s="173">
        <f>IFERROR(VLOOKUP(B52,[2]rptBudgetaryBudgetCrossOrganiza!$A$13596:$N$13694,13,FALSE),"0")</f>
        <v>0</v>
      </c>
      <c r="AM52" s="173"/>
      <c r="AN52" s="173"/>
      <c r="AO52" s="173"/>
      <c r="AP52" s="173"/>
      <c r="AQ52" s="173">
        <f t="shared" si="16"/>
        <v>-6810</v>
      </c>
      <c r="AS52" s="142"/>
      <c r="AT52" s="142"/>
      <c r="AU52" s="142"/>
      <c r="AV52" s="142"/>
      <c r="AW52" s="142"/>
      <c r="AX52" s="142"/>
      <c r="AY52" s="142"/>
      <c r="AZ52" s="142">
        <f t="shared" si="17"/>
        <v>0</v>
      </c>
    </row>
    <row r="53" spans="1:52" x14ac:dyDescent="0.3">
      <c r="A53" s="193">
        <v>4</v>
      </c>
      <c r="B53" s="143" t="s">
        <v>238</v>
      </c>
      <c r="C53" s="151" t="str">
        <f t="shared" si="9"/>
        <v>04</v>
      </c>
      <c r="D53" s="151" t="str">
        <f t="shared" si="10"/>
        <v>00</v>
      </c>
      <c r="E53" s="149" t="str">
        <f t="shared" si="11"/>
        <v>140</v>
      </c>
      <c r="F53" s="129" t="str">
        <f t="shared" si="12"/>
        <v>5100.07</v>
      </c>
      <c r="G53" s="143" t="s">
        <v>105</v>
      </c>
      <c r="H53" s="166">
        <v>1155</v>
      </c>
      <c r="I53" s="166">
        <v>1155</v>
      </c>
      <c r="J53" s="166"/>
      <c r="K53" s="166"/>
      <c r="L53" s="166"/>
      <c r="M53" s="166">
        <v>790.17</v>
      </c>
      <c r="N53" s="141">
        <v>790.17</v>
      </c>
      <c r="O53" s="141">
        <f t="shared" si="13"/>
        <v>-364.83000000000004</v>
      </c>
      <c r="Q53" s="177">
        <v>990</v>
      </c>
      <c r="R53" s="177">
        <v>990</v>
      </c>
      <c r="S53" s="177"/>
      <c r="T53" s="177"/>
      <c r="U53" s="177"/>
      <c r="V53" s="177">
        <v>450.74</v>
      </c>
      <c r="W53" s="142">
        <v>450.74</v>
      </c>
      <c r="X53" s="142">
        <f t="shared" si="14"/>
        <v>-539.26</v>
      </c>
      <c r="Z53" s="179">
        <v>890</v>
      </c>
      <c r="AA53" s="179">
        <v>890</v>
      </c>
      <c r="AB53" s="179"/>
      <c r="AC53" s="179"/>
      <c r="AD53" s="179"/>
      <c r="AE53" s="179">
        <v>408.35</v>
      </c>
      <c r="AF53" s="175">
        <v>408.35</v>
      </c>
      <c r="AG53" s="175">
        <f t="shared" si="15"/>
        <v>-481.65</v>
      </c>
      <c r="AI53" s="181">
        <v>890</v>
      </c>
      <c r="AJ53" s="181">
        <v>890</v>
      </c>
      <c r="AK53" s="173"/>
      <c r="AL53" s="173">
        <f>IFERROR(VLOOKUP(B53,[2]rptBudgetaryBudgetCrossOrganiza!$A$13596:$N$13694,13,FALSE),"0")</f>
        <v>104.01</v>
      </c>
      <c r="AM53" s="173"/>
      <c r="AN53" s="173"/>
      <c r="AO53" s="173"/>
      <c r="AP53" s="173"/>
      <c r="AQ53" s="173">
        <f t="shared" si="16"/>
        <v>-890</v>
      </c>
      <c r="AS53" s="142"/>
      <c r="AT53" s="142"/>
      <c r="AU53" s="142"/>
      <c r="AV53" s="142"/>
      <c r="AW53" s="142"/>
      <c r="AX53" s="142"/>
      <c r="AY53" s="142"/>
      <c r="AZ53" s="142">
        <f t="shared" si="17"/>
        <v>0</v>
      </c>
    </row>
    <row r="54" spans="1:52" x14ac:dyDescent="0.3">
      <c r="A54" s="193">
        <v>4</v>
      </c>
      <c r="B54" s="143" t="s">
        <v>240</v>
      </c>
      <c r="C54" s="151" t="str">
        <f t="shared" si="9"/>
        <v>04</v>
      </c>
      <c r="D54" s="151" t="str">
        <f t="shared" si="10"/>
        <v>00</v>
      </c>
      <c r="E54" s="149" t="str">
        <f t="shared" si="11"/>
        <v>140</v>
      </c>
      <c r="F54" s="129" t="str">
        <f t="shared" si="12"/>
        <v>5100.08</v>
      </c>
      <c r="G54" s="143" t="s">
        <v>106</v>
      </c>
      <c r="H54" s="166">
        <v>0</v>
      </c>
      <c r="I54" s="166">
        <v>0</v>
      </c>
      <c r="J54" s="166"/>
      <c r="K54" s="166"/>
      <c r="L54" s="166"/>
      <c r="M54" s="166">
        <v>0</v>
      </c>
      <c r="N54" s="141">
        <v>0</v>
      </c>
      <c r="O54" s="141">
        <f t="shared" si="13"/>
        <v>0</v>
      </c>
      <c r="Q54" s="177">
        <v>0</v>
      </c>
      <c r="R54" s="177">
        <v>0</v>
      </c>
      <c r="S54" s="177"/>
      <c r="T54" s="177"/>
      <c r="U54" s="177"/>
      <c r="V54" s="177">
        <v>0</v>
      </c>
      <c r="W54" s="142">
        <v>0</v>
      </c>
      <c r="X54" s="142">
        <f t="shared" si="14"/>
        <v>0</v>
      </c>
      <c r="Z54" s="179">
        <v>0</v>
      </c>
      <c r="AA54" s="179">
        <v>0</v>
      </c>
      <c r="AB54" s="179"/>
      <c r="AC54" s="179"/>
      <c r="AD54" s="179"/>
      <c r="AE54" s="179">
        <v>2448.12</v>
      </c>
      <c r="AF54" s="175">
        <v>2448.12</v>
      </c>
      <c r="AG54" s="175">
        <f t="shared" si="15"/>
        <v>2448.12</v>
      </c>
      <c r="AI54" s="181">
        <v>0</v>
      </c>
      <c r="AJ54" s="181">
        <v>0</v>
      </c>
      <c r="AK54" s="173"/>
      <c r="AL54" s="173">
        <f>IFERROR(VLOOKUP(B54,[2]rptBudgetaryBudgetCrossOrganiza!$A$13596:$N$13694,13,FALSE),"0")</f>
        <v>1213.83</v>
      </c>
      <c r="AM54" s="173"/>
      <c r="AN54" s="173"/>
      <c r="AO54" s="173"/>
      <c r="AP54" s="173"/>
      <c r="AQ54" s="173">
        <f t="shared" si="16"/>
        <v>0</v>
      </c>
      <c r="AS54" s="142"/>
      <c r="AT54" s="142"/>
      <c r="AU54" s="142"/>
      <c r="AV54" s="142"/>
      <c r="AW54" s="142"/>
      <c r="AX54" s="142"/>
      <c r="AY54" s="142"/>
      <c r="AZ54" s="142">
        <f t="shared" si="17"/>
        <v>0</v>
      </c>
    </row>
    <row r="55" spans="1:52" x14ac:dyDescent="0.3">
      <c r="A55" s="193">
        <v>4</v>
      </c>
      <c r="B55" s="143" t="s">
        <v>242</v>
      </c>
      <c r="C55" s="151" t="str">
        <f t="shared" si="9"/>
        <v>04</v>
      </c>
      <c r="D55" s="151" t="str">
        <f t="shared" si="10"/>
        <v>00</v>
      </c>
      <c r="E55" s="149" t="str">
        <f t="shared" si="11"/>
        <v>140</v>
      </c>
      <c r="F55" s="129" t="str">
        <f t="shared" si="12"/>
        <v>5100.09</v>
      </c>
      <c r="G55" s="143" t="s">
        <v>107</v>
      </c>
      <c r="H55" s="166">
        <v>0</v>
      </c>
      <c r="I55" s="166">
        <v>0</v>
      </c>
      <c r="J55" s="166"/>
      <c r="K55" s="166"/>
      <c r="L55" s="166"/>
      <c r="M55" s="166">
        <v>0</v>
      </c>
      <c r="N55" s="141">
        <v>0</v>
      </c>
      <c r="O55" s="141">
        <f t="shared" si="13"/>
        <v>0</v>
      </c>
      <c r="Q55" s="177">
        <v>0</v>
      </c>
      <c r="R55" s="177">
        <v>0</v>
      </c>
      <c r="S55" s="177"/>
      <c r="T55" s="177"/>
      <c r="U55" s="177"/>
      <c r="V55" s="177">
        <v>15432</v>
      </c>
      <c r="W55" s="142">
        <v>15432</v>
      </c>
      <c r="X55" s="142">
        <f t="shared" si="14"/>
        <v>15432</v>
      </c>
      <c r="Z55" s="179">
        <v>0</v>
      </c>
      <c r="AA55" s="179">
        <v>0</v>
      </c>
      <c r="AB55" s="179"/>
      <c r="AC55" s="179"/>
      <c r="AD55" s="179"/>
      <c r="AE55" s="179">
        <v>0</v>
      </c>
      <c r="AF55" s="175">
        <v>0</v>
      </c>
      <c r="AG55" s="175">
        <f t="shared" si="15"/>
        <v>0</v>
      </c>
      <c r="AI55" s="181">
        <v>0</v>
      </c>
      <c r="AJ55" s="181">
        <v>0</v>
      </c>
      <c r="AK55" s="173"/>
      <c r="AL55" s="173">
        <f>IFERROR(VLOOKUP(B55,[2]rptBudgetaryBudgetCrossOrganiza!$A$13596:$N$13694,13,FALSE),"0")</f>
        <v>0</v>
      </c>
      <c r="AM55" s="173"/>
      <c r="AN55" s="173"/>
      <c r="AO55" s="173"/>
      <c r="AP55" s="173"/>
      <c r="AQ55" s="173">
        <f t="shared" si="16"/>
        <v>0</v>
      </c>
      <c r="AS55" s="142"/>
      <c r="AT55" s="142"/>
      <c r="AU55" s="142"/>
      <c r="AV55" s="142"/>
      <c r="AW55" s="142"/>
      <c r="AX55" s="142"/>
      <c r="AY55" s="142"/>
      <c r="AZ55" s="142">
        <f t="shared" si="17"/>
        <v>0</v>
      </c>
    </row>
    <row r="56" spans="1:52" x14ac:dyDescent="0.3">
      <c r="A56" s="193">
        <v>4</v>
      </c>
      <c r="B56" s="143" t="s">
        <v>245</v>
      </c>
      <c r="C56" s="151" t="str">
        <f t="shared" si="9"/>
        <v>04</v>
      </c>
      <c r="D56" s="151" t="str">
        <f t="shared" si="10"/>
        <v>00</v>
      </c>
      <c r="E56" s="149" t="str">
        <f t="shared" si="11"/>
        <v>140</v>
      </c>
      <c r="F56" s="129" t="str">
        <f t="shared" si="12"/>
        <v>5100.11</v>
      </c>
      <c r="G56" s="143" t="s">
        <v>109</v>
      </c>
      <c r="H56" s="166">
        <v>3090</v>
      </c>
      <c r="I56" s="166">
        <v>3090</v>
      </c>
      <c r="J56" s="166"/>
      <c r="K56" s="166"/>
      <c r="L56" s="166"/>
      <c r="M56" s="166">
        <v>2836.4</v>
      </c>
      <c r="N56" s="141">
        <v>2836.4</v>
      </c>
      <c r="O56" s="141">
        <f t="shared" si="13"/>
        <v>-253.59999999999991</v>
      </c>
      <c r="Q56" s="177">
        <v>3380</v>
      </c>
      <c r="R56" s="177">
        <v>3380</v>
      </c>
      <c r="S56" s="177"/>
      <c r="T56" s="177"/>
      <c r="U56" s="177"/>
      <c r="V56" s="177">
        <v>2424.23</v>
      </c>
      <c r="W56" s="142">
        <v>2424.23</v>
      </c>
      <c r="X56" s="142">
        <f t="shared" si="14"/>
        <v>-955.77</v>
      </c>
      <c r="Z56" s="179">
        <v>2970</v>
      </c>
      <c r="AA56" s="179">
        <v>2970</v>
      </c>
      <c r="AB56" s="179"/>
      <c r="AC56" s="179"/>
      <c r="AD56" s="179"/>
      <c r="AE56" s="179">
        <v>1770.93</v>
      </c>
      <c r="AF56" s="175">
        <v>1770.93</v>
      </c>
      <c r="AG56" s="175">
        <f t="shared" si="15"/>
        <v>-1199.07</v>
      </c>
      <c r="AI56" s="181">
        <v>2970</v>
      </c>
      <c r="AJ56" s="181">
        <v>2970</v>
      </c>
      <c r="AK56" s="173"/>
      <c r="AL56" s="173">
        <f>IFERROR(VLOOKUP(B56,[2]rptBudgetaryBudgetCrossOrganiza!$A$13596:$N$13694,13,FALSE),"0")</f>
        <v>665.78</v>
      </c>
      <c r="AM56" s="173"/>
      <c r="AN56" s="173"/>
      <c r="AO56" s="173"/>
      <c r="AP56" s="173"/>
      <c r="AQ56" s="173">
        <f t="shared" si="16"/>
        <v>-2970</v>
      </c>
      <c r="AS56" s="142"/>
      <c r="AT56" s="142"/>
      <c r="AU56" s="142"/>
      <c r="AV56" s="142"/>
      <c r="AW56" s="142"/>
      <c r="AX56" s="142"/>
      <c r="AY56" s="142"/>
      <c r="AZ56" s="142">
        <f t="shared" si="17"/>
        <v>0</v>
      </c>
    </row>
    <row r="57" spans="1:52" x14ac:dyDescent="0.3">
      <c r="A57" s="193">
        <v>4</v>
      </c>
      <c r="B57" s="143" t="s">
        <v>247</v>
      </c>
      <c r="C57" s="151" t="str">
        <f t="shared" si="9"/>
        <v>04</v>
      </c>
      <c r="D57" s="151" t="str">
        <f t="shared" si="10"/>
        <v>00</v>
      </c>
      <c r="E57" s="149" t="str">
        <f t="shared" si="11"/>
        <v>140</v>
      </c>
      <c r="F57" s="129" t="str">
        <f t="shared" si="12"/>
        <v>5100.12</v>
      </c>
      <c r="G57" s="143" t="s">
        <v>110</v>
      </c>
      <c r="H57" s="166">
        <v>0</v>
      </c>
      <c r="I57" s="166">
        <v>0</v>
      </c>
      <c r="J57" s="166"/>
      <c r="K57" s="166"/>
      <c r="L57" s="166"/>
      <c r="M57" s="166">
        <v>0</v>
      </c>
      <c r="N57" s="141">
        <v>0</v>
      </c>
      <c r="O57" s="141">
        <f t="shared" si="13"/>
        <v>0</v>
      </c>
      <c r="Q57" s="177">
        <v>0</v>
      </c>
      <c r="R57" s="177">
        <v>0</v>
      </c>
      <c r="S57" s="177"/>
      <c r="T57" s="177"/>
      <c r="U57" s="177"/>
      <c r="V57" s="177">
        <v>0</v>
      </c>
      <c r="W57" s="142">
        <v>0</v>
      </c>
      <c r="X57" s="142">
        <f t="shared" si="14"/>
        <v>0</v>
      </c>
      <c r="Z57" s="179">
        <v>0</v>
      </c>
      <c r="AA57" s="179">
        <v>0</v>
      </c>
      <c r="AB57" s="179"/>
      <c r="AC57" s="179"/>
      <c r="AD57" s="179"/>
      <c r="AE57" s="179">
        <v>0</v>
      </c>
      <c r="AF57" s="175">
        <v>0</v>
      </c>
      <c r="AG57" s="175">
        <f t="shared" si="15"/>
        <v>0</v>
      </c>
      <c r="AI57" s="181">
        <v>0</v>
      </c>
      <c r="AJ57" s="181">
        <v>0</v>
      </c>
      <c r="AK57" s="173"/>
      <c r="AL57" s="173">
        <f>IFERROR(VLOOKUP(B57,[2]rptBudgetaryBudgetCrossOrganiza!$A$13596:$N$13694,13,FALSE),"0")</f>
        <v>0</v>
      </c>
      <c r="AM57" s="173"/>
      <c r="AN57" s="173"/>
      <c r="AO57" s="173"/>
      <c r="AP57" s="173"/>
      <c r="AQ57" s="173">
        <f t="shared" si="16"/>
        <v>0</v>
      </c>
      <c r="AS57" s="142"/>
      <c r="AT57" s="142"/>
      <c r="AU57" s="142"/>
      <c r="AV57" s="142"/>
      <c r="AW57" s="142"/>
      <c r="AX57" s="142"/>
      <c r="AY57" s="142"/>
      <c r="AZ57" s="142">
        <f t="shared" si="17"/>
        <v>0</v>
      </c>
    </row>
    <row r="58" spans="1:52" x14ac:dyDescent="0.3">
      <c r="A58" s="193">
        <v>4</v>
      </c>
      <c r="B58" s="143" t="s">
        <v>251</v>
      </c>
      <c r="C58" s="151" t="str">
        <f t="shared" si="9"/>
        <v>04</v>
      </c>
      <c r="D58" s="151" t="str">
        <f t="shared" si="10"/>
        <v>00</v>
      </c>
      <c r="E58" s="149" t="str">
        <f t="shared" si="11"/>
        <v>140</v>
      </c>
      <c r="F58" s="129" t="str">
        <f t="shared" si="12"/>
        <v>5100.15</v>
      </c>
      <c r="G58" s="143" t="s">
        <v>113</v>
      </c>
      <c r="H58" s="166">
        <v>864</v>
      </c>
      <c r="I58" s="166">
        <v>864</v>
      </c>
      <c r="J58" s="166"/>
      <c r="K58" s="166"/>
      <c r="L58" s="166"/>
      <c r="M58" s="166">
        <v>864</v>
      </c>
      <c r="N58" s="141">
        <v>864</v>
      </c>
      <c r="O58" s="141">
        <f t="shared" si="13"/>
        <v>0</v>
      </c>
      <c r="Q58" s="177">
        <v>865</v>
      </c>
      <c r="R58" s="177">
        <v>865</v>
      </c>
      <c r="S58" s="177"/>
      <c r="T58" s="177"/>
      <c r="U58" s="177"/>
      <c r="V58" s="177">
        <v>504</v>
      </c>
      <c r="W58" s="142">
        <v>504</v>
      </c>
      <c r="X58" s="142">
        <f t="shared" si="14"/>
        <v>-361</v>
      </c>
      <c r="Z58" s="179">
        <v>865</v>
      </c>
      <c r="AA58" s="179">
        <v>865</v>
      </c>
      <c r="AB58" s="179"/>
      <c r="AC58" s="179"/>
      <c r="AD58" s="179"/>
      <c r="AE58" s="179">
        <v>468</v>
      </c>
      <c r="AF58" s="175">
        <v>468</v>
      </c>
      <c r="AG58" s="175">
        <f t="shared" si="15"/>
        <v>-397</v>
      </c>
      <c r="AI58" s="181">
        <v>865</v>
      </c>
      <c r="AJ58" s="181">
        <v>865</v>
      </c>
      <c r="AK58" s="173"/>
      <c r="AL58" s="173">
        <f>IFERROR(VLOOKUP(B58,[2]rptBudgetaryBudgetCrossOrganiza!$A$13596:$N$13694,13,FALSE),"0")</f>
        <v>144</v>
      </c>
      <c r="AM58" s="173"/>
      <c r="AN58" s="173"/>
      <c r="AO58" s="173"/>
      <c r="AP58" s="173"/>
      <c r="AQ58" s="173">
        <f t="shared" si="16"/>
        <v>-865</v>
      </c>
      <c r="AS58" s="142"/>
      <c r="AT58" s="142"/>
      <c r="AU58" s="142"/>
      <c r="AV58" s="142"/>
      <c r="AW58" s="142"/>
      <c r="AX58" s="142"/>
      <c r="AY58" s="142"/>
      <c r="AZ58" s="142">
        <f t="shared" si="17"/>
        <v>0</v>
      </c>
    </row>
    <row r="59" spans="1:52" x14ac:dyDescent="0.3">
      <c r="A59" s="193">
        <v>4</v>
      </c>
      <c r="B59" s="143" t="s">
        <v>254</v>
      </c>
      <c r="C59" s="151" t="str">
        <f t="shared" si="9"/>
        <v>04</v>
      </c>
      <c r="D59" s="151" t="str">
        <f t="shared" si="10"/>
        <v>00</v>
      </c>
      <c r="E59" s="149" t="str">
        <f t="shared" si="11"/>
        <v>140</v>
      </c>
      <c r="F59" s="129" t="str">
        <f t="shared" si="12"/>
        <v>5100.17</v>
      </c>
      <c r="G59" s="143" t="s">
        <v>300</v>
      </c>
      <c r="H59" s="166">
        <v>8275</v>
      </c>
      <c r="I59" s="166">
        <v>8275</v>
      </c>
      <c r="J59" s="166"/>
      <c r="K59" s="166"/>
      <c r="L59" s="166"/>
      <c r="M59" s="166">
        <v>2286.6799999999998</v>
      </c>
      <c r="N59" s="141">
        <v>2286.6799999999998</v>
      </c>
      <c r="O59" s="141">
        <f t="shared" si="13"/>
        <v>-5988.32</v>
      </c>
      <c r="Q59" s="177">
        <v>3270</v>
      </c>
      <c r="R59" s="177">
        <v>3270</v>
      </c>
      <c r="S59" s="177"/>
      <c r="T59" s="177"/>
      <c r="U59" s="177"/>
      <c r="V59" s="177">
        <v>3036.71</v>
      </c>
      <c r="W59" s="142">
        <v>3036.71</v>
      </c>
      <c r="X59" s="142">
        <f t="shared" si="14"/>
        <v>-233.28999999999996</v>
      </c>
      <c r="Z59" s="179">
        <v>8130</v>
      </c>
      <c r="AA59" s="179">
        <v>8130</v>
      </c>
      <c r="AB59" s="179"/>
      <c r="AC59" s="179"/>
      <c r="AD59" s="179"/>
      <c r="AE59" s="179">
        <v>6371.18</v>
      </c>
      <c r="AF59" s="175">
        <v>6371.18</v>
      </c>
      <c r="AG59" s="175">
        <f t="shared" si="15"/>
        <v>-1758.8199999999997</v>
      </c>
      <c r="AI59" s="181">
        <v>8130</v>
      </c>
      <c r="AJ59" s="181">
        <v>8130</v>
      </c>
      <c r="AK59" s="173"/>
      <c r="AL59" s="173">
        <f>IFERROR(VLOOKUP(B59,[2]rptBudgetaryBudgetCrossOrganiza!$A$13596:$N$13694,13,FALSE),"0")</f>
        <v>1607.37</v>
      </c>
      <c r="AM59" s="173"/>
      <c r="AN59" s="173"/>
      <c r="AO59" s="173"/>
      <c r="AP59" s="173"/>
      <c r="AQ59" s="173">
        <f t="shared" si="16"/>
        <v>-8130</v>
      </c>
      <c r="AS59" s="142"/>
      <c r="AT59" s="142"/>
      <c r="AU59" s="142"/>
      <c r="AV59" s="142"/>
      <c r="AW59" s="142"/>
      <c r="AX59" s="142"/>
      <c r="AY59" s="142"/>
      <c r="AZ59" s="142">
        <f t="shared" si="17"/>
        <v>0</v>
      </c>
    </row>
    <row r="60" spans="1:52" x14ac:dyDescent="0.3">
      <c r="A60" s="193">
        <v>4</v>
      </c>
      <c r="B60" s="143" t="s">
        <v>255</v>
      </c>
      <c r="C60" s="151" t="str">
        <f t="shared" si="9"/>
        <v>04</v>
      </c>
      <c r="D60" s="151" t="str">
        <f t="shared" si="10"/>
        <v>00</v>
      </c>
      <c r="E60" s="149" t="str">
        <f t="shared" si="11"/>
        <v>140</v>
      </c>
      <c r="F60" s="129" t="str">
        <f t="shared" si="12"/>
        <v>5100.98</v>
      </c>
      <c r="G60" s="143" t="s">
        <v>301</v>
      </c>
      <c r="H60" s="166">
        <v>0</v>
      </c>
      <c r="I60" s="166">
        <v>0</v>
      </c>
      <c r="J60" s="166"/>
      <c r="K60" s="166"/>
      <c r="L60" s="166"/>
      <c r="M60" s="166">
        <v>0</v>
      </c>
      <c r="N60" s="141">
        <v>0</v>
      </c>
      <c r="O60" s="141">
        <f t="shared" si="13"/>
        <v>0</v>
      </c>
      <c r="Q60" s="177">
        <v>0</v>
      </c>
      <c r="R60" s="177">
        <v>0</v>
      </c>
      <c r="S60" s="177"/>
      <c r="T60" s="177"/>
      <c r="U60" s="177"/>
      <c r="V60" s="177">
        <v>4887</v>
      </c>
      <c r="W60" s="142">
        <v>4887</v>
      </c>
      <c r="X60" s="142">
        <f t="shared" si="14"/>
        <v>4887</v>
      </c>
      <c r="Z60" s="179">
        <v>0</v>
      </c>
      <c r="AA60" s="179">
        <v>0</v>
      </c>
      <c r="AB60" s="179"/>
      <c r="AC60" s="179"/>
      <c r="AD60" s="179"/>
      <c r="AE60" s="179">
        <v>0</v>
      </c>
      <c r="AF60" s="175">
        <v>0</v>
      </c>
      <c r="AG60" s="175">
        <f t="shared" si="15"/>
        <v>0</v>
      </c>
      <c r="AI60" s="181">
        <v>0</v>
      </c>
      <c r="AJ60" s="181">
        <v>0</v>
      </c>
      <c r="AK60" s="173"/>
      <c r="AL60" s="173">
        <f>IFERROR(VLOOKUP(B60,[2]rptBudgetaryBudgetCrossOrganiza!$A$13596:$N$13694,13,FALSE),"0")</f>
        <v>0</v>
      </c>
      <c r="AM60" s="173"/>
      <c r="AN60" s="173"/>
      <c r="AO60" s="173"/>
      <c r="AP60" s="173"/>
      <c r="AQ60" s="173">
        <f t="shared" si="16"/>
        <v>0</v>
      </c>
      <c r="AS60" s="142"/>
      <c r="AT60" s="142"/>
      <c r="AU60" s="142"/>
      <c r="AV60" s="142"/>
      <c r="AW60" s="142"/>
      <c r="AX60" s="142"/>
      <c r="AY60" s="142"/>
      <c r="AZ60" s="142">
        <f t="shared" si="17"/>
        <v>0</v>
      </c>
    </row>
    <row r="61" spans="1:52" x14ac:dyDescent="0.3">
      <c r="A61" s="193">
        <v>4</v>
      </c>
      <c r="B61" s="143" t="s">
        <v>256</v>
      </c>
      <c r="C61" s="151" t="str">
        <f t="shared" si="9"/>
        <v>04</v>
      </c>
      <c r="D61" s="151" t="str">
        <f t="shared" si="10"/>
        <v>00</v>
      </c>
      <c r="E61" s="149" t="str">
        <f t="shared" si="11"/>
        <v>140</v>
      </c>
      <c r="F61" s="129" t="str">
        <f t="shared" si="12"/>
        <v>5100.99</v>
      </c>
      <c r="G61" s="143" t="s">
        <v>302</v>
      </c>
      <c r="H61" s="166">
        <v>0</v>
      </c>
      <c r="I61" s="166">
        <v>0</v>
      </c>
      <c r="J61" s="166"/>
      <c r="K61" s="166"/>
      <c r="L61" s="166"/>
      <c r="M61" s="166">
        <v>-84276</v>
      </c>
      <c r="N61" s="141">
        <v>-84276</v>
      </c>
      <c r="O61" s="141">
        <f t="shared" si="13"/>
        <v>-84276</v>
      </c>
      <c r="Q61" s="177">
        <v>0</v>
      </c>
      <c r="R61" s="177">
        <v>0</v>
      </c>
      <c r="S61" s="177"/>
      <c r="T61" s="177"/>
      <c r="U61" s="177"/>
      <c r="V61" s="177">
        <v>-2570</v>
      </c>
      <c r="W61" s="142">
        <v>-2570</v>
      </c>
      <c r="X61" s="142">
        <f t="shared" si="14"/>
        <v>-2570</v>
      </c>
      <c r="Z61" s="179">
        <v>0</v>
      </c>
      <c r="AA61" s="179">
        <v>0</v>
      </c>
      <c r="AB61" s="179"/>
      <c r="AC61" s="179"/>
      <c r="AD61" s="179"/>
      <c r="AE61" s="179">
        <v>0</v>
      </c>
      <c r="AF61" s="175">
        <v>0</v>
      </c>
      <c r="AG61" s="175">
        <f t="shared" si="15"/>
        <v>0</v>
      </c>
      <c r="AI61" s="181">
        <v>0</v>
      </c>
      <c r="AJ61" s="181">
        <v>0</v>
      </c>
      <c r="AK61" s="173"/>
      <c r="AL61" s="173">
        <f>IFERROR(VLOOKUP(B61,[2]rptBudgetaryBudgetCrossOrganiza!$A$13596:$N$13694,13,FALSE),"0")</f>
        <v>0</v>
      </c>
      <c r="AM61" s="173"/>
      <c r="AN61" s="173"/>
      <c r="AO61" s="173"/>
      <c r="AP61" s="173"/>
      <c r="AQ61" s="173">
        <f t="shared" si="16"/>
        <v>0</v>
      </c>
      <c r="AS61" s="142"/>
      <c r="AT61" s="142"/>
      <c r="AU61" s="142"/>
      <c r="AV61" s="142"/>
      <c r="AW61" s="142"/>
      <c r="AX61" s="142"/>
      <c r="AY61" s="142"/>
      <c r="AZ61" s="142">
        <f t="shared" si="17"/>
        <v>0</v>
      </c>
    </row>
    <row r="62" spans="1:52" x14ac:dyDescent="0.3">
      <c r="A62" s="193">
        <v>5</v>
      </c>
      <c r="B62" s="143" t="s">
        <v>257</v>
      </c>
      <c r="C62" s="151" t="str">
        <f t="shared" si="9"/>
        <v>04</v>
      </c>
      <c r="D62" s="151" t="str">
        <f t="shared" si="10"/>
        <v>00</v>
      </c>
      <c r="E62" s="149" t="str">
        <f t="shared" si="11"/>
        <v>140</v>
      </c>
      <c r="F62" s="129" t="str">
        <f t="shared" si="12"/>
        <v>6000.01</v>
      </c>
      <c r="G62" s="143" t="s">
        <v>115</v>
      </c>
      <c r="H62" s="166">
        <v>10000</v>
      </c>
      <c r="I62" s="166">
        <v>10000</v>
      </c>
      <c r="J62" s="166"/>
      <c r="K62" s="166"/>
      <c r="L62" s="166"/>
      <c r="M62" s="166">
        <v>2321.5</v>
      </c>
      <c r="N62" s="141">
        <v>2321.5</v>
      </c>
      <c r="O62" s="141">
        <f t="shared" si="13"/>
        <v>-7678.5</v>
      </c>
      <c r="Q62" s="177">
        <v>1000</v>
      </c>
      <c r="R62" s="177">
        <v>63500</v>
      </c>
      <c r="S62" s="177"/>
      <c r="T62" s="177"/>
      <c r="U62" s="177"/>
      <c r="V62" s="177">
        <v>679</v>
      </c>
      <c r="W62" s="142">
        <v>679</v>
      </c>
      <c r="X62" s="142">
        <f t="shared" si="14"/>
        <v>-62821</v>
      </c>
      <c r="Z62" s="179">
        <v>720</v>
      </c>
      <c r="AA62" s="179">
        <v>63220</v>
      </c>
      <c r="AB62" s="179"/>
      <c r="AC62" s="179"/>
      <c r="AD62" s="179"/>
      <c r="AE62" s="179">
        <v>31225.39</v>
      </c>
      <c r="AF62" s="175">
        <v>31225.39</v>
      </c>
      <c r="AG62" s="175">
        <f t="shared" si="15"/>
        <v>-31994.61</v>
      </c>
      <c r="AI62" s="181">
        <v>720</v>
      </c>
      <c r="AJ62" s="181">
        <v>720</v>
      </c>
      <c r="AK62" s="173"/>
      <c r="AL62" s="173">
        <f>IFERROR(VLOOKUP(B62,[2]rptBudgetaryBudgetCrossOrganiza!$A$13596:$N$13694,13,FALSE),"0")</f>
        <v>80</v>
      </c>
      <c r="AM62" s="173"/>
      <c r="AN62" s="173"/>
      <c r="AO62" s="173"/>
      <c r="AP62" s="173"/>
      <c r="AQ62" s="173">
        <f t="shared" si="16"/>
        <v>-720</v>
      </c>
      <c r="AS62" s="142"/>
      <c r="AT62" s="142"/>
      <c r="AU62" s="142"/>
      <c r="AV62" s="142"/>
      <c r="AW62" s="142"/>
      <c r="AX62" s="142"/>
      <c r="AY62" s="142"/>
      <c r="AZ62" s="142">
        <f t="shared" si="17"/>
        <v>0</v>
      </c>
    </row>
    <row r="63" spans="1:52" x14ac:dyDescent="0.3">
      <c r="A63" s="193">
        <v>5</v>
      </c>
      <c r="B63" s="143" t="s">
        <v>258</v>
      </c>
      <c r="C63" s="151" t="str">
        <f t="shared" si="9"/>
        <v>04</v>
      </c>
      <c r="D63" s="151" t="str">
        <f t="shared" si="10"/>
        <v>00</v>
      </c>
      <c r="E63" s="149" t="str">
        <f t="shared" si="11"/>
        <v>140</v>
      </c>
      <c r="F63" s="129" t="str">
        <f t="shared" si="12"/>
        <v>6000.10</v>
      </c>
      <c r="G63" s="143" t="s">
        <v>303</v>
      </c>
      <c r="H63" s="166">
        <v>140000</v>
      </c>
      <c r="I63" s="166">
        <v>140000</v>
      </c>
      <c r="J63" s="166"/>
      <c r="K63" s="166"/>
      <c r="L63" s="166"/>
      <c r="M63" s="166">
        <v>11437.5</v>
      </c>
      <c r="N63" s="141">
        <v>11437.5</v>
      </c>
      <c r="O63" s="141">
        <f t="shared" si="13"/>
        <v>-128562.5</v>
      </c>
      <c r="Q63" s="177">
        <v>65000</v>
      </c>
      <c r="R63" s="177">
        <v>65000</v>
      </c>
      <c r="S63" s="177"/>
      <c r="T63" s="177"/>
      <c r="U63" s="177"/>
      <c r="V63" s="177">
        <v>0</v>
      </c>
      <c r="W63" s="142">
        <v>0</v>
      </c>
      <c r="X63" s="142">
        <f t="shared" si="14"/>
        <v>-65000</v>
      </c>
      <c r="Z63" s="179">
        <v>50000</v>
      </c>
      <c r="AA63" s="179">
        <v>50000</v>
      </c>
      <c r="AB63" s="179"/>
      <c r="AC63" s="179"/>
      <c r="AD63" s="179"/>
      <c r="AE63" s="179">
        <v>103651.8</v>
      </c>
      <c r="AF63" s="175">
        <v>103651.8</v>
      </c>
      <c r="AG63" s="175">
        <f t="shared" si="15"/>
        <v>53651.8</v>
      </c>
      <c r="AI63" s="181">
        <v>50000</v>
      </c>
      <c r="AJ63" s="181">
        <v>50000</v>
      </c>
      <c r="AK63" s="173"/>
      <c r="AL63" s="173">
        <f>IFERROR(VLOOKUP(B63,[2]rptBudgetaryBudgetCrossOrganiza!$A$13596:$N$13694,13,FALSE),"0")</f>
        <v>0</v>
      </c>
      <c r="AM63" s="173"/>
      <c r="AN63" s="173"/>
      <c r="AO63" s="173"/>
      <c r="AP63" s="173"/>
      <c r="AQ63" s="173">
        <f t="shared" si="16"/>
        <v>-50000</v>
      </c>
      <c r="AS63" s="142"/>
      <c r="AT63" s="142"/>
      <c r="AU63" s="142"/>
      <c r="AV63" s="142"/>
      <c r="AW63" s="142"/>
      <c r="AX63" s="142"/>
      <c r="AY63" s="142"/>
      <c r="AZ63" s="142">
        <f t="shared" si="17"/>
        <v>0</v>
      </c>
    </row>
    <row r="64" spans="1:52" x14ac:dyDescent="0.3">
      <c r="A64" s="193">
        <v>5</v>
      </c>
      <c r="B64" s="143" t="s">
        <v>259</v>
      </c>
      <c r="C64" s="151" t="str">
        <f t="shared" si="9"/>
        <v>04</v>
      </c>
      <c r="D64" s="151" t="str">
        <f t="shared" si="10"/>
        <v>00</v>
      </c>
      <c r="E64" s="149" t="str">
        <f t="shared" si="11"/>
        <v>140</v>
      </c>
      <c r="F64" s="129" t="str">
        <f t="shared" si="12"/>
        <v>6000.12</v>
      </c>
      <c r="G64" s="143" t="s">
        <v>163</v>
      </c>
      <c r="H64" s="166">
        <v>0</v>
      </c>
      <c r="I64" s="166">
        <v>0</v>
      </c>
      <c r="J64" s="166"/>
      <c r="K64" s="166"/>
      <c r="L64" s="166"/>
      <c r="M64" s="166">
        <v>0</v>
      </c>
      <c r="N64" s="141">
        <v>0</v>
      </c>
      <c r="O64" s="141">
        <f t="shared" si="13"/>
        <v>0</v>
      </c>
      <c r="Q64" s="177">
        <v>0</v>
      </c>
      <c r="R64" s="177">
        <v>0</v>
      </c>
      <c r="S64" s="177"/>
      <c r="T64" s="177"/>
      <c r="U64" s="177"/>
      <c r="V64" s="177">
        <v>0</v>
      </c>
      <c r="W64" s="142">
        <v>0</v>
      </c>
      <c r="X64" s="142">
        <f t="shared" si="14"/>
        <v>0</v>
      </c>
      <c r="Z64" s="179">
        <v>400</v>
      </c>
      <c r="AA64" s="179">
        <v>400</v>
      </c>
      <c r="AB64" s="179"/>
      <c r="AC64" s="179"/>
      <c r="AD64" s="179"/>
      <c r="AE64" s="179">
        <v>0</v>
      </c>
      <c r="AF64" s="175">
        <v>0</v>
      </c>
      <c r="AG64" s="175">
        <f t="shared" si="15"/>
        <v>-400</v>
      </c>
      <c r="AI64" s="181">
        <v>0</v>
      </c>
      <c r="AJ64" s="181">
        <v>0</v>
      </c>
      <c r="AK64" s="173"/>
      <c r="AL64" s="173">
        <f>IFERROR(VLOOKUP(B64,[2]rptBudgetaryBudgetCrossOrganiza!$A$13596:$N$13694,13,FALSE),"0")</f>
        <v>0</v>
      </c>
      <c r="AM64" s="173"/>
      <c r="AN64" s="173"/>
      <c r="AO64" s="173"/>
      <c r="AP64" s="173"/>
      <c r="AQ64" s="173">
        <f t="shared" si="16"/>
        <v>0</v>
      </c>
      <c r="AS64" s="142"/>
      <c r="AT64" s="142"/>
      <c r="AU64" s="142"/>
      <c r="AV64" s="142"/>
      <c r="AW64" s="142"/>
      <c r="AX64" s="142"/>
      <c r="AY64" s="142"/>
      <c r="AZ64" s="142">
        <f t="shared" si="17"/>
        <v>0</v>
      </c>
    </row>
    <row r="65" spans="1:52" x14ac:dyDescent="0.3">
      <c r="A65" s="193">
        <v>5</v>
      </c>
      <c r="B65" s="143" t="s">
        <v>260</v>
      </c>
      <c r="C65" s="151" t="str">
        <f t="shared" si="9"/>
        <v>04</v>
      </c>
      <c r="D65" s="151" t="str">
        <f t="shared" si="10"/>
        <v>00</v>
      </c>
      <c r="E65" s="149" t="str">
        <f t="shared" si="11"/>
        <v>140</v>
      </c>
      <c r="F65" s="129" t="str">
        <f t="shared" si="12"/>
        <v>6000.16</v>
      </c>
      <c r="G65" s="143" t="s">
        <v>304</v>
      </c>
      <c r="H65" s="166">
        <v>75000</v>
      </c>
      <c r="I65" s="166">
        <v>67700</v>
      </c>
      <c r="J65" s="166"/>
      <c r="K65" s="166"/>
      <c r="L65" s="166"/>
      <c r="M65" s="166">
        <v>2276.9299999999998</v>
      </c>
      <c r="N65" s="141">
        <v>2276.9299999999998</v>
      </c>
      <c r="O65" s="141">
        <f t="shared" si="13"/>
        <v>-65423.07</v>
      </c>
      <c r="Q65" s="177">
        <v>0</v>
      </c>
      <c r="R65" s="177">
        <v>0</v>
      </c>
      <c r="S65" s="177"/>
      <c r="T65" s="177"/>
      <c r="U65" s="177"/>
      <c r="V65" s="177">
        <v>0</v>
      </c>
      <c r="W65" s="142">
        <v>0</v>
      </c>
      <c r="X65" s="142">
        <f t="shared" si="14"/>
        <v>0</v>
      </c>
      <c r="Z65" s="179">
        <v>600</v>
      </c>
      <c r="AA65" s="179">
        <v>600</v>
      </c>
      <c r="AB65" s="179"/>
      <c r="AC65" s="179"/>
      <c r="AD65" s="179"/>
      <c r="AE65" s="179">
        <v>0</v>
      </c>
      <c r="AF65" s="175">
        <v>0</v>
      </c>
      <c r="AG65" s="175">
        <f t="shared" si="15"/>
        <v>-600</v>
      </c>
      <c r="AI65" s="181">
        <v>600</v>
      </c>
      <c r="AJ65" s="181">
        <v>600</v>
      </c>
      <c r="AK65" s="173"/>
      <c r="AL65" s="173">
        <f>IFERROR(VLOOKUP(B65,[2]rptBudgetaryBudgetCrossOrganiza!$A$13596:$N$13694,13,FALSE),"0")</f>
        <v>0</v>
      </c>
      <c r="AM65" s="173"/>
      <c r="AN65" s="173"/>
      <c r="AO65" s="173"/>
      <c r="AP65" s="173"/>
      <c r="AQ65" s="173">
        <f t="shared" si="16"/>
        <v>-600</v>
      </c>
      <c r="AS65" s="142"/>
      <c r="AT65" s="142"/>
      <c r="AU65" s="142"/>
      <c r="AV65" s="142"/>
      <c r="AW65" s="142"/>
      <c r="AX65" s="142"/>
      <c r="AY65" s="142"/>
      <c r="AZ65" s="142">
        <f t="shared" si="17"/>
        <v>0</v>
      </c>
    </row>
    <row r="66" spans="1:52" x14ac:dyDescent="0.3">
      <c r="A66" s="193">
        <v>5</v>
      </c>
      <c r="B66" s="143" t="s">
        <v>261</v>
      </c>
      <c r="C66" s="151" t="str">
        <f t="shared" si="9"/>
        <v>04</v>
      </c>
      <c r="D66" s="151" t="str">
        <f t="shared" si="10"/>
        <v>00</v>
      </c>
      <c r="E66" s="149" t="str">
        <f t="shared" si="11"/>
        <v>140</v>
      </c>
      <c r="F66" s="129" t="str">
        <f t="shared" si="12"/>
        <v>6000.17</v>
      </c>
      <c r="G66" s="143" t="s">
        <v>305</v>
      </c>
      <c r="H66" s="166">
        <v>2500</v>
      </c>
      <c r="I66" s="166">
        <v>2500</v>
      </c>
      <c r="J66" s="166"/>
      <c r="K66" s="166"/>
      <c r="L66" s="166"/>
      <c r="M66" s="166">
        <v>3128</v>
      </c>
      <c r="N66" s="141">
        <v>3128</v>
      </c>
      <c r="O66" s="141">
        <f t="shared" si="13"/>
        <v>628</v>
      </c>
      <c r="Q66" s="177">
        <v>2750</v>
      </c>
      <c r="R66" s="177">
        <v>2750</v>
      </c>
      <c r="S66" s="177"/>
      <c r="T66" s="177"/>
      <c r="U66" s="177"/>
      <c r="V66" s="177">
        <v>1936.22</v>
      </c>
      <c r="W66" s="142">
        <v>1936.22</v>
      </c>
      <c r="X66" s="142">
        <f t="shared" si="14"/>
        <v>-813.78</v>
      </c>
      <c r="Z66" s="179">
        <v>2760</v>
      </c>
      <c r="AA66" s="179">
        <v>2760</v>
      </c>
      <c r="AB66" s="179"/>
      <c r="AC66" s="179"/>
      <c r="AD66" s="179"/>
      <c r="AE66" s="179">
        <v>3121</v>
      </c>
      <c r="AF66" s="175">
        <v>3121</v>
      </c>
      <c r="AG66" s="175">
        <f t="shared" si="15"/>
        <v>361</v>
      </c>
      <c r="AI66" s="181">
        <v>2760</v>
      </c>
      <c r="AJ66" s="181">
        <v>2760</v>
      </c>
      <c r="AK66" s="173"/>
      <c r="AL66" s="173">
        <f>IFERROR(VLOOKUP(B66,[2]rptBudgetaryBudgetCrossOrganiza!$A$13596:$N$13694,13,FALSE),"0")</f>
        <v>3183</v>
      </c>
      <c r="AM66" s="173"/>
      <c r="AN66" s="173"/>
      <c r="AO66" s="173"/>
      <c r="AP66" s="173"/>
      <c r="AQ66" s="173">
        <f t="shared" si="16"/>
        <v>-2760</v>
      </c>
      <c r="AS66" s="142"/>
      <c r="AT66" s="142"/>
      <c r="AU66" s="142"/>
      <c r="AV66" s="142"/>
      <c r="AW66" s="142"/>
      <c r="AX66" s="142"/>
      <c r="AY66" s="142"/>
      <c r="AZ66" s="142">
        <f t="shared" si="17"/>
        <v>0</v>
      </c>
    </row>
    <row r="67" spans="1:52" x14ac:dyDescent="0.3">
      <c r="A67" s="193">
        <v>5</v>
      </c>
      <c r="B67" s="143" t="s">
        <v>262</v>
      </c>
      <c r="C67" s="151" t="str">
        <f t="shared" ref="C67:C98" si="18">MID(B67,5,2)</f>
        <v>04</v>
      </c>
      <c r="D67" s="151" t="str">
        <f t="shared" ref="D67:D100" si="19">MID(B67,8,2)</f>
        <v>00</v>
      </c>
      <c r="E67" s="149" t="str">
        <f t="shared" ref="E67:E100" si="20">MID(B67,11,3)</f>
        <v>140</v>
      </c>
      <c r="F67" s="129" t="str">
        <f t="shared" ref="F67:F100" si="21">RIGHT(B67,7)</f>
        <v>6000.18</v>
      </c>
      <c r="G67" s="143" t="s">
        <v>160</v>
      </c>
      <c r="H67" s="166">
        <v>125000</v>
      </c>
      <c r="I67" s="166">
        <v>125000</v>
      </c>
      <c r="J67" s="166"/>
      <c r="K67" s="166"/>
      <c r="L67" s="166"/>
      <c r="M67" s="166">
        <v>57273.41</v>
      </c>
      <c r="N67" s="141">
        <v>57273.41</v>
      </c>
      <c r="O67" s="141">
        <f t="shared" si="13"/>
        <v>-67726.59</v>
      </c>
      <c r="Q67" s="177">
        <v>200000</v>
      </c>
      <c r="R67" s="177">
        <v>200000</v>
      </c>
      <c r="S67" s="177"/>
      <c r="T67" s="177"/>
      <c r="U67" s="177"/>
      <c r="V67" s="177">
        <v>102587.81</v>
      </c>
      <c r="W67" s="142">
        <v>102587.81</v>
      </c>
      <c r="X67" s="142">
        <f t="shared" si="14"/>
        <v>-97412.19</v>
      </c>
      <c r="Z67" s="179">
        <v>0</v>
      </c>
      <c r="AA67" s="179">
        <v>0</v>
      </c>
      <c r="AB67" s="179"/>
      <c r="AC67" s="179"/>
      <c r="AD67" s="179"/>
      <c r="AE67" s="179">
        <v>31864.880000000001</v>
      </c>
      <c r="AF67" s="175">
        <v>31864.880000000001</v>
      </c>
      <c r="AG67" s="175">
        <f t="shared" si="15"/>
        <v>31864.880000000001</v>
      </c>
      <c r="AI67" s="181">
        <v>0</v>
      </c>
      <c r="AJ67" s="181">
        <v>0</v>
      </c>
      <c r="AK67" s="173"/>
      <c r="AL67" s="173">
        <f>IFERROR(VLOOKUP(B67,[2]rptBudgetaryBudgetCrossOrganiza!$A$13596:$N$13694,13,FALSE),"0")</f>
        <v>0</v>
      </c>
      <c r="AM67" s="173"/>
      <c r="AN67" s="173"/>
      <c r="AO67" s="173"/>
      <c r="AP67" s="173"/>
      <c r="AQ67" s="173">
        <f t="shared" si="16"/>
        <v>0</v>
      </c>
      <c r="AS67" s="142"/>
      <c r="AT67" s="142"/>
      <c r="AU67" s="142"/>
      <c r="AV67" s="142"/>
      <c r="AW67" s="142"/>
      <c r="AX67" s="142"/>
      <c r="AY67" s="142"/>
      <c r="AZ67" s="142">
        <f t="shared" si="17"/>
        <v>0</v>
      </c>
    </row>
    <row r="68" spans="1:52" x14ac:dyDescent="0.3">
      <c r="A68" s="193">
        <v>5</v>
      </c>
      <c r="B68" s="143" t="s">
        <v>263</v>
      </c>
      <c r="C68" s="151" t="str">
        <f t="shared" si="18"/>
        <v>04</v>
      </c>
      <c r="D68" s="151" t="str">
        <f t="shared" si="19"/>
        <v>00</v>
      </c>
      <c r="E68" s="149" t="str">
        <f t="shared" si="20"/>
        <v>140</v>
      </c>
      <c r="F68" s="129" t="str">
        <f t="shared" si="21"/>
        <v>6000.19</v>
      </c>
      <c r="G68" s="143" t="s">
        <v>159</v>
      </c>
      <c r="H68" s="166">
        <v>0</v>
      </c>
      <c r="I68" s="166">
        <v>0</v>
      </c>
      <c r="J68" s="166"/>
      <c r="K68" s="166"/>
      <c r="L68" s="166"/>
      <c r="M68" s="166">
        <v>0</v>
      </c>
      <c r="N68" s="141">
        <v>0</v>
      </c>
      <c r="O68" s="141">
        <f t="shared" si="13"/>
        <v>0</v>
      </c>
      <c r="Q68" s="177">
        <v>0</v>
      </c>
      <c r="R68" s="177">
        <v>0</v>
      </c>
      <c r="S68" s="177"/>
      <c r="T68" s="177"/>
      <c r="U68" s="177"/>
      <c r="V68" s="177">
        <v>0</v>
      </c>
      <c r="W68" s="142">
        <v>0</v>
      </c>
      <c r="X68" s="142">
        <f t="shared" si="14"/>
        <v>0</v>
      </c>
      <c r="Z68" s="179">
        <v>0</v>
      </c>
      <c r="AA68" s="179">
        <v>0</v>
      </c>
      <c r="AB68" s="179"/>
      <c r="AC68" s="179"/>
      <c r="AD68" s="179"/>
      <c r="AE68" s="179">
        <v>0</v>
      </c>
      <c r="AF68" s="175">
        <v>0</v>
      </c>
      <c r="AG68" s="175">
        <f t="shared" si="15"/>
        <v>0</v>
      </c>
      <c r="AI68" s="181">
        <v>0</v>
      </c>
      <c r="AJ68" s="181">
        <v>0</v>
      </c>
      <c r="AK68" s="173"/>
      <c r="AL68" s="173">
        <f>IFERROR(VLOOKUP(B68,[2]rptBudgetaryBudgetCrossOrganiza!$A$13596:$N$13694,13,FALSE),"0")</f>
        <v>0</v>
      </c>
      <c r="AM68" s="173"/>
      <c r="AN68" s="173"/>
      <c r="AO68" s="173"/>
      <c r="AP68" s="173"/>
      <c r="AQ68" s="173">
        <f t="shared" si="16"/>
        <v>0</v>
      </c>
      <c r="AS68" s="142"/>
      <c r="AT68" s="142"/>
      <c r="AU68" s="142"/>
      <c r="AV68" s="142"/>
      <c r="AW68" s="142"/>
      <c r="AX68" s="142"/>
      <c r="AY68" s="142"/>
      <c r="AZ68" s="142">
        <f t="shared" si="17"/>
        <v>0</v>
      </c>
    </row>
    <row r="69" spans="1:52" x14ac:dyDescent="0.3">
      <c r="A69" s="193">
        <v>6</v>
      </c>
      <c r="B69" s="143" t="s">
        <v>264</v>
      </c>
      <c r="C69" s="151" t="str">
        <f t="shared" si="18"/>
        <v>04</v>
      </c>
      <c r="D69" s="151" t="str">
        <f t="shared" si="19"/>
        <v>00</v>
      </c>
      <c r="E69" s="149" t="str">
        <f t="shared" si="20"/>
        <v>140</v>
      </c>
      <c r="F69" s="129" t="str">
        <f t="shared" si="21"/>
        <v>6100.01</v>
      </c>
      <c r="G69" s="143" t="s">
        <v>116</v>
      </c>
      <c r="H69" s="166">
        <v>7000</v>
      </c>
      <c r="I69" s="166">
        <v>7000</v>
      </c>
      <c r="J69" s="166"/>
      <c r="K69" s="166"/>
      <c r="L69" s="166"/>
      <c r="M69" s="166">
        <v>6851.39</v>
      </c>
      <c r="N69" s="141">
        <v>6851.39</v>
      </c>
      <c r="O69" s="141">
        <f t="shared" si="13"/>
        <v>-148.60999999999967</v>
      </c>
      <c r="Q69" s="177">
        <v>7500</v>
      </c>
      <c r="R69" s="177">
        <v>7500</v>
      </c>
      <c r="S69" s="177"/>
      <c r="T69" s="177"/>
      <c r="U69" s="177"/>
      <c r="V69" s="177">
        <v>6624.82</v>
      </c>
      <c r="W69" s="142">
        <v>6624.82</v>
      </c>
      <c r="X69" s="142">
        <f t="shared" si="14"/>
        <v>-875.18000000000029</v>
      </c>
      <c r="Z69" s="179">
        <v>8000</v>
      </c>
      <c r="AA69" s="179">
        <v>8000</v>
      </c>
      <c r="AB69" s="179"/>
      <c r="AC69" s="179"/>
      <c r="AD69" s="179"/>
      <c r="AE69" s="179">
        <v>6520.66</v>
      </c>
      <c r="AF69" s="175">
        <v>6520.66</v>
      </c>
      <c r="AG69" s="175">
        <f t="shared" si="15"/>
        <v>-1479.3400000000001</v>
      </c>
      <c r="AI69" s="181">
        <v>8000</v>
      </c>
      <c r="AJ69" s="181">
        <v>8000</v>
      </c>
      <c r="AK69" s="173"/>
      <c r="AL69" s="173">
        <f>IFERROR(VLOOKUP(B69,[2]rptBudgetaryBudgetCrossOrganiza!$A$13596:$N$13694,13,FALSE),"0")</f>
        <v>1341.53</v>
      </c>
      <c r="AM69" s="173"/>
      <c r="AN69" s="173"/>
      <c r="AO69" s="173"/>
      <c r="AP69" s="173"/>
      <c r="AQ69" s="173">
        <f t="shared" si="16"/>
        <v>-8000</v>
      </c>
      <c r="AS69" s="142"/>
      <c r="AT69" s="142"/>
      <c r="AU69" s="142"/>
      <c r="AV69" s="142"/>
      <c r="AW69" s="142"/>
      <c r="AX69" s="142"/>
      <c r="AY69" s="142"/>
      <c r="AZ69" s="142">
        <f t="shared" si="17"/>
        <v>0</v>
      </c>
    </row>
    <row r="70" spans="1:52" x14ac:dyDescent="0.3">
      <c r="A70" s="193">
        <v>6</v>
      </c>
      <c r="B70" s="143" t="s">
        <v>265</v>
      </c>
      <c r="C70" s="151" t="str">
        <f t="shared" si="18"/>
        <v>04</v>
      </c>
      <c r="D70" s="151" t="str">
        <f t="shared" si="19"/>
        <v>00</v>
      </c>
      <c r="E70" s="149" t="str">
        <f t="shared" si="20"/>
        <v>140</v>
      </c>
      <c r="F70" s="129" t="str">
        <f t="shared" si="21"/>
        <v>6100.02</v>
      </c>
      <c r="G70" s="143" t="s">
        <v>147</v>
      </c>
      <c r="H70" s="166">
        <v>940</v>
      </c>
      <c r="I70" s="166">
        <v>940</v>
      </c>
      <c r="J70" s="166"/>
      <c r="K70" s="166"/>
      <c r="L70" s="166"/>
      <c r="M70" s="166">
        <v>939.23</v>
      </c>
      <c r="N70" s="141">
        <v>939.23</v>
      </c>
      <c r="O70" s="141">
        <f t="shared" ref="O70:O100" si="22">N70-I70</f>
        <v>-0.76999999999998181</v>
      </c>
      <c r="Q70" s="177">
        <v>1100</v>
      </c>
      <c r="R70" s="177">
        <v>1100</v>
      </c>
      <c r="S70" s="177"/>
      <c r="T70" s="177"/>
      <c r="U70" s="177"/>
      <c r="V70" s="177">
        <v>876.97</v>
      </c>
      <c r="W70" s="142">
        <v>876.97</v>
      </c>
      <c r="X70" s="142">
        <f t="shared" ref="X70:X100" si="23">W70-R70</f>
        <v>-223.02999999999997</v>
      </c>
      <c r="Z70" s="179">
        <v>1000</v>
      </c>
      <c r="AA70" s="179">
        <v>1000</v>
      </c>
      <c r="AB70" s="179"/>
      <c r="AC70" s="179"/>
      <c r="AD70" s="179"/>
      <c r="AE70" s="179">
        <v>954.2</v>
      </c>
      <c r="AF70" s="175">
        <v>954.2</v>
      </c>
      <c r="AG70" s="175">
        <f t="shared" ref="AG70:AG100" si="24">AF70-AA70</f>
        <v>-45.799999999999955</v>
      </c>
      <c r="AI70" s="181">
        <v>1000</v>
      </c>
      <c r="AJ70" s="181">
        <v>1000</v>
      </c>
      <c r="AK70" s="173"/>
      <c r="AL70" s="173">
        <f>IFERROR(VLOOKUP(B70,[2]rptBudgetaryBudgetCrossOrganiza!$A$13596:$N$13694,13,FALSE),"0")</f>
        <v>177.26</v>
      </c>
      <c r="AM70" s="173"/>
      <c r="AN70" s="173"/>
      <c r="AO70" s="173"/>
      <c r="AP70" s="173"/>
      <c r="AQ70" s="173">
        <f t="shared" ref="AQ70:AQ100" si="25">AP70-AJ70</f>
        <v>-1000</v>
      </c>
      <c r="AS70" s="142"/>
      <c r="AT70" s="142"/>
      <c r="AU70" s="142"/>
      <c r="AV70" s="142"/>
      <c r="AW70" s="142"/>
      <c r="AX70" s="142"/>
      <c r="AY70" s="142"/>
      <c r="AZ70" s="142">
        <f t="shared" ref="AZ70:AZ100" si="26">AY70-AT70</f>
        <v>0</v>
      </c>
    </row>
    <row r="71" spans="1:52" x14ac:dyDescent="0.3">
      <c r="A71" s="193">
        <v>6</v>
      </c>
      <c r="B71" s="143" t="s">
        <v>266</v>
      </c>
      <c r="C71" s="151" t="str">
        <f t="shared" si="18"/>
        <v>04</v>
      </c>
      <c r="D71" s="151" t="str">
        <f t="shared" si="19"/>
        <v>00</v>
      </c>
      <c r="E71" s="149" t="str">
        <f t="shared" si="20"/>
        <v>140</v>
      </c>
      <c r="F71" s="129" t="str">
        <f t="shared" si="21"/>
        <v>6100.03</v>
      </c>
      <c r="G71" s="143" t="s">
        <v>148</v>
      </c>
      <c r="H71" s="166">
        <v>1180</v>
      </c>
      <c r="I71" s="166">
        <v>1180</v>
      </c>
      <c r="J71" s="166"/>
      <c r="K71" s="166"/>
      <c r="L71" s="166"/>
      <c r="M71" s="166">
        <v>841.63</v>
      </c>
      <c r="N71" s="141">
        <v>841.63</v>
      </c>
      <c r="O71" s="141">
        <f t="shared" si="22"/>
        <v>-338.37</v>
      </c>
      <c r="Q71" s="177">
        <v>1350</v>
      </c>
      <c r="R71" s="177">
        <v>1350</v>
      </c>
      <c r="S71" s="177"/>
      <c r="T71" s="177"/>
      <c r="U71" s="177"/>
      <c r="V71" s="177">
        <v>1057.25</v>
      </c>
      <c r="W71" s="142">
        <v>1057.25</v>
      </c>
      <c r="X71" s="142">
        <f t="shared" si="23"/>
        <v>-292.75</v>
      </c>
      <c r="Z71" s="179">
        <v>1400</v>
      </c>
      <c r="AA71" s="179">
        <v>1400</v>
      </c>
      <c r="AB71" s="179"/>
      <c r="AC71" s="179"/>
      <c r="AD71" s="179"/>
      <c r="AE71" s="179">
        <v>584.01</v>
      </c>
      <c r="AF71" s="175">
        <v>584.01</v>
      </c>
      <c r="AG71" s="175">
        <f t="shared" si="24"/>
        <v>-815.99</v>
      </c>
      <c r="AI71" s="181">
        <v>1400</v>
      </c>
      <c r="AJ71" s="181">
        <v>1400</v>
      </c>
      <c r="AK71" s="173"/>
      <c r="AL71" s="173">
        <f>IFERROR(VLOOKUP(B71,[2]rptBudgetaryBudgetCrossOrganiza!$A$13596:$N$13694,13,FALSE),"0")</f>
        <v>75.7</v>
      </c>
      <c r="AM71" s="173"/>
      <c r="AN71" s="173"/>
      <c r="AO71" s="173"/>
      <c r="AP71" s="173"/>
      <c r="AQ71" s="173">
        <f t="shared" si="25"/>
        <v>-1400</v>
      </c>
      <c r="AS71" s="142"/>
      <c r="AT71" s="142"/>
      <c r="AU71" s="142"/>
      <c r="AV71" s="142"/>
      <c r="AW71" s="142"/>
      <c r="AX71" s="142"/>
      <c r="AY71" s="142"/>
      <c r="AZ71" s="142">
        <f t="shared" si="26"/>
        <v>0</v>
      </c>
    </row>
    <row r="72" spans="1:52" x14ac:dyDescent="0.3">
      <c r="A72" s="193">
        <v>6</v>
      </c>
      <c r="B72" s="143" t="s">
        <v>267</v>
      </c>
      <c r="C72" s="151" t="str">
        <f t="shared" si="18"/>
        <v>04</v>
      </c>
      <c r="D72" s="151" t="str">
        <f t="shared" si="19"/>
        <v>00</v>
      </c>
      <c r="E72" s="149" t="str">
        <f t="shared" si="20"/>
        <v>140</v>
      </c>
      <c r="F72" s="129" t="str">
        <f t="shared" si="21"/>
        <v>6200.01</v>
      </c>
      <c r="G72" s="143" t="s">
        <v>149</v>
      </c>
      <c r="H72" s="166">
        <v>1500</v>
      </c>
      <c r="I72" s="166">
        <v>1500</v>
      </c>
      <c r="J72" s="166"/>
      <c r="K72" s="166"/>
      <c r="L72" s="166"/>
      <c r="M72" s="166">
        <v>1359.76</v>
      </c>
      <c r="N72" s="141">
        <v>1359.76</v>
      </c>
      <c r="O72" s="141">
        <f t="shared" si="22"/>
        <v>-140.24</v>
      </c>
      <c r="Q72" s="177">
        <v>1750</v>
      </c>
      <c r="R72" s="177">
        <v>1750</v>
      </c>
      <c r="S72" s="177"/>
      <c r="T72" s="177"/>
      <c r="U72" s="177"/>
      <c r="V72" s="177">
        <v>0</v>
      </c>
      <c r="W72" s="142">
        <v>0</v>
      </c>
      <c r="X72" s="142">
        <f t="shared" si="23"/>
        <v>-1750</v>
      </c>
      <c r="Z72" s="179">
        <v>1000</v>
      </c>
      <c r="AA72" s="179">
        <v>1000</v>
      </c>
      <c r="AB72" s="179"/>
      <c r="AC72" s="179"/>
      <c r="AD72" s="179"/>
      <c r="AE72" s="179">
        <v>920.52</v>
      </c>
      <c r="AF72" s="175">
        <v>920.52</v>
      </c>
      <c r="AG72" s="175">
        <f t="shared" si="24"/>
        <v>-79.480000000000018</v>
      </c>
      <c r="AI72" s="181">
        <v>1000</v>
      </c>
      <c r="AJ72" s="181">
        <v>1000</v>
      </c>
      <c r="AK72" s="173"/>
      <c r="AL72" s="173">
        <f>IFERROR(VLOOKUP(B72,[2]rptBudgetaryBudgetCrossOrganiza!$A$13596:$N$13694,13,FALSE),"0")</f>
        <v>0</v>
      </c>
      <c r="AM72" s="173"/>
      <c r="AN72" s="173"/>
      <c r="AO72" s="173"/>
      <c r="AP72" s="173"/>
      <c r="AQ72" s="173">
        <f t="shared" si="25"/>
        <v>-1000</v>
      </c>
      <c r="AS72" s="142"/>
      <c r="AT72" s="142"/>
      <c r="AU72" s="142"/>
      <c r="AV72" s="142"/>
      <c r="AW72" s="142"/>
      <c r="AX72" s="142"/>
      <c r="AY72" s="142"/>
      <c r="AZ72" s="142">
        <f t="shared" si="26"/>
        <v>0</v>
      </c>
    </row>
    <row r="73" spans="1:52" x14ac:dyDescent="0.3">
      <c r="A73" s="193">
        <v>6</v>
      </c>
      <c r="B73" s="143" t="s">
        <v>268</v>
      </c>
      <c r="C73" s="151" t="str">
        <f t="shared" si="18"/>
        <v>04</v>
      </c>
      <c r="D73" s="151" t="str">
        <f t="shared" si="19"/>
        <v>00</v>
      </c>
      <c r="E73" s="149" t="str">
        <f t="shared" si="20"/>
        <v>140</v>
      </c>
      <c r="F73" s="129" t="str">
        <f t="shared" si="21"/>
        <v>6200.02</v>
      </c>
      <c r="G73" s="143" t="s">
        <v>117</v>
      </c>
      <c r="H73" s="166">
        <v>6500</v>
      </c>
      <c r="I73" s="166">
        <v>6500</v>
      </c>
      <c r="J73" s="166"/>
      <c r="K73" s="166"/>
      <c r="L73" s="166"/>
      <c r="M73" s="166">
        <v>6038.57</v>
      </c>
      <c r="N73" s="141">
        <v>6038.57</v>
      </c>
      <c r="O73" s="141">
        <f t="shared" si="22"/>
        <v>-461.43000000000029</v>
      </c>
      <c r="Q73" s="177">
        <v>7000</v>
      </c>
      <c r="R73" s="177">
        <v>7000</v>
      </c>
      <c r="S73" s="177"/>
      <c r="T73" s="177"/>
      <c r="U73" s="177"/>
      <c r="V73" s="177">
        <v>1837.28</v>
      </c>
      <c r="W73" s="142">
        <v>1837.28</v>
      </c>
      <c r="X73" s="142">
        <f t="shared" si="23"/>
        <v>-5162.72</v>
      </c>
      <c r="Z73" s="179">
        <v>5000</v>
      </c>
      <c r="AA73" s="179">
        <v>5000</v>
      </c>
      <c r="AB73" s="179"/>
      <c r="AC73" s="179"/>
      <c r="AD73" s="179"/>
      <c r="AE73" s="179">
        <v>7533.71</v>
      </c>
      <c r="AF73" s="175">
        <v>7533.71</v>
      </c>
      <c r="AG73" s="175">
        <f t="shared" si="24"/>
        <v>2533.71</v>
      </c>
      <c r="AI73" s="181">
        <v>5000</v>
      </c>
      <c r="AJ73" s="181">
        <v>5000</v>
      </c>
      <c r="AK73" s="173"/>
      <c r="AL73" s="173">
        <f>IFERROR(VLOOKUP(B73,[2]rptBudgetaryBudgetCrossOrganiza!$A$13596:$N$13694,13,FALSE),"0")</f>
        <v>0</v>
      </c>
      <c r="AM73" s="173"/>
      <c r="AN73" s="173"/>
      <c r="AO73" s="173"/>
      <c r="AP73" s="173"/>
      <c r="AQ73" s="173">
        <f t="shared" si="25"/>
        <v>-5000</v>
      </c>
      <c r="AS73" s="142"/>
      <c r="AT73" s="142"/>
      <c r="AU73" s="142"/>
      <c r="AV73" s="142"/>
      <c r="AW73" s="142"/>
      <c r="AX73" s="142"/>
      <c r="AY73" s="142"/>
      <c r="AZ73" s="142">
        <f t="shared" si="26"/>
        <v>0</v>
      </c>
    </row>
    <row r="74" spans="1:52" x14ac:dyDescent="0.3">
      <c r="A74" s="193">
        <v>6</v>
      </c>
      <c r="B74" s="143" t="s">
        <v>269</v>
      </c>
      <c r="C74" s="151" t="str">
        <f t="shared" si="18"/>
        <v>04</v>
      </c>
      <c r="D74" s="151" t="str">
        <f t="shared" si="19"/>
        <v>00</v>
      </c>
      <c r="E74" s="149" t="str">
        <f t="shared" si="20"/>
        <v>140</v>
      </c>
      <c r="F74" s="129" t="str">
        <f t="shared" si="21"/>
        <v>6200.09</v>
      </c>
      <c r="G74" s="143" t="s">
        <v>146</v>
      </c>
      <c r="H74" s="166">
        <v>2000</v>
      </c>
      <c r="I74" s="166">
        <v>2000</v>
      </c>
      <c r="J74" s="166"/>
      <c r="K74" s="166"/>
      <c r="L74" s="166"/>
      <c r="M74" s="166">
        <v>2100</v>
      </c>
      <c r="N74" s="141">
        <v>2100</v>
      </c>
      <c r="O74" s="141">
        <f t="shared" si="22"/>
        <v>100</v>
      </c>
      <c r="Q74" s="177">
        <v>0</v>
      </c>
      <c r="R74" s="177">
        <v>0</v>
      </c>
      <c r="S74" s="177"/>
      <c r="T74" s="177"/>
      <c r="U74" s="177"/>
      <c r="V74" s="177">
        <v>0</v>
      </c>
      <c r="W74" s="142">
        <v>0</v>
      </c>
      <c r="X74" s="142">
        <f t="shared" si="23"/>
        <v>0</v>
      </c>
      <c r="Z74" s="179">
        <v>3000</v>
      </c>
      <c r="AA74" s="179">
        <v>3000</v>
      </c>
      <c r="AB74" s="179"/>
      <c r="AC74" s="179"/>
      <c r="AD74" s="179"/>
      <c r="AE74" s="179">
        <v>2400</v>
      </c>
      <c r="AF74" s="175">
        <v>2400</v>
      </c>
      <c r="AG74" s="175">
        <f t="shared" si="24"/>
        <v>-600</v>
      </c>
      <c r="AI74" s="181">
        <v>3000</v>
      </c>
      <c r="AJ74" s="181">
        <v>3000</v>
      </c>
      <c r="AK74" s="173"/>
      <c r="AL74" s="173">
        <f>IFERROR(VLOOKUP(B74,[2]rptBudgetaryBudgetCrossOrganiza!$A$13596:$N$13694,13,FALSE),"0")</f>
        <v>900</v>
      </c>
      <c r="AM74" s="173"/>
      <c r="AN74" s="173"/>
      <c r="AO74" s="173"/>
      <c r="AP74" s="173"/>
      <c r="AQ74" s="173">
        <f t="shared" si="25"/>
        <v>-3000</v>
      </c>
      <c r="AS74" s="142"/>
      <c r="AT74" s="142"/>
      <c r="AU74" s="142"/>
      <c r="AV74" s="142"/>
      <c r="AW74" s="142"/>
      <c r="AX74" s="142"/>
      <c r="AY74" s="142"/>
      <c r="AZ74" s="142">
        <f t="shared" si="26"/>
        <v>0</v>
      </c>
    </row>
    <row r="75" spans="1:52" x14ac:dyDescent="0.3">
      <c r="A75" s="193">
        <v>6</v>
      </c>
      <c r="B75" s="143" t="s">
        <v>270</v>
      </c>
      <c r="C75" s="151" t="str">
        <f t="shared" si="18"/>
        <v>04</v>
      </c>
      <c r="D75" s="151" t="str">
        <f t="shared" si="19"/>
        <v>00</v>
      </c>
      <c r="E75" s="149" t="str">
        <f t="shared" si="20"/>
        <v>140</v>
      </c>
      <c r="F75" s="129" t="str">
        <f t="shared" si="21"/>
        <v>6270.01</v>
      </c>
      <c r="G75" s="143" t="s">
        <v>306</v>
      </c>
      <c r="H75" s="166">
        <v>7000</v>
      </c>
      <c r="I75" s="166">
        <v>7000</v>
      </c>
      <c r="J75" s="166"/>
      <c r="K75" s="166"/>
      <c r="L75" s="166"/>
      <c r="M75" s="166">
        <v>3687.01</v>
      </c>
      <c r="N75" s="141">
        <v>3687.01</v>
      </c>
      <c r="O75" s="141">
        <f t="shared" si="22"/>
        <v>-3312.99</v>
      </c>
      <c r="Q75" s="177">
        <v>5500</v>
      </c>
      <c r="R75" s="177">
        <v>9000</v>
      </c>
      <c r="S75" s="177"/>
      <c r="T75" s="177"/>
      <c r="U75" s="177"/>
      <c r="V75" s="177">
        <v>7673.28</v>
      </c>
      <c r="W75" s="142">
        <v>7673.28</v>
      </c>
      <c r="X75" s="142">
        <f t="shared" si="23"/>
        <v>-1326.7200000000003</v>
      </c>
      <c r="Z75" s="179">
        <v>10000</v>
      </c>
      <c r="AA75" s="179">
        <v>10000</v>
      </c>
      <c r="AB75" s="179"/>
      <c r="AC75" s="179"/>
      <c r="AD75" s="179"/>
      <c r="AE75" s="179">
        <v>5153.8999999999996</v>
      </c>
      <c r="AF75" s="175">
        <v>5153.8999999999996</v>
      </c>
      <c r="AG75" s="175">
        <f t="shared" si="24"/>
        <v>-4846.1000000000004</v>
      </c>
      <c r="AI75" s="181">
        <v>10000</v>
      </c>
      <c r="AJ75" s="181">
        <v>10000</v>
      </c>
      <c r="AK75" s="173"/>
      <c r="AL75" s="173">
        <f>IFERROR(VLOOKUP(B75,[2]rptBudgetaryBudgetCrossOrganiza!$A$13596:$N$13694,13,FALSE),"0")</f>
        <v>0</v>
      </c>
      <c r="AM75" s="173"/>
      <c r="AN75" s="173"/>
      <c r="AO75" s="173"/>
      <c r="AP75" s="173"/>
      <c r="AQ75" s="173">
        <f t="shared" si="25"/>
        <v>-10000</v>
      </c>
      <c r="AS75" s="142"/>
      <c r="AT75" s="142"/>
      <c r="AU75" s="142"/>
      <c r="AV75" s="142"/>
      <c r="AW75" s="142"/>
      <c r="AX75" s="142"/>
      <c r="AY75" s="142"/>
      <c r="AZ75" s="142">
        <f t="shared" si="26"/>
        <v>0</v>
      </c>
    </row>
    <row r="76" spans="1:52" x14ac:dyDescent="0.3">
      <c r="A76" s="193">
        <v>6</v>
      </c>
      <c r="B76" s="143" t="s">
        <v>271</v>
      </c>
      <c r="C76" s="151" t="str">
        <f t="shared" si="18"/>
        <v>04</v>
      </c>
      <c r="D76" s="151" t="str">
        <f t="shared" si="19"/>
        <v>00</v>
      </c>
      <c r="E76" s="149" t="str">
        <f t="shared" si="20"/>
        <v>140</v>
      </c>
      <c r="F76" s="129" t="str">
        <f t="shared" si="21"/>
        <v>6270.02</v>
      </c>
      <c r="G76" s="143" t="s">
        <v>307</v>
      </c>
      <c r="H76" s="166">
        <v>10000</v>
      </c>
      <c r="I76" s="166">
        <v>10000</v>
      </c>
      <c r="J76" s="166"/>
      <c r="K76" s="166"/>
      <c r="L76" s="166"/>
      <c r="M76" s="166">
        <v>7276.99</v>
      </c>
      <c r="N76" s="141">
        <v>7276.99</v>
      </c>
      <c r="O76" s="141">
        <f t="shared" si="22"/>
        <v>-2723.01</v>
      </c>
      <c r="Q76" s="177">
        <v>5000</v>
      </c>
      <c r="R76" s="177">
        <v>5000</v>
      </c>
      <c r="S76" s="177"/>
      <c r="T76" s="177"/>
      <c r="U76" s="177"/>
      <c r="V76" s="177">
        <v>4816.62</v>
      </c>
      <c r="W76" s="142">
        <v>4816.62</v>
      </c>
      <c r="X76" s="142">
        <f t="shared" si="23"/>
        <v>-183.38000000000011</v>
      </c>
      <c r="Z76" s="179">
        <v>3000</v>
      </c>
      <c r="AA76" s="179">
        <v>3000</v>
      </c>
      <c r="AB76" s="179"/>
      <c r="AC76" s="179"/>
      <c r="AD76" s="179"/>
      <c r="AE76" s="179">
        <v>930.91</v>
      </c>
      <c r="AF76" s="175">
        <v>930.91</v>
      </c>
      <c r="AG76" s="175">
        <f t="shared" si="24"/>
        <v>-2069.09</v>
      </c>
      <c r="AI76" s="181">
        <v>3000</v>
      </c>
      <c r="AJ76" s="181">
        <v>3000</v>
      </c>
      <c r="AK76" s="173"/>
      <c r="AL76" s="173">
        <f>IFERROR(VLOOKUP(B76,[2]rptBudgetaryBudgetCrossOrganiza!$A$13596:$N$13694,13,FALSE),"0")</f>
        <v>0</v>
      </c>
      <c r="AM76" s="173"/>
      <c r="AN76" s="173"/>
      <c r="AO76" s="173"/>
      <c r="AP76" s="173"/>
      <c r="AQ76" s="173">
        <f t="shared" si="25"/>
        <v>-3000</v>
      </c>
      <c r="AS76" s="142"/>
      <c r="AT76" s="142"/>
      <c r="AU76" s="142"/>
      <c r="AV76" s="142"/>
      <c r="AW76" s="142"/>
      <c r="AX76" s="142"/>
      <c r="AY76" s="142"/>
      <c r="AZ76" s="142">
        <f t="shared" si="26"/>
        <v>0</v>
      </c>
    </row>
    <row r="77" spans="1:52" x14ac:dyDescent="0.3">
      <c r="A77" s="193">
        <v>6</v>
      </c>
      <c r="B77" s="143" t="s">
        <v>272</v>
      </c>
      <c r="C77" s="151" t="str">
        <f t="shared" si="18"/>
        <v>04</v>
      </c>
      <c r="D77" s="151" t="str">
        <f t="shared" si="19"/>
        <v>00</v>
      </c>
      <c r="E77" s="149" t="str">
        <f t="shared" si="20"/>
        <v>140</v>
      </c>
      <c r="F77" s="129" t="str">
        <f t="shared" si="21"/>
        <v>6300.01</v>
      </c>
      <c r="G77" s="143" t="s">
        <v>150</v>
      </c>
      <c r="H77" s="166">
        <v>43250</v>
      </c>
      <c r="I77" s="166">
        <v>43250</v>
      </c>
      <c r="J77" s="166"/>
      <c r="K77" s="166"/>
      <c r="L77" s="166"/>
      <c r="M77" s="166">
        <v>32207</v>
      </c>
      <c r="N77" s="141">
        <v>32207</v>
      </c>
      <c r="O77" s="141">
        <f t="shared" si="22"/>
        <v>-11043</v>
      </c>
      <c r="Q77" s="177">
        <v>45950</v>
      </c>
      <c r="R77" s="177">
        <v>45950</v>
      </c>
      <c r="S77" s="177"/>
      <c r="T77" s="177"/>
      <c r="U77" s="177"/>
      <c r="V77" s="177">
        <v>35668</v>
      </c>
      <c r="W77" s="142">
        <v>35668</v>
      </c>
      <c r="X77" s="142">
        <f t="shared" si="23"/>
        <v>-10282</v>
      </c>
      <c r="Z77" s="179">
        <v>40000</v>
      </c>
      <c r="AA77" s="179">
        <v>40000</v>
      </c>
      <c r="AB77" s="179"/>
      <c r="AC77" s="179"/>
      <c r="AD77" s="179"/>
      <c r="AE77" s="179">
        <v>28649.51</v>
      </c>
      <c r="AF77" s="175">
        <v>28649.51</v>
      </c>
      <c r="AG77" s="175">
        <f t="shared" si="24"/>
        <v>-11350.490000000002</v>
      </c>
      <c r="AI77" s="181">
        <v>40000</v>
      </c>
      <c r="AJ77" s="181">
        <v>40000</v>
      </c>
      <c r="AK77" s="173"/>
      <c r="AL77" s="173">
        <f>IFERROR(VLOOKUP(B77,[2]rptBudgetaryBudgetCrossOrganiza!$A$13596:$N$13694,13,FALSE),"0")</f>
        <v>16884</v>
      </c>
      <c r="AM77" s="173"/>
      <c r="AN77" s="173"/>
      <c r="AO77" s="173"/>
      <c r="AP77" s="173"/>
      <c r="AQ77" s="173">
        <f t="shared" si="25"/>
        <v>-40000</v>
      </c>
      <c r="AS77" s="142"/>
      <c r="AT77" s="142"/>
      <c r="AU77" s="142"/>
      <c r="AV77" s="142"/>
      <c r="AW77" s="142"/>
      <c r="AX77" s="142"/>
      <c r="AY77" s="142"/>
      <c r="AZ77" s="142">
        <f t="shared" si="26"/>
        <v>0</v>
      </c>
    </row>
    <row r="78" spans="1:52" x14ac:dyDescent="0.3">
      <c r="A78" s="193">
        <v>6</v>
      </c>
      <c r="B78" s="143" t="s">
        <v>273</v>
      </c>
      <c r="C78" s="151" t="str">
        <f t="shared" si="18"/>
        <v>04</v>
      </c>
      <c r="D78" s="151" t="str">
        <f t="shared" si="19"/>
        <v>00</v>
      </c>
      <c r="E78" s="149" t="str">
        <f t="shared" si="20"/>
        <v>140</v>
      </c>
      <c r="F78" s="129" t="str">
        <f t="shared" si="21"/>
        <v>6300.02</v>
      </c>
      <c r="G78" s="143" t="s">
        <v>308</v>
      </c>
      <c r="H78" s="166">
        <v>1750</v>
      </c>
      <c r="I78" s="166">
        <v>1750</v>
      </c>
      <c r="J78" s="166"/>
      <c r="K78" s="166"/>
      <c r="L78" s="166"/>
      <c r="M78" s="166">
        <v>1233</v>
      </c>
      <c r="N78" s="141">
        <v>1233</v>
      </c>
      <c r="O78" s="141">
        <f t="shared" si="22"/>
        <v>-517</v>
      </c>
      <c r="Q78" s="177">
        <v>1750</v>
      </c>
      <c r="R78" s="177">
        <v>1750</v>
      </c>
      <c r="S78" s="177"/>
      <c r="T78" s="177"/>
      <c r="U78" s="177"/>
      <c r="V78" s="177">
        <v>1360</v>
      </c>
      <c r="W78" s="142">
        <v>1360</v>
      </c>
      <c r="X78" s="142">
        <f t="shared" si="23"/>
        <v>-390</v>
      </c>
      <c r="Z78" s="179">
        <v>1200</v>
      </c>
      <c r="AA78" s="179">
        <v>1200</v>
      </c>
      <c r="AB78" s="179"/>
      <c r="AC78" s="179"/>
      <c r="AD78" s="179"/>
      <c r="AE78" s="179">
        <v>0</v>
      </c>
      <c r="AF78" s="175">
        <v>0</v>
      </c>
      <c r="AG78" s="175">
        <f t="shared" si="24"/>
        <v>-1200</v>
      </c>
      <c r="AI78" s="181">
        <v>1200</v>
      </c>
      <c r="AJ78" s="181">
        <v>1200</v>
      </c>
      <c r="AK78" s="173"/>
      <c r="AL78" s="173">
        <f>IFERROR(VLOOKUP(B78,[2]rptBudgetaryBudgetCrossOrganiza!$A$13596:$N$13694,13,FALSE),"0")</f>
        <v>0</v>
      </c>
      <c r="AM78" s="173"/>
      <c r="AN78" s="173"/>
      <c r="AO78" s="173"/>
      <c r="AP78" s="173"/>
      <c r="AQ78" s="173">
        <f t="shared" si="25"/>
        <v>-1200</v>
      </c>
      <c r="AS78" s="142"/>
      <c r="AT78" s="142"/>
      <c r="AU78" s="142"/>
      <c r="AV78" s="142"/>
      <c r="AW78" s="142"/>
      <c r="AX78" s="142"/>
      <c r="AY78" s="142"/>
      <c r="AZ78" s="142">
        <f t="shared" si="26"/>
        <v>0</v>
      </c>
    </row>
    <row r="79" spans="1:52" x14ac:dyDescent="0.3">
      <c r="A79" s="193">
        <v>6</v>
      </c>
      <c r="B79" s="143" t="s">
        <v>274</v>
      </c>
      <c r="C79" s="151" t="str">
        <f t="shared" si="18"/>
        <v>04</v>
      </c>
      <c r="D79" s="151" t="str">
        <f t="shared" si="19"/>
        <v>00</v>
      </c>
      <c r="E79" s="149" t="str">
        <f t="shared" si="20"/>
        <v>140</v>
      </c>
      <c r="F79" s="129" t="str">
        <f t="shared" si="21"/>
        <v>6300.03</v>
      </c>
      <c r="G79" s="143" t="s">
        <v>309</v>
      </c>
      <c r="H79" s="166">
        <v>0</v>
      </c>
      <c r="I79" s="166">
        <v>0</v>
      </c>
      <c r="J79" s="166"/>
      <c r="K79" s="166"/>
      <c r="L79" s="166"/>
      <c r="M79" s="166">
        <v>0</v>
      </c>
      <c r="N79" s="141">
        <v>0</v>
      </c>
      <c r="O79" s="141">
        <f t="shared" si="22"/>
        <v>0</v>
      </c>
      <c r="Q79" s="177">
        <v>0</v>
      </c>
      <c r="R79" s="177">
        <v>0</v>
      </c>
      <c r="S79" s="177"/>
      <c r="T79" s="177"/>
      <c r="U79" s="177"/>
      <c r="V79" s="177">
        <v>0</v>
      </c>
      <c r="W79" s="142">
        <v>0</v>
      </c>
      <c r="X79" s="142">
        <f t="shared" si="23"/>
        <v>0</v>
      </c>
      <c r="Z79" s="179">
        <v>0</v>
      </c>
      <c r="AA79" s="179">
        <v>0</v>
      </c>
      <c r="AB79" s="179"/>
      <c r="AC79" s="179"/>
      <c r="AD79" s="179"/>
      <c r="AE79" s="179">
        <v>0</v>
      </c>
      <c r="AF79" s="175">
        <v>0</v>
      </c>
      <c r="AG79" s="175">
        <f t="shared" si="24"/>
        <v>0</v>
      </c>
      <c r="AI79" s="181">
        <v>0</v>
      </c>
      <c r="AJ79" s="181">
        <v>0</v>
      </c>
      <c r="AK79" s="173"/>
      <c r="AL79" s="173">
        <f>IFERROR(VLOOKUP(B79,[2]rptBudgetaryBudgetCrossOrganiza!$A$13596:$N$13694,13,FALSE),"0")</f>
        <v>0</v>
      </c>
      <c r="AM79" s="173"/>
      <c r="AN79" s="173"/>
      <c r="AO79" s="173"/>
      <c r="AP79" s="173"/>
      <c r="AQ79" s="173">
        <f t="shared" si="25"/>
        <v>0</v>
      </c>
      <c r="AS79" s="142"/>
      <c r="AT79" s="142"/>
      <c r="AU79" s="142"/>
      <c r="AV79" s="142"/>
      <c r="AW79" s="142"/>
      <c r="AX79" s="142"/>
      <c r="AY79" s="142"/>
      <c r="AZ79" s="142">
        <f t="shared" si="26"/>
        <v>0</v>
      </c>
    </row>
    <row r="80" spans="1:52" x14ac:dyDescent="0.3">
      <c r="A80" s="193">
        <v>9</v>
      </c>
      <c r="B80" s="143" t="s">
        <v>275</v>
      </c>
      <c r="C80" s="151" t="str">
        <f t="shared" si="18"/>
        <v>04</v>
      </c>
      <c r="D80" s="151" t="str">
        <f t="shared" si="19"/>
        <v>00</v>
      </c>
      <c r="E80" s="149" t="str">
        <f t="shared" si="20"/>
        <v>140</v>
      </c>
      <c r="F80" s="129" t="str">
        <f t="shared" si="21"/>
        <v>6400.01</v>
      </c>
      <c r="G80" s="143" t="s">
        <v>151</v>
      </c>
      <c r="H80" s="166">
        <v>0</v>
      </c>
      <c r="I80" s="166">
        <v>0</v>
      </c>
      <c r="J80" s="166"/>
      <c r="K80" s="166"/>
      <c r="L80" s="166"/>
      <c r="M80" s="166">
        <v>0</v>
      </c>
      <c r="N80" s="141">
        <v>0</v>
      </c>
      <c r="O80" s="141">
        <f t="shared" si="22"/>
        <v>0</v>
      </c>
      <c r="Q80" s="177">
        <v>0</v>
      </c>
      <c r="R80" s="177">
        <v>0</v>
      </c>
      <c r="S80" s="177"/>
      <c r="T80" s="177"/>
      <c r="U80" s="177"/>
      <c r="V80" s="177">
        <v>0</v>
      </c>
      <c r="W80" s="142">
        <v>0</v>
      </c>
      <c r="X80" s="142">
        <f t="shared" si="23"/>
        <v>0</v>
      </c>
      <c r="Z80" s="179">
        <v>0</v>
      </c>
      <c r="AA80" s="179">
        <v>10450</v>
      </c>
      <c r="AB80" s="179"/>
      <c r="AC80" s="179"/>
      <c r="AD80" s="179"/>
      <c r="AE80" s="179">
        <v>5325</v>
      </c>
      <c r="AF80" s="175">
        <v>5325</v>
      </c>
      <c r="AG80" s="175">
        <f t="shared" si="24"/>
        <v>-5125</v>
      </c>
      <c r="AI80" s="181">
        <v>0</v>
      </c>
      <c r="AJ80" s="181">
        <v>0</v>
      </c>
      <c r="AK80" s="173"/>
      <c r="AL80" s="173">
        <f>IFERROR(VLOOKUP(B80,[2]rptBudgetaryBudgetCrossOrganiza!$A$13596:$N$13694,13,FALSE),"0")</f>
        <v>0</v>
      </c>
      <c r="AM80" s="173"/>
      <c r="AN80" s="173"/>
      <c r="AO80" s="173"/>
      <c r="AP80" s="173"/>
      <c r="AQ80" s="173">
        <f t="shared" si="25"/>
        <v>0</v>
      </c>
      <c r="AS80" s="142"/>
      <c r="AT80" s="142"/>
      <c r="AU80" s="142"/>
      <c r="AV80" s="142"/>
      <c r="AW80" s="142"/>
      <c r="AX80" s="142"/>
      <c r="AY80" s="142"/>
      <c r="AZ80" s="142">
        <f t="shared" si="26"/>
        <v>0</v>
      </c>
    </row>
    <row r="81" spans="1:52" x14ac:dyDescent="0.3">
      <c r="A81" s="193">
        <v>9</v>
      </c>
      <c r="B81" s="143" t="s">
        <v>276</v>
      </c>
      <c r="C81" s="151" t="str">
        <f t="shared" si="18"/>
        <v>04</v>
      </c>
      <c r="D81" s="151" t="str">
        <f t="shared" si="19"/>
        <v>00</v>
      </c>
      <c r="E81" s="149" t="str">
        <f t="shared" si="20"/>
        <v>140</v>
      </c>
      <c r="F81" s="129" t="str">
        <f t="shared" si="21"/>
        <v>6400.20</v>
      </c>
      <c r="G81" s="143" t="s">
        <v>152</v>
      </c>
      <c r="H81" s="166">
        <v>1000</v>
      </c>
      <c r="I81" s="166">
        <v>1000</v>
      </c>
      <c r="J81" s="166"/>
      <c r="K81" s="166"/>
      <c r="L81" s="166"/>
      <c r="M81" s="166">
        <v>652.32000000000005</v>
      </c>
      <c r="N81" s="141">
        <v>652.32000000000005</v>
      </c>
      <c r="O81" s="141">
        <f t="shared" si="22"/>
        <v>-347.67999999999995</v>
      </c>
      <c r="Q81" s="177">
        <v>0</v>
      </c>
      <c r="R81" s="177">
        <v>700</v>
      </c>
      <c r="S81" s="177"/>
      <c r="T81" s="177"/>
      <c r="U81" s="177"/>
      <c r="V81" s="177">
        <v>675.06</v>
      </c>
      <c r="W81" s="142">
        <v>675.06</v>
      </c>
      <c r="X81" s="142">
        <f t="shared" si="23"/>
        <v>-24.940000000000055</v>
      </c>
      <c r="Z81" s="179">
        <v>0</v>
      </c>
      <c r="AA81" s="179">
        <v>0</v>
      </c>
      <c r="AB81" s="179"/>
      <c r="AC81" s="179"/>
      <c r="AD81" s="179"/>
      <c r="AE81" s="179">
        <v>720.54</v>
      </c>
      <c r="AF81" s="175">
        <v>720.54</v>
      </c>
      <c r="AG81" s="175">
        <f t="shared" si="24"/>
        <v>720.54</v>
      </c>
      <c r="AI81" s="181">
        <v>0</v>
      </c>
      <c r="AJ81" s="181">
        <v>0</v>
      </c>
      <c r="AK81" s="173"/>
      <c r="AL81" s="173">
        <f>IFERROR(VLOOKUP(B81,[2]rptBudgetaryBudgetCrossOrganiza!$A$13596:$N$13694,13,FALSE),"0")</f>
        <v>-16.52</v>
      </c>
      <c r="AM81" s="173"/>
      <c r="AN81" s="173"/>
      <c r="AO81" s="173"/>
      <c r="AP81" s="173"/>
      <c r="AQ81" s="173">
        <f t="shared" si="25"/>
        <v>0</v>
      </c>
      <c r="AS81" s="142"/>
      <c r="AT81" s="142"/>
      <c r="AU81" s="142"/>
      <c r="AV81" s="142"/>
      <c r="AW81" s="142"/>
      <c r="AX81" s="142"/>
      <c r="AY81" s="142"/>
      <c r="AZ81" s="142">
        <f t="shared" si="26"/>
        <v>0</v>
      </c>
    </row>
    <row r="82" spans="1:52" x14ac:dyDescent="0.3">
      <c r="A82" s="193">
        <v>9</v>
      </c>
      <c r="B82" s="143" t="s">
        <v>277</v>
      </c>
      <c r="C82" s="151" t="str">
        <f t="shared" si="18"/>
        <v>04</v>
      </c>
      <c r="D82" s="151" t="str">
        <f t="shared" si="19"/>
        <v>00</v>
      </c>
      <c r="E82" s="149" t="str">
        <f t="shared" si="20"/>
        <v>140</v>
      </c>
      <c r="F82" s="129" t="str">
        <f t="shared" si="21"/>
        <v>6400.24</v>
      </c>
      <c r="G82" s="143" t="s">
        <v>310</v>
      </c>
      <c r="H82" s="166">
        <v>0</v>
      </c>
      <c r="I82" s="166">
        <v>121110</v>
      </c>
      <c r="J82" s="166"/>
      <c r="K82" s="166"/>
      <c r="L82" s="166"/>
      <c r="M82" s="166">
        <v>117625.52</v>
      </c>
      <c r="N82" s="141">
        <v>117625.52</v>
      </c>
      <c r="O82" s="141">
        <f t="shared" si="22"/>
        <v>-3484.4799999999959</v>
      </c>
      <c r="Q82" s="177">
        <v>0</v>
      </c>
      <c r="R82" s="177">
        <v>93490</v>
      </c>
      <c r="S82" s="177"/>
      <c r="T82" s="177"/>
      <c r="U82" s="177"/>
      <c r="V82" s="177">
        <v>89760</v>
      </c>
      <c r="W82" s="142">
        <v>89760</v>
      </c>
      <c r="X82" s="142">
        <f t="shared" si="23"/>
        <v>-3730</v>
      </c>
      <c r="Z82" s="179">
        <v>0</v>
      </c>
      <c r="AA82" s="179">
        <v>20000</v>
      </c>
      <c r="AB82" s="179"/>
      <c r="AC82" s="179"/>
      <c r="AD82" s="179"/>
      <c r="AE82" s="179">
        <v>18596.8</v>
      </c>
      <c r="AF82" s="175">
        <v>18596.8</v>
      </c>
      <c r="AG82" s="175">
        <f t="shared" si="24"/>
        <v>-1403.2000000000007</v>
      </c>
      <c r="AI82" s="181">
        <v>0</v>
      </c>
      <c r="AJ82" s="181">
        <v>0</v>
      </c>
      <c r="AK82" s="173"/>
      <c r="AL82" s="173">
        <f>IFERROR(VLOOKUP(B82,[2]rptBudgetaryBudgetCrossOrganiza!$A$13596:$N$13694,13,FALSE),"0")</f>
        <v>0</v>
      </c>
      <c r="AM82" s="173"/>
      <c r="AN82" s="173"/>
      <c r="AO82" s="173"/>
      <c r="AP82" s="173"/>
      <c r="AQ82" s="173">
        <f t="shared" si="25"/>
        <v>0</v>
      </c>
      <c r="AS82" s="142"/>
      <c r="AT82" s="142"/>
      <c r="AU82" s="142"/>
      <c r="AV82" s="142"/>
      <c r="AW82" s="142"/>
      <c r="AX82" s="142"/>
      <c r="AY82" s="142"/>
      <c r="AZ82" s="142">
        <f t="shared" si="26"/>
        <v>0</v>
      </c>
    </row>
    <row r="83" spans="1:52" x14ac:dyDescent="0.3">
      <c r="A83" s="193">
        <v>13</v>
      </c>
      <c r="B83" s="143" t="s">
        <v>278</v>
      </c>
      <c r="C83" s="151" t="str">
        <f t="shared" si="18"/>
        <v>04</v>
      </c>
      <c r="D83" s="151" t="str">
        <f t="shared" si="19"/>
        <v>00</v>
      </c>
      <c r="E83" s="149" t="str">
        <f t="shared" si="20"/>
        <v>140</v>
      </c>
      <c r="F83" s="129" t="str">
        <f t="shared" si="21"/>
        <v>6500.02</v>
      </c>
      <c r="G83" s="143" t="s">
        <v>311</v>
      </c>
      <c r="H83" s="166">
        <v>350000</v>
      </c>
      <c r="I83" s="166">
        <v>350000</v>
      </c>
      <c r="J83" s="166"/>
      <c r="K83" s="166"/>
      <c r="L83" s="166"/>
      <c r="M83" s="166">
        <v>366394.6</v>
      </c>
      <c r="N83" s="141">
        <v>366394.6</v>
      </c>
      <c r="O83" s="141">
        <f t="shared" si="22"/>
        <v>16394.599999999977</v>
      </c>
      <c r="Q83" s="177">
        <v>400000</v>
      </c>
      <c r="R83" s="177">
        <v>355000</v>
      </c>
      <c r="S83" s="177"/>
      <c r="T83" s="177"/>
      <c r="U83" s="177"/>
      <c r="V83" s="177">
        <v>282212.84000000003</v>
      </c>
      <c r="W83" s="142">
        <v>282212.84000000003</v>
      </c>
      <c r="X83" s="142">
        <f t="shared" si="23"/>
        <v>-72787.159999999974</v>
      </c>
      <c r="Z83" s="179">
        <v>400000</v>
      </c>
      <c r="AA83" s="179">
        <v>390000</v>
      </c>
      <c r="AB83" s="179"/>
      <c r="AC83" s="179"/>
      <c r="AD83" s="179"/>
      <c r="AE83" s="179">
        <v>332222.78999999998</v>
      </c>
      <c r="AF83" s="175">
        <v>332222.78999999998</v>
      </c>
      <c r="AG83" s="175">
        <f t="shared" si="24"/>
        <v>-57777.210000000021</v>
      </c>
      <c r="AI83" s="181">
        <v>400000</v>
      </c>
      <c r="AJ83" s="181">
        <v>400000</v>
      </c>
      <c r="AK83" s="173"/>
      <c r="AL83" s="173">
        <f>IFERROR(VLOOKUP(B83,[2]rptBudgetaryBudgetCrossOrganiza!$A$13596:$N$13694,13,FALSE),"0")</f>
        <v>3358.98</v>
      </c>
      <c r="AM83" s="173"/>
      <c r="AN83" s="173"/>
      <c r="AO83" s="173"/>
      <c r="AP83" s="173"/>
      <c r="AQ83" s="173">
        <f t="shared" si="25"/>
        <v>-400000</v>
      </c>
      <c r="AS83" s="142"/>
      <c r="AT83" s="142"/>
      <c r="AU83" s="142"/>
      <c r="AV83" s="142"/>
      <c r="AW83" s="142"/>
      <c r="AX83" s="142"/>
      <c r="AY83" s="142"/>
      <c r="AZ83" s="142">
        <f t="shared" si="26"/>
        <v>0</v>
      </c>
    </row>
    <row r="84" spans="1:52" x14ac:dyDescent="0.3">
      <c r="A84" s="193">
        <v>13</v>
      </c>
      <c r="B84" s="143" t="s">
        <v>279</v>
      </c>
      <c r="C84" s="151" t="str">
        <f t="shared" si="18"/>
        <v>04</v>
      </c>
      <c r="D84" s="151" t="str">
        <f t="shared" si="19"/>
        <v>00</v>
      </c>
      <c r="E84" s="149" t="str">
        <f t="shared" si="20"/>
        <v>140</v>
      </c>
      <c r="F84" s="129" t="str">
        <f t="shared" si="21"/>
        <v>6500.03</v>
      </c>
      <c r="G84" s="143" t="s">
        <v>312</v>
      </c>
      <c r="H84" s="166">
        <v>200000</v>
      </c>
      <c r="I84" s="166">
        <v>253535</v>
      </c>
      <c r="J84" s="166"/>
      <c r="K84" s="166"/>
      <c r="L84" s="166"/>
      <c r="M84" s="166">
        <v>145566.51999999999</v>
      </c>
      <c r="N84" s="141">
        <v>145566.51999999999</v>
      </c>
      <c r="O84" s="141">
        <f t="shared" si="22"/>
        <v>-107968.48000000001</v>
      </c>
      <c r="Q84" s="177">
        <v>200000</v>
      </c>
      <c r="R84" s="177">
        <v>155000</v>
      </c>
      <c r="S84" s="177"/>
      <c r="T84" s="177"/>
      <c r="U84" s="177"/>
      <c r="V84" s="177">
        <v>72190.02</v>
      </c>
      <c r="W84" s="142">
        <v>72190.02</v>
      </c>
      <c r="X84" s="142">
        <f t="shared" si="23"/>
        <v>-82809.98</v>
      </c>
      <c r="Z84" s="179">
        <v>80000</v>
      </c>
      <c r="AA84" s="179">
        <v>66688</v>
      </c>
      <c r="AB84" s="179"/>
      <c r="AC84" s="179"/>
      <c r="AD84" s="179"/>
      <c r="AE84" s="179">
        <v>62339.3</v>
      </c>
      <c r="AF84" s="175">
        <v>62339.3</v>
      </c>
      <c r="AG84" s="175">
        <f t="shared" si="24"/>
        <v>-4348.6999999999971</v>
      </c>
      <c r="AI84" s="181">
        <v>80000</v>
      </c>
      <c r="AJ84" s="181">
        <v>172752</v>
      </c>
      <c r="AK84" s="173"/>
      <c r="AL84" s="173">
        <f>IFERROR(VLOOKUP(B84,[2]rptBudgetaryBudgetCrossOrganiza!$A$13596:$N$13694,13,FALSE),"0")</f>
        <v>69181.37</v>
      </c>
      <c r="AM84" s="173"/>
      <c r="AN84" s="173"/>
      <c r="AO84" s="173"/>
      <c r="AP84" s="173"/>
      <c r="AQ84" s="173">
        <f t="shared" si="25"/>
        <v>-172752</v>
      </c>
      <c r="AS84" s="142"/>
      <c r="AT84" s="142"/>
      <c r="AU84" s="142"/>
      <c r="AV84" s="142"/>
      <c r="AW84" s="142"/>
      <c r="AX84" s="142"/>
      <c r="AY84" s="142"/>
      <c r="AZ84" s="142">
        <f t="shared" si="26"/>
        <v>0</v>
      </c>
    </row>
    <row r="85" spans="1:52" collapsed="1" x14ac:dyDescent="0.3">
      <c r="A85" s="193">
        <v>13</v>
      </c>
      <c r="B85" s="143" t="s">
        <v>280</v>
      </c>
      <c r="C85" s="151" t="str">
        <f t="shared" si="18"/>
        <v>04</v>
      </c>
      <c r="D85" s="151" t="str">
        <f t="shared" si="19"/>
        <v>00</v>
      </c>
      <c r="E85" s="149" t="str">
        <f t="shared" si="20"/>
        <v>140</v>
      </c>
      <c r="F85" s="129" t="str">
        <f t="shared" si="21"/>
        <v>6500.04</v>
      </c>
      <c r="G85" s="143" t="s">
        <v>118</v>
      </c>
      <c r="H85" s="166">
        <v>2399585</v>
      </c>
      <c r="I85" s="166">
        <v>2399585</v>
      </c>
      <c r="J85" s="166"/>
      <c r="K85" s="166"/>
      <c r="L85" s="166"/>
      <c r="M85" s="166">
        <v>2279330.42</v>
      </c>
      <c r="N85" s="141">
        <v>2279330.42</v>
      </c>
      <c r="O85" s="141">
        <f t="shared" si="22"/>
        <v>-120254.58000000007</v>
      </c>
      <c r="Q85" s="177">
        <v>2879821</v>
      </c>
      <c r="R85" s="177">
        <v>2879821</v>
      </c>
      <c r="S85" s="177"/>
      <c r="T85" s="177"/>
      <c r="U85" s="177"/>
      <c r="V85" s="177">
        <v>2880333.14</v>
      </c>
      <c r="W85" s="142">
        <v>2880333.14</v>
      </c>
      <c r="X85" s="142">
        <f t="shared" si="23"/>
        <v>512.14000000013039</v>
      </c>
      <c r="Z85" s="179">
        <v>3309007</v>
      </c>
      <c r="AA85" s="179">
        <v>3309007</v>
      </c>
      <c r="AB85" s="179"/>
      <c r="AC85" s="179"/>
      <c r="AD85" s="179"/>
      <c r="AE85" s="179">
        <v>2708709.17</v>
      </c>
      <c r="AF85" s="175">
        <v>2708709.17</v>
      </c>
      <c r="AG85" s="175">
        <f t="shared" si="24"/>
        <v>-600297.83000000007</v>
      </c>
      <c r="AI85" s="181">
        <v>3309007</v>
      </c>
      <c r="AJ85" s="181">
        <v>3309007</v>
      </c>
      <c r="AK85" s="173"/>
      <c r="AL85" s="173">
        <f>IFERROR(VLOOKUP(B85,[2]rptBudgetaryBudgetCrossOrganiza!$A$13596:$N$13694,13,FALSE),"0")</f>
        <v>2565784.33</v>
      </c>
      <c r="AM85" s="173"/>
      <c r="AN85" s="173"/>
      <c r="AO85" s="173"/>
      <c r="AP85" s="173"/>
      <c r="AQ85" s="173">
        <f t="shared" si="25"/>
        <v>-3309007</v>
      </c>
      <c r="AS85" s="142"/>
      <c r="AT85" s="142"/>
      <c r="AU85" s="142"/>
      <c r="AV85" s="142"/>
      <c r="AW85" s="142"/>
      <c r="AX85" s="142"/>
      <c r="AY85" s="142"/>
      <c r="AZ85" s="142">
        <f t="shared" si="26"/>
        <v>0</v>
      </c>
    </row>
    <row r="86" spans="1:52" x14ac:dyDescent="0.3">
      <c r="A86" s="193">
        <v>13</v>
      </c>
      <c r="B86" s="143" t="s">
        <v>281</v>
      </c>
      <c r="C86" s="151" t="str">
        <f t="shared" si="18"/>
        <v>04</v>
      </c>
      <c r="D86" s="151" t="str">
        <f t="shared" si="19"/>
        <v>00</v>
      </c>
      <c r="E86" s="149" t="str">
        <f t="shared" si="20"/>
        <v>140</v>
      </c>
      <c r="F86" s="129" t="str">
        <f t="shared" si="21"/>
        <v>6500.06</v>
      </c>
      <c r="G86" s="143" t="s">
        <v>313</v>
      </c>
      <c r="H86" s="166">
        <v>50000</v>
      </c>
      <c r="I86" s="166">
        <v>50000</v>
      </c>
      <c r="J86" s="166"/>
      <c r="K86" s="166"/>
      <c r="L86" s="166"/>
      <c r="M86" s="166">
        <v>13632.83</v>
      </c>
      <c r="N86" s="141">
        <v>13632.83</v>
      </c>
      <c r="O86" s="141">
        <f t="shared" si="22"/>
        <v>-36367.17</v>
      </c>
      <c r="Q86" s="177">
        <v>0</v>
      </c>
      <c r="R86" s="177">
        <v>1060</v>
      </c>
      <c r="S86" s="177"/>
      <c r="T86" s="177"/>
      <c r="U86" s="177"/>
      <c r="V86" s="177">
        <v>1057.5</v>
      </c>
      <c r="W86" s="142">
        <v>1057.5</v>
      </c>
      <c r="X86" s="142">
        <f t="shared" si="23"/>
        <v>-2.5</v>
      </c>
      <c r="Z86" s="179">
        <v>1200</v>
      </c>
      <c r="AA86" s="179">
        <v>1200</v>
      </c>
      <c r="AB86" s="179"/>
      <c r="AC86" s="179"/>
      <c r="AD86" s="179"/>
      <c r="AE86" s="179">
        <v>0</v>
      </c>
      <c r="AF86" s="175">
        <v>0</v>
      </c>
      <c r="AG86" s="175">
        <f t="shared" si="24"/>
        <v>-1200</v>
      </c>
      <c r="AI86" s="181">
        <v>1200</v>
      </c>
      <c r="AJ86" s="181">
        <v>1200</v>
      </c>
      <c r="AK86" s="173"/>
      <c r="AL86" s="173">
        <f>IFERROR(VLOOKUP(B86,[2]rptBudgetaryBudgetCrossOrganiza!$A$13596:$N$13694,13,FALSE),"0")</f>
        <v>0</v>
      </c>
      <c r="AM86" s="173"/>
      <c r="AN86" s="173"/>
      <c r="AO86" s="173"/>
      <c r="AP86" s="173"/>
      <c r="AQ86" s="173">
        <f t="shared" si="25"/>
        <v>-1200</v>
      </c>
      <c r="AS86" s="142"/>
      <c r="AT86" s="142"/>
      <c r="AU86" s="142"/>
      <c r="AV86" s="142"/>
      <c r="AW86" s="142"/>
      <c r="AX86" s="142"/>
      <c r="AY86" s="142"/>
      <c r="AZ86" s="142">
        <f t="shared" si="26"/>
        <v>0</v>
      </c>
    </row>
    <row r="87" spans="1:52" x14ac:dyDescent="0.3">
      <c r="A87" s="193">
        <v>6</v>
      </c>
      <c r="B87" s="143" t="s">
        <v>282</v>
      </c>
      <c r="C87" s="151" t="str">
        <f t="shared" si="18"/>
        <v>04</v>
      </c>
      <c r="D87" s="151" t="str">
        <f t="shared" si="19"/>
        <v>00</v>
      </c>
      <c r="E87" s="149" t="str">
        <f t="shared" si="20"/>
        <v>140</v>
      </c>
      <c r="F87" s="129" t="str">
        <f t="shared" si="21"/>
        <v>6600.01</v>
      </c>
      <c r="G87" s="143" t="s">
        <v>153</v>
      </c>
      <c r="H87" s="166">
        <v>750</v>
      </c>
      <c r="I87" s="166">
        <v>750</v>
      </c>
      <c r="J87" s="166"/>
      <c r="K87" s="166"/>
      <c r="L87" s="166"/>
      <c r="M87" s="166">
        <v>799.09</v>
      </c>
      <c r="N87" s="141">
        <v>799.09</v>
      </c>
      <c r="O87" s="141">
        <f t="shared" si="22"/>
        <v>49.090000000000032</v>
      </c>
      <c r="Q87" s="177">
        <v>1000</v>
      </c>
      <c r="R87" s="177">
        <v>1000</v>
      </c>
      <c r="S87" s="177"/>
      <c r="T87" s="177"/>
      <c r="U87" s="177"/>
      <c r="V87" s="177">
        <v>49.2</v>
      </c>
      <c r="W87" s="142">
        <v>49.2</v>
      </c>
      <c r="X87" s="142">
        <f t="shared" si="23"/>
        <v>-950.8</v>
      </c>
      <c r="Z87" s="179">
        <v>500</v>
      </c>
      <c r="AA87" s="179">
        <v>500</v>
      </c>
      <c r="AB87" s="179"/>
      <c r="AC87" s="179"/>
      <c r="AD87" s="179"/>
      <c r="AE87" s="179">
        <v>0</v>
      </c>
      <c r="AF87" s="175">
        <v>0</v>
      </c>
      <c r="AG87" s="175">
        <f t="shared" si="24"/>
        <v>-500</v>
      </c>
      <c r="AI87" s="181">
        <v>500</v>
      </c>
      <c r="AJ87" s="181">
        <v>500</v>
      </c>
      <c r="AK87" s="173"/>
      <c r="AL87" s="173">
        <f>IFERROR(VLOOKUP(B87,[2]rptBudgetaryBudgetCrossOrganiza!$A$13596:$N$13694,13,FALSE),"0")</f>
        <v>0</v>
      </c>
      <c r="AM87" s="173"/>
      <c r="AN87" s="173"/>
      <c r="AO87" s="173"/>
      <c r="AP87" s="173"/>
      <c r="AQ87" s="173">
        <f t="shared" si="25"/>
        <v>-500</v>
      </c>
      <c r="AS87" s="142"/>
      <c r="AT87" s="142"/>
      <c r="AU87" s="142"/>
      <c r="AV87" s="142"/>
      <c r="AW87" s="142"/>
      <c r="AX87" s="142"/>
      <c r="AY87" s="142"/>
      <c r="AZ87" s="142">
        <f t="shared" si="26"/>
        <v>0</v>
      </c>
    </row>
    <row r="88" spans="1:52" x14ac:dyDescent="0.3">
      <c r="A88" s="193">
        <v>6</v>
      </c>
      <c r="B88" s="143" t="s">
        <v>283</v>
      </c>
      <c r="C88" s="151" t="str">
        <f t="shared" si="18"/>
        <v>04</v>
      </c>
      <c r="D88" s="151" t="str">
        <f t="shared" si="19"/>
        <v>00</v>
      </c>
      <c r="E88" s="149" t="str">
        <f t="shared" si="20"/>
        <v>140</v>
      </c>
      <c r="F88" s="129" t="str">
        <f t="shared" si="21"/>
        <v>6600.03</v>
      </c>
      <c r="G88" s="143" t="s">
        <v>154</v>
      </c>
      <c r="H88" s="166">
        <v>3000</v>
      </c>
      <c r="I88" s="166">
        <v>3000</v>
      </c>
      <c r="J88" s="166"/>
      <c r="K88" s="166"/>
      <c r="L88" s="166"/>
      <c r="M88" s="166">
        <v>1930.28</v>
      </c>
      <c r="N88" s="141">
        <v>1930.28</v>
      </c>
      <c r="O88" s="141">
        <f t="shared" si="22"/>
        <v>-1069.72</v>
      </c>
      <c r="Q88" s="177">
        <v>3000</v>
      </c>
      <c r="R88" s="177">
        <v>2300</v>
      </c>
      <c r="S88" s="177"/>
      <c r="T88" s="177"/>
      <c r="U88" s="177"/>
      <c r="V88" s="177">
        <v>432.68</v>
      </c>
      <c r="W88" s="142">
        <v>432.68</v>
      </c>
      <c r="X88" s="142">
        <f t="shared" si="23"/>
        <v>-1867.32</v>
      </c>
      <c r="Z88" s="179">
        <v>260</v>
      </c>
      <c r="AA88" s="179">
        <v>260</v>
      </c>
      <c r="AB88" s="179"/>
      <c r="AC88" s="179"/>
      <c r="AD88" s="179"/>
      <c r="AE88" s="179">
        <v>22.66</v>
      </c>
      <c r="AF88" s="175">
        <v>22.66</v>
      </c>
      <c r="AG88" s="175">
        <f t="shared" si="24"/>
        <v>-237.34</v>
      </c>
      <c r="AI88" s="181">
        <v>260</v>
      </c>
      <c r="AJ88" s="181">
        <v>260</v>
      </c>
      <c r="AK88" s="173"/>
      <c r="AL88" s="173">
        <f>IFERROR(VLOOKUP(B88,[2]rptBudgetaryBudgetCrossOrganiza!$A$13596:$N$13694,13,FALSE),"0")</f>
        <v>0</v>
      </c>
      <c r="AM88" s="173"/>
      <c r="AN88" s="173"/>
      <c r="AO88" s="173"/>
      <c r="AP88" s="173"/>
      <c r="AQ88" s="173">
        <f t="shared" si="25"/>
        <v>-260</v>
      </c>
      <c r="AS88" s="142"/>
      <c r="AT88" s="142"/>
      <c r="AU88" s="142"/>
      <c r="AV88" s="142"/>
      <c r="AW88" s="142"/>
      <c r="AX88" s="142"/>
      <c r="AY88" s="142"/>
      <c r="AZ88" s="142">
        <f t="shared" si="26"/>
        <v>0</v>
      </c>
    </row>
    <row r="89" spans="1:52" x14ac:dyDescent="0.3">
      <c r="A89" s="193">
        <v>6</v>
      </c>
      <c r="B89" s="143" t="s">
        <v>284</v>
      </c>
      <c r="C89" s="151" t="str">
        <f t="shared" si="18"/>
        <v>04</v>
      </c>
      <c r="D89" s="151" t="str">
        <f t="shared" si="19"/>
        <v>00</v>
      </c>
      <c r="E89" s="149" t="str">
        <f t="shared" si="20"/>
        <v>140</v>
      </c>
      <c r="F89" s="129" t="str">
        <f t="shared" si="21"/>
        <v>6600.04</v>
      </c>
      <c r="G89" s="143" t="s">
        <v>119</v>
      </c>
      <c r="H89" s="166">
        <v>3000</v>
      </c>
      <c r="I89" s="166">
        <v>3000</v>
      </c>
      <c r="J89" s="166"/>
      <c r="K89" s="166"/>
      <c r="L89" s="166"/>
      <c r="M89" s="166">
        <v>1773.73</v>
      </c>
      <c r="N89" s="141">
        <v>1773.73</v>
      </c>
      <c r="O89" s="141">
        <f t="shared" si="22"/>
        <v>-1226.27</v>
      </c>
      <c r="Q89" s="177">
        <v>5000</v>
      </c>
      <c r="R89" s="177">
        <v>4500</v>
      </c>
      <c r="S89" s="177"/>
      <c r="T89" s="177"/>
      <c r="U89" s="177"/>
      <c r="V89" s="177">
        <v>692.26</v>
      </c>
      <c r="W89" s="142">
        <v>692.26</v>
      </c>
      <c r="X89" s="142">
        <f t="shared" si="23"/>
        <v>-3807.74</v>
      </c>
      <c r="Z89" s="179">
        <v>3000</v>
      </c>
      <c r="AA89" s="179">
        <v>3000</v>
      </c>
      <c r="AB89" s="179"/>
      <c r="AC89" s="179"/>
      <c r="AD89" s="179"/>
      <c r="AE89" s="179">
        <v>519.82000000000005</v>
      </c>
      <c r="AF89" s="175">
        <v>519.82000000000005</v>
      </c>
      <c r="AG89" s="175">
        <f t="shared" si="24"/>
        <v>-2480.1799999999998</v>
      </c>
      <c r="AI89" s="181">
        <v>3000</v>
      </c>
      <c r="AJ89" s="181">
        <v>3000</v>
      </c>
      <c r="AK89" s="173"/>
      <c r="AL89" s="173">
        <f>IFERROR(VLOOKUP(B89,[2]rptBudgetaryBudgetCrossOrganiza!$A$13596:$N$13694,13,FALSE),"0")</f>
        <v>37.5</v>
      </c>
      <c r="AM89" s="173"/>
      <c r="AN89" s="173"/>
      <c r="AO89" s="173"/>
      <c r="AP89" s="173"/>
      <c r="AQ89" s="173">
        <f t="shared" si="25"/>
        <v>-3000</v>
      </c>
      <c r="AS89" s="142"/>
      <c r="AT89" s="142"/>
      <c r="AU89" s="142"/>
      <c r="AV89" s="142"/>
      <c r="AW89" s="142"/>
      <c r="AX89" s="142"/>
      <c r="AY89" s="142"/>
      <c r="AZ89" s="142">
        <f t="shared" si="26"/>
        <v>0</v>
      </c>
    </row>
    <row r="90" spans="1:52" x14ac:dyDescent="0.3">
      <c r="A90" s="193">
        <v>6</v>
      </c>
      <c r="B90" s="143" t="s">
        <v>285</v>
      </c>
      <c r="C90" s="151" t="str">
        <f t="shared" si="18"/>
        <v>04</v>
      </c>
      <c r="D90" s="151" t="str">
        <f t="shared" si="19"/>
        <v>00</v>
      </c>
      <c r="E90" s="149" t="str">
        <f t="shared" si="20"/>
        <v>140</v>
      </c>
      <c r="F90" s="129" t="str">
        <f t="shared" si="21"/>
        <v>6600.06</v>
      </c>
      <c r="G90" s="143" t="s">
        <v>155</v>
      </c>
      <c r="H90" s="166">
        <v>15000</v>
      </c>
      <c r="I90" s="166">
        <v>15000</v>
      </c>
      <c r="J90" s="166"/>
      <c r="K90" s="166"/>
      <c r="L90" s="166"/>
      <c r="M90" s="166">
        <v>13324.78</v>
      </c>
      <c r="N90" s="141">
        <v>13324.78</v>
      </c>
      <c r="O90" s="141">
        <f t="shared" si="22"/>
        <v>-1675.2199999999993</v>
      </c>
      <c r="Q90" s="177">
        <v>15000</v>
      </c>
      <c r="R90" s="177">
        <v>15000</v>
      </c>
      <c r="S90" s="177"/>
      <c r="T90" s="177"/>
      <c r="U90" s="177"/>
      <c r="V90" s="177">
        <v>14972.19</v>
      </c>
      <c r="W90" s="142">
        <v>14972.19</v>
      </c>
      <c r="X90" s="142">
        <f t="shared" si="23"/>
        <v>-27.809999999999491</v>
      </c>
      <c r="Z90" s="179">
        <v>15500</v>
      </c>
      <c r="AA90" s="179">
        <v>15500</v>
      </c>
      <c r="AB90" s="179"/>
      <c r="AC90" s="179"/>
      <c r="AD90" s="179"/>
      <c r="AE90" s="179">
        <v>15549.59</v>
      </c>
      <c r="AF90" s="175">
        <v>15549.59</v>
      </c>
      <c r="AG90" s="175">
        <f t="shared" si="24"/>
        <v>49.590000000000146</v>
      </c>
      <c r="AI90" s="181">
        <v>15500</v>
      </c>
      <c r="AJ90" s="181">
        <v>15500</v>
      </c>
      <c r="AK90" s="173"/>
      <c r="AL90" s="173">
        <f>IFERROR(VLOOKUP(B90,[2]rptBudgetaryBudgetCrossOrganiza!$A$13596:$N$13694,13,FALSE),"0")</f>
        <v>0</v>
      </c>
      <c r="AM90" s="173"/>
      <c r="AN90" s="173"/>
      <c r="AO90" s="173"/>
      <c r="AP90" s="173"/>
      <c r="AQ90" s="173">
        <f t="shared" si="25"/>
        <v>-15500</v>
      </c>
      <c r="AS90" s="142"/>
      <c r="AT90" s="142"/>
      <c r="AU90" s="142"/>
      <c r="AV90" s="142"/>
      <c r="AW90" s="142"/>
      <c r="AX90" s="142"/>
      <c r="AY90" s="142"/>
      <c r="AZ90" s="142">
        <f t="shared" si="26"/>
        <v>0</v>
      </c>
    </row>
    <row r="91" spans="1:52" x14ac:dyDescent="0.3">
      <c r="A91" s="193">
        <v>6</v>
      </c>
      <c r="B91" s="143" t="s">
        <v>286</v>
      </c>
      <c r="C91" s="151" t="str">
        <f t="shared" si="18"/>
        <v>04</v>
      </c>
      <c r="D91" s="151" t="str">
        <f t="shared" si="19"/>
        <v>00</v>
      </c>
      <c r="E91" s="149" t="str">
        <f t="shared" si="20"/>
        <v>140</v>
      </c>
      <c r="F91" s="129" t="str">
        <f t="shared" si="21"/>
        <v>6600.07</v>
      </c>
      <c r="G91" s="143" t="s">
        <v>120</v>
      </c>
      <c r="H91" s="166">
        <v>0</v>
      </c>
      <c r="I91" s="166">
        <v>0</v>
      </c>
      <c r="J91" s="166"/>
      <c r="K91" s="166"/>
      <c r="L91" s="166"/>
      <c r="M91" s="166">
        <v>0</v>
      </c>
      <c r="N91" s="141">
        <v>0</v>
      </c>
      <c r="O91" s="141">
        <f t="shared" si="22"/>
        <v>0</v>
      </c>
      <c r="Q91" s="177">
        <v>0</v>
      </c>
      <c r="R91" s="177">
        <v>500</v>
      </c>
      <c r="S91" s="177"/>
      <c r="T91" s="177"/>
      <c r="U91" s="177"/>
      <c r="V91" s="177">
        <v>446.84</v>
      </c>
      <c r="W91" s="142">
        <v>446.84</v>
      </c>
      <c r="X91" s="142">
        <f t="shared" si="23"/>
        <v>-53.160000000000025</v>
      </c>
      <c r="Z91" s="179">
        <v>1500</v>
      </c>
      <c r="AA91" s="179">
        <v>1500</v>
      </c>
      <c r="AB91" s="179"/>
      <c r="AC91" s="179"/>
      <c r="AD91" s="179"/>
      <c r="AE91" s="179">
        <v>1251</v>
      </c>
      <c r="AF91" s="175">
        <v>1251</v>
      </c>
      <c r="AG91" s="175">
        <f t="shared" si="24"/>
        <v>-249</v>
      </c>
      <c r="AI91" s="181">
        <v>1500</v>
      </c>
      <c r="AJ91" s="181">
        <v>1500</v>
      </c>
      <c r="AK91" s="173"/>
      <c r="AL91" s="173">
        <f>IFERROR(VLOOKUP(B91,[2]rptBudgetaryBudgetCrossOrganiza!$A$13596:$N$13694,13,FALSE),"0")</f>
        <v>137.52000000000001</v>
      </c>
      <c r="AM91" s="173"/>
      <c r="AN91" s="173"/>
      <c r="AO91" s="173"/>
      <c r="AP91" s="173"/>
      <c r="AQ91" s="173">
        <f t="shared" si="25"/>
        <v>-1500</v>
      </c>
      <c r="AS91" s="142"/>
      <c r="AT91" s="142"/>
      <c r="AU91" s="142"/>
      <c r="AV91" s="142"/>
      <c r="AW91" s="142"/>
      <c r="AX91" s="142"/>
      <c r="AY91" s="142"/>
      <c r="AZ91" s="142">
        <f t="shared" si="26"/>
        <v>0</v>
      </c>
    </row>
    <row r="92" spans="1:52" x14ac:dyDescent="0.3">
      <c r="A92" s="193">
        <v>6</v>
      </c>
      <c r="B92" s="143" t="s">
        <v>287</v>
      </c>
      <c r="C92" s="151" t="str">
        <f t="shared" si="18"/>
        <v>04</v>
      </c>
      <c r="D92" s="151" t="str">
        <f t="shared" si="19"/>
        <v>00</v>
      </c>
      <c r="E92" s="149" t="str">
        <f t="shared" si="20"/>
        <v>140</v>
      </c>
      <c r="F92" s="129" t="str">
        <f t="shared" si="21"/>
        <v>6600.25</v>
      </c>
      <c r="G92" s="143" t="s">
        <v>156</v>
      </c>
      <c r="H92" s="166">
        <v>0</v>
      </c>
      <c r="I92" s="166">
        <v>0</v>
      </c>
      <c r="J92" s="166"/>
      <c r="K92" s="166"/>
      <c r="L92" s="166"/>
      <c r="M92" s="166">
        <v>0</v>
      </c>
      <c r="N92" s="141">
        <v>0</v>
      </c>
      <c r="O92" s="141">
        <f t="shared" si="22"/>
        <v>0</v>
      </c>
      <c r="Q92" s="177">
        <v>0</v>
      </c>
      <c r="R92" s="177">
        <v>0</v>
      </c>
      <c r="S92" s="177"/>
      <c r="T92" s="177"/>
      <c r="U92" s="177"/>
      <c r="V92" s="177">
        <v>0</v>
      </c>
      <c r="W92" s="142">
        <v>0</v>
      </c>
      <c r="X92" s="142">
        <f t="shared" si="23"/>
        <v>0</v>
      </c>
      <c r="Z92" s="179">
        <v>0</v>
      </c>
      <c r="AA92" s="179">
        <v>0</v>
      </c>
      <c r="AB92" s="179"/>
      <c r="AC92" s="179"/>
      <c r="AD92" s="179"/>
      <c r="AE92" s="179">
        <v>0</v>
      </c>
      <c r="AF92" s="175">
        <v>0</v>
      </c>
      <c r="AG92" s="175">
        <f t="shared" si="24"/>
        <v>0</v>
      </c>
      <c r="AI92" s="181">
        <v>0</v>
      </c>
      <c r="AJ92" s="181">
        <v>0</v>
      </c>
      <c r="AK92" s="173"/>
      <c r="AL92" s="173">
        <f>IFERROR(VLOOKUP(B92,[2]rptBudgetaryBudgetCrossOrganiza!$A$13596:$N$13694,13,FALSE),"0")</f>
        <v>0</v>
      </c>
      <c r="AM92" s="173"/>
      <c r="AN92" s="173"/>
      <c r="AO92" s="173"/>
      <c r="AP92" s="173"/>
      <c r="AQ92" s="173">
        <f t="shared" si="25"/>
        <v>0</v>
      </c>
      <c r="AS92" s="142"/>
      <c r="AT92" s="142"/>
      <c r="AU92" s="142"/>
      <c r="AV92" s="142"/>
      <c r="AW92" s="142"/>
      <c r="AX92" s="142"/>
      <c r="AY92" s="142"/>
      <c r="AZ92" s="142">
        <f t="shared" si="26"/>
        <v>0</v>
      </c>
    </row>
    <row r="93" spans="1:52" x14ac:dyDescent="0.3">
      <c r="A93" s="193">
        <v>6</v>
      </c>
      <c r="B93" s="143" t="s">
        <v>288</v>
      </c>
      <c r="C93" s="151" t="str">
        <f t="shared" si="18"/>
        <v>04</v>
      </c>
      <c r="D93" s="151" t="str">
        <f t="shared" si="19"/>
        <v>00</v>
      </c>
      <c r="E93" s="149" t="str">
        <f t="shared" si="20"/>
        <v>140</v>
      </c>
      <c r="F93" s="129" t="str">
        <f t="shared" si="21"/>
        <v>6600.26</v>
      </c>
      <c r="G93" s="143" t="s">
        <v>161</v>
      </c>
      <c r="H93" s="166">
        <v>6280</v>
      </c>
      <c r="I93" s="166">
        <v>6280</v>
      </c>
      <c r="J93" s="166"/>
      <c r="K93" s="166"/>
      <c r="L93" s="166"/>
      <c r="M93" s="166">
        <v>6280</v>
      </c>
      <c r="N93" s="141">
        <v>6280</v>
      </c>
      <c r="O93" s="141">
        <f t="shared" si="22"/>
        <v>0</v>
      </c>
      <c r="Q93" s="177">
        <v>6390</v>
      </c>
      <c r="R93" s="177">
        <v>6390</v>
      </c>
      <c r="S93" s="177"/>
      <c r="T93" s="177"/>
      <c r="U93" s="177"/>
      <c r="V93" s="177">
        <v>6390</v>
      </c>
      <c r="W93" s="142">
        <v>6390</v>
      </c>
      <c r="X93" s="142">
        <f t="shared" si="23"/>
        <v>0</v>
      </c>
      <c r="Z93" s="179">
        <v>6260</v>
      </c>
      <c r="AA93" s="179">
        <v>6260</v>
      </c>
      <c r="AB93" s="179"/>
      <c r="AC93" s="179"/>
      <c r="AD93" s="179"/>
      <c r="AE93" s="179">
        <v>2608.35</v>
      </c>
      <c r="AF93" s="175">
        <v>2608.35</v>
      </c>
      <c r="AG93" s="175">
        <f t="shared" si="24"/>
        <v>-3651.65</v>
      </c>
      <c r="AI93" s="181">
        <v>6260</v>
      </c>
      <c r="AJ93" s="181">
        <v>6260</v>
      </c>
      <c r="AK93" s="173"/>
      <c r="AL93" s="173">
        <f>IFERROR(VLOOKUP(B93,[2]rptBudgetaryBudgetCrossOrganiza!$A$13596:$N$13694,13,FALSE),"0")</f>
        <v>0</v>
      </c>
      <c r="AM93" s="173"/>
      <c r="AN93" s="173"/>
      <c r="AO93" s="173"/>
      <c r="AP93" s="173"/>
      <c r="AQ93" s="173">
        <f t="shared" si="25"/>
        <v>-6260</v>
      </c>
      <c r="AS93" s="142"/>
      <c r="AT93" s="142"/>
      <c r="AU93" s="142"/>
      <c r="AV93" s="142"/>
      <c r="AW93" s="142"/>
      <c r="AX93" s="142"/>
      <c r="AY93" s="142"/>
      <c r="AZ93" s="142">
        <f t="shared" si="26"/>
        <v>0</v>
      </c>
    </row>
    <row r="94" spans="1:52" x14ac:dyDescent="0.3">
      <c r="A94" s="193">
        <v>6</v>
      </c>
      <c r="B94" s="143" t="s">
        <v>289</v>
      </c>
      <c r="C94" s="151" t="str">
        <f t="shared" si="18"/>
        <v>04</v>
      </c>
      <c r="D94" s="151" t="str">
        <f t="shared" si="19"/>
        <v>00</v>
      </c>
      <c r="E94" s="149" t="str">
        <f t="shared" si="20"/>
        <v>140</v>
      </c>
      <c r="F94" s="129" t="str">
        <f t="shared" si="21"/>
        <v>6600.27</v>
      </c>
      <c r="G94" s="143" t="s">
        <v>314</v>
      </c>
      <c r="H94" s="166">
        <v>0</v>
      </c>
      <c r="I94" s="166">
        <v>0</v>
      </c>
      <c r="J94" s="166"/>
      <c r="K94" s="166"/>
      <c r="L94" s="166"/>
      <c r="M94" s="166">
        <v>0</v>
      </c>
      <c r="N94" s="141">
        <v>0</v>
      </c>
      <c r="O94" s="141">
        <f t="shared" si="22"/>
        <v>0</v>
      </c>
      <c r="Q94" s="177">
        <v>0</v>
      </c>
      <c r="R94" s="177">
        <v>0</v>
      </c>
      <c r="S94" s="177"/>
      <c r="T94" s="177"/>
      <c r="U94" s="177"/>
      <c r="V94" s="177">
        <v>0</v>
      </c>
      <c r="W94" s="142">
        <v>0</v>
      </c>
      <c r="X94" s="142">
        <f t="shared" si="23"/>
        <v>0</v>
      </c>
      <c r="Z94" s="179">
        <v>66600</v>
      </c>
      <c r="AA94" s="179">
        <v>66600</v>
      </c>
      <c r="AB94" s="179"/>
      <c r="AC94" s="179"/>
      <c r="AD94" s="179"/>
      <c r="AE94" s="179">
        <v>0</v>
      </c>
      <c r="AF94" s="175">
        <v>0</v>
      </c>
      <c r="AG94" s="175">
        <f t="shared" si="24"/>
        <v>-66600</v>
      </c>
      <c r="AI94" s="181">
        <v>66600</v>
      </c>
      <c r="AJ94" s="181">
        <v>66600</v>
      </c>
      <c r="AK94" s="173"/>
      <c r="AL94" s="173">
        <f>IFERROR(VLOOKUP(B94,[2]rptBudgetaryBudgetCrossOrganiza!$A$13596:$N$13694,13,FALSE),"0")</f>
        <v>0</v>
      </c>
      <c r="AM94" s="173"/>
      <c r="AN94" s="173"/>
      <c r="AO94" s="173"/>
      <c r="AP94" s="173"/>
      <c r="AQ94" s="173">
        <f t="shared" si="25"/>
        <v>-66600</v>
      </c>
      <c r="AS94" s="142"/>
      <c r="AT94" s="142"/>
      <c r="AU94" s="142"/>
      <c r="AV94" s="142"/>
      <c r="AW94" s="142"/>
      <c r="AX94" s="142"/>
      <c r="AY94" s="142"/>
      <c r="AZ94" s="142">
        <f t="shared" si="26"/>
        <v>0</v>
      </c>
    </row>
    <row r="95" spans="1:52" x14ac:dyDescent="0.3">
      <c r="A95" s="193">
        <v>6</v>
      </c>
      <c r="B95" s="143" t="s">
        <v>290</v>
      </c>
      <c r="C95" s="151" t="str">
        <f t="shared" si="18"/>
        <v>04</v>
      </c>
      <c r="D95" s="151" t="str">
        <f t="shared" si="19"/>
        <v>00</v>
      </c>
      <c r="E95" s="149" t="str">
        <f t="shared" si="20"/>
        <v>140</v>
      </c>
      <c r="F95" s="129" t="str">
        <f t="shared" si="21"/>
        <v>6600.30</v>
      </c>
      <c r="G95" s="143" t="s">
        <v>315</v>
      </c>
      <c r="H95" s="166">
        <v>6000</v>
      </c>
      <c r="I95" s="166">
        <v>6000</v>
      </c>
      <c r="J95" s="166"/>
      <c r="K95" s="166"/>
      <c r="L95" s="166"/>
      <c r="M95" s="166">
        <v>5762.43</v>
      </c>
      <c r="N95" s="141">
        <v>5762.43</v>
      </c>
      <c r="O95" s="141">
        <f t="shared" si="22"/>
        <v>-237.56999999999971</v>
      </c>
      <c r="Q95" s="177">
        <v>5000</v>
      </c>
      <c r="R95" s="177">
        <v>1500</v>
      </c>
      <c r="S95" s="177"/>
      <c r="T95" s="177"/>
      <c r="U95" s="177"/>
      <c r="V95" s="177">
        <v>0</v>
      </c>
      <c r="W95" s="142">
        <v>0</v>
      </c>
      <c r="X95" s="142">
        <f t="shared" si="23"/>
        <v>-1500</v>
      </c>
      <c r="Z95" s="179">
        <v>0</v>
      </c>
      <c r="AA95" s="179">
        <v>0</v>
      </c>
      <c r="AB95" s="179"/>
      <c r="AC95" s="179"/>
      <c r="AD95" s="179"/>
      <c r="AE95" s="179">
        <v>0</v>
      </c>
      <c r="AF95" s="175">
        <v>0</v>
      </c>
      <c r="AG95" s="175">
        <f t="shared" si="24"/>
        <v>0</v>
      </c>
      <c r="AI95" s="181">
        <v>0</v>
      </c>
      <c r="AJ95" s="181">
        <v>0</v>
      </c>
      <c r="AK95" s="173"/>
      <c r="AL95" s="173">
        <f>IFERROR(VLOOKUP(B95,[2]rptBudgetaryBudgetCrossOrganiza!$A$13596:$N$13694,13,FALSE),"0")</f>
        <v>0</v>
      </c>
      <c r="AM95" s="173"/>
      <c r="AN95" s="173"/>
      <c r="AO95" s="173"/>
      <c r="AP95" s="173"/>
      <c r="AQ95" s="173">
        <f t="shared" si="25"/>
        <v>0</v>
      </c>
      <c r="AS95" s="142"/>
      <c r="AT95" s="142"/>
      <c r="AU95" s="142"/>
      <c r="AV95" s="142"/>
      <c r="AW95" s="142"/>
      <c r="AX95" s="142"/>
      <c r="AY95" s="142"/>
      <c r="AZ95" s="142">
        <f t="shared" si="26"/>
        <v>0</v>
      </c>
    </row>
    <row r="96" spans="1:52" x14ac:dyDescent="0.3">
      <c r="A96" s="193">
        <v>6</v>
      </c>
      <c r="B96" s="143" t="s">
        <v>291</v>
      </c>
      <c r="C96" s="151" t="str">
        <f t="shared" si="18"/>
        <v>04</v>
      </c>
      <c r="D96" s="151" t="str">
        <f t="shared" si="19"/>
        <v>00</v>
      </c>
      <c r="E96" s="149" t="str">
        <f t="shared" si="20"/>
        <v>140</v>
      </c>
      <c r="F96" s="129" t="str">
        <f t="shared" si="21"/>
        <v>6600.35</v>
      </c>
      <c r="G96" s="143" t="s">
        <v>316</v>
      </c>
      <c r="H96" s="166">
        <v>3000</v>
      </c>
      <c r="I96" s="166">
        <v>3000</v>
      </c>
      <c r="J96" s="166"/>
      <c r="K96" s="166"/>
      <c r="L96" s="166"/>
      <c r="M96" s="166">
        <v>692.76</v>
      </c>
      <c r="N96" s="141">
        <v>692.76</v>
      </c>
      <c r="O96" s="141">
        <f t="shared" si="22"/>
        <v>-2307.2399999999998</v>
      </c>
      <c r="Q96" s="177">
        <v>3000</v>
      </c>
      <c r="R96" s="177">
        <v>3000</v>
      </c>
      <c r="S96" s="177"/>
      <c r="T96" s="177"/>
      <c r="U96" s="177"/>
      <c r="V96" s="177">
        <v>0</v>
      </c>
      <c r="W96" s="142">
        <v>0</v>
      </c>
      <c r="X96" s="142">
        <f t="shared" si="23"/>
        <v>-3000</v>
      </c>
      <c r="Z96" s="179">
        <v>1000</v>
      </c>
      <c r="AA96" s="179">
        <v>1000</v>
      </c>
      <c r="AB96" s="179"/>
      <c r="AC96" s="179"/>
      <c r="AD96" s="179"/>
      <c r="AE96" s="179">
        <v>0</v>
      </c>
      <c r="AF96" s="175">
        <v>0</v>
      </c>
      <c r="AG96" s="175">
        <f t="shared" si="24"/>
        <v>-1000</v>
      </c>
      <c r="AI96" s="181">
        <v>1000</v>
      </c>
      <c r="AJ96" s="181">
        <v>1000</v>
      </c>
      <c r="AK96" s="173"/>
      <c r="AL96" s="173">
        <f>IFERROR(VLOOKUP(B96,[2]rptBudgetaryBudgetCrossOrganiza!$A$13596:$N$13694,13,FALSE),"0")</f>
        <v>0</v>
      </c>
      <c r="AM96" s="173"/>
      <c r="AN96" s="173"/>
      <c r="AO96" s="173"/>
      <c r="AP96" s="173"/>
      <c r="AQ96" s="173">
        <f t="shared" si="25"/>
        <v>-1000</v>
      </c>
      <c r="AS96" s="142"/>
      <c r="AT96" s="142"/>
      <c r="AU96" s="142"/>
      <c r="AV96" s="142"/>
      <c r="AW96" s="142"/>
      <c r="AX96" s="142"/>
      <c r="AY96" s="142"/>
      <c r="AZ96" s="142">
        <f t="shared" si="26"/>
        <v>0</v>
      </c>
    </row>
    <row r="97" spans="1:52" x14ac:dyDescent="0.3">
      <c r="A97" s="193">
        <v>6</v>
      </c>
      <c r="B97" s="143" t="s">
        <v>292</v>
      </c>
      <c r="C97" s="151" t="str">
        <f t="shared" si="18"/>
        <v>04</v>
      </c>
      <c r="D97" s="151" t="str">
        <f t="shared" si="19"/>
        <v>00</v>
      </c>
      <c r="E97" s="149" t="str">
        <f t="shared" si="20"/>
        <v>140</v>
      </c>
      <c r="F97" s="129" t="str">
        <f t="shared" si="21"/>
        <v>6600.36</v>
      </c>
      <c r="G97" s="143" t="s">
        <v>162</v>
      </c>
      <c r="H97" s="166">
        <v>10760</v>
      </c>
      <c r="I97" s="166">
        <v>10760</v>
      </c>
      <c r="J97" s="166"/>
      <c r="K97" s="166"/>
      <c r="L97" s="166"/>
      <c r="M97" s="166">
        <v>10760</v>
      </c>
      <c r="N97" s="141">
        <v>10760</v>
      </c>
      <c r="O97" s="141">
        <f t="shared" si="22"/>
        <v>0</v>
      </c>
      <c r="Q97" s="177">
        <v>10450</v>
      </c>
      <c r="R97" s="177">
        <v>10450</v>
      </c>
      <c r="S97" s="177"/>
      <c r="T97" s="177"/>
      <c r="U97" s="177"/>
      <c r="V97" s="177">
        <v>10450</v>
      </c>
      <c r="W97" s="142">
        <v>10450</v>
      </c>
      <c r="X97" s="142">
        <f t="shared" si="23"/>
        <v>0</v>
      </c>
      <c r="Z97" s="179">
        <v>12640</v>
      </c>
      <c r="AA97" s="179">
        <v>12640</v>
      </c>
      <c r="AB97" s="179"/>
      <c r="AC97" s="179"/>
      <c r="AD97" s="179"/>
      <c r="AE97" s="179">
        <v>5266.65</v>
      </c>
      <c r="AF97" s="175">
        <v>5266.65</v>
      </c>
      <c r="AG97" s="175">
        <f t="shared" si="24"/>
        <v>-7373.35</v>
      </c>
      <c r="AI97" s="181">
        <v>12640</v>
      </c>
      <c r="AJ97" s="181">
        <v>12640</v>
      </c>
      <c r="AK97" s="173"/>
      <c r="AL97" s="173">
        <f>IFERROR(VLOOKUP(B97,[2]rptBudgetaryBudgetCrossOrganiza!$A$13596:$N$13694,13,FALSE),"0")</f>
        <v>0</v>
      </c>
      <c r="AM97" s="173"/>
      <c r="AN97" s="173"/>
      <c r="AO97" s="173"/>
      <c r="AP97" s="173"/>
      <c r="AQ97" s="173">
        <f t="shared" si="25"/>
        <v>-12640</v>
      </c>
      <c r="AS97" s="142"/>
      <c r="AT97" s="142"/>
      <c r="AU97" s="142"/>
      <c r="AV97" s="142"/>
      <c r="AW97" s="142"/>
      <c r="AX97" s="142"/>
      <c r="AY97" s="142"/>
      <c r="AZ97" s="142">
        <f t="shared" si="26"/>
        <v>0</v>
      </c>
    </row>
    <row r="98" spans="1:52" x14ac:dyDescent="0.3">
      <c r="A98" s="193">
        <v>6</v>
      </c>
      <c r="B98" s="143" t="s">
        <v>293</v>
      </c>
      <c r="C98" s="151" t="str">
        <f t="shared" si="18"/>
        <v>04</v>
      </c>
      <c r="D98" s="151" t="str">
        <f t="shared" si="19"/>
        <v>00</v>
      </c>
      <c r="E98" s="149" t="str">
        <f t="shared" si="20"/>
        <v>140</v>
      </c>
      <c r="F98" s="129" t="str">
        <f t="shared" si="21"/>
        <v>6600.37</v>
      </c>
      <c r="G98" s="143" t="s">
        <v>317</v>
      </c>
      <c r="H98" s="166">
        <v>0</v>
      </c>
      <c r="I98" s="166">
        <v>0</v>
      </c>
      <c r="J98" s="166"/>
      <c r="K98" s="166"/>
      <c r="L98" s="166"/>
      <c r="M98" s="166">
        <v>0</v>
      </c>
      <c r="N98" s="141">
        <v>0</v>
      </c>
      <c r="O98" s="141">
        <f t="shared" si="22"/>
        <v>0</v>
      </c>
      <c r="Q98" s="177">
        <v>0</v>
      </c>
      <c r="R98" s="177">
        <v>0</v>
      </c>
      <c r="S98" s="177"/>
      <c r="T98" s="177"/>
      <c r="U98" s="177"/>
      <c r="V98" s="177">
        <v>0</v>
      </c>
      <c r="W98" s="142">
        <v>0</v>
      </c>
      <c r="X98" s="142">
        <f t="shared" si="23"/>
        <v>0</v>
      </c>
      <c r="Z98" s="179">
        <v>0</v>
      </c>
      <c r="AA98" s="179">
        <v>0</v>
      </c>
      <c r="AB98" s="179"/>
      <c r="AC98" s="179"/>
      <c r="AD98" s="179"/>
      <c r="AE98" s="179">
        <v>0</v>
      </c>
      <c r="AF98" s="175">
        <v>0</v>
      </c>
      <c r="AG98" s="175">
        <f t="shared" si="24"/>
        <v>0</v>
      </c>
      <c r="AI98" s="181">
        <v>0</v>
      </c>
      <c r="AJ98" s="181">
        <v>0</v>
      </c>
      <c r="AK98" s="173"/>
      <c r="AL98" s="173">
        <f>IFERROR(VLOOKUP(B98,[2]rptBudgetaryBudgetCrossOrganiza!$A$13596:$N$13694,13,FALSE),"0")</f>
        <v>0</v>
      </c>
      <c r="AM98" s="173"/>
      <c r="AN98" s="173"/>
      <c r="AO98" s="173"/>
      <c r="AP98" s="173"/>
      <c r="AQ98" s="173">
        <f t="shared" si="25"/>
        <v>0</v>
      </c>
      <c r="AS98" s="142"/>
      <c r="AT98" s="142"/>
      <c r="AU98" s="142"/>
      <c r="AV98" s="142"/>
      <c r="AW98" s="142"/>
      <c r="AX98" s="142"/>
      <c r="AY98" s="142"/>
      <c r="AZ98" s="142">
        <f t="shared" si="26"/>
        <v>0</v>
      </c>
    </row>
    <row r="99" spans="1:52" x14ac:dyDescent="0.3">
      <c r="A99" s="193">
        <v>7</v>
      </c>
      <c r="B99" s="143" t="s">
        <v>294</v>
      </c>
      <c r="C99" s="151" t="str">
        <f t="shared" ref="C99:C100" si="27">MID(B99,5,2)</f>
        <v>04</v>
      </c>
      <c r="D99" s="151" t="str">
        <f t="shared" si="19"/>
        <v>00</v>
      </c>
      <c r="E99" s="149" t="str">
        <f t="shared" si="20"/>
        <v>140</v>
      </c>
      <c r="F99" s="129" t="str">
        <f t="shared" si="21"/>
        <v>7000.03</v>
      </c>
      <c r="G99" s="143" t="s">
        <v>83</v>
      </c>
      <c r="H99" s="166">
        <v>0</v>
      </c>
      <c r="I99" s="166">
        <v>0</v>
      </c>
      <c r="J99" s="166"/>
      <c r="K99" s="166"/>
      <c r="L99" s="166"/>
      <c r="M99" s="166">
        <v>0</v>
      </c>
      <c r="N99" s="141">
        <v>0</v>
      </c>
      <c r="O99" s="141">
        <f t="shared" si="22"/>
        <v>0</v>
      </c>
      <c r="Q99" s="177">
        <v>0</v>
      </c>
      <c r="R99" s="177">
        <v>0</v>
      </c>
      <c r="S99" s="177"/>
      <c r="T99" s="177"/>
      <c r="U99" s="177"/>
      <c r="V99" s="177">
        <v>0</v>
      </c>
      <c r="W99" s="142">
        <v>0</v>
      </c>
      <c r="X99" s="142">
        <f t="shared" si="23"/>
        <v>0</v>
      </c>
      <c r="Z99" s="179">
        <v>0</v>
      </c>
      <c r="AA99" s="179">
        <v>0</v>
      </c>
      <c r="AB99" s="179"/>
      <c r="AC99" s="179"/>
      <c r="AD99" s="179"/>
      <c r="AE99" s="179">
        <v>0</v>
      </c>
      <c r="AF99" s="175">
        <v>0</v>
      </c>
      <c r="AG99" s="175">
        <f t="shared" si="24"/>
        <v>0</v>
      </c>
      <c r="AI99" s="181">
        <v>0</v>
      </c>
      <c r="AJ99" s="181">
        <v>0</v>
      </c>
      <c r="AK99" s="173"/>
      <c r="AL99" s="173">
        <f>IFERROR(VLOOKUP(B99,[2]rptBudgetaryBudgetCrossOrganiza!$A$13596:$N$13694,13,FALSE),"0")</f>
        <v>0</v>
      </c>
      <c r="AM99" s="173"/>
      <c r="AN99" s="173"/>
      <c r="AO99" s="173"/>
      <c r="AP99" s="173"/>
      <c r="AQ99" s="173">
        <f t="shared" si="25"/>
        <v>0</v>
      </c>
      <c r="AS99" s="142"/>
      <c r="AT99" s="142"/>
      <c r="AU99" s="142"/>
      <c r="AV99" s="142"/>
      <c r="AW99" s="142"/>
      <c r="AX99" s="142"/>
      <c r="AY99" s="142"/>
      <c r="AZ99" s="142">
        <f t="shared" si="26"/>
        <v>0</v>
      </c>
    </row>
    <row r="100" spans="1:52" x14ac:dyDescent="0.3">
      <c r="A100" s="193">
        <v>7</v>
      </c>
      <c r="B100" s="143" t="s">
        <v>297</v>
      </c>
      <c r="C100" s="151" t="str">
        <f t="shared" si="27"/>
        <v>04</v>
      </c>
      <c r="D100" s="151" t="str">
        <f t="shared" si="19"/>
        <v>00</v>
      </c>
      <c r="E100" s="149" t="str">
        <f t="shared" si="20"/>
        <v>140</v>
      </c>
      <c r="F100" s="129" t="str">
        <f t="shared" si="21"/>
        <v>7000.99</v>
      </c>
      <c r="G100" s="143" t="s">
        <v>84</v>
      </c>
      <c r="H100" s="166">
        <v>0</v>
      </c>
      <c r="I100" s="166">
        <v>0</v>
      </c>
      <c r="J100" s="166"/>
      <c r="K100" s="166"/>
      <c r="L100" s="166"/>
      <c r="M100" s="166">
        <v>0</v>
      </c>
      <c r="N100" s="141">
        <v>0</v>
      </c>
      <c r="O100" s="141">
        <f t="shared" si="22"/>
        <v>0</v>
      </c>
      <c r="Q100" s="177">
        <v>0</v>
      </c>
      <c r="R100" s="177">
        <v>0</v>
      </c>
      <c r="S100" s="177"/>
      <c r="T100" s="177"/>
      <c r="U100" s="177"/>
      <c r="V100" s="177">
        <v>0</v>
      </c>
      <c r="W100" s="142">
        <v>0</v>
      </c>
      <c r="X100" s="142">
        <f t="shared" si="23"/>
        <v>0</v>
      </c>
      <c r="Z100" s="179">
        <v>10450</v>
      </c>
      <c r="AA100" s="179">
        <v>0</v>
      </c>
      <c r="AB100" s="179"/>
      <c r="AC100" s="179"/>
      <c r="AD100" s="179"/>
      <c r="AE100" s="179">
        <v>0</v>
      </c>
      <c r="AF100" s="175">
        <v>0</v>
      </c>
      <c r="AG100" s="175">
        <f t="shared" si="24"/>
        <v>0</v>
      </c>
      <c r="AI100" s="181">
        <v>10450</v>
      </c>
      <c r="AJ100" s="181">
        <v>10450</v>
      </c>
      <c r="AK100" s="173"/>
      <c r="AL100" s="173">
        <f>IFERROR(VLOOKUP(B100,[2]rptBudgetaryBudgetCrossOrganiza!$A$13596:$N$13694,13,FALSE),"0")</f>
        <v>0</v>
      </c>
      <c r="AM100" s="173"/>
      <c r="AN100" s="173"/>
      <c r="AO100" s="173"/>
      <c r="AP100" s="173"/>
      <c r="AQ100" s="173">
        <f t="shared" si="25"/>
        <v>-10450</v>
      </c>
      <c r="AS100" s="142"/>
      <c r="AT100" s="142"/>
      <c r="AU100" s="142"/>
      <c r="AV100" s="142"/>
      <c r="AW100" s="142"/>
      <c r="AX100" s="142"/>
      <c r="AY100" s="142"/>
      <c r="AZ100" s="142">
        <f t="shared" si="26"/>
        <v>0</v>
      </c>
    </row>
    <row r="101" spans="1:52" x14ac:dyDescent="0.3">
      <c r="H101" s="143">
        <f>SUBTOTAL(9,H3:H100)</f>
        <v>3779351</v>
      </c>
      <c r="I101" s="143">
        <f>SUBTOTAL(9,I3:I100)</f>
        <v>3956996</v>
      </c>
      <c r="J101" s="143">
        <f>SUM(J3:J100)</f>
        <v>0</v>
      </c>
      <c r="K101" s="143">
        <f>SUM(K3:K100)</f>
        <v>0</v>
      </c>
      <c r="L101" s="143">
        <f>SUM(L3:L100)</f>
        <v>0</v>
      </c>
      <c r="M101" s="143">
        <f>SUM(M3:M100)</f>
        <v>3285800.9399999995</v>
      </c>
      <c r="N101" s="143">
        <f>SUBTOTAL(9,N3:N100)</f>
        <v>3285800.9399999995</v>
      </c>
      <c r="O101" s="143">
        <f>SUM(O3:O100)</f>
        <v>-671195.06</v>
      </c>
      <c r="Q101" s="143">
        <f t="shared" ref="Q101:W101" si="28">SUBTOTAL(9,Q3:Q100)</f>
        <v>4196281</v>
      </c>
      <c r="R101" s="143">
        <f t="shared" si="28"/>
        <v>4263331</v>
      </c>
      <c r="S101" s="143">
        <f t="shared" si="28"/>
        <v>0</v>
      </c>
      <c r="T101" s="143">
        <f t="shared" si="28"/>
        <v>0</v>
      </c>
      <c r="U101" s="143">
        <f t="shared" si="28"/>
        <v>0</v>
      </c>
      <c r="V101" s="143">
        <f t="shared" si="28"/>
        <v>3799030.77</v>
      </c>
      <c r="W101" s="143">
        <f t="shared" si="28"/>
        <v>3799030.77</v>
      </c>
      <c r="X101" s="143">
        <f>SUM(X3:X100)</f>
        <v>-451329.09999999974</v>
      </c>
      <c r="Z101" s="143">
        <f t="shared" ref="Z101:AG101" si="29">SUBTOTAL(9,Z3:Z100)</f>
        <v>4274237</v>
      </c>
      <c r="AA101" s="143">
        <f t="shared" si="29"/>
        <v>4352795</v>
      </c>
      <c r="AB101" s="143">
        <f t="shared" si="29"/>
        <v>0</v>
      </c>
      <c r="AC101" s="143">
        <f t="shared" si="29"/>
        <v>0</v>
      </c>
      <c r="AD101" s="143">
        <f t="shared" si="29"/>
        <v>0</v>
      </c>
      <c r="AE101" s="143">
        <f t="shared" si="29"/>
        <v>3553584.4899999998</v>
      </c>
      <c r="AF101" s="143">
        <f t="shared" si="29"/>
        <v>3553584.4899999998</v>
      </c>
      <c r="AG101" s="143">
        <f t="shared" si="29"/>
        <v>-792486.22000000009</v>
      </c>
      <c r="AI101" s="143">
        <f>SUM(AI3:AI100)</f>
        <v>4178163</v>
      </c>
      <c r="AJ101" s="143">
        <f>SUM(AJ3:AJ100)</f>
        <v>4270915</v>
      </c>
      <c r="AL101" s="143">
        <f t="shared" ref="AL101:AQ101" si="30">SUM(AL3:AL100)</f>
        <v>2724479.31</v>
      </c>
      <c r="AM101" s="143">
        <f t="shared" si="30"/>
        <v>0</v>
      </c>
      <c r="AN101" s="143">
        <f t="shared" si="30"/>
        <v>0</v>
      </c>
      <c r="AO101" s="143">
        <f t="shared" si="30"/>
        <v>0</v>
      </c>
      <c r="AP101" s="143">
        <f t="shared" si="30"/>
        <v>0</v>
      </c>
      <c r="AQ101" s="143">
        <f t="shared" si="30"/>
        <v>-4252915</v>
      </c>
      <c r="AS101" s="143">
        <f t="shared" ref="AS101:AZ101" si="31">SUM(AS3:AS100)</f>
        <v>0</v>
      </c>
      <c r="AT101" s="143">
        <f t="shared" si="31"/>
        <v>0</v>
      </c>
      <c r="AU101" s="143">
        <f t="shared" si="31"/>
        <v>0</v>
      </c>
      <c r="AV101" s="143">
        <f t="shared" si="31"/>
        <v>0</v>
      </c>
      <c r="AW101" s="143">
        <f t="shared" si="31"/>
        <v>0</v>
      </c>
      <c r="AX101" s="143">
        <f t="shared" si="31"/>
        <v>0</v>
      </c>
      <c r="AY101" s="143">
        <f t="shared" si="31"/>
        <v>0</v>
      </c>
      <c r="AZ101" s="143">
        <f t="shared" si="31"/>
        <v>0</v>
      </c>
    </row>
    <row r="103" spans="1:52" x14ac:dyDescent="0.3">
      <c r="I103" s="143">
        <f>H101-I101</f>
        <v>-177645</v>
      </c>
    </row>
  </sheetData>
  <autoFilter ref="A2:BJ100"/>
  <sortState ref="A3:WWX101">
    <sortCondition ref="B3:B101"/>
  </sortState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0"/>
  <sheetViews>
    <sheetView workbookViewId="0">
      <selection activeCell="AF3" sqref="AF3"/>
    </sheetView>
  </sheetViews>
  <sheetFormatPr defaultRowHeight="13.8" outlineLevelCol="1" x14ac:dyDescent="0.3"/>
  <cols>
    <col min="1" max="1" width="9.109375" style="127"/>
    <col min="2" max="2" width="20.44140625" style="128" bestFit="1" customWidth="1"/>
    <col min="3" max="3" width="9.44140625" style="129" hidden="1" customWidth="1" outlineLevel="1"/>
    <col min="4" max="4" width="8" style="129" hidden="1" customWidth="1" outlineLevel="1"/>
    <col min="5" max="5" width="12.5546875" style="144" hidden="1" customWidth="1" outlineLevel="1"/>
    <col min="6" max="6" width="7.109375" style="130" hidden="1" customWidth="1" outlineLevel="1"/>
    <col min="7" max="7" width="54.33203125" style="130" customWidth="1" collapsed="1"/>
    <col min="8" max="9" width="11.88671875" style="131" hidden="1" customWidth="1" outlineLevel="1"/>
    <col min="10" max="13" width="15.44140625" style="131" hidden="1" customWidth="1" outlineLevel="1"/>
    <col min="14" max="14" width="10.5546875" style="131" bestFit="1" customWidth="1" collapsed="1"/>
    <col min="15" max="15" width="13.33203125" style="131" hidden="1" customWidth="1" outlineLevel="1"/>
    <col min="16" max="16" width="2.6640625" style="131" customWidth="1" collapsed="1"/>
    <col min="17" max="17" width="12.44140625" style="131" hidden="1" customWidth="1" outlineLevel="1"/>
    <col min="18" max="18" width="11.88671875" style="131" hidden="1" customWidth="1" outlineLevel="1"/>
    <col min="19" max="22" width="15.44140625" style="131" hidden="1" customWidth="1" outlineLevel="1"/>
    <col min="23" max="23" width="10.5546875" style="131" bestFit="1" customWidth="1" collapsed="1"/>
    <col min="24" max="24" width="14.88671875" style="131" hidden="1" customWidth="1" outlineLevel="1"/>
    <col min="25" max="25" width="2.6640625" style="131" customWidth="1" collapsed="1"/>
    <col min="26" max="26" width="12.44140625" style="131" hidden="1" customWidth="1" outlineLevel="1"/>
    <col min="27" max="27" width="11.88671875" style="131" bestFit="1" customWidth="1" collapsed="1"/>
    <col min="28" max="31" width="15.44140625" style="131" hidden="1" customWidth="1" outlineLevel="1"/>
    <col min="32" max="32" width="13.6640625" style="131" bestFit="1" customWidth="1" collapsed="1"/>
    <col min="33" max="33" width="13.33203125" style="131" hidden="1" customWidth="1" outlineLevel="1"/>
    <col min="34" max="34" width="2.6640625" style="131" customWidth="1" collapsed="1"/>
    <col min="35" max="35" width="10.6640625" style="131" customWidth="1" outlineLevel="1"/>
    <col min="36" max="36" width="11.88671875" style="131" bestFit="1" customWidth="1"/>
    <col min="37" max="37" width="11.88671875" style="131" customWidth="1"/>
    <col min="38" max="41" width="15.44140625" style="131" customWidth="1" outlineLevel="1"/>
    <col min="42" max="42" width="13.6640625" style="131" customWidth="1" outlineLevel="1"/>
    <col min="43" max="43" width="14.88671875" style="131" customWidth="1" outlineLevel="1"/>
    <col min="44" max="44" width="2.6640625" style="131" customWidth="1"/>
    <col min="45" max="45" width="10.6640625" style="131" hidden="1" customWidth="1" outlineLevel="1"/>
    <col min="46" max="46" width="11.88671875" style="131" hidden="1" customWidth="1" outlineLevel="1"/>
    <col min="47" max="50" width="15.44140625" style="131" hidden="1" customWidth="1" outlineLevel="1"/>
    <col min="51" max="51" width="13.6640625" style="131" hidden="1" customWidth="1" outlineLevel="1"/>
    <col min="52" max="52" width="17.6640625" style="131" hidden="1" customWidth="1" outlineLevel="1"/>
    <col min="53" max="53" width="9.109375" style="131" collapsed="1"/>
    <col min="54" max="62" width="9.109375" style="131"/>
    <col min="63" max="258" width="9.109375" style="130"/>
    <col min="259" max="259" width="20.44140625" style="130" bestFit="1" customWidth="1"/>
    <col min="260" max="260" width="9.44140625" style="130" customWidth="1"/>
    <col min="261" max="261" width="8" style="130" customWidth="1"/>
    <col min="262" max="262" width="12.5546875" style="130" customWidth="1"/>
    <col min="263" max="263" width="7.109375" style="130" customWidth="1"/>
    <col min="264" max="264" width="54.33203125" style="130" customWidth="1"/>
    <col min="265" max="265" width="11.88671875" style="130" bestFit="1" customWidth="1"/>
    <col min="266" max="266" width="11.88671875" style="130" customWidth="1"/>
    <col min="267" max="270" width="15.44140625" style="130" bestFit="1" customWidth="1"/>
    <col min="271" max="271" width="10.5546875" style="130" bestFit="1" customWidth="1"/>
    <col min="272" max="272" width="13.33203125" style="130" bestFit="1" customWidth="1"/>
    <col min="273" max="273" width="2.6640625" style="130" customWidth="1"/>
    <col min="274" max="274" width="12.44140625" style="130" bestFit="1" customWidth="1"/>
    <col min="275" max="275" width="11.88671875" style="130" bestFit="1" customWidth="1"/>
    <col min="276" max="279" width="15.44140625" style="130" bestFit="1" customWidth="1"/>
    <col min="280" max="280" width="10.5546875" style="130" bestFit="1" customWidth="1"/>
    <col min="281" max="281" width="17.6640625" style="130" bestFit="1" customWidth="1"/>
    <col min="282" max="282" width="2.6640625" style="130" customWidth="1"/>
    <col min="283" max="283" width="12.44140625" style="130" bestFit="1" customWidth="1"/>
    <col min="284" max="284" width="11.88671875" style="130" bestFit="1" customWidth="1"/>
    <col min="285" max="288" width="15.44140625" style="130" bestFit="1" customWidth="1"/>
    <col min="289" max="289" width="13.6640625" style="130" bestFit="1" customWidth="1"/>
    <col min="290" max="290" width="13.33203125" style="130" bestFit="1" customWidth="1"/>
    <col min="291" max="291" width="2.6640625" style="130" customWidth="1"/>
    <col min="292" max="292" width="10.6640625" style="130" customWidth="1"/>
    <col min="293" max="293" width="11.88671875" style="130" bestFit="1" customWidth="1"/>
    <col min="294" max="297" width="15.44140625" style="130" bestFit="1" customWidth="1"/>
    <col min="298" max="298" width="13.6640625" style="130" bestFit="1" customWidth="1"/>
    <col min="299" max="299" width="17.6640625" style="130" bestFit="1" customWidth="1"/>
    <col min="300" max="514" width="9.109375" style="130"/>
    <col min="515" max="515" width="20.44140625" style="130" bestFit="1" customWidth="1"/>
    <col min="516" max="516" width="9.44140625" style="130" customWidth="1"/>
    <col min="517" max="517" width="8" style="130" customWidth="1"/>
    <col min="518" max="518" width="12.5546875" style="130" customWidth="1"/>
    <col min="519" max="519" width="7.109375" style="130" customWidth="1"/>
    <col min="520" max="520" width="54.33203125" style="130" customWidth="1"/>
    <col min="521" max="521" width="11.88671875" style="130" bestFit="1" customWidth="1"/>
    <col min="522" max="522" width="11.88671875" style="130" customWidth="1"/>
    <col min="523" max="526" width="15.44140625" style="130" bestFit="1" customWidth="1"/>
    <col min="527" max="527" width="10.5546875" style="130" bestFit="1" customWidth="1"/>
    <col min="528" max="528" width="13.33203125" style="130" bestFit="1" customWidth="1"/>
    <col min="529" max="529" width="2.6640625" style="130" customWidth="1"/>
    <col min="530" max="530" width="12.44140625" style="130" bestFit="1" customWidth="1"/>
    <col min="531" max="531" width="11.88671875" style="130" bestFit="1" customWidth="1"/>
    <col min="532" max="535" width="15.44140625" style="130" bestFit="1" customWidth="1"/>
    <col min="536" max="536" width="10.5546875" style="130" bestFit="1" customWidth="1"/>
    <col min="537" max="537" width="17.6640625" style="130" bestFit="1" customWidth="1"/>
    <col min="538" max="538" width="2.6640625" style="130" customWidth="1"/>
    <col min="539" max="539" width="12.44140625" style="130" bestFit="1" customWidth="1"/>
    <col min="540" max="540" width="11.88671875" style="130" bestFit="1" customWidth="1"/>
    <col min="541" max="544" width="15.44140625" style="130" bestFit="1" customWidth="1"/>
    <col min="545" max="545" width="13.6640625" style="130" bestFit="1" customWidth="1"/>
    <col min="546" max="546" width="13.33203125" style="130" bestFit="1" customWidth="1"/>
    <col min="547" max="547" width="2.6640625" style="130" customWidth="1"/>
    <col min="548" max="548" width="10.6640625" style="130" customWidth="1"/>
    <col min="549" max="549" width="11.88671875" style="130" bestFit="1" customWidth="1"/>
    <col min="550" max="553" width="15.44140625" style="130" bestFit="1" customWidth="1"/>
    <col min="554" max="554" width="13.6640625" style="130" bestFit="1" customWidth="1"/>
    <col min="555" max="555" width="17.6640625" style="130" bestFit="1" customWidth="1"/>
    <col min="556" max="770" width="9.109375" style="130"/>
    <col min="771" max="771" width="20.44140625" style="130" bestFit="1" customWidth="1"/>
    <col min="772" max="772" width="9.44140625" style="130" customWidth="1"/>
    <col min="773" max="773" width="8" style="130" customWidth="1"/>
    <col min="774" max="774" width="12.5546875" style="130" customWidth="1"/>
    <col min="775" max="775" width="7.109375" style="130" customWidth="1"/>
    <col min="776" max="776" width="54.33203125" style="130" customWidth="1"/>
    <col min="777" max="777" width="11.88671875" style="130" bestFit="1" customWidth="1"/>
    <col min="778" max="778" width="11.88671875" style="130" customWidth="1"/>
    <col min="779" max="782" width="15.44140625" style="130" bestFit="1" customWidth="1"/>
    <col min="783" max="783" width="10.5546875" style="130" bestFit="1" customWidth="1"/>
    <col min="784" max="784" width="13.33203125" style="130" bestFit="1" customWidth="1"/>
    <col min="785" max="785" width="2.6640625" style="130" customWidth="1"/>
    <col min="786" max="786" width="12.44140625" style="130" bestFit="1" customWidth="1"/>
    <col min="787" max="787" width="11.88671875" style="130" bestFit="1" customWidth="1"/>
    <col min="788" max="791" width="15.44140625" style="130" bestFit="1" customWidth="1"/>
    <col min="792" max="792" width="10.5546875" style="130" bestFit="1" customWidth="1"/>
    <col min="793" max="793" width="17.6640625" style="130" bestFit="1" customWidth="1"/>
    <col min="794" max="794" width="2.6640625" style="130" customWidth="1"/>
    <col min="795" max="795" width="12.44140625" style="130" bestFit="1" customWidth="1"/>
    <col min="796" max="796" width="11.88671875" style="130" bestFit="1" customWidth="1"/>
    <col min="797" max="800" width="15.44140625" style="130" bestFit="1" customWidth="1"/>
    <col min="801" max="801" width="13.6640625" style="130" bestFit="1" customWidth="1"/>
    <col min="802" max="802" width="13.33203125" style="130" bestFit="1" customWidth="1"/>
    <col min="803" max="803" width="2.6640625" style="130" customWidth="1"/>
    <col min="804" max="804" width="10.6640625" style="130" customWidth="1"/>
    <col min="805" max="805" width="11.88671875" style="130" bestFit="1" customWidth="1"/>
    <col min="806" max="809" width="15.44140625" style="130" bestFit="1" customWidth="1"/>
    <col min="810" max="810" width="13.6640625" style="130" bestFit="1" customWidth="1"/>
    <col min="811" max="811" width="17.6640625" style="130" bestFit="1" customWidth="1"/>
    <col min="812" max="1026" width="9.109375" style="130"/>
    <col min="1027" max="1027" width="20.44140625" style="130" bestFit="1" customWidth="1"/>
    <col min="1028" max="1028" width="9.44140625" style="130" customWidth="1"/>
    <col min="1029" max="1029" width="8" style="130" customWidth="1"/>
    <col min="1030" max="1030" width="12.5546875" style="130" customWidth="1"/>
    <col min="1031" max="1031" width="7.109375" style="130" customWidth="1"/>
    <col min="1032" max="1032" width="54.33203125" style="130" customWidth="1"/>
    <col min="1033" max="1033" width="11.88671875" style="130" bestFit="1" customWidth="1"/>
    <col min="1034" max="1034" width="11.88671875" style="130" customWidth="1"/>
    <col min="1035" max="1038" width="15.44140625" style="130" bestFit="1" customWidth="1"/>
    <col min="1039" max="1039" width="10.5546875" style="130" bestFit="1" customWidth="1"/>
    <col min="1040" max="1040" width="13.33203125" style="130" bestFit="1" customWidth="1"/>
    <col min="1041" max="1041" width="2.6640625" style="130" customWidth="1"/>
    <col min="1042" max="1042" width="12.44140625" style="130" bestFit="1" customWidth="1"/>
    <col min="1043" max="1043" width="11.88671875" style="130" bestFit="1" customWidth="1"/>
    <col min="1044" max="1047" width="15.44140625" style="130" bestFit="1" customWidth="1"/>
    <col min="1048" max="1048" width="10.5546875" style="130" bestFit="1" customWidth="1"/>
    <col min="1049" max="1049" width="17.6640625" style="130" bestFit="1" customWidth="1"/>
    <col min="1050" max="1050" width="2.6640625" style="130" customWidth="1"/>
    <col min="1051" max="1051" width="12.44140625" style="130" bestFit="1" customWidth="1"/>
    <col min="1052" max="1052" width="11.88671875" style="130" bestFit="1" customWidth="1"/>
    <col min="1053" max="1056" width="15.44140625" style="130" bestFit="1" customWidth="1"/>
    <col min="1057" max="1057" width="13.6640625" style="130" bestFit="1" customWidth="1"/>
    <col min="1058" max="1058" width="13.33203125" style="130" bestFit="1" customWidth="1"/>
    <col min="1059" max="1059" width="2.6640625" style="130" customWidth="1"/>
    <col min="1060" max="1060" width="10.6640625" style="130" customWidth="1"/>
    <col min="1061" max="1061" width="11.88671875" style="130" bestFit="1" customWidth="1"/>
    <col min="1062" max="1065" width="15.44140625" style="130" bestFit="1" customWidth="1"/>
    <col min="1066" max="1066" width="13.6640625" style="130" bestFit="1" customWidth="1"/>
    <col min="1067" max="1067" width="17.6640625" style="130" bestFit="1" customWidth="1"/>
    <col min="1068" max="1282" width="9.109375" style="130"/>
    <col min="1283" max="1283" width="20.44140625" style="130" bestFit="1" customWidth="1"/>
    <col min="1284" max="1284" width="9.44140625" style="130" customWidth="1"/>
    <col min="1285" max="1285" width="8" style="130" customWidth="1"/>
    <col min="1286" max="1286" width="12.5546875" style="130" customWidth="1"/>
    <col min="1287" max="1287" width="7.109375" style="130" customWidth="1"/>
    <col min="1288" max="1288" width="54.33203125" style="130" customWidth="1"/>
    <col min="1289" max="1289" width="11.88671875" style="130" bestFit="1" customWidth="1"/>
    <col min="1290" max="1290" width="11.88671875" style="130" customWidth="1"/>
    <col min="1291" max="1294" width="15.44140625" style="130" bestFit="1" customWidth="1"/>
    <col min="1295" max="1295" width="10.5546875" style="130" bestFit="1" customWidth="1"/>
    <col min="1296" max="1296" width="13.33203125" style="130" bestFit="1" customWidth="1"/>
    <col min="1297" max="1297" width="2.6640625" style="130" customWidth="1"/>
    <col min="1298" max="1298" width="12.44140625" style="130" bestFit="1" customWidth="1"/>
    <col min="1299" max="1299" width="11.88671875" style="130" bestFit="1" customWidth="1"/>
    <col min="1300" max="1303" width="15.44140625" style="130" bestFit="1" customWidth="1"/>
    <col min="1304" max="1304" width="10.5546875" style="130" bestFit="1" customWidth="1"/>
    <col min="1305" max="1305" width="17.6640625" style="130" bestFit="1" customWidth="1"/>
    <col min="1306" max="1306" width="2.6640625" style="130" customWidth="1"/>
    <col min="1307" max="1307" width="12.44140625" style="130" bestFit="1" customWidth="1"/>
    <col min="1308" max="1308" width="11.88671875" style="130" bestFit="1" customWidth="1"/>
    <col min="1309" max="1312" width="15.44140625" style="130" bestFit="1" customWidth="1"/>
    <col min="1313" max="1313" width="13.6640625" style="130" bestFit="1" customWidth="1"/>
    <col min="1314" max="1314" width="13.33203125" style="130" bestFit="1" customWidth="1"/>
    <col min="1315" max="1315" width="2.6640625" style="130" customWidth="1"/>
    <col min="1316" max="1316" width="10.6640625" style="130" customWidth="1"/>
    <col min="1317" max="1317" width="11.88671875" style="130" bestFit="1" customWidth="1"/>
    <col min="1318" max="1321" width="15.44140625" style="130" bestFit="1" customWidth="1"/>
    <col min="1322" max="1322" width="13.6640625" style="130" bestFit="1" customWidth="1"/>
    <col min="1323" max="1323" width="17.6640625" style="130" bestFit="1" customWidth="1"/>
    <col min="1324" max="1538" width="9.109375" style="130"/>
    <col min="1539" max="1539" width="20.44140625" style="130" bestFit="1" customWidth="1"/>
    <col min="1540" max="1540" width="9.44140625" style="130" customWidth="1"/>
    <col min="1541" max="1541" width="8" style="130" customWidth="1"/>
    <col min="1542" max="1542" width="12.5546875" style="130" customWidth="1"/>
    <col min="1543" max="1543" width="7.109375" style="130" customWidth="1"/>
    <col min="1544" max="1544" width="54.33203125" style="130" customWidth="1"/>
    <col min="1545" max="1545" width="11.88671875" style="130" bestFit="1" customWidth="1"/>
    <col min="1546" max="1546" width="11.88671875" style="130" customWidth="1"/>
    <col min="1547" max="1550" width="15.44140625" style="130" bestFit="1" customWidth="1"/>
    <col min="1551" max="1551" width="10.5546875" style="130" bestFit="1" customWidth="1"/>
    <col min="1552" max="1552" width="13.33203125" style="130" bestFit="1" customWidth="1"/>
    <col min="1553" max="1553" width="2.6640625" style="130" customWidth="1"/>
    <col min="1554" max="1554" width="12.44140625" style="130" bestFit="1" customWidth="1"/>
    <col min="1555" max="1555" width="11.88671875" style="130" bestFit="1" customWidth="1"/>
    <col min="1556" max="1559" width="15.44140625" style="130" bestFit="1" customWidth="1"/>
    <col min="1560" max="1560" width="10.5546875" style="130" bestFit="1" customWidth="1"/>
    <col min="1561" max="1561" width="17.6640625" style="130" bestFit="1" customWidth="1"/>
    <col min="1562" max="1562" width="2.6640625" style="130" customWidth="1"/>
    <col min="1563" max="1563" width="12.44140625" style="130" bestFit="1" customWidth="1"/>
    <col min="1564" max="1564" width="11.88671875" style="130" bestFit="1" customWidth="1"/>
    <col min="1565" max="1568" width="15.44140625" style="130" bestFit="1" customWidth="1"/>
    <col min="1569" max="1569" width="13.6640625" style="130" bestFit="1" customWidth="1"/>
    <col min="1570" max="1570" width="13.33203125" style="130" bestFit="1" customWidth="1"/>
    <col min="1571" max="1571" width="2.6640625" style="130" customWidth="1"/>
    <col min="1572" max="1572" width="10.6640625" style="130" customWidth="1"/>
    <col min="1573" max="1573" width="11.88671875" style="130" bestFit="1" customWidth="1"/>
    <col min="1574" max="1577" width="15.44140625" style="130" bestFit="1" customWidth="1"/>
    <col min="1578" max="1578" width="13.6640625" style="130" bestFit="1" customWidth="1"/>
    <col min="1579" max="1579" width="17.6640625" style="130" bestFit="1" customWidth="1"/>
    <col min="1580" max="1794" width="9.109375" style="130"/>
    <col min="1795" max="1795" width="20.44140625" style="130" bestFit="1" customWidth="1"/>
    <col min="1796" max="1796" width="9.44140625" style="130" customWidth="1"/>
    <col min="1797" max="1797" width="8" style="130" customWidth="1"/>
    <col min="1798" max="1798" width="12.5546875" style="130" customWidth="1"/>
    <col min="1799" max="1799" width="7.109375" style="130" customWidth="1"/>
    <col min="1800" max="1800" width="54.33203125" style="130" customWidth="1"/>
    <col min="1801" max="1801" width="11.88671875" style="130" bestFit="1" customWidth="1"/>
    <col min="1802" max="1802" width="11.88671875" style="130" customWidth="1"/>
    <col min="1803" max="1806" width="15.44140625" style="130" bestFit="1" customWidth="1"/>
    <col min="1807" max="1807" width="10.5546875" style="130" bestFit="1" customWidth="1"/>
    <col min="1808" max="1808" width="13.33203125" style="130" bestFit="1" customWidth="1"/>
    <col min="1809" max="1809" width="2.6640625" style="130" customWidth="1"/>
    <col min="1810" max="1810" width="12.44140625" style="130" bestFit="1" customWidth="1"/>
    <col min="1811" max="1811" width="11.88671875" style="130" bestFit="1" customWidth="1"/>
    <col min="1812" max="1815" width="15.44140625" style="130" bestFit="1" customWidth="1"/>
    <col min="1816" max="1816" width="10.5546875" style="130" bestFit="1" customWidth="1"/>
    <col min="1817" max="1817" width="17.6640625" style="130" bestFit="1" customWidth="1"/>
    <col min="1818" max="1818" width="2.6640625" style="130" customWidth="1"/>
    <col min="1819" max="1819" width="12.44140625" style="130" bestFit="1" customWidth="1"/>
    <col min="1820" max="1820" width="11.88671875" style="130" bestFit="1" customWidth="1"/>
    <col min="1821" max="1824" width="15.44140625" style="130" bestFit="1" customWidth="1"/>
    <col min="1825" max="1825" width="13.6640625" style="130" bestFit="1" customWidth="1"/>
    <col min="1826" max="1826" width="13.33203125" style="130" bestFit="1" customWidth="1"/>
    <col min="1827" max="1827" width="2.6640625" style="130" customWidth="1"/>
    <col min="1828" max="1828" width="10.6640625" style="130" customWidth="1"/>
    <col min="1829" max="1829" width="11.88671875" style="130" bestFit="1" customWidth="1"/>
    <col min="1830" max="1833" width="15.44140625" style="130" bestFit="1" customWidth="1"/>
    <col min="1834" max="1834" width="13.6640625" style="130" bestFit="1" customWidth="1"/>
    <col min="1835" max="1835" width="17.6640625" style="130" bestFit="1" customWidth="1"/>
    <col min="1836" max="2050" width="9.109375" style="130"/>
    <col min="2051" max="2051" width="20.44140625" style="130" bestFit="1" customWidth="1"/>
    <col min="2052" max="2052" width="9.44140625" style="130" customWidth="1"/>
    <col min="2053" max="2053" width="8" style="130" customWidth="1"/>
    <col min="2054" max="2054" width="12.5546875" style="130" customWidth="1"/>
    <col min="2055" max="2055" width="7.109375" style="130" customWidth="1"/>
    <col min="2056" max="2056" width="54.33203125" style="130" customWidth="1"/>
    <col min="2057" max="2057" width="11.88671875" style="130" bestFit="1" customWidth="1"/>
    <col min="2058" max="2058" width="11.88671875" style="130" customWidth="1"/>
    <col min="2059" max="2062" width="15.44140625" style="130" bestFit="1" customWidth="1"/>
    <col min="2063" max="2063" width="10.5546875" style="130" bestFit="1" customWidth="1"/>
    <col min="2064" max="2064" width="13.33203125" style="130" bestFit="1" customWidth="1"/>
    <col min="2065" max="2065" width="2.6640625" style="130" customWidth="1"/>
    <col min="2066" max="2066" width="12.44140625" style="130" bestFit="1" customWidth="1"/>
    <col min="2067" max="2067" width="11.88671875" style="130" bestFit="1" customWidth="1"/>
    <col min="2068" max="2071" width="15.44140625" style="130" bestFit="1" customWidth="1"/>
    <col min="2072" max="2072" width="10.5546875" style="130" bestFit="1" customWidth="1"/>
    <col min="2073" max="2073" width="17.6640625" style="130" bestFit="1" customWidth="1"/>
    <col min="2074" max="2074" width="2.6640625" style="130" customWidth="1"/>
    <col min="2075" max="2075" width="12.44140625" style="130" bestFit="1" customWidth="1"/>
    <col min="2076" max="2076" width="11.88671875" style="130" bestFit="1" customWidth="1"/>
    <col min="2077" max="2080" width="15.44140625" style="130" bestFit="1" customWidth="1"/>
    <col min="2081" max="2081" width="13.6640625" style="130" bestFit="1" customWidth="1"/>
    <col min="2082" max="2082" width="13.33203125" style="130" bestFit="1" customWidth="1"/>
    <col min="2083" max="2083" width="2.6640625" style="130" customWidth="1"/>
    <col min="2084" max="2084" width="10.6640625" style="130" customWidth="1"/>
    <col min="2085" max="2085" width="11.88671875" style="130" bestFit="1" customWidth="1"/>
    <col min="2086" max="2089" width="15.44140625" style="130" bestFit="1" customWidth="1"/>
    <col min="2090" max="2090" width="13.6640625" style="130" bestFit="1" customWidth="1"/>
    <col min="2091" max="2091" width="17.6640625" style="130" bestFit="1" customWidth="1"/>
    <col min="2092" max="2306" width="9.109375" style="130"/>
    <col min="2307" max="2307" width="20.44140625" style="130" bestFit="1" customWidth="1"/>
    <col min="2308" max="2308" width="9.44140625" style="130" customWidth="1"/>
    <col min="2309" max="2309" width="8" style="130" customWidth="1"/>
    <col min="2310" max="2310" width="12.5546875" style="130" customWidth="1"/>
    <col min="2311" max="2311" width="7.109375" style="130" customWidth="1"/>
    <col min="2312" max="2312" width="54.33203125" style="130" customWidth="1"/>
    <col min="2313" max="2313" width="11.88671875" style="130" bestFit="1" customWidth="1"/>
    <col min="2314" max="2314" width="11.88671875" style="130" customWidth="1"/>
    <col min="2315" max="2318" width="15.44140625" style="130" bestFit="1" customWidth="1"/>
    <col min="2319" max="2319" width="10.5546875" style="130" bestFit="1" customWidth="1"/>
    <col min="2320" max="2320" width="13.33203125" style="130" bestFit="1" customWidth="1"/>
    <col min="2321" max="2321" width="2.6640625" style="130" customWidth="1"/>
    <col min="2322" max="2322" width="12.44140625" style="130" bestFit="1" customWidth="1"/>
    <col min="2323" max="2323" width="11.88671875" style="130" bestFit="1" customWidth="1"/>
    <col min="2324" max="2327" width="15.44140625" style="130" bestFit="1" customWidth="1"/>
    <col min="2328" max="2328" width="10.5546875" style="130" bestFit="1" customWidth="1"/>
    <col min="2329" max="2329" width="17.6640625" style="130" bestFit="1" customWidth="1"/>
    <col min="2330" max="2330" width="2.6640625" style="130" customWidth="1"/>
    <col min="2331" max="2331" width="12.44140625" style="130" bestFit="1" customWidth="1"/>
    <col min="2332" max="2332" width="11.88671875" style="130" bestFit="1" customWidth="1"/>
    <col min="2333" max="2336" width="15.44140625" style="130" bestFit="1" customWidth="1"/>
    <col min="2337" max="2337" width="13.6640625" style="130" bestFit="1" customWidth="1"/>
    <col min="2338" max="2338" width="13.33203125" style="130" bestFit="1" customWidth="1"/>
    <col min="2339" max="2339" width="2.6640625" style="130" customWidth="1"/>
    <col min="2340" max="2340" width="10.6640625" style="130" customWidth="1"/>
    <col min="2341" max="2341" width="11.88671875" style="130" bestFit="1" customWidth="1"/>
    <col min="2342" max="2345" width="15.44140625" style="130" bestFit="1" customWidth="1"/>
    <col min="2346" max="2346" width="13.6640625" style="130" bestFit="1" customWidth="1"/>
    <col min="2347" max="2347" width="17.6640625" style="130" bestFit="1" customWidth="1"/>
    <col min="2348" max="2562" width="9.109375" style="130"/>
    <col min="2563" max="2563" width="20.44140625" style="130" bestFit="1" customWidth="1"/>
    <col min="2564" max="2564" width="9.44140625" style="130" customWidth="1"/>
    <col min="2565" max="2565" width="8" style="130" customWidth="1"/>
    <col min="2566" max="2566" width="12.5546875" style="130" customWidth="1"/>
    <col min="2567" max="2567" width="7.109375" style="130" customWidth="1"/>
    <col min="2568" max="2568" width="54.33203125" style="130" customWidth="1"/>
    <col min="2569" max="2569" width="11.88671875" style="130" bestFit="1" customWidth="1"/>
    <col min="2570" max="2570" width="11.88671875" style="130" customWidth="1"/>
    <col min="2571" max="2574" width="15.44140625" style="130" bestFit="1" customWidth="1"/>
    <col min="2575" max="2575" width="10.5546875" style="130" bestFit="1" customWidth="1"/>
    <col min="2576" max="2576" width="13.33203125" style="130" bestFit="1" customWidth="1"/>
    <col min="2577" max="2577" width="2.6640625" style="130" customWidth="1"/>
    <col min="2578" max="2578" width="12.44140625" style="130" bestFit="1" customWidth="1"/>
    <col min="2579" max="2579" width="11.88671875" style="130" bestFit="1" customWidth="1"/>
    <col min="2580" max="2583" width="15.44140625" style="130" bestFit="1" customWidth="1"/>
    <col min="2584" max="2584" width="10.5546875" style="130" bestFit="1" customWidth="1"/>
    <col min="2585" max="2585" width="17.6640625" style="130" bestFit="1" customWidth="1"/>
    <col min="2586" max="2586" width="2.6640625" style="130" customWidth="1"/>
    <col min="2587" max="2587" width="12.44140625" style="130" bestFit="1" customWidth="1"/>
    <col min="2588" max="2588" width="11.88671875" style="130" bestFit="1" customWidth="1"/>
    <col min="2589" max="2592" width="15.44140625" style="130" bestFit="1" customWidth="1"/>
    <col min="2593" max="2593" width="13.6640625" style="130" bestFit="1" customWidth="1"/>
    <col min="2594" max="2594" width="13.33203125" style="130" bestFit="1" customWidth="1"/>
    <col min="2595" max="2595" width="2.6640625" style="130" customWidth="1"/>
    <col min="2596" max="2596" width="10.6640625" style="130" customWidth="1"/>
    <col min="2597" max="2597" width="11.88671875" style="130" bestFit="1" customWidth="1"/>
    <col min="2598" max="2601" width="15.44140625" style="130" bestFit="1" customWidth="1"/>
    <col min="2602" max="2602" width="13.6640625" style="130" bestFit="1" customWidth="1"/>
    <col min="2603" max="2603" width="17.6640625" style="130" bestFit="1" customWidth="1"/>
    <col min="2604" max="2818" width="9.109375" style="130"/>
    <col min="2819" max="2819" width="20.44140625" style="130" bestFit="1" customWidth="1"/>
    <col min="2820" max="2820" width="9.44140625" style="130" customWidth="1"/>
    <col min="2821" max="2821" width="8" style="130" customWidth="1"/>
    <col min="2822" max="2822" width="12.5546875" style="130" customWidth="1"/>
    <col min="2823" max="2823" width="7.109375" style="130" customWidth="1"/>
    <col min="2824" max="2824" width="54.33203125" style="130" customWidth="1"/>
    <col min="2825" max="2825" width="11.88671875" style="130" bestFit="1" customWidth="1"/>
    <col min="2826" max="2826" width="11.88671875" style="130" customWidth="1"/>
    <col min="2827" max="2830" width="15.44140625" style="130" bestFit="1" customWidth="1"/>
    <col min="2831" max="2831" width="10.5546875" style="130" bestFit="1" customWidth="1"/>
    <col min="2832" max="2832" width="13.33203125" style="130" bestFit="1" customWidth="1"/>
    <col min="2833" max="2833" width="2.6640625" style="130" customWidth="1"/>
    <col min="2834" max="2834" width="12.44140625" style="130" bestFit="1" customWidth="1"/>
    <col min="2835" max="2835" width="11.88671875" style="130" bestFit="1" customWidth="1"/>
    <col min="2836" max="2839" width="15.44140625" style="130" bestFit="1" customWidth="1"/>
    <col min="2840" max="2840" width="10.5546875" style="130" bestFit="1" customWidth="1"/>
    <col min="2841" max="2841" width="17.6640625" style="130" bestFit="1" customWidth="1"/>
    <col min="2842" max="2842" width="2.6640625" style="130" customWidth="1"/>
    <col min="2843" max="2843" width="12.44140625" style="130" bestFit="1" customWidth="1"/>
    <col min="2844" max="2844" width="11.88671875" style="130" bestFit="1" customWidth="1"/>
    <col min="2845" max="2848" width="15.44140625" style="130" bestFit="1" customWidth="1"/>
    <col min="2849" max="2849" width="13.6640625" style="130" bestFit="1" customWidth="1"/>
    <col min="2850" max="2850" width="13.33203125" style="130" bestFit="1" customWidth="1"/>
    <col min="2851" max="2851" width="2.6640625" style="130" customWidth="1"/>
    <col min="2852" max="2852" width="10.6640625" style="130" customWidth="1"/>
    <col min="2853" max="2853" width="11.88671875" style="130" bestFit="1" customWidth="1"/>
    <col min="2854" max="2857" width="15.44140625" style="130" bestFit="1" customWidth="1"/>
    <col min="2858" max="2858" width="13.6640625" style="130" bestFit="1" customWidth="1"/>
    <col min="2859" max="2859" width="17.6640625" style="130" bestFit="1" customWidth="1"/>
    <col min="2860" max="3074" width="9.109375" style="130"/>
    <col min="3075" max="3075" width="20.44140625" style="130" bestFit="1" customWidth="1"/>
    <col min="3076" max="3076" width="9.44140625" style="130" customWidth="1"/>
    <col min="3077" max="3077" width="8" style="130" customWidth="1"/>
    <col min="3078" max="3078" width="12.5546875" style="130" customWidth="1"/>
    <col min="3079" max="3079" width="7.109375" style="130" customWidth="1"/>
    <col min="3080" max="3080" width="54.33203125" style="130" customWidth="1"/>
    <col min="3081" max="3081" width="11.88671875" style="130" bestFit="1" customWidth="1"/>
    <col min="3082" max="3082" width="11.88671875" style="130" customWidth="1"/>
    <col min="3083" max="3086" width="15.44140625" style="130" bestFit="1" customWidth="1"/>
    <col min="3087" max="3087" width="10.5546875" style="130" bestFit="1" customWidth="1"/>
    <col min="3088" max="3088" width="13.33203125" style="130" bestFit="1" customWidth="1"/>
    <col min="3089" max="3089" width="2.6640625" style="130" customWidth="1"/>
    <col min="3090" max="3090" width="12.44140625" style="130" bestFit="1" customWidth="1"/>
    <col min="3091" max="3091" width="11.88671875" style="130" bestFit="1" customWidth="1"/>
    <col min="3092" max="3095" width="15.44140625" style="130" bestFit="1" customWidth="1"/>
    <col min="3096" max="3096" width="10.5546875" style="130" bestFit="1" customWidth="1"/>
    <col min="3097" max="3097" width="17.6640625" style="130" bestFit="1" customWidth="1"/>
    <col min="3098" max="3098" width="2.6640625" style="130" customWidth="1"/>
    <col min="3099" max="3099" width="12.44140625" style="130" bestFit="1" customWidth="1"/>
    <col min="3100" max="3100" width="11.88671875" style="130" bestFit="1" customWidth="1"/>
    <col min="3101" max="3104" width="15.44140625" style="130" bestFit="1" customWidth="1"/>
    <col min="3105" max="3105" width="13.6640625" style="130" bestFit="1" customWidth="1"/>
    <col min="3106" max="3106" width="13.33203125" style="130" bestFit="1" customWidth="1"/>
    <col min="3107" max="3107" width="2.6640625" style="130" customWidth="1"/>
    <col min="3108" max="3108" width="10.6640625" style="130" customWidth="1"/>
    <col min="3109" max="3109" width="11.88671875" style="130" bestFit="1" customWidth="1"/>
    <col min="3110" max="3113" width="15.44140625" style="130" bestFit="1" customWidth="1"/>
    <col min="3114" max="3114" width="13.6640625" style="130" bestFit="1" customWidth="1"/>
    <col min="3115" max="3115" width="17.6640625" style="130" bestFit="1" customWidth="1"/>
    <col min="3116" max="3330" width="9.109375" style="130"/>
    <col min="3331" max="3331" width="20.44140625" style="130" bestFit="1" customWidth="1"/>
    <col min="3332" max="3332" width="9.44140625" style="130" customWidth="1"/>
    <col min="3333" max="3333" width="8" style="130" customWidth="1"/>
    <col min="3334" max="3334" width="12.5546875" style="130" customWidth="1"/>
    <col min="3335" max="3335" width="7.109375" style="130" customWidth="1"/>
    <col min="3336" max="3336" width="54.33203125" style="130" customWidth="1"/>
    <col min="3337" max="3337" width="11.88671875" style="130" bestFit="1" customWidth="1"/>
    <col min="3338" max="3338" width="11.88671875" style="130" customWidth="1"/>
    <col min="3339" max="3342" width="15.44140625" style="130" bestFit="1" customWidth="1"/>
    <col min="3343" max="3343" width="10.5546875" style="130" bestFit="1" customWidth="1"/>
    <col min="3344" max="3344" width="13.33203125" style="130" bestFit="1" customWidth="1"/>
    <col min="3345" max="3345" width="2.6640625" style="130" customWidth="1"/>
    <col min="3346" max="3346" width="12.44140625" style="130" bestFit="1" customWidth="1"/>
    <col min="3347" max="3347" width="11.88671875" style="130" bestFit="1" customWidth="1"/>
    <col min="3348" max="3351" width="15.44140625" style="130" bestFit="1" customWidth="1"/>
    <col min="3352" max="3352" width="10.5546875" style="130" bestFit="1" customWidth="1"/>
    <col min="3353" max="3353" width="17.6640625" style="130" bestFit="1" customWidth="1"/>
    <col min="3354" max="3354" width="2.6640625" style="130" customWidth="1"/>
    <col min="3355" max="3355" width="12.44140625" style="130" bestFit="1" customWidth="1"/>
    <col min="3356" max="3356" width="11.88671875" style="130" bestFit="1" customWidth="1"/>
    <col min="3357" max="3360" width="15.44140625" style="130" bestFit="1" customWidth="1"/>
    <col min="3361" max="3361" width="13.6640625" style="130" bestFit="1" customWidth="1"/>
    <col min="3362" max="3362" width="13.33203125" style="130" bestFit="1" customWidth="1"/>
    <col min="3363" max="3363" width="2.6640625" style="130" customWidth="1"/>
    <col min="3364" max="3364" width="10.6640625" style="130" customWidth="1"/>
    <col min="3365" max="3365" width="11.88671875" style="130" bestFit="1" customWidth="1"/>
    <col min="3366" max="3369" width="15.44140625" style="130" bestFit="1" customWidth="1"/>
    <col min="3370" max="3370" width="13.6640625" style="130" bestFit="1" customWidth="1"/>
    <col min="3371" max="3371" width="17.6640625" style="130" bestFit="1" customWidth="1"/>
    <col min="3372" max="3586" width="9.109375" style="130"/>
    <col min="3587" max="3587" width="20.44140625" style="130" bestFit="1" customWidth="1"/>
    <col min="3588" max="3588" width="9.44140625" style="130" customWidth="1"/>
    <col min="3589" max="3589" width="8" style="130" customWidth="1"/>
    <col min="3590" max="3590" width="12.5546875" style="130" customWidth="1"/>
    <col min="3591" max="3591" width="7.109375" style="130" customWidth="1"/>
    <col min="3592" max="3592" width="54.33203125" style="130" customWidth="1"/>
    <col min="3593" max="3593" width="11.88671875" style="130" bestFit="1" customWidth="1"/>
    <col min="3594" max="3594" width="11.88671875" style="130" customWidth="1"/>
    <col min="3595" max="3598" width="15.44140625" style="130" bestFit="1" customWidth="1"/>
    <col min="3599" max="3599" width="10.5546875" style="130" bestFit="1" customWidth="1"/>
    <col min="3600" max="3600" width="13.33203125" style="130" bestFit="1" customWidth="1"/>
    <col min="3601" max="3601" width="2.6640625" style="130" customWidth="1"/>
    <col min="3602" max="3602" width="12.44140625" style="130" bestFit="1" customWidth="1"/>
    <col min="3603" max="3603" width="11.88671875" style="130" bestFit="1" customWidth="1"/>
    <col min="3604" max="3607" width="15.44140625" style="130" bestFit="1" customWidth="1"/>
    <col min="3608" max="3608" width="10.5546875" style="130" bestFit="1" customWidth="1"/>
    <col min="3609" max="3609" width="17.6640625" style="130" bestFit="1" customWidth="1"/>
    <col min="3610" max="3610" width="2.6640625" style="130" customWidth="1"/>
    <col min="3611" max="3611" width="12.44140625" style="130" bestFit="1" customWidth="1"/>
    <col min="3612" max="3612" width="11.88671875" style="130" bestFit="1" customWidth="1"/>
    <col min="3613" max="3616" width="15.44140625" style="130" bestFit="1" customWidth="1"/>
    <col min="3617" max="3617" width="13.6640625" style="130" bestFit="1" customWidth="1"/>
    <col min="3618" max="3618" width="13.33203125" style="130" bestFit="1" customWidth="1"/>
    <col min="3619" max="3619" width="2.6640625" style="130" customWidth="1"/>
    <col min="3620" max="3620" width="10.6640625" style="130" customWidth="1"/>
    <col min="3621" max="3621" width="11.88671875" style="130" bestFit="1" customWidth="1"/>
    <col min="3622" max="3625" width="15.44140625" style="130" bestFit="1" customWidth="1"/>
    <col min="3626" max="3626" width="13.6640625" style="130" bestFit="1" customWidth="1"/>
    <col min="3627" max="3627" width="17.6640625" style="130" bestFit="1" customWidth="1"/>
    <col min="3628" max="3842" width="9.109375" style="130"/>
    <col min="3843" max="3843" width="20.44140625" style="130" bestFit="1" customWidth="1"/>
    <col min="3844" max="3844" width="9.44140625" style="130" customWidth="1"/>
    <col min="3845" max="3845" width="8" style="130" customWidth="1"/>
    <col min="3846" max="3846" width="12.5546875" style="130" customWidth="1"/>
    <col min="3847" max="3847" width="7.109375" style="130" customWidth="1"/>
    <col min="3848" max="3848" width="54.33203125" style="130" customWidth="1"/>
    <col min="3849" max="3849" width="11.88671875" style="130" bestFit="1" customWidth="1"/>
    <col min="3850" max="3850" width="11.88671875" style="130" customWidth="1"/>
    <col min="3851" max="3854" width="15.44140625" style="130" bestFit="1" customWidth="1"/>
    <col min="3855" max="3855" width="10.5546875" style="130" bestFit="1" customWidth="1"/>
    <col min="3856" max="3856" width="13.33203125" style="130" bestFit="1" customWidth="1"/>
    <col min="3857" max="3857" width="2.6640625" style="130" customWidth="1"/>
    <col min="3858" max="3858" width="12.44140625" style="130" bestFit="1" customWidth="1"/>
    <col min="3859" max="3859" width="11.88671875" style="130" bestFit="1" customWidth="1"/>
    <col min="3860" max="3863" width="15.44140625" style="130" bestFit="1" customWidth="1"/>
    <col min="3864" max="3864" width="10.5546875" style="130" bestFit="1" customWidth="1"/>
    <col min="3865" max="3865" width="17.6640625" style="130" bestFit="1" customWidth="1"/>
    <col min="3866" max="3866" width="2.6640625" style="130" customWidth="1"/>
    <col min="3867" max="3867" width="12.44140625" style="130" bestFit="1" customWidth="1"/>
    <col min="3868" max="3868" width="11.88671875" style="130" bestFit="1" customWidth="1"/>
    <col min="3869" max="3872" width="15.44140625" style="130" bestFit="1" customWidth="1"/>
    <col min="3873" max="3873" width="13.6640625" style="130" bestFit="1" customWidth="1"/>
    <col min="3874" max="3874" width="13.33203125" style="130" bestFit="1" customWidth="1"/>
    <col min="3875" max="3875" width="2.6640625" style="130" customWidth="1"/>
    <col min="3876" max="3876" width="10.6640625" style="130" customWidth="1"/>
    <col min="3877" max="3877" width="11.88671875" style="130" bestFit="1" customWidth="1"/>
    <col min="3878" max="3881" width="15.44140625" style="130" bestFit="1" customWidth="1"/>
    <col min="3882" max="3882" width="13.6640625" style="130" bestFit="1" customWidth="1"/>
    <col min="3883" max="3883" width="17.6640625" style="130" bestFit="1" customWidth="1"/>
    <col min="3884" max="4098" width="9.109375" style="130"/>
    <col min="4099" max="4099" width="20.44140625" style="130" bestFit="1" customWidth="1"/>
    <col min="4100" max="4100" width="9.44140625" style="130" customWidth="1"/>
    <col min="4101" max="4101" width="8" style="130" customWidth="1"/>
    <col min="4102" max="4102" width="12.5546875" style="130" customWidth="1"/>
    <col min="4103" max="4103" width="7.109375" style="130" customWidth="1"/>
    <col min="4104" max="4104" width="54.33203125" style="130" customWidth="1"/>
    <col min="4105" max="4105" width="11.88671875" style="130" bestFit="1" customWidth="1"/>
    <col min="4106" max="4106" width="11.88671875" style="130" customWidth="1"/>
    <col min="4107" max="4110" width="15.44140625" style="130" bestFit="1" customWidth="1"/>
    <col min="4111" max="4111" width="10.5546875" style="130" bestFit="1" customWidth="1"/>
    <col min="4112" max="4112" width="13.33203125" style="130" bestFit="1" customWidth="1"/>
    <col min="4113" max="4113" width="2.6640625" style="130" customWidth="1"/>
    <col min="4114" max="4114" width="12.44140625" style="130" bestFit="1" customWidth="1"/>
    <col min="4115" max="4115" width="11.88671875" style="130" bestFit="1" customWidth="1"/>
    <col min="4116" max="4119" width="15.44140625" style="130" bestFit="1" customWidth="1"/>
    <col min="4120" max="4120" width="10.5546875" style="130" bestFit="1" customWidth="1"/>
    <col min="4121" max="4121" width="17.6640625" style="130" bestFit="1" customWidth="1"/>
    <col min="4122" max="4122" width="2.6640625" style="130" customWidth="1"/>
    <col min="4123" max="4123" width="12.44140625" style="130" bestFit="1" customWidth="1"/>
    <col min="4124" max="4124" width="11.88671875" style="130" bestFit="1" customWidth="1"/>
    <col min="4125" max="4128" width="15.44140625" style="130" bestFit="1" customWidth="1"/>
    <col min="4129" max="4129" width="13.6640625" style="130" bestFit="1" customWidth="1"/>
    <col min="4130" max="4130" width="13.33203125" style="130" bestFit="1" customWidth="1"/>
    <col min="4131" max="4131" width="2.6640625" style="130" customWidth="1"/>
    <col min="4132" max="4132" width="10.6640625" style="130" customWidth="1"/>
    <col min="4133" max="4133" width="11.88671875" style="130" bestFit="1" customWidth="1"/>
    <col min="4134" max="4137" width="15.44140625" style="130" bestFit="1" customWidth="1"/>
    <col min="4138" max="4138" width="13.6640625" style="130" bestFit="1" customWidth="1"/>
    <col min="4139" max="4139" width="17.6640625" style="130" bestFit="1" customWidth="1"/>
    <col min="4140" max="4354" width="9.109375" style="130"/>
    <col min="4355" max="4355" width="20.44140625" style="130" bestFit="1" customWidth="1"/>
    <col min="4356" max="4356" width="9.44140625" style="130" customWidth="1"/>
    <col min="4357" max="4357" width="8" style="130" customWidth="1"/>
    <col min="4358" max="4358" width="12.5546875" style="130" customWidth="1"/>
    <col min="4359" max="4359" width="7.109375" style="130" customWidth="1"/>
    <col min="4360" max="4360" width="54.33203125" style="130" customWidth="1"/>
    <col min="4361" max="4361" width="11.88671875" style="130" bestFit="1" customWidth="1"/>
    <col min="4362" max="4362" width="11.88671875" style="130" customWidth="1"/>
    <col min="4363" max="4366" width="15.44140625" style="130" bestFit="1" customWidth="1"/>
    <col min="4367" max="4367" width="10.5546875" style="130" bestFit="1" customWidth="1"/>
    <col min="4368" max="4368" width="13.33203125" style="130" bestFit="1" customWidth="1"/>
    <col min="4369" max="4369" width="2.6640625" style="130" customWidth="1"/>
    <col min="4370" max="4370" width="12.44140625" style="130" bestFit="1" customWidth="1"/>
    <col min="4371" max="4371" width="11.88671875" style="130" bestFit="1" customWidth="1"/>
    <col min="4372" max="4375" width="15.44140625" style="130" bestFit="1" customWidth="1"/>
    <col min="4376" max="4376" width="10.5546875" style="130" bestFit="1" customWidth="1"/>
    <col min="4377" max="4377" width="17.6640625" style="130" bestFit="1" customWidth="1"/>
    <col min="4378" max="4378" width="2.6640625" style="130" customWidth="1"/>
    <col min="4379" max="4379" width="12.44140625" style="130" bestFit="1" customWidth="1"/>
    <col min="4380" max="4380" width="11.88671875" style="130" bestFit="1" customWidth="1"/>
    <col min="4381" max="4384" width="15.44140625" style="130" bestFit="1" customWidth="1"/>
    <col min="4385" max="4385" width="13.6640625" style="130" bestFit="1" customWidth="1"/>
    <col min="4386" max="4386" width="13.33203125" style="130" bestFit="1" customWidth="1"/>
    <col min="4387" max="4387" width="2.6640625" style="130" customWidth="1"/>
    <col min="4388" max="4388" width="10.6640625" style="130" customWidth="1"/>
    <col min="4389" max="4389" width="11.88671875" style="130" bestFit="1" customWidth="1"/>
    <col min="4390" max="4393" width="15.44140625" style="130" bestFit="1" customWidth="1"/>
    <col min="4394" max="4394" width="13.6640625" style="130" bestFit="1" customWidth="1"/>
    <col min="4395" max="4395" width="17.6640625" style="130" bestFit="1" customWidth="1"/>
    <col min="4396" max="4610" width="9.109375" style="130"/>
    <col min="4611" max="4611" width="20.44140625" style="130" bestFit="1" customWidth="1"/>
    <col min="4612" max="4612" width="9.44140625" style="130" customWidth="1"/>
    <col min="4613" max="4613" width="8" style="130" customWidth="1"/>
    <col min="4614" max="4614" width="12.5546875" style="130" customWidth="1"/>
    <col min="4615" max="4615" width="7.109375" style="130" customWidth="1"/>
    <col min="4616" max="4616" width="54.33203125" style="130" customWidth="1"/>
    <col min="4617" max="4617" width="11.88671875" style="130" bestFit="1" customWidth="1"/>
    <col min="4618" max="4618" width="11.88671875" style="130" customWidth="1"/>
    <col min="4619" max="4622" width="15.44140625" style="130" bestFit="1" customWidth="1"/>
    <col min="4623" max="4623" width="10.5546875" style="130" bestFit="1" customWidth="1"/>
    <col min="4624" max="4624" width="13.33203125" style="130" bestFit="1" customWidth="1"/>
    <col min="4625" max="4625" width="2.6640625" style="130" customWidth="1"/>
    <col min="4626" max="4626" width="12.44140625" style="130" bestFit="1" customWidth="1"/>
    <col min="4627" max="4627" width="11.88671875" style="130" bestFit="1" customWidth="1"/>
    <col min="4628" max="4631" width="15.44140625" style="130" bestFit="1" customWidth="1"/>
    <col min="4632" max="4632" width="10.5546875" style="130" bestFit="1" customWidth="1"/>
    <col min="4633" max="4633" width="17.6640625" style="130" bestFit="1" customWidth="1"/>
    <col min="4634" max="4634" width="2.6640625" style="130" customWidth="1"/>
    <col min="4635" max="4635" width="12.44140625" style="130" bestFit="1" customWidth="1"/>
    <col min="4636" max="4636" width="11.88671875" style="130" bestFit="1" customWidth="1"/>
    <col min="4637" max="4640" width="15.44140625" style="130" bestFit="1" customWidth="1"/>
    <col min="4641" max="4641" width="13.6640625" style="130" bestFit="1" customWidth="1"/>
    <col min="4642" max="4642" width="13.33203125" style="130" bestFit="1" customWidth="1"/>
    <col min="4643" max="4643" width="2.6640625" style="130" customWidth="1"/>
    <col min="4644" max="4644" width="10.6640625" style="130" customWidth="1"/>
    <col min="4645" max="4645" width="11.88671875" style="130" bestFit="1" customWidth="1"/>
    <col min="4646" max="4649" width="15.44140625" style="130" bestFit="1" customWidth="1"/>
    <col min="4650" max="4650" width="13.6640625" style="130" bestFit="1" customWidth="1"/>
    <col min="4651" max="4651" width="17.6640625" style="130" bestFit="1" customWidth="1"/>
    <col min="4652" max="4866" width="9.109375" style="130"/>
    <col min="4867" max="4867" width="20.44140625" style="130" bestFit="1" customWidth="1"/>
    <col min="4868" max="4868" width="9.44140625" style="130" customWidth="1"/>
    <col min="4869" max="4869" width="8" style="130" customWidth="1"/>
    <col min="4870" max="4870" width="12.5546875" style="130" customWidth="1"/>
    <col min="4871" max="4871" width="7.109375" style="130" customWidth="1"/>
    <col min="4872" max="4872" width="54.33203125" style="130" customWidth="1"/>
    <col min="4873" max="4873" width="11.88671875" style="130" bestFit="1" customWidth="1"/>
    <col min="4874" max="4874" width="11.88671875" style="130" customWidth="1"/>
    <col min="4875" max="4878" width="15.44140625" style="130" bestFit="1" customWidth="1"/>
    <col min="4879" max="4879" width="10.5546875" style="130" bestFit="1" customWidth="1"/>
    <col min="4880" max="4880" width="13.33203125" style="130" bestFit="1" customWidth="1"/>
    <col min="4881" max="4881" width="2.6640625" style="130" customWidth="1"/>
    <col min="4882" max="4882" width="12.44140625" style="130" bestFit="1" customWidth="1"/>
    <col min="4883" max="4883" width="11.88671875" style="130" bestFit="1" customWidth="1"/>
    <col min="4884" max="4887" width="15.44140625" style="130" bestFit="1" customWidth="1"/>
    <col min="4888" max="4888" width="10.5546875" style="130" bestFit="1" customWidth="1"/>
    <col min="4889" max="4889" width="17.6640625" style="130" bestFit="1" customWidth="1"/>
    <col min="4890" max="4890" width="2.6640625" style="130" customWidth="1"/>
    <col min="4891" max="4891" width="12.44140625" style="130" bestFit="1" customWidth="1"/>
    <col min="4892" max="4892" width="11.88671875" style="130" bestFit="1" customWidth="1"/>
    <col min="4893" max="4896" width="15.44140625" style="130" bestFit="1" customWidth="1"/>
    <col min="4897" max="4897" width="13.6640625" style="130" bestFit="1" customWidth="1"/>
    <col min="4898" max="4898" width="13.33203125" style="130" bestFit="1" customWidth="1"/>
    <col min="4899" max="4899" width="2.6640625" style="130" customWidth="1"/>
    <col min="4900" max="4900" width="10.6640625" style="130" customWidth="1"/>
    <col min="4901" max="4901" width="11.88671875" style="130" bestFit="1" customWidth="1"/>
    <col min="4902" max="4905" width="15.44140625" style="130" bestFit="1" customWidth="1"/>
    <col min="4906" max="4906" width="13.6640625" style="130" bestFit="1" customWidth="1"/>
    <col min="4907" max="4907" width="17.6640625" style="130" bestFit="1" customWidth="1"/>
    <col min="4908" max="5122" width="9.109375" style="130"/>
    <col min="5123" max="5123" width="20.44140625" style="130" bestFit="1" customWidth="1"/>
    <col min="5124" max="5124" width="9.44140625" style="130" customWidth="1"/>
    <col min="5125" max="5125" width="8" style="130" customWidth="1"/>
    <col min="5126" max="5126" width="12.5546875" style="130" customWidth="1"/>
    <col min="5127" max="5127" width="7.109375" style="130" customWidth="1"/>
    <col min="5128" max="5128" width="54.33203125" style="130" customWidth="1"/>
    <col min="5129" max="5129" width="11.88671875" style="130" bestFit="1" customWidth="1"/>
    <col min="5130" max="5130" width="11.88671875" style="130" customWidth="1"/>
    <col min="5131" max="5134" width="15.44140625" style="130" bestFit="1" customWidth="1"/>
    <col min="5135" max="5135" width="10.5546875" style="130" bestFit="1" customWidth="1"/>
    <col min="5136" max="5136" width="13.33203125" style="130" bestFit="1" customWidth="1"/>
    <col min="5137" max="5137" width="2.6640625" style="130" customWidth="1"/>
    <col min="5138" max="5138" width="12.44140625" style="130" bestFit="1" customWidth="1"/>
    <col min="5139" max="5139" width="11.88671875" style="130" bestFit="1" customWidth="1"/>
    <col min="5140" max="5143" width="15.44140625" style="130" bestFit="1" customWidth="1"/>
    <col min="5144" max="5144" width="10.5546875" style="130" bestFit="1" customWidth="1"/>
    <col min="5145" max="5145" width="17.6640625" style="130" bestFit="1" customWidth="1"/>
    <col min="5146" max="5146" width="2.6640625" style="130" customWidth="1"/>
    <col min="5147" max="5147" width="12.44140625" style="130" bestFit="1" customWidth="1"/>
    <col min="5148" max="5148" width="11.88671875" style="130" bestFit="1" customWidth="1"/>
    <col min="5149" max="5152" width="15.44140625" style="130" bestFit="1" customWidth="1"/>
    <col min="5153" max="5153" width="13.6640625" style="130" bestFit="1" customWidth="1"/>
    <col min="5154" max="5154" width="13.33203125" style="130" bestFit="1" customWidth="1"/>
    <col min="5155" max="5155" width="2.6640625" style="130" customWidth="1"/>
    <col min="5156" max="5156" width="10.6640625" style="130" customWidth="1"/>
    <col min="5157" max="5157" width="11.88671875" style="130" bestFit="1" customWidth="1"/>
    <col min="5158" max="5161" width="15.44140625" style="130" bestFit="1" customWidth="1"/>
    <col min="5162" max="5162" width="13.6640625" style="130" bestFit="1" customWidth="1"/>
    <col min="5163" max="5163" width="17.6640625" style="130" bestFit="1" customWidth="1"/>
    <col min="5164" max="5378" width="9.109375" style="130"/>
    <col min="5379" max="5379" width="20.44140625" style="130" bestFit="1" customWidth="1"/>
    <col min="5380" max="5380" width="9.44140625" style="130" customWidth="1"/>
    <col min="5381" max="5381" width="8" style="130" customWidth="1"/>
    <col min="5382" max="5382" width="12.5546875" style="130" customWidth="1"/>
    <col min="5383" max="5383" width="7.109375" style="130" customWidth="1"/>
    <col min="5384" max="5384" width="54.33203125" style="130" customWidth="1"/>
    <col min="5385" max="5385" width="11.88671875" style="130" bestFit="1" customWidth="1"/>
    <col min="5386" max="5386" width="11.88671875" style="130" customWidth="1"/>
    <col min="5387" max="5390" width="15.44140625" style="130" bestFit="1" customWidth="1"/>
    <col min="5391" max="5391" width="10.5546875" style="130" bestFit="1" customWidth="1"/>
    <col min="5392" max="5392" width="13.33203125" style="130" bestFit="1" customWidth="1"/>
    <col min="5393" max="5393" width="2.6640625" style="130" customWidth="1"/>
    <col min="5394" max="5394" width="12.44140625" style="130" bestFit="1" customWidth="1"/>
    <col min="5395" max="5395" width="11.88671875" style="130" bestFit="1" customWidth="1"/>
    <col min="5396" max="5399" width="15.44140625" style="130" bestFit="1" customWidth="1"/>
    <col min="5400" max="5400" width="10.5546875" style="130" bestFit="1" customWidth="1"/>
    <col min="5401" max="5401" width="17.6640625" style="130" bestFit="1" customWidth="1"/>
    <col min="5402" max="5402" width="2.6640625" style="130" customWidth="1"/>
    <col min="5403" max="5403" width="12.44140625" style="130" bestFit="1" customWidth="1"/>
    <col min="5404" max="5404" width="11.88671875" style="130" bestFit="1" customWidth="1"/>
    <col min="5405" max="5408" width="15.44140625" style="130" bestFit="1" customWidth="1"/>
    <col min="5409" max="5409" width="13.6640625" style="130" bestFit="1" customWidth="1"/>
    <col min="5410" max="5410" width="13.33203125" style="130" bestFit="1" customWidth="1"/>
    <col min="5411" max="5411" width="2.6640625" style="130" customWidth="1"/>
    <col min="5412" max="5412" width="10.6640625" style="130" customWidth="1"/>
    <col min="5413" max="5413" width="11.88671875" style="130" bestFit="1" customWidth="1"/>
    <col min="5414" max="5417" width="15.44140625" style="130" bestFit="1" customWidth="1"/>
    <col min="5418" max="5418" width="13.6640625" style="130" bestFit="1" customWidth="1"/>
    <col min="5419" max="5419" width="17.6640625" style="130" bestFit="1" customWidth="1"/>
    <col min="5420" max="5634" width="9.109375" style="130"/>
    <col min="5635" max="5635" width="20.44140625" style="130" bestFit="1" customWidth="1"/>
    <col min="5636" max="5636" width="9.44140625" style="130" customWidth="1"/>
    <col min="5637" max="5637" width="8" style="130" customWidth="1"/>
    <col min="5638" max="5638" width="12.5546875" style="130" customWidth="1"/>
    <col min="5639" max="5639" width="7.109375" style="130" customWidth="1"/>
    <col min="5640" max="5640" width="54.33203125" style="130" customWidth="1"/>
    <col min="5641" max="5641" width="11.88671875" style="130" bestFit="1" customWidth="1"/>
    <col min="5642" max="5642" width="11.88671875" style="130" customWidth="1"/>
    <col min="5643" max="5646" width="15.44140625" style="130" bestFit="1" customWidth="1"/>
    <col min="5647" max="5647" width="10.5546875" style="130" bestFit="1" customWidth="1"/>
    <col min="5648" max="5648" width="13.33203125" style="130" bestFit="1" customWidth="1"/>
    <col min="5649" max="5649" width="2.6640625" style="130" customWidth="1"/>
    <col min="5650" max="5650" width="12.44140625" style="130" bestFit="1" customWidth="1"/>
    <col min="5651" max="5651" width="11.88671875" style="130" bestFit="1" customWidth="1"/>
    <col min="5652" max="5655" width="15.44140625" style="130" bestFit="1" customWidth="1"/>
    <col min="5656" max="5656" width="10.5546875" style="130" bestFit="1" customWidth="1"/>
    <col min="5657" max="5657" width="17.6640625" style="130" bestFit="1" customWidth="1"/>
    <col min="5658" max="5658" width="2.6640625" style="130" customWidth="1"/>
    <col min="5659" max="5659" width="12.44140625" style="130" bestFit="1" customWidth="1"/>
    <col min="5660" max="5660" width="11.88671875" style="130" bestFit="1" customWidth="1"/>
    <col min="5661" max="5664" width="15.44140625" style="130" bestFit="1" customWidth="1"/>
    <col min="5665" max="5665" width="13.6640625" style="130" bestFit="1" customWidth="1"/>
    <col min="5666" max="5666" width="13.33203125" style="130" bestFit="1" customWidth="1"/>
    <col min="5667" max="5667" width="2.6640625" style="130" customWidth="1"/>
    <col min="5668" max="5668" width="10.6640625" style="130" customWidth="1"/>
    <col min="5669" max="5669" width="11.88671875" style="130" bestFit="1" customWidth="1"/>
    <col min="5670" max="5673" width="15.44140625" style="130" bestFit="1" customWidth="1"/>
    <col min="5674" max="5674" width="13.6640625" style="130" bestFit="1" customWidth="1"/>
    <col min="5675" max="5675" width="17.6640625" style="130" bestFit="1" customWidth="1"/>
    <col min="5676" max="5890" width="9.109375" style="130"/>
    <col min="5891" max="5891" width="20.44140625" style="130" bestFit="1" customWidth="1"/>
    <col min="5892" max="5892" width="9.44140625" style="130" customWidth="1"/>
    <col min="5893" max="5893" width="8" style="130" customWidth="1"/>
    <col min="5894" max="5894" width="12.5546875" style="130" customWidth="1"/>
    <col min="5895" max="5895" width="7.109375" style="130" customWidth="1"/>
    <col min="5896" max="5896" width="54.33203125" style="130" customWidth="1"/>
    <col min="5897" max="5897" width="11.88671875" style="130" bestFit="1" customWidth="1"/>
    <col min="5898" max="5898" width="11.88671875" style="130" customWidth="1"/>
    <col min="5899" max="5902" width="15.44140625" style="130" bestFit="1" customWidth="1"/>
    <col min="5903" max="5903" width="10.5546875" style="130" bestFit="1" customWidth="1"/>
    <col min="5904" max="5904" width="13.33203125" style="130" bestFit="1" customWidth="1"/>
    <col min="5905" max="5905" width="2.6640625" style="130" customWidth="1"/>
    <col min="5906" max="5906" width="12.44140625" style="130" bestFit="1" customWidth="1"/>
    <col min="5907" max="5907" width="11.88671875" style="130" bestFit="1" customWidth="1"/>
    <col min="5908" max="5911" width="15.44140625" style="130" bestFit="1" customWidth="1"/>
    <col min="5912" max="5912" width="10.5546875" style="130" bestFit="1" customWidth="1"/>
    <col min="5913" max="5913" width="17.6640625" style="130" bestFit="1" customWidth="1"/>
    <col min="5914" max="5914" width="2.6640625" style="130" customWidth="1"/>
    <col min="5915" max="5915" width="12.44140625" style="130" bestFit="1" customWidth="1"/>
    <col min="5916" max="5916" width="11.88671875" style="130" bestFit="1" customWidth="1"/>
    <col min="5917" max="5920" width="15.44140625" style="130" bestFit="1" customWidth="1"/>
    <col min="5921" max="5921" width="13.6640625" style="130" bestFit="1" customWidth="1"/>
    <col min="5922" max="5922" width="13.33203125" style="130" bestFit="1" customWidth="1"/>
    <col min="5923" max="5923" width="2.6640625" style="130" customWidth="1"/>
    <col min="5924" max="5924" width="10.6640625" style="130" customWidth="1"/>
    <col min="5925" max="5925" width="11.88671875" style="130" bestFit="1" customWidth="1"/>
    <col min="5926" max="5929" width="15.44140625" style="130" bestFit="1" customWidth="1"/>
    <col min="5930" max="5930" width="13.6640625" style="130" bestFit="1" customWidth="1"/>
    <col min="5931" max="5931" width="17.6640625" style="130" bestFit="1" customWidth="1"/>
    <col min="5932" max="6146" width="9.109375" style="130"/>
    <col min="6147" max="6147" width="20.44140625" style="130" bestFit="1" customWidth="1"/>
    <col min="6148" max="6148" width="9.44140625" style="130" customWidth="1"/>
    <col min="6149" max="6149" width="8" style="130" customWidth="1"/>
    <col min="6150" max="6150" width="12.5546875" style="130" customWidth="1"/>
    <col min="6151" max="6151" width="7.109375" style="130" customWidth="1"/>
    <col min="6152" max="6152" width="54.33203125" style="130" customWidth="1"/>
    <col min="6153" max="6153" width="11.88671875" style="130" bestFit="1" customWidth="1"/>
    <col min="6154" max="6154" width="11.88671875" style="130" customWidth="1"/>
    <col min="6155" max="6158" width="15.44140625" style="130" bestFit="1" customWidth="1"/>
    <col min="6159" max="6159" width="10.5546875" style="130" bestFit="1" customWidth="1"/>
    <col min="6160" max="6160" width="13.33203125" style="130" bestFit="1" customWidth="1"/>
    <col min="6161" max="6161" width="2.6640625" style="130" customWidth="1"/>
    <col min="6162" max="6162" width="12.44140625" style="130" bestFit="1" customWidth="1"/>
    <col min="6163" max="6163" width="11.88671875" style="130" bestFit="1" customWidth="1"/>
    <col min="6164" max="6167" width="15.44140625" style="130" bestFit="1" customWidth="1"/>
    <col min="6168" max="6168" width="10.5546875" style="130" bestFit="1" customWidth="1"/>
    <col min="6169" max="6169" width="17.6640625" style="130" bestFit="1" customWidth="1"/>
    <col min="6170" max="6170" width="2.6640625" style="130" customWidth="1"/>
    <col min="6171" max="6171" width="12.44140625" style="130" bestFit="1" customWidth="1"/>
    <col min="6172" max="6172" width="11.88671875" style="130" bestFit="1" customWidth="1"/>
    <col min="6173" max="6176" width="15.44140625" style="130" bestFit="1" customWidth="1"/>
    <col min="6177" max="6177" width="13.6640625" style="130" bestFit="1" customWidth="1"/>
    <col min="6178" max="6178" width="13.33203125" style="130" bestFit="1" customWidth="1"/>
    <col min="6179" max="6179" width="2.6640625" style="130" customWidth="1"/>
    <col min="6180" max="6180" width="10.6640625" style="130" customWidth="1"/>
    <col min="6181" max="6181" width="11.88671875" style="130" bestFit="1" customWidth="1"/>
    <col min="6182" max="6185" width="15.44140625" style="130" bestFit="1" customWidth="1"/>
    <col min="6186" max="6186" width="13.6640625" style="130" bestFit="1" customWidth="1"/>
    <col min="6187" max="6187" width="17.6640625" style="130" bestFit="1" customWidth="1"/>
    <col min="6188" max="6402" width="9.109375" style="130"/>
    <col min="6403" max="6403" width="20.44140625" style="130" bestFit="1" customWidth="1"/>
    <col min="6404" max="6404" width="9.44140625" style="130" customWidth="1"/>
    <col min="6405" max="6405" width="8" style="130" customWidth="1"/>
    <col min="6406" max="6406" width="12.5546875" style="130" customWidth="1"/>
    <col min="6407" max="6407" width="7.109375" style="130" customWidth="1"/>
    <col min="6408" max="6408" width="54.33203125" style="130" customWidth="1"/>
    <col min="6409" max="6409" width="11.88671875" style="130" bestFit="1" customWidth="1"/>
    <col min="6410" max="6410" width="11.88671875" style="130" customWidth="1"/>
    <col min="6411" max="6414" width="15.44140625" style="130" bestFit="1" customWidth="1"/>
    <col min="6415" max="6415" width="10.5546875" style="130" bestFit="1" customWidth="1"/>
    <col min="6416" max="6416" width="13.33203125" style="130" bestFit="1" customWidth="1"/>
    <col min="6417" max="6417" width="2.6640625" style="130" customWidth="1"/>
    <col min="6418" max="6418" width="12.44140625" style="130" bestFit="1" customWidth="1"/>
    <col min="6419" max="6419" width="11.88671875" style="130" bestFit="1" customWidth="1"/>
    <col min="6420" max="6423" width="15.44140625" style="130" bestFit="1" customWidth="1"/>
    <col min="6424" max="6424" width="10.5546875" style="130" bestFit="1" customWidth="1"/>
    <col min="6425" max="6425" width="17.6640625" style="130" bestFit="1" customWidth="1"/>
    <col min="6426" max="6426" width="2.6640625" style="130" customWidth="1"/>
    <col min="6427" max="6427" width="12.44140625" style="130" bestFit="1" customWidth="1"/>
    <col min="6428" max="6428" width="11.88671875" style="130" bestFit="1" customWidth="1"/>
    <col min="6429" max="6432" width="15.44140625" style="130" bestFit="1" customWidth="1"/>
    <col min="6433" max="6433" width="13.6640625" style="130" bestFit="1" customWidth="1"/>
    <col min="6434" max="6434" width="13.33203125" style="130" bestFit="1" customWidth="1"/>
    <col min="6435" max="6435" width="2.6640625" style="130" customWidth="1"/>
    <col min="6436" max="6436" width="10.6640625" style="130" customWidth="1"/>
    <col min="6437" max="6437" width="11.88671875" style="130" bestFit="1" customWidth="1"/>
    <col min="6438" max="6441" width="15.44140625" style="130" bestFit="1" customWidth="1"/>
    <col min="6442" max="6442" width="13.6640625" style="130" bestFit="1" customWidth="1"/>
    <col min="6443" max="6443" width="17.6640625" style="130" bestFit="1" customWidth="1"/>
    <col min="6444" max="6658" width="9.109375" style="130"/>
    <col min="6659" max="6659" width="20.44140625" style="130" bestFit="1" customWidth="1"/>
    <col min="6660" max="6660" width="9.44140625" style="130" customWidth="1"/>
    <col min="6661" max="6661" width="8" style="130" customWidth="1"/>
    <col min="6662" max="6662" width="12.5546875" style="130" customWidth="1"/>
    <col min="6663" max="6663" width="7.109375" style="130" customWidth="1"/>
    <col min="6664" max="6664" width="54.33203125" style="130" customWidth="1"/>
    <col min="6665" max="6665" width="11.88671875" style="130" bestFit="1" customWidth="1"/>
    <col min="6666" max="6666" width="11.88671875" style="130" customWidth="1"/>
    <col min="6667" max="6670" width="15.44140625" style="130" bestFit="1" customWidth="1"/>
    <col min="6671" max="6671" width="10.5546875" style="130" bestFit="1" customWidth="1"/>
    <col min="6672" max="6672" width="13.33203125" style="130" bestFit="1" customWidth="1"/>
    <col min="6673" max="6673" width="2.6640625" style="130" customWidth="1"/>
    <col min="6674" max="6674" width="12.44140625" style="130" bestFit="1" customWidth="1"/>
    <col min="6675" max="6675" width="11.88671875" style="130" bestFit="1" customWidth="1"/>
    <col min="6676" max="6679" width="15.44140625" style="130" bestFit="1" customWidth="1"/>
    <col min="6680" max="6680" width="10.5546875" style="130" bestFit="1" customWidth="1"/>
    <col min="6681" max="6681" width="17.6640625" style="130" bestFit="1" customWidth="1"/>
    <col min="6682" max="6682" width="2.6640625" style="130" customWidth="1"/>
    <col min="6683" max="6683" width="12.44140625" style="130" bestFit="1" customWidth="1"/>
    <col min="6684" max="6684" width="11.88671875" style="130" bestFit="1" customWidth="1"/>
    <col min="6685" max="6688" width="15.44140625" style="130" bestFit="1" customWidth="1"/>
    <col min="6689" max="6689" width="13.6640625" style="130" bestFit="1" customWidth="1"/>
    <col min="6690" max="6690" width="13.33203125" style="130" bestFit="1" customWidth="1"/>
    <col min="6691" max="6691" width="2.6640625" style="130" customWidth="1"/>
    <col min="6692" max="6692" width="10.6640625" style="130" customWidth="1"/>
    <col min="6693" max="6693" width="11.88671875" style="130" bestFit="1" customWidth="1"/>
    <col min="6694" max="6697" width="15.44140625" style="130" bestFit="1" customWidth="1"/>
    <col min="6698" max="6698" width="13.6640625" style="130" bestFit="1" customWidth="1"/>
    <col min="6699" max="6699" width="17.6640625" style="130" bestFit="1" customWidth="1"/>
    <col min="6700" max="6914" width="9.109375" style="130"/>
    <col min="6915" max="6915" width="20.44140625" style="130" bestFit="1" customWidth="1"/>
    <col min="6916" max="6916" width="9.44140625" style="130" customWidth="1"/>
    <col min="6917" max="6917" width="8" style="130" customWidth="1"/>
    <col min="6918" max="6918" width="12.5546875" style="130" customWidth="1"/>
    <col min="6919" max="6919" width="7.109375" style="130" customWidth="1"/>
    <col min="6920" max="6920" width="54.33203125" style="130" customWidth="1"/>
    <col min="6921" max="6921" width="11.88671875" style="130" bestFit="1" customWidth="1"/>
    <col min="6922" max="6922" width="11.88671875" style="130" customWidth="1"/>
    <col min="6923" max="6926" width="15.44140625" style="130" bestFit="1" customWidth="1"/>
    <col min="6927" max="6927" width="10.5546875" style="130" bestFit="1" customWidth="1"/>
    <col min="6928" max="6928" width="13.33203125" style="130" bestFit="1" customWidth="1"/>
    <col min="6929" max="6929" width="2.6640625" style="130" customWidth="1"/>
    <col min="6930" max="6930" width="12.44140625" style="130" bestFit="1" customWidth="1"/>
    <col min="6931" max="6931" width="11.88671875" style="130" bestFit="1" customWidth="1"/>
    <col min="6932" max="6935" width="15.44140625" style="130" bestFit="1" customWidth="1"/>
    <col min="6936" max="6936" width="10.5546875" style="130" bestFit="1" customWidth="1"/>
    <col min="6937" max="6937" width="17.6640625" style="130" bestFit="1" customWidth="1"/>
    <col min="6938" max="6938" width="2.6640625" style="130" customWidth="1"/>
    <col min="6939" max="6939" width="12.44140625" style="130" bestFit="1" customWidth="1"/>
    <col min="6940" max="6940" width="11.88671875" style="130" bestFit="1" customWidth="1"/>
    <col min="6941" max="6944" width="15.44140625" style="130" bestFit="1" customWidth="1"/>
    <col min="6945" max="6945" width="13.6640625" style="130" bestFit="1" customWidth="1"/>
    <col min="6946" max="6946" width="13.33203125" style="130" bestFit="1" customWidth="1"/>
    <col min="6947" max="6947" width="2.6640625" style="130" customWidth="1"/>
    <col min="6948" max="6948" width="10.6640625" style="130" customWidth="1"/>
    <col min="6949" max="6949" width="11.88671875" style="130" bestFit="1" customWidth="1"/>
    <col min="6950" max="6953" width="15.44140625" style="130" bestFit="1" customWidth="1"/>
    <col min="6954" max="6954" width="13.6640625" style="130" bestFit="1" customWidth="1"/>
    <col min="6955" max="6955" width="17.6640625" style="130" bestFit="1" customWidth="1"/>
    <col min="6956" max="7170" width="9.109375" style="130"/>
    <col min="7171" max="7171" width="20.44140625" style="130" bestFit="1" customWidth="1"/>
    <col min="7172" max="7172" width="9.44140625" style="130" customWidth="1"/>
    <col min="7173" max="7173" width="8" style="130" customWidth="1"/>
    <col min="7174" max="7174" width="12.5546875" style="130" customWidth="1"/>
    <col min="7175" max="7175" width="7.109375" style="130" customWidth="1"/>
    <col min="7176" max="7176" width="54.33203125" style="130" customWidth="1"/>
    <col min="7177" max="7177" width="11.88671875" style="130" bestFit="1" customWidth="1"/>
    <col min="7178" max="7178" width="11.88671875" style="130" customWidth="1"/>
    <col min="7179" max="7182" width="15.44140625" style="130" bestFit="1" customWidth="1"/>
    <col min="7183" max="7183" width="10.5546875" style="130" bestFit="1" customWidth="1"/>
    <col min="7184" max="7184" width="13.33203125" style="130" bestFit="1" customWidth="1"/>
    <col min="7185" max="7185" width="2.6640625" style="130" customWidth="1"/>
    <col min="7186" max="7186" width="12.44140625" style="130" bestFit="1" customWidth="1"/>
    <col min="7187" max="7187" width="11.88671875" style="130" bestFit="1" customWidth="1"/>
    <col min="7188" max="7191" width="15.44140625" style="130" bestFit="1" customWidth="1"/>
    <col min="7192" max="7192" width="10.5546875" style="130" bestFit="1" customWidth="1"/>
    <col min="7193" max="7193" width="17.6640625" style="130" bestFit="1" customWidth="1"/>
    <col min="7194" max="7194" width="2.6640625" style="130" customWidth="1"/>
    <col min="7195" max="7195" width="12.44140625" style="130" bestFit="1" customWidth="1"/>
    <col min="7196" max="7196" width="11.88671875" style="130" bestFit="1" customWidth="1"/>
    <col min="7197" max="7200" width="15.44140625" style="130" bestFit="1" customWidth="1"/>
    <col min="7201" max="7201" width="13.6640625" style="130" bestFit="1" customWidth="1"/>
    <col min="7202" max="7202" width="13.33203125" style="130" bestFit="1" customWidth="1"/>
    <col min="7203" max="7203" width="2.6640625" style="130" customWidth="1"/>
    <col min="7204" max="7204" width="10.6640625" style="130" customWidth="1"/>
    <col min="7205" max="7205" width="11.88671875" style="130" bestFit="1" customWidth="1"/>
    <col min="7206" max="7209" width="15.44140625" style="130" bestFit="1" customWidth="1"/>
    <col min="7210" max="7210" width="13.6640625" style="130" bestFit="1" customWidth="1"/>
    <col min="7211" max="7211" width="17.6640625" style="130" bestFit="1" customWidth="1"/>
    <col min="7212" max="7426" width="9.109375" style="130"/>
    <col min="7427" max="7427" width="20.44140625" style="130" bestFit="1" customWidth="1"/>
    <col min="7428" max="7428" width="9.44140625" style="130" customWidth="1"/>
    <col min="7429" max="7429" width="8" style="130" customWidth="1"/>
    <col min="7430" max="7430" width="12.5546875" style="130" customWidth="1"/>
    <col min="7431" max="7431" width="7.109375" style="130" customWidth="1"/>
    <col min="7432" max="7432" width="54.33203125" style="130" customWidth="1"/>
    <col min="7433" max="7433" width="11.88671875" style="130" bestFit="1" customWidth="1"/>
    <col min="7434" max="7434" width="11.88671875" style="130" customWidth="1"/>
    <col min="7435" max="7438" width="15.44140625" style="130" bestFit="1" customWidth="1"/>
    <col min="7439" max="7439" width="10.5546875" style="130" bestFit="1" customWidth="1"/>
    <col min="7440" max="7440" width="13.33203125" style="130" bestFit="1" customWidth="1"/>
    <col min="7441" max="7441" width="2.6640625" style="130" customWidth="1"/>
    <col min="7442" max="7442" width="12.44140625" style="130" bestFit="1" customWidth="1"/>
    <col min="7443" max="7443" width="11.88671875" style="130" bestFit="1" customWidth="1"/>
    <col min="7444" max="7447" width="15.44140625" style="130" bestFit="1" customWidth="1"/>
    <col min="7448" max="7448" width="10.5546875" style="130" bestFit="1" customWidth="1"/>
    <col min="7449" max="7449" width="17.6640625" style="130" bestFit="1" customWidth="1"/>
    <col min="7450" max="7450" width="2.6640625" style="130" customWidth="1"/>
    <col min="7451" max="7451" width="12.44140625" style="130" bestFit="1" customWidth="1"/>
    <col min="7452" max="7452" width="11.88671875" style="130" bestFit="1" customWidth="1"/>
    <col min="7453" max="7456" width="15.44140625" style="130" bestFit="1" customWidth="1"/>
    <col min="7457" max="7457" width="13.6640625" style="130" bestFit="1" customWidth="1"/>
    <col min="7458" max="7458" width="13.33203125" style="130" bestFit="1" customWidth="1"/>
    <col min="7459" max="7459" width="2.6640625" style="130" customWidth="1"/>
    <col min="7460" max="7460" width="10.6640625" style="130" customWidth="1"/>
    <col min="7461" max="7461" width="11.88671875" style="130" bestFit="1" customWidth="1"/>
    <col min="7462" max="7465" width="15.44140625" style="130" bestFit="1" customWidth="1"/>
    <col min="7466" max="7466" width="13.6640625" style="130" bestFit="1" customWidth="1"/>
    <col min="7467" max="7467" width="17.6640625" style="130" bestFit="1" customWidth="1"/>
    <col min="7468" max="7682" width="9.109375" style="130"/>
    <col min="7683" max="7683" width="20.44140625" style="130" bestFit="1" customWidth="1"/>
    <col min="7684" max="7684" width="9.44140625" style="130" customWidth="1"/>
    <col min="7685" max="7685" width="8" style="130" customWidth="1"/>
    <col min="7686" max="7686" width="12.5546875" style="130" customWidth="1"/>
    <col min="7687" max="7687" width="7.109375" style="130" customWidth="1"/>
    <col min="7688" max="7688" width="54.33203125" style="130" customWidth="1"/>
    <col min="7689" max="7689" width="11.88671875" style="130" bestFit="1" customWidth="1"/>
    <col min="7690" max="7690" width="11.88671875" style="130" customWidth="1"/>
    <col min="7691" max="7694" width="15.44140625" style="130" bestFit="1" customWidth="1"/>
    <col min="7695" max="7695" width="10.5546875" style="130" bestFit="1" customWidth="1"/>
    <col min="7696" max="7696" width="13.33203125" style="130" bestFit="1" customWidth="1"/>
    <col min="7697" max="7697" width="2.6640625" style="130" customWidth="1"/>
    <col min="7698" max="7698" width="12.44140625" style="130" bestFit="1" customWidth="1"/>
    <col min="7699" max="7699" width="11.88671875" style="130" bestFit="1" customWidth="1"/>
    <col min="7700" max="7703" width="15.44140625" style="130" bestFit="1" customWidth="1"/>
    <col min="7704" max="7704" width="10.5546875" style="130" bestFit="1" customWidth="1"/>
    <col min="7705" max="7705" width="17.6640625" style="130" bestFit="1" customWidth="1"/>
    <col min="7706" max="7706" width="2.6640625" style="130" customWidth="1"/>
    <col min="7707" max="7707" width="12.44140625" style="130" bestFit="1" customWidth="1"/>
    <col min="7708" max="7708" width="11.88671875" style="130" bestFit="1" customWidth="1"/>
    <col min="7709" max="7712" width="15.44140625" style="130" bestFit="1" customWidth="1"/>
    <col min="7713" max="7713" width="13.6640625" style="130" bestFit="1" customWidth="1"/>
    <col min="7714" max="7714" width="13.33203125" style="130" bestFit="1" customWidth="1"/>
    <col min="7715" max="7715" width="2.6640625" style="130" customWidth="1"/>
    <col min="7716" max="7716" width="10.6640625" style="130" customWidth="1"/>
    <col min="7717" max="7717" width="11.88671875" style="130" bestFit="1" customWidth="1"/>
    <col min="7718" max="7721" width="15.44140625" style="130" bestFit="1" customWidth="1"/>
    <col min="7722" max="7722" width="13.6640625" style="130" bestFit="1" customWidth="1"/>
    <col min="7723" max="7723" width="17.6640625" style="130" bestFit="1" customWidth="1"/>
    <col min="7724" max="7938" width="9.109375" style="130"/>
    <col min="7939" max="7939" width="20.44140625" style="130" bestFit="1" customWidth="1"/>
    <col min="7940" max="7940" width="9.44140625" style="130" customWidth="1"/>
    <col min="7941" max="7941" width="8" style="130" customWidth="1"/>
    <col min="7942" max="7942" width="12.5546875" style="130" customWidth="1"/>
    <col min="7943" max="7943" width="7.109375" style="130" customWidth="1"/>
    <col min="7944" max="7944" width="54.33203125" style="130" customWidth="1"/>
    <col min="7945" max="7945" width="11.88671875" style="130" bestFit="1" customWidth="1"/>
    <col min="7946" max="7946" width="11.88671875" style="130" customWidth="1"/>
    <col min="7947" max="7950" width="15.44140625" style="130" bestFit="1" customWidth="1"/>
    <col min="7951" max="7951" width="10.5546875" style="130" bestFit="1" customWidth="1"/>
    <col min="7952" max="7952" width="13.33203125" style="130" bestFit="1" customWidth="1"/>
    <col min="7953" max="7953" width="2.6640625" style="130" customWidth="1"/>
    <col min="7954" max="7954" width="12.44140625" style="130" bestFit="1" customWidth="1"/>
    <col min="7955" max="7955" width="11.88671875" style="130" bestFit="1" customWidth="1"/>
    <col min="7956" max="7959" width="15.44140625" style="130" bestFit="1" customWidth="1"/>
    <col min="7960" max="7960" width="10.5546875" style="130" bestFit="1" customWidth="1"/>
    <col min="7961" max="7961" width="17.6640625" style="130" bestFit="1" customWidth="1"/>
    <col min="7962" max="7962" width="2.6640625" style="130" customWidth="1"/>
    <col min="7963" max="7963" width="12.44140625" style="130" bestFit="1" customWidth="1"/>
    <col min="7964" max="7964" width="11.88671875" style="130" bestFit="1" customWidth="1"/>
    <col min="7965" max="7968" width="15.44140625" style="130" bestFit="1" customWidth="1"/>
    <col min="7969" max="7969" width="13.6640625" style="130" bestFit="1" customWidth="1"/>
    <col min="7970" max="7970" width="13.33203125" style="130" bestFit="1" customWidth="1"/>
    <col min="7971" max="7971" width="2.6640625" style="130" customWidth="1"/>
    <col min="7972" max="7972" width="10.6640625" style="130" customWidth="1"/>
    <col min="7973" max="7973" width="11.88671875" style="130" bestFit="1" customWidth="1"/>
    <col min="7974" max="7977" width="15.44140625" style="130" bestFit="1" customWidth="1"/>
    <col min="7978" max="7978" width="13.6640625" style="130" bestFit="1" customWidth="1"/>
    <col min="7979" max="7979" width="17.6640625" style="130" bestFit="1" customWidth="1"/>
    <col min="7980" max="8194" width="9.109375" style="130"/>
    <col min="8195" max="8195" width="20.44140625" style="130" bestFit="1" customWidth="1"/>
    <col min="8196" max="8196" width="9.44140625" style="130" customWidth="1"/>
    <col min="8197" max="8197" width="8" style="130" customWidth="1"/>
    <col min="8198" max="8198" width="12.5546875" style="130" customWidth="1"/>
    <col min="8199" max="8199" width="7.109375" style="130" customWidth="1"/>
    <col min="8200" max="8200" width="54.33203125" style="130" customWidth="1"/>
    <col min="8201" max="8201" width="11.88671875" style="130" bestFit="1" customWidth="1"/>
    <col min="8202" max="8202" width="11.88671875" style="130" customWidth="1"/>
    <col min="8203" max="8206" width="15.44140625" style="130" bestFit="1" customWidth="1"/>
    <col min="8207" max="8207" width="10.5546875" style="130" bestFit="1" customWidth="1"/>
    <col min="8208" max="8208" width="13.33203125" style="130" bestFit="1" customWidth="1"/>
    <col min="8209" max="8209" width="2.6640625" style="130" customWidth="1"/>
    <col min="8210" max="8210" width="12.44140625" style="130" bestFit="1" customWidth="1"/>
    <col min="8211" max="8211" width="11.88671875" style="130" bestFit="1" customWidth="1"/>
    <col min="8212" max="8215" width="15.44140625" style="130" bestFit="1" customWidth="1"/>
    <col min="8216" max="8216" width="10.5546875" style="130" bestFit="1" customWidth="1"/>
    <col min="8217" max="8217" width="17.6640625" style="130" bestFit="1" customWidth="1"/>
    <col min="8218" max="8218" width="2.6640625" style="130" customWidth="1"/>
    <col min="8219" max="8219" width="12.44140625" style="130" bestFit="1" customWidth="1"/>
    <col min="8220" max="8220" width="11.88671875" style="130" bestFit="1" customWidth="1"/>
    <col min="8221" max="8224" width="15.44140625" style="130" bestFit="1" customWidth="1"/>
    <col min="8225" max="8225" width="13.6640625" style="130" bestFit="1" customWidth="1"/>
    <col min="8226" max="8226" width="13.33203125" style="130" bestFit="1" customWidth="1"/>
    <col min="8227" max="8227" width="2.6640625" style="130" customWidth="1"/>
    <col min="8228" max="8228" width="10.6640625" style="130" customWidth="1"/>
    <col min="8229" max="8229" width="11.88671875" style="130" bestFit="1" customWidth="1"/>
    <col min="8230" max="8233" width="15.44140625" style="130" bestFit="1" customWidth="1"/>
    <col min="8234" max="8234" width="13.6640625" style="130" bestFit="1" customWidth="1"/>
    <col min="8235" max="8235" width="17.6640625" style="130" bestFit="1" customWidth="1"/>
    <col min="8236" max="8450" width="9.109375" style="130"/>
    <col min="8451" max="8451" width="20.44140625" style="130" bestFit="1" customWidth="1"/>
    <col min="8452" max="8452" width="9.44140625" style="130" customWidth="1"/>
    <col min="8453" max="8453" width="8" style="130" customWidth="1"/>
    <col min="8454" max="8454" width="12.5546875" style="130" customWidth="1"/>
    <col min="8455" max="8455" width="7.109375" style="130" customWidth="1"/>
    <col min="8456" max="8456" width="54.33203125" style="130" customWidth="1"/>
    <col min="8457" max="8457" width="11.88671875" style="130" bestFit="1" customWidth="1"/>
    <col min="8458" max="8458" width="11.88671875" style="130" customWidth="1"/>
    <col min="8459" max="8462" width="15.44140625" style="130" bestFit="1" customWidth="1"/>
    <col min="8463" max="8463" width="10.5546875" style="130" bestFit="1" customWidth="1"/>
    <col min="8464" max="8464" width="13.33203125" style="130" bestFit="1" customWidth="1"/>
    <col min="8465" max="8465" width="2.6640625" style="130" customWidth="1"/>
    <col min="8466" max="8466" width="12.44140625" style="130" bestFit="1" customWidth="1"/>
    <col min="8467" max="8467" width="11.88671875" style="130" bestFit="1" customWidth="1"/>
    <col min="8468" max="8471" width="15.44140625" style="130" bestFit="1" customWidth="1"/>
    <col min="8472" max="8472" width="10.5546875" style="130" bestFit="1" customWidth="1"/>
    <col min="8473" max="8473" width="17.6640625" style="130" bestFit="1" customWidth="1"/>
    <col min="8474" max="8474" width="2.6640625" style="130" customWidth="1"/>
    <col min="8475" max="8475" width="12.44140625" style="130" bestFit="1" customWidth="1"/>
    <col min="8476" max="8476" width="11.88671875" style="130" bestFit="1" customWidth="1"/>
    <col min="8477" max="8480" width="15.44140625" style="130" bestFit="1" customWidth="1"/>
    <col min="8481" max="8481" width="13.6640625" style="130" bestFit="1" customWidth="1"/>
    <col min="8482" max="8482" width="13.33203125" style="130" bestFit="1" customWidth="1"/>
    <col min="8483" max="8483" width="2.6640625" style="130" customWidth="1"/>
    <col min="8484" max="8484" width="10.6640625" style="130" customWidth="1"/>
    <col min="8485" max="8485" width="11.88671875" style="130" bestFit="1" customWidth="1"/>
    <col min="8486" max="8489" width="15.44140625" style="130" bestFit="1" customWidth="1"/>
    <col min="8490" max="8490" width="13.6640625" style="130" bestFit="1" customWidth="1"/>
    <col min="8491" max="8491" width="17.6640625" style="130" bestFit="1" customWidth="1"/>
    <col min="8492" max="8706" width="9.109375" style="130"/>
    <col min="8707" max="8707" width="20.44140625" style="130" bestFit="1" customWidth="1"/>
    <col min="8708" max="8708" width="9.44140625" style="130" customWidth="1"/>
    <col min="8709" max="8709" width="8" style="130" customWidth="1"/>
    <col min="8710" max="8710" width="12.5546875" style="130" customWidth="1"/>
    <col min="8711" max="8711" width="7.109375" style="130" customWidth="1"/>
    <col min="8712" max="8712" width="54.33203125" style="130" customWidth="1"/>
    <col min="8713" max="8713" width="11.88671875" style="130" bestFit="1" customWidth="1"/>
    <col min="8714" max="8714" width="11.88671875" style="130" customWidth="1"/>
    <col min="8715" max="8718" width="15.44140625" style="130" bestFit="1" customWidth="1"/>
    <col min="8719" max="8719" width="10.5546875" style="130" bestFit="1" customWidth="1"/>
    <col min="8720" max="8720" width="13.33203125" style="130" bestFit="1" customWidth="1"/>
    <col min="8721" max="8721" width="2.6640625" style="130" customWidth="1"/>
    <col min="8722" max="8722" width="12.44140625" style="130" bestFit="1" customWidth="1"/>
    <col min="8723" max="8723" width="11.88671875" style="130" bestFit="1" customWidth="1"/>
    <col min="8724" max="8727" width="15.44140625" style="130" bestFit="1" customWidth="1"/>
    <col min="8728" max="8728" width="10.5546875" style="130" bestFit="1" customWidth="1"/>
    <col min="8729" max="8729" width="17.6640625" style="130" bestFit="1" customWidth="1"/>
    <col min="8730" max="8730" width="2.6640625" style="130" customWidth="1"/>
    <col min="8731" max="8731" width="12.44140625" style="130" bestFit="1" customWidth="1"/>
    <col min="8732" max="8732" width="11.88671875" style="130" bestFit="1" customWidth="1"/>
    <col min="8733" max="8736" width="15.44140625" style="130" bestFit="1" customWidth="1"/>
    <col min="8737" max="8737" width="13.6640625" style="130" bestFit="1" customWidth="1"/>
    <col min="8738" max="8738" width="13.33203125" style="130" bestFit="1" customWidth="1"/>
    <col min="8739" max="8739" width="2.6640625" style="130" customWidth="1"/>
    <col min="8740" max="8740" width="10.6640625" style="130" customWidth="1"/>
    <col min="8741" max="8741" width="11.88671875" style="130" bestFit="1" customWidth="1"/>
    <col min="8742" max="8745" width="15.44140625" style="130" bestFit="1" customWidth="1"/>
    <col min="8746" max="8746" width="13.6640625" style="130" bestFit="1" customWidth="1"/>
    <col min="8747" max="8747" width="17.6640625" style="130" bestFit="1" customWidth="1"/>
    <col min="8748" max="8962" width="9.109375" style="130"/>
    <col min="8963" max="8963" width="20.44140625" style="130" bestFit="1" customWidth="1"/>
    <col min="8964" max="8964" width="9.44140625" style="130" customWidth="1"/>
    <col min="8965" max="8965" width="8" style="130" customWidth="1"/>
    <col min="8966" max="8966" width="12.5546875" style="130" customWidth="1"/>
    <col min="8967" max="8967" width="7.109375" style="130" customWidth="1"/>
    <col min="8968" max="8968" width="54.33203125" style="130" customWidth="1"/>
    <col min="8969" max="8969" width="11.88671875" style="130" bestFit="1" customWidth="1"/>
    <col min="8970" max="8970" width="11.88671875" style="130" customWidth="1"/>
    <col min="8971" max="8974" width="15.44140625" style="130" bestFit="1" customWidth="1"/>
    <col min="8975" max="8975" width="10.5546875" style="130" bestFit="1" customWidth="1"/>
    <col min="8976" max="8976" width="13.33203125" style="130" bestFit="1" customWidth="1"/>
    <col min="8977" max="8977" width="2.6640625" style="130" customWidth="1"/>
    <col min="8978" max="8978" width="12.44140625" style="130" bestFit="1" customWidth="1"/>
    <col min="8979" max="8979" width="11.88671875" style="130" bestFit="1" customWidth="1"/>
    <col min="8980" max="8983" width="15.44140625" style="130" bestFit="1" customWidth="1"/>
    <col min="8984" max="8984" width="10.5546875" style="130" bestFit="1" customWidth="1"/>
    <col min="8985" max="8985" width="17.6640625" style="130" bestFit="1" customWidth="1"/>
    <col min="8986" max="8986" width="2.6640625" style="130" customWidth="1"/>
    <col min="8987" max="8987" width="12.44140625" style="130" bestFit="1" customWidth="1"/>
    <col min="8988" max="8988" width="11.88671875" style="130" bestFit="1" customWidth="1"/>
    <col min="8989" max="8992" width="15.44140625" style="130" bestFit="1" customWidth="1"/>
    <col min="8993" max="8993" width="13.6640625" style="130" bestFit="1" customWidth="1"/>
    <col min="8994" max="8994" width="13.33203125" style="130" bestFit="1" customWidth="1"/>
    <col min="8995" max="8995" width="2.6640625" style="130" customWidth="1"/>
    <col min="8996" max="8996" width="10.6640625" style="130" customWidth="1"/>
    <col min="8997" max="8997" width="11.88671875" style="130" bestFit="1" customWidth="1"/>
    <col min="8998" max="9001" width="15.44140625" style="130" bestFit="1" customWidth="1"/>
    <col min="9002" max="9002" width="13.6640625" style="130" bestFit="1" customWidth="1"/>
    <col min="9003" max="9003" width="17.6640625" style="130" bestFit="1" customWidth="1"/>
    <col min="9004" max="9218" width="9.109375" style="130"/>
    <col min="9219" max="9219" width="20.44140625" style="130" bestFit="1" customWidth="1"/>
    <col min="9220" max="9220" width="9.44140625" style="130" customWidth="1"/>
    <col min="9221" max="9221" width="8" style="130" customWidth="1"/>
    <col min="9222" max="9222" width="12.5546875" style="130" customWidth="1"/>
    <col min="9223" max="9223" width="7.109375" style="130" customWidth="1"/>
    <col min="9224" max="9224" width="54.33203125" style="130" customWidth="1"/>
    <col min="9225" max="9225" width="11.88671875" style="130" bestFit="1" customWidth="1"/>
    <col min="9226" max="9226" width="11.88671875" style="130" customWidth="1"/>
    <col min="9227" max="9230" width="15.44140625" style="130" bestFit="1" customWidth="1"/>
    <col min="9231" max="9231" width="10.5546875" style="130" bestFit="1" customWidth="1"/>
    <col min="9232" max="9232" width="13.33203125" style="130" bestFit="1" customWidth="1"/>
    <col min="9233" max="9233" width="2.6640625" style="130" customWidth="1"/>
    <col min="9234" max="9234" width="12.44140625" style="130" bestFit="1" customWidth="1"/>
    <col min="9235" max="9235" width="11.88671875" style="130" bestFit="1" customWidth="1"/>
    <col min="9236" max="9239" width="15.44140625" style="130" bestFit="1" customWidth="1"/>
    <col min="9240" max="9240" width="10.5546875" style="130" bestFit="1" customWidth="1"/>
    <col min="9241" max="9241" width="17.6640625" style="130" bestFit="1" customWidth="1"/>
    <col min="9242" max="9242" width="2.6640625" style="130" customWidth="1"/>
    <col min="9243" max="9243" width="12.44140625" style="130" bestFit="1" customWidth="1"/>
    <col min="9244" max="9244" width="11.88671875" style="130" bestFit="1" customWidth="1"/>
    <col min="9245" max="9248" width="15.44140625" style="130" bestFit="1" customWidth="1"/>
    <col min="9249" max="9249" width="13.6640625" style="130" bestFit="1" customWidth="1"/>
    <col min="9250" max="9250" width="13.33203125" style="130" bestFit="1" customWidth="1"/>
    <col min="9251" max="9251" width="2.6640625" style="130" customWidth="1"/>
    <col min="9252" max="9252" width="10.6640625" style="130" customWidth="1"/>
    <col min="9253" max="9253" width="11.88671875" style="130" bestFit="1" customWidth="1"/>
    <col min="9254" max="9257" width="15.44140625" style="130" bestFit="1" customWidth="1"/>
    <col min="9258" max="9258" width="13.6640625" style="130" bestFit="1" customWidth="1"/>
    <col min="9259" max="9259" width="17.6640625" style="130" bestFit="1" customWidth="1"/>
    <col min="9260" max="9474" width="9.109375" style="130"/>
    <col min="9475" max="9475" width="20.44140625" style="130" bestFit="1" customWidth="1"/>
    <col min="9476" max="9476" width="9.44140625" style="130" customWidth="1"/>
    <col min="9477" max="9477" width="8" style="130" customWidth="1"/>
    <col min="9478" max="9478" width="12.5546875" style="130" customWidth="1"/>
    <col min="9479" max="9479" width="7.109375" style="130" customWidth="1"/>
    <col min="9480" max="9480" width="54.33203125" style="130" customWidth="1"/>
    <col min="9481" max="9481" width="11.88671875" style="130" bestFit="1" customWidth="1"/>
    <col min="9482" max="9482" width="11.88671875" style="130" customWidth="1"/>
    <col min="9483" max="9486" width="15.44140625" style="130" bestFit="1" customWidth="1"/>
    <col min="9487" max="9487" width="10.5546875" style="130" bestFit="1" customWidth="1"/>
    <col min="9488" max="9488" width="13.33203125" style="130" bestFit="1" customWidth="1"/>
    <col min="9489" max="9489" width="2.6640625" style="130" customWidth="1"/>
    <col min="9490" max="9490" width="12.44140625" style="130" bestFit="1" customWidth="1"/>
    <col min="9491" max="9491" width="11.88671875" style="130" bestFit="1" customWidth="1"/>
    <col min="9492" max="9495" width="15.44140625" style="130" bestFit="1" customWidth="1"/>
    <col min="9496" max="9496" width="10.5546875" style="130" bestFit="1" customWidth="1"/>
    <col min="9497" max="9497" width="17.6640625" style="130" bestFit="1" customWidth="1"/>
    <col min="9498" max="9498" width="2.6640625" style="130" customWidth="1"/>
    <col min="9499" max="9499" width="12.44140625" style="130" bestFit="1" customWidth="1"/>
    <col min="9500" max="9500" width="11.88671875" style="130" bestFit="1" customWidth="1"/>
    <col min="9501" max="9504" width="15.44140625" style="130" bestFit="1" customWidth="1"/>
    <col min="9505" max="9505" width="13.6640625" style="130" bestFit="1" customWidth="1"/>
    <col min="9506" max="9506" width="13.33203125" style="130" bestFit="1" customWidth="1"/>
    <col min="9507" max="9507" width="2.6640625" style="130" customWidth="1"/>
    <col min="9508" max="9508" width="10.6640625" style="130" customWidth="1"/>
    <col min="9509" max="9509" width="11.88671875" style="130" bestFit="1" customWidth="1"/>
    <col min="9510" max="9513" width="15.44140625" style="130" bestFit="1" customWidth="1"/>
    <col min="9514" max="9514" width="13.6640625" style="130" bestFit="1" customWidth="1"/>
    <col min="9515" max="9515" width="17.6640625" style="130" bestFit="1" customWidth="1"/>
    <col min="9516" max="9730" width="9.109375" style="130"/>
    <col min="9731" max="9731" width="20.44140625" style="130" bestFit="1" customWidth="1"/>
    <col min="9732" max="9732" width="9.44140625" style="130" customWidth="1"/>
    <col min="9733" max="9733" width="8" style="130" customWidth="1"/>
    <col min="9734" max="9734" width="12.5546875" style="130" customWidth="1"/>
    <col min="9735" max="9735" width="7.109375" style="130" customWidth="1"/>
    <col min="9736" max="9736" width="54.33203125" style="130" customWidth="1"/>
    <col min="9737" max="9737" width="11.88671875" style="130" bestFit="1" customWidth="1"/>
    <col min="9738" max="9738" width="11.88671875" style="130" customWidth="1"/>
    <col min="9739" max="9742" width="15.44140625" style="130" bestFit="1" customWidth="1"/>
    <col min="9743" max="9743" width="10.5546875" style="130" bestFit="1" customWidth="1"/>
    <col min="9744" max="9744" width="13.33203125" style="130" bestFit="1" customWidth="1"/>
    <col min="9745" max="9745" width="2.6640625" style="130" customWidth="1"/>
    <col min="9746" max="9746" width="12.44140625" style="130" bestFit="1" customWidth="1"/>
    <col min="9747" max="9747" width="11.88671875" style="130" bestFit="1" customWidth="1"/>
    <col min="9748" max="9751" width="15.44140625" style="130" bestFit="1" customWidth="1"/>
    <col min="9752" max="9752" width="10.5546875" style="130" bestFit="1" customWidth="1"/>
    <col min="9753" max="9753" width="17.6640625" style="130" bestFit="1" customWidth="1"/>
    <col min="9754" max="9754" width="2.6640625" style="130" customWidth="1"/>
    <col min="9755" max="9755" width="12.44140625" style="130" bestFit="1" customWidth="1"/>
    <col min="9756" max="9756" width="11.88671875" style="130" bestFit="1" customWidth="1"/>
    <col min="9757" max="9760" width="15.44140625" style="130" bestFit="1" customWidth="1"/>
    <col min="9761" max="9761" width="13.6640625" style="130" bestFit="1" customWidth="1"/>
    <col min="9762" max="9762" width="13.33203125" style="130" bestFit="1" customWidth="1"/>
    <col min="9763" max="9763" width="2.6640625" style="130" customWidth="1"/>
    <col min="9764" max="9764" width="10.6640625" style="130" customWidth="1"/>
    <col min="9765" max="9765" width="11.88671875" style="130" bestFit="1" customWidth="1"/>
    <col min="9766" max="9769" width="15.44140625" style="130" bestFit="1" customWidth="1"/>
    <col min="9770" max="9770" width="13.6640625" style="130" bestFit="1" customWidth="1"/>
    <col min="9771" max="9771" width="17.6640625" style="130" bestFit="1" customWidth="1"/>
    <col min="9772" max="9986" width="9.109375" style="130"/>
    <col min="9987" max="9987" width="20.44140625" style="130" bestFit="1" customWidth="1"/>
    <col min="9988" max="9988" width="9.44140625" style="130" customWidth="1"/>
    <col min="9989" max="9989" width="8" style="130" customWidth="1"/>
    <col min="9990" max="9990" width="12.5546875" style="130" customWidth="1"/>
    <col min="9991" max="9991" width="7.109375" style="130" customWidth="1"/>
    <col min="9992" max="9992" width="54.33203125" style="130" customWidth="1"/>
    <col min="9993" max="9993" width="11.88671875" style="130" bestFit="1" customWidth="1"/>
    <col min="9994" max="9994" width="11.88671875" style="130" customWidth="1"/>
    <col min="9995" max="9998" width="15.44140625" style="130" bestFit="1" customWidth="1"/>
    <col min="9999" max="9999" width="10.5546875" style="130" bestFit="1" customWidth="1"/>
    <col min="10000" max="10000" width="13.33203125" style="130" bestFit="1" customWidth="1"/>
    <col min="10001" max="10001" width="2.6640625" style="130" customWidth="1"/>
    <col min="10002" max="10002" width="12.44140625" style="130" bestFit="1" customWidth="1"/>
    <col min="10003" max="10003" width="11.88671875" style="130" bestFit="1" customWidth="1"/>
    <col min="10004" max="10007" width="15.44140625" style="130" bestFit="1" customWidth="1"/>
    <col min="10008" max="10008" width="10.5546875" style="130" bestFit="1" customWidth="1"/>
    <col min="10009" max="10009" width="17.6640625" style="130" bestFit="1" customWidth="1"/>
    <col min="10010" max="10010" width="2.6640625" style="130" customWidth="1"/>
    <col min="10011" max="10011" width="12.44140625" style="130" bestFit="1" customWidth="1"/>
    <col min="10012" max="10012" width="11.88671875" style="130" bestFit="1" customWidth="1"/>
    <col min="10013" max="10016" width="15.44140625" style="130" bestFit="1" customWidth="1"/>
    <col min="10017" max="10017" width="13.6640625" style="130" bestFit="1" customWidth="1"/>
    <col min="10018" max="10018" width="13.33203125" style="130" bestFit="1" customWidth="1"/>
    <col min="10019" max="10019" width="2.6640625" style="130" customWidth="1"/>
    <col min="10020" max="10020" width="10.6640625" style="130" customWidth="1"/>
    <col min="10021" max="10021" width="11.88671875" style="130" bestFit="1" customWidth="1"/>
    <col min="10022" max="10025" width="15.44140625" style="130" bestFit="1" customWidth="1"/>
    <col min="10026" max="10026" width="13.6640625" style="130" bestFit="1" customWidth="1"/>
    <col min="10027" max="10027" width="17.6640625" style="130" bestFit="1" customWidth="1"/>
    <col min="10028" max="10242" width="9.109375" style="130"/>
    <col min="10243" max="10243" width="20.44140625" style="130" bestFit="1" customWidth="1"/>
    <col min="10244" max="10244" width="9.44140625" style="130" customWidth="1"/>
    <col min="10245" max="10245" width="8" style="130" customWidth="1"/>
    <col min="10246" max="10246" width="12.5546875" style="130" customWidth="1"/>
    <col min="10247" max="10247" width="7.109375" style="130" customWidth="1"/>
    <col min="10248" max="10248" width="54.33203125" style="130" customWidth="1"/>
    <col min="10249" max="10249" width="11.88671875" style="130" bestFit="1" customWidth="1"/>
    <col min="10250" max="10250" width="11.88671875" style="130" customWidth="1"/>
    <col min="10251" max="10254" width="15.44140625" style="130" bestFit="1" customWidth="1"/>
    <col min="10255" max="10255" width="10.5546875" style="130" bestFit="1" customWidth="1"/>
    <col min="10256" max="10256" width="13.33203125" style="130" bestFit="1" customWidth="1"/>
    <col min="10257" max="10257" width="2.6640625" style="130" customWidth="1"/>
    <col min="10258" max="10258" width="12.44140625" style="130" bestFit="1" customWidth="1"/>
    <col min="10259" max="10259" width="11.88671875" style="130" bestFit="1" customWidth="1"/>
    <col min="10260" max="10263" width="15.44140625" style="130" bestFit="1" customWidth="1"/>
    <col min="10264" max="10264" width="10.5546875" style="130" bestFit="1" customWidth="1"/>
    <col min="10265" max="10265" width="17.6640625" style="130" bestFit="1" customWidth="1"/>
    <col min="10266" max="10266" width="2.6640625" style="130" customWidth="1"/>
    <col min="10267" max="10267" width="12.44140625" style="130" bestFit="1" customWidth="1"/>
    <col min="10268" max="10268" width="11.88671875" style="130" bestFit="1" customWidth="1"/>
    <col min="10269" max="10272" width="15.44140625" style="130" bestFit="1" customWidth="1"/>
    <col min="10273" max="10273" width="13.6640625" style="130" bestFit="1" customWidth="1"/>
    <col min="10274" max="10274" width="13.33203125" style="130" bestFit="1" customWidth="1"/>
    <col min="10275" max="10275" width="2.6640625" style="130" customWidth="1"/>
    <col min="10276" max="10276" width="10.6640625" style="130" customWidth="1"/>
    <col min="10277" max="10277" width="11.88671875" style="130" bestFit="1" customWidth="1"/>
    <col min="10278" max="10281" width="15.44140625" style="130" bestFit="1" customWidth="1"/>
    <col min="10282" max="10282" width="13.6640625" style="130" bestFit="1" customWidth="1"/>
    <col min="10283" max="10283" width="17.6640625" style="130" bestFit="1" customWidth="1"/>
    <col min="10284" max="10498" width="9.109375" style="130"/>
    <col min="10499" max="10499" width="20.44140625" style="130" bestFit="1" customWidth="1"/>
    <col min="10500" max="10500" width="9.44140625" style="130" customWidth="1"/>
    <col min="10501" max="10501" width="8" style="130" customWidth="1"/>
    <col min="10502" max="10502" width="12.5546875" style="130" customWidth="1"/>
    <col min="10503" max="10503" width="7.109375" style="130" customWidth="1"/>
    <col min="10504" max="10504" width="54.33203125" style="130" customWidth="1"/>
    <col min="10505" max="10505" width="11.88671875" style="130" bestFit="1" customWidth="1"/>
    <col min="10506" max="10506" width="11.88671875" style="130" customWidth="1"/>
    <col min="10507" max="10510" width="15.44140625" style="130" bestFit="1" customWidth="1"/>
    <col min="10511" max="10511" width="10.5546875" style="130" bestFit="1" customWidth="1"/>
    <col min="10512" max="10512" width="13.33203125" style="130" bestFit="1" customWidth="1"/>
    <col min="10513" max="10513" width="2.6640625" style="130" customWidth="1"/>
    <col min="10514" max="10514" width="12.44140625" style="130" bestFit="1" customWidth="1"/>
    <col min="10515" max="10515" width="11.88671875" style="130" bestFit="1" customWidth="1"/>
    <col min="10516" max="10519" width="15.44140625" style="130" bestFit="1" customWidth="1"/>
    <col min="10520" max="10520" width="10.5546875" style="130" bestFit="1" customWidth="1"/>
    <col min="10521" max="10521" width="17.6640625" style="130" bestFit="1" customWidth="1"/>
    <col min="10522" max="10522" width="2.6640625" style="130" customWidth="1"/>
    <col min="10523" max="10523" width="12.44140625" style="130" bestFit="1" customWidth="1"/>
    <col min="10524" max="10524" width="11.88671875" style="130" bestFit="1" customWidth="1"/>
    <col min="10525" max="10528" width="15.44140625" style="130" bestFit="1" customWidth="1"/>
    <col min="10529" max="10529" width="13.6640625" style="130" bestFit="1" customWidth="1"/>
    <col min="10530" max="10530" width="13.33203125" style="130" bestFit="1" customWidth="1"/>
    <col min="10531" max="10531" width="2.6640625" style="130" customWidth="1"/>
    <col min="10532" max="10532" width="10.6640625" style="130" customWidth="1"/>
    <col min="10533" max="10533" width="11.88671875" style="130" bestFit="1" customWidth="1"/>
    <col min="10534" max="10537" width="15.44140625" style="130" bestFit="1" customWidth="1"/>
    <col min="10538" max="10538" width="13.6640625" style="130" bestFit="1" customWidth="1"/>
    <col min="10539" max="10539" width="17.6640625" style="130" bestFit="1" customWidth="1"/>
    <col min="10540" max="10754" width="9.109375" style="130"/>
    <col min="10755" max="10755" width="20.44140625" style="130" bestFit="1" customWidth="1"/>
    <col min="10756" max="10756" width="9.44140625" style="130" customWidth="1"/>
    <col min="10757" max="10757" width="8" style="130" customWidth="1"/>
    <col min="10758" max="10758" width="12.5546875" style="130" customWidth="1"/>
    <col min="10759" max="10759" width="7.109375" style="130" customWidth="1"/>
    <col min="10760" max="10760" width="54.33203125" style="130" customWidth="1"/>
    <col min="10761" max="10761" width="11.88671875" style="130" bestFit="1" customWidth="1"/>
    <col min="10762" max="10762" width="11.88671875" style="130" customWidth="1"/>
    <col min="10763" max="10766" width="15.44140625" style="130" bestFit="1" customWidth="1"/>
    <col min="10767" max="10767" width="10.5546875" style="130" bestFit="1" customWidth="1"/>
    <col min="10768" max="10768" width="13.33203125" style="130" bestFit="1" customWidth="1"/>
    <col min="10769" max="10769" width="2.6640625" style="130" customWidth="1"/>
    <col min="10770" max="10770" width="12.44140625" style="130" bestFit="1" customWidth="1"/>
    <col min="10771" max="10771" width="11.88671875" style="130" bestFit="1" customWidth="1"/>
    <col min="10772" max="10775" width="15.44140625" style="130" bestFit="1" customWidth="1"/>
    <col min="10776" max="10776" width="10.5546875" style="130" bestFit="1" customWidth="1"/>
    <col min="10777" max="10777" width="17.6640625" style="130" bestFit="1" customWidth="1"/>
    <col min="10778" max="10778" width="2.6640625" style="130" customWidth="1"/>
    <col min="10779" max="10779" width="12.44140625" style="130" bestFit="1" customWidth="1"/>
    <col min="10780" max="10780" width="11.88671875" style="130" bestFit="1" customWidth="1"/>
    <col min="10781" max="10784" width="15.44140625" style="130" bestFit="1" customWidth="1"/>
    <col min="10785" max="10785" width="13.6640625" style="130" bestFit="1" customWidth="1"/>
    <col min="10786" max="10786" width="13.33203125" style="130" bestFit="1" customWidth="1"/>
    <col min="10787" max="10787" width="2.6640625" style="130" customWidth="1"/>
    <col min="10788" max="10788" width="10.6640625" style="130" customWidth="1"/>
    <col min="10789" max="10789" width="11.88671875" style="130" bestFit="1" customWidth="1"/>
    <col min="10790" max="10793" width="15.44140625" style="130" bestFit="1" customWidth="1"/>
    <col min="10794" max="10794" width="13.6640625" style="130" bestFit="1" customWidth="1"/>
    <col min="10795" max="10795" width="17.6640625" style="130" bestFit="1" customWidth="1"/>
    <col min="10796" max="11010" width="9.109375" style="130"/>
    <col min="11011" max="11011" width="20.44140625" style="130" bestFit="1" customWidth="1"/>
    <col min="11012" max="11012" width="9.44140625" style="130" customWidth="1"/>
    <col min="11013" max="11013" width="8" style="130" customWidth="1"/>
    <col min="11014" max="11014" width="12.5546875" style="130" customWidth="1"/>
    <col min="11015" max="11015" width="7.109375" style="130" customWidth="1"/>
    <col min="11016" max="11016" width="54.33203125" style="130" customWidth="1"/>
    <col min="11017" max="11017" width="11.88671875" style="130" bestFit="1" customWidth="1"/>
    <col min="11018" max="11018" width="11.88671875" style="130" customWidth="1"/>
    <col min="11019" max="11022" width="15.44140625" style="130" bestFit="1" customWidth="1"/>
    <col min="11023" max="11023" width="10.5546875" style="130" bestFit="1" customWidth="1"/>
    <col min="11024" max="11024" width="13.33203125" style="130" bestFit="1" customWidth="1"/>
    <col min="11025" max="11025" width="2.6640625" style="130" customWidth="1"/>
    <col min="11026" max="11026" width="12.44140625" style="130" bestFit="1" customWidth="1"/>
    <col min="11027" max="11027" width="11.88671875" style="130" bestFit="1" customWidth="1"/>
    <col min="11028" max="11031" width="15.44140625" style="130" bestFit="1" customWidth="1"/>
    <col min="11032" max="11032" width="10.5546875" style="130" bestFit="1" customWidth="1"/>
    <col min="11033" max="11033" width="17.6640625" style="130" bestFit="1" customWidth="1"/>
    <col min="11034" max="11034" width="2.6640625" style="130" customWidth="1"/>
    <col min="11035" max="11035" width="12.44140625" style="130" bestFit="1" customWidth="1"/>
    <col min="11036" max="11036" width="11.88671875" style="130" bestFit="1" customWidth="1"/>
    <col min="11037" max="11040" width="15.44140625" style="130" bestFit="1" customWidth="1"/>
    <col min="11041" max="11041" width="13.6640625" style="130" bestFit="1" customWidth="1"/>
    <col min="11042" max="11042" width="13.33203125" style="130" bestFit="1" customWidth="1"/>
    <col min="11043" max="11043" width="2.6640625" style="130" customWidth="1"/>
    <col min="11044" max="11044" width="10.6640625" style="130" customWidth="1"/>
    <col min="11045" max="11045" width="11.88671875" style="130" bestFit="1" customWidth="1"/>
    <col min="11046" max="11049" width="15.44140625" style="130" bestFit="1" customWidth="1"/>
    <col min="11050" max="11050" width="13.6640625" style="130" bestFit="1" customWidth="1"/>
    <col min="11051" max="11051" width="17.6640625" style="130" bestFit="1" customWidth="1"/>
    <col min="11052" max="11266" width="9.109375" style="130"/>
    <col min="11267" max="11267" width="20.44140625" style="130" bestFit="1" customWidth="1"/>
    <col min="11268" max="11268" width="9.44140625" style="130" customWidth="1"/>
    <col min="11269" max="11269" width="8" style="130" customWidth="1"/>
    <col min="11270" max="11270" width="12.5546875" style="130" customWidth="1"/>
    <col min="11271" max="11271" width="7.109375" style="130" customWidth="1"/>
    <col min="11272" max="11272" width="54.33203125" style="130" customWidth="1"/>
    <col min="11273" max="11273" width="11.88671875" style="130" bestFit="1" customWidth="1"/>
    <col min="11274" max="11274" width="11.88671875" style="130" customWidth="1"/>
    <col min="11275" max="11278" width="15.44140625" style="130" bestFit="1" customWidth="1"/>
    <col min="11279" max="11279" width="10.5546875" style="130" bestFit="1" customWidth="1"/>
    <col min="11280" max="11280" width="13.33203125" style="130" bestFit="1" customWidth="1"/>
    <col min="11281" max="11281" width="2.6640625" style="130" customWidth="1"/>
    <col min="11282" max="11282" width="12.44140625" style="130" bestFit="1" customWidth="1"/>
    <col min="11283" max="11283" width="11.88671875" style="130" bestFit="1" customWidth="1"/>
    <col min="11284" max="11287" width="15.44140625" style="130" bestFit="1" customWidth="1"/>
    <col min="11288" max="11288" width="10.5546875" style="130" bestFit="1" customWidth="1"/>
    <col min="11289" max="11289" width="17.6640625" style="130" bestFit="1" customWidth="1"/>
    <col min="11290" max="11290" width="2.6640625" style="130" customWidth="1"/>
    <col min="11291" max="11291" width="12.44140625" style="130" bestFit="1" customWidth="1"/>
    <col min="11292" max="11292" width="11.88671875" style="130" bestFit="1" customWidth="1"/>
    <col min="11293" max="11296" width="15.44140625" style="130" bestFit="1" customWidth="1"/>
    <col min="11297" max="11297" width="13.6640625" style="130" bestFit="1" customWidth="1"/>
    <col min="11298" max="11298" width="13.33203125" style="130" bestFit="1" customWidth="1"/>
    <col min="11299" max="11299" width="2.6640625" style="130" customWidth="1"/>
    <col min="11300" max="11300" width="10.6640625" style="130" customWidth="1"/>
    <col min="11301" max="11301" width="11.88671875" style="130" bestFit="1" customWidth="1"/>
    <col min="11302" max="11305" width="15.44140625" style="130" bestFit="1" customWidth="1"/>
    <col min="11306" max="11306" width="13.6640625" style="130" bestFit="1" customWidth="1"/>
    <col min="11307" max="11307" width="17.6640625" style="130" bestFit="1" customWidth="1"/>
    <col min="11308" max="11522" width="9.109375" style="130"/>
    <col min="11523" max="11523" width="20.44140625" style="130" bestFit="1" customWidth="1"/>
    <col min="11524" max="11524" width="9.44140625" style="130" customWidth="1"/>
    <col min="11525" max="11525" width="8" style="130" customWidth="1"/>
    <col min="11526" max="11526" width="12.5546875" style="130" customWidth="1"/>
    <col min="11527" max="11527" width="7.109375" style="130" customWidth="1"/>
    <col min="11528" max="11528" width="54.33203125" style="130" customWidth="1"/>
    <col min="11529" max="11529" width="11.88671875" style="130" bestFit="1" customWidth="1"/>
    <col min="11530" max="11530" width="11.88671875" style="130" customWidth="1"/>
    <col min="11531" max="11534" width="15.44140625" style="130" bestFit="1" customWidth="1"/>
    <col min="11535" max="11535" width="10.5546875" style="130" bestFit="1" customWidth="1"/>
    <col min="11536" max="11536" width="13.33203125" style="130" bestFit="1" customWidth="1"/>
    <col min="11537" max="11537" width="2.6640625" style="130" customWidth="1"/>
    <col min="11538" max="11538" width="12.44140625" style="130" bestFit="1" customWidth="1"/>
    <col min="11539" max="11539" width="11.88671875" style="130" bestFit="1" customWidth="1"/>
    <col min="11540" max="11543" width="15.44140625" style="130" bestFit="1" customWidth="1"/>
    <col min="11544" max="11544" width="10.5546875" style="130" bestFit="1" customWidth="1"/>
    <col min="11545" max="11545" width="17.6640625" style="130" bestFit="1" customWidth="1"/>
    <col min="11546" max="11546" width="2.6640625" style="130" customWidth="1"/>
    <col min="11547" max="11547" width="12.44140625" style="130" bestFit="1" customWidth="1"/>
    <col min="11548" max="11548" width="11.88671875" style="130" bestFit="1" customWidth="1"/>
    <col min="11549" max="11552" width="15.44140625" style="130" bestFit="1" customWidth="1"/>
    <col min="11553" max="11553" width="13.6640625" style="130" bestFit="1" customWidth="1"/>
    <col min="11554" max="11554" width="13.33203125" style="130" bestFit="1" customWidth="1"/>
    <col min="11555" max="11555" width="2.6640625" style="130" customWidth="1"/>
    <col min="11556" max="11556" width="10.6640625" style="130" customWidth="1"/>
    <col min="11557" max="11557" width="11.88671875" style="130" bestFit="1" customWidth="1"/>
    <col min="11558" max="11561" width="15.44140625" style="130" bestFit="1" customWidth="1"/>
    <col min="11562" max="11562" width="13.6640625" style="130" bestFit="1" customWidth="1"/>
    <col min="11563" max="11563" width="17.6640625" style="130" bestFit="1" customWidth="1"/>
    <col min="11564" max="11778" width="9.109375" style="130"/>
    <col min="11779" max="11779" width="20.44140625" style="130" bestFit="1" customWidth="1"/>
    <col min="11780" max="11780" width="9.44140625" style="130" customWidth="1"/>
    <col min="11781" max="11781" width="8" style="130" customWidth="1"/>
    <col min="11782" max="11782" width="12.5546875" style="130" customWidth="1"/>
    <col min="11783" max="11783" width="7.109375" style="130" customWidth="1"/>
    <col min="11784" max="11784" width="54.33203125" style="130" customWidth="1"/>
    <col min="11785" max="11785" width="11.88671875" style="130" bestFit="1" customWidth="1"/>
    <col min="11786" max="11786" width="11.88671875" style="130" customWidth="1"/>
    <col min="11787" max="11790" width="15.44140625" style="130" bestFit="1" customWidth="1"/>
    <col min="11791" max="11791" width="10.5546875" style="130" bestFit="1" customWidth="1"/>
    <col min="11792" max="11792" width="13.33203125" style="130" bestFit="1" customWidth="1"/>
    <col min="11793" max="11793" width="2.6640625" style="130" customWidth="1"/>
    <col min="11794" max="11794" width="12.44140625" style="130" bestFit="1" customWidth="1"/>
    <col min="11795" max="11795" width="11.88671875" style="130" bestFit="1" customWidth="1"/>
    <col min="11796" max="11799" width="15.44140625" style="130" bestFit="1" customWidth="1"/>
    <col min="11800" max="11800" width="10.5546875" style="130" bestFit="1" customWidth="1"/>
    <col min="11801" max="11801" width="17.6640625" style="130" bestFit="1" customWidth="1"/>
    <col min="11802" max="11802" width="2.6640625" style="130" customWidth="1"/>
    <col min="11803" max="11803" width="12.44140625" style="130" bestFit="1" customWidth="1"/>
    <col min="11804" max="11804" width="11.88671875" style="130" bestFit="1" customWidth="1"/>
    <col min="11805" max="11808" width="15.44140625" style="130" bestFit="1" customWidth="1"/>
    <col min="11809" max="11809" width="13.6640625" style="130" bestFit="1" customWidth="1"/>
    <col min="11810" max="11810" width="13.33203125" style="130" bestFit="1" customWidth="1"/>
    <col min="11811" max="11811" width="2.6640625" style="130" customWidth="1"/>
    <col min="11812" max="11812" width="10.6640625" style="130" customWidth="1"/>
    <col min="11813" max="11813" width="11.88671875" style="130" bestFit="1" customWidth="1"/>
    <col min="11814" max="11817" width="15.44140625" style="130" bestFit="1" customWidth="1"/>
    <col min="11818" max="11818" width="13.6640625" style="130" bestFit="1" customWidth="1"/>
    <col min="11819" max="11819" width="17.6640625" style="130" bestFit="1" customWidth="1"/>
    <col min="11820" max="12034" width="9.109375" style="130"/>
    <col min="12035" max="12035" width="20.44140625" style="130" bestFit="1" customWidth="1"/>
    <col min="12036" max="12036" width="9.44140625" style="130" customWidth="1"/>
    <col min="12037" max="12037" width="8" style="130" customWidth="1"/>
    <col min="12038" max="12038" width="12.5546875" style="130" customWidth="1"/>
    <col min="12039" max="12039" width="7.109375" style="130" customWidth="1"/>
    <col min="12040" max="12040" width="54.33203125" style="130" customWidth="1"/>
    <col min="12041" max="12041" width="11.88671875" style="130" bestFit="1" customWidth="1"/>
    <col min="12042" max="12042" width="11.88671875" style="130" customWidth="1"/>
    <col min="12043" max="12046" width="15.44140625" style="130" bestFit="1" customWidth="1"/>
    <col min="12047" max="12047" width="10.5546875" style="130" bestFit="1" customWidth="1"/>
    <col min="12048" max="12048" width="13.33203125" style="130" bestFit="1" customWidth="1"/>
    <col min="12049" max="12049" width="2.6640625" style="130" customWidth="1"/>
    <col min="12050" max="12050" width="12.44140625" style="130" bestFit="1" customWidth="1"/>
    <col min="12051" max="12051" width="11.88671875" style="130" bestFit="1" customWidth="1"/>
    <col min="12052" max="12055" width="15.44140625" style="130" bestFit="1" customWidth="1"/>
    <col min="12056" max="12056" width="10.5546875" style="130" bestFit="1" customWidth="1"/>
    <col min="12057" max="12057" width="17.6640625" style="130" bestFit="1" customWidth="1"/>
    <col min="12058" max="12058" width="2.6640625" style="130" customWidth="1"/>
    <col min="12059" max="12059" width="12.44140625" style="130" bestFit="1" customWidth="1"/>
    <col min="12060" max="12060" width="11.88671875" style="130" bestFit="1" customWidth="1"/>
    <col min="12061" max="12064" width="15.44140625" style="130" bestFit="1" customWidth="1"/>
    <col min="12065" max="12065" width="13.6640625" style="130" bestFit="1" customWidth="1"/>
    <col min="12066" max="12066" width="13.33203125" style="130" bestFit="1" customWidth="1"/>
    <col min="12067" max="12067" width="2.6640625" style="130" customWidth="1"/>
    <col min="12068" max="12068" width="10.6640625" style="130" customWidth="1"/>
    <col min="12069" max="12069" width="11.88671875" style="130" bestFit="1" customWidth="1"/>
    <col min="12070" max="12073" width="15.44140625" style="130" bestFit="1" customWidth="1"/>
    <col min="12074" max="12074" width="13.6640625" style="130" bestFit="1" customWidth="1"/>
    <col min="12075" max="12075" width="17.6640625" style="130" bestFit="1" customWidth="1"/>
    <col min="12076" max="12290" width="9.109375" style="130"/>
    <col min="12291" max="12291" width="20.44140625" style="130" bestFit="1" customWidth="1"/>
    <col min="12292" max="12292" width="9.44140625" style="130" customWidth="1"/>
    <col min="12293" max="12293" width="8" style="130" customWidth="1"/>
    <col min="12294" max="12294" width="12.5546875" style="130" customWidth="1"/>
    <col min="12295" max="12295" width="7.109375" style="130" customWidth="1"/>
    <col min="12296" max="12296" width="54.33203125" style="130" customWidth="1"/>
    <col min="12297" max="12297" width="11.88671875" style="130" bestFit="1" customWidth="1"/>
    <col min="12298" max="12298" width="11.88671875" style="130" customWidth="1"/>
    <col min="12299" max="12302" width="15.44140625" style="130" bestFit="1" customWidth="1"/>
    <col min="12303" max="12303" width="10.5546875" style="130" bestFit="1" customWidth="1"/>
    <col min="12304" max="12304" width="13.33203125" style="130" bestFit="1" customWidth="1"/>
    <col min="12305" max="12305" width="2.6640625" style="130" customWidth="1"/>
    <col min="12306" max="12306" width="12.44140625" style="130" bestFit="1" customWidth="1"/>
    <col min="12307" max="12307" width="11.88671875" style="130" bestFit="1" customWidth="1"/>
    <col min="12308" max="12311" width="15.44140625" style="130" bestFit="1" customWidth="1"/>
    <col min="12312" max="12312" width="10.5546875" style="130" bestFit="1" customWidth="1"/>
    <col min="12313" max="12313" width="17.6640625" style="130" bestFit="1" customWidth="1"/>
    <col min="12314" max="12314" width="2.6640625" style="130" customWidth="1"/>
    <col min="12315" max="12315" width="12.44140625" style="130" bestFit="1" customWidth="1"/>
    <col min="12316" max="12316" width="11.88671875" style="130" bestFit="1" customWidth="1"/>
    <col min="12317" max="12320" width="15.44140625" style="130" bestFit="1" customWidth="1"/>
    <col min="12321" max="12321" width="13.6640625" style="130" bestFit="1" customWidth="1"/>
    <col min="12322" max="12322" width="13.33203125" style="130" bestFit="1" customWidth="1"/>
    <col min="12323" max="12323" width="2.6640625" style="130" customWidth="1"/>
    <col min="12324" max="12324" width="10.6640625" style="130" customWidth="1"/>
    <col min="12325" max="12325" width="11.88671875" style="130" bestFit="1" customWidth="1"/>
    <col min="12326" max="12329" width="15.44140625" style="130" bestFit="1" customWidth="1"/>
    <col min="12330" max="12330" width="13.6640625" style="130" bestFit="1" customWidth="1"/>
    <col min="12331" max="12331" width="17.6640625" style="130" bestFit="1" customWidth="1"/>
    <col min="12332" max="12546" width="9.109375" style="130"/>
    <col min="12547" max="12547" width="20.44140625" style="130" bestFit="1" customWidth="1"/>
    <col min="12548" max="12548" width="9.44140625" style="130" customWidth="1"/>
    <col min="12549" max="12549" width="8" style="130" customWidth="1"/>
    <col min="12550" max="12550" width="12.5546875" style="130" customWidth="1"/>
    <col min="12551" max="12551" width="7.109375" style="130" customWidth="1"/>
    <col min="12552" max="12552" width="54.33203125" style="130" customWidth="1"/>
    <col min="12553" max="12553" width="11.88671875" style="130" bestFit="1" customWidth="1"/>
    <col min="12554" max="12554" width="11.88671875" style="130" customWidth="1"/>
    <col min="12555" max="12558" width="15.44140625" style="130" bestFit="1" customWidth="1"/>
    <col min="12559" max="12559" width="10.5546875" style="130" bestFit="1" customWidth="1"/>
    <col min="12560" max="12560" width="13.33203125" style="130" bestFit="1" customWidth="1"/>
    <col min="12561" max="12561" width="2.6640625" style="130" customWidth="1"/>
    <col min="12562" max="12562" width="12.44140625" style="130" bestFit="1" customWidth="1"/>
    <col min="12563" max="12563" width="11.88671875" style="130" bestFit="1" customWidth="1"/>
    <col min="12564" max="12567" width="15.44140625" style="130" bestFit="1" customWidth="1"/>
    <col min="12568" max="12568" width="10.5546875" style="130" bestFit="1" customWidth="1"/>
    <col min="12569" max="12569" width="17.6640625" style="130" bestFit="1" customWidth="1"/>
    <col min="12570" max="12570" width="2.6640625" style="130" customWidth="1"/>
    <col min="12571" max="12571" width="12.44140625" style="130" bestFit="1" customWidth="1"/>
    <col min="12572" max="12572" width="11.88671875" style="130" bestFit="1" customWidth="1"/>
    <col min="12573" max="12576" width="15.44140625" style="130" bestFit="1" customWidth="1"/>
    <col min="12577" max="12577" width="13.6640625" style="130" bestFit="1" customWidth="1"/>
    <col min="12578" max="12578" width="13.33203125" style="130" bestFit="1" customWidth="1"/>
    <col min="12579" max="12579" width="2.6640625" style="130" customWidth="1"/>
    <col min="12580" max="12580" width="10.6640625" style="130" customWidth="1"/>
    <col min="12581" max="12581" width="11.88671875" style="130" bestFit="1" customWidth="1"/>
    <col min="12582" max="12585" width="15.44140625" style="130" bestFit="1" customWidth="1"/>
    <col min="12586" max="12586" width="13.6640625" style="130" bestFit="1" customWidth="1"/>
    <col min="12587" max="12587" width="17.6640625" style="130" bestFit="1" customWidth="1"/>
    <col min="12588" max="12802" width="9.109375" style="130"/>
    <col min="12803" max="12803" width="20.44140625" style="130" bestFit="1" customWidth="1"/>
    <col min="12804" max="12804" width="9.44140625" style="130" customWidth="1"/>
    <col min="12805" max="12805" width="8" style="130" customWidth="1"/>
    <col min="12806" max="12806" width="12.5546875" style="130" customWidth="1"/>
    <col min="12807" max="12807" width="7.109375" style="130" customWidth="1"/>
    <col min="12808" max="12808" width="54.33203125" style="130" customWidth="1"/>
    <col min="12809" max="12809" width="11.88671875" style="130" bestFit="1" customWidth="1"/>
    <col min="12810" max="12810" width="11.88671875" style="130" customWidth="1"/>
    <col min="12811" max="12814" width="15.44140625" style="130" bestFit="1" customWidth="1"/>
    <col min="12815" max="12815" width="10.5546875" style="130" bestFit="1" customWidth="1"/>
    <col min="12816" max="12816" width="13.33203125" style="130" bestFit="1" customWidth="1"/>
    <col min="12817" max="12817" width="2.6640625" style="130" customWidth="1"/>
    <col min="12818" max="12818" width="12.44140625" style="130" bestFit="1" customWidth="1"/>
    <col min="12819" max="12819" width="11.88671875" style="130" bestFit="1" customWidth="1"/>
    <col min="12820" max="12823" width="15.44140625" style="130" bestFit="1" customWidth="1"/>
    <col min="12824" max="12824" width="10.5546875" style="130" bestFit="1" customWidth="1"/>
    <col min="12825" max="12825" width="17.6640625" style="130" bestFit="1" customWidth="1"/>
    <col min="12826" max="12826" width="2.6640625" style="130" customWidth="1"/>
    <col min="12827" max="12827" width="12.44140625" style="130" bestFit="1" customWidth="1"/>
    <col min="12828" max="12828" width="11.88671875" style="130" bestFit="1" customWidth="1"/>
    <col min="12829" max="12832" width="15.44140625" style="130" bestFit="1" customWidth="1"/>
    <col min="12833" max="12833" width="13.6640625" style="130" bestFit="1" customWidth="1"/>
    <col min="12834" max="12834" width="13.33203125" style="130" bestFit="1" customWidth="1"/>
    <col min="12835" max="12835" width="2.6640625" style="130" customWidth="1"/>
    <col min="12836" max="12836" width="10.6640625" style="130" customWidth="1"/>
    <col min="12837" max="12837" width="11.88671875" style="130" bestFit="1" customWidth="1"/>
    <col min="12838" max="12841" width="15.44140625" style="130" bestFit="1" customWidth="1"/>
    <col min="12842" max="12842" width="13.6640625" style="130" bestFit="1" customWidth="1"/>
    <col min="12843" max="12843" width="17.6640625" style="130" bestFit="1" customWidth="1"/>
    <col min="12844" max="13058" width="9.109375" style="130"/>
    <col min="13059" max="13059" width="20.44140625" style="130" bestFit="1" customWidth="1"/>
    <col min="13060" max="13060" width="9.44140625" style="130" customWidth="1"/>
    <col min="13061" max="13061" width="8" style="130" customWidth="1"/>
    <col min="13062" max="13062" width="12.5546875" style="130" customWidth="1"/>
    <col min="13063" max="13063" width="7.109375" style="130" customWidth="1"/>
    <col min="13064" max="13064" width="54.33203125" style="130" customWidth="1"/>
    <col min="13065" max="13065" width="11.88671875" style="130" bestFit="1" customWidth="1"/>
    <col min="13066" max="13066" width="11.88671875" style="130" customWidth="1"/>
    <col min="13067" max="13070" width="15.44140625" style="130" bestFit="1" customWidth="1"/>
    <col min="13071" max="13071" width="10.5546875" style="130" bestFit="1" customWidth="1"/>
    <col min="13072" max="13072" width="13.33203125" style="130" bestFit="1" customWidth="1"/>
    <col min="13073" max="13073" width="2.6640625" style="130" customWidth="1"/>
    <col min="13074" max="13074" width="12.44140625" style="130" bestFit="1" customWidth="1"/>
    <col min="13075" max="13075" width="11.88671875" style="130" bestFit="1" customWidth="1"/>
    <col min="13076" max="13079" width="15.44140625" style="130" bestFit="1" customWidth="1"/>
    <col min="13080" max="13080" width="10.5546875" style="130" bestFit="1" customWidth="1"/>
    <col min="13081" max="13081" width="17.6640625" style="130" bestFit="1" customWidth="1"/>
    <col min="13082" max="13082" width="2.6640625" style="130" customWidth="1"/>
    <col min="13083" max="13083" width="12.44140625" style="130" bestFit="1" customWidth="1"/>
    <col min="13084" max="13084" width="11.88671875" style="130" bestFit="1" customWidth="1"/>
    <col min="13085" max="13088" width="15.44140625" style="130" bestFit="1" customWidth="1"/>
    <col min="13089" max="13089" width="13.6640625" style="130" bestFit="1" customWidth="1"/>
    <col min="13090" max="13090" width="13.33203125" style="130" bestFit="1" customWidth="1"/>
    <col min="13091" max="13091" width="2.6640625" style="130" customWidth="1"/>
    <col min="13092" max="13092" width="10.6640625" style="130" customWidth="1"/>
    <col min="13093" max="13093" width="11.88671875" style="130" bestFit="1" customWidth="1"/>
    <col min="13094" max="13097" width="15.44140625" style="130" bestFit="1" customWidth="1"/>
    <col min="13098" max="13098" width="13.6640625" style="130" bestFit="1" customWidth="1"/>
    <col min="13099" max="13099" width="17.6640625" style="130" bestFit="1" customWidth="1"/>
    <col min="13100" max="13314" width="9.109375" style="130"/>
    <col min="13315" max="13315" width="20.44140625" style="130" bestFit="1" customWidth="1"/>
    <col min="13316" max="13316" width="9.44140625" style="130" customWidth="1"/>
    <col min="13317" max="13317" width="8" style="130" customWidth="1"/>
    <col min="13318" max="13318" width="12.5546875" style="130" customWidth="1"/>
    <col min="13319" max="13319" width="7.109375" style="130" customWidth="1"/>
    <col min="13320" max="13320" width="54.33203125" style="130" customWidth="1"/>
    <col min="13321" max="13321" width="11.88671875" style="130" bestFit="1" customWidth="1"/>
    <col min="13322" max="13322" width="11.88671875" style="130" customWidth="1"/>
    <col min="13323" max="13326" width="15.44140625" style="130" bestFit="1" customWidth="1"/>
    <col min="13327" max="13327" width="10.5546875" style="130" bestFit="1" customWidth="1"/>
    <col min="13328" max="13328" width="13.33203125" style="130" bestFit="1" customWidth="1"/>
    <col min="13329" max="13329" width="2.6640625" style="130" customWidth="1"/>
    <col min="13330" max="13330" width="12.44140625" style="130" bestFit="1" customWidth="1"/>
    <col min="13331" max="13331" width="11.88671875" style="130" bestFit="1" customWidth="1"/>
    <col min="13332" max="13335" width="15.44140625" style="130" bestFit="1" customWidth="1"/>
    <col min="13336" max="13336" width="10.5546875" style="130" bestFit="1" customWidth="1"/>
    <col min="13337" max="13337" width="17.6640625" style="130" bestFit="1" customWidth="1"/>
    <col min="13338" max="13338" width="2.6640625" style="130" customWidth="1"/>
    <col min="13339" max="13339" width="12.44140625" style="130" bestFit="1" customWidth="1"/>
    <col min="13340" max="13340" width="11.88671875" style="130" bestFit="1" customWidth="1"/>
    <col min="13341" max="13344" width="15.44140625" style="130" bestFit="1" customWidth="1"/>
    <col min="13345" max="13345" width="13.6640625" style="130" bestFit="1" customWidth="1"/>
    <col min="13346" max="13346" width="13.33203125" style="130" bestFit="1" customWidth="1"/>
    <col min="13347" max="13347" width="2.6640625" style="130" customWidth="1"/>
    <col min="13348" max="13348" width="10.6640625" style="130" customWidth="1"/>
    <col min="13349" max="13349" width="11.88671875" style="130" bestFit="1" customWidth="1"/>
    <col min="13350" max="13353" width="15.44140625" style="130" bestFit="1" customWidth="1"/>
    <col min="13354" max="13354" width="13.6640625" style="130" bestFit="1" customWidth="1"/>
    <col min="13355" max="13355" width="17.6640625" style="130" bestFit="1" customWidth="1"/>
    <col min="13356" max="13570" width="9.109375" style="130"/>
    <col min="13571" max="13571" width="20.44140625" style="130" bestFit="1" customWidth="1"/>
    <col min="13572" max="13572" width="9.44140625" style="130" customWidth="1"/>
    <col min="13573" max="13573" width="8" style="130" customWidth="1"/>
    <col min="13574" max="13574" width="12.5546875" style="130" customWidth="1"/>
    <col min="13575" max="13575" width="7.109375" style="130" customWidth="1"/>
    <col min="13576" max="13576" width="54.33203125" style="130" customWidth="1"/>
    <col min="13577" max="13577" width="11.88671875" style="130" bestFit="1" customWidth="1"/>
    <col min="13578" max="13578" width="11.88671875" style="130" customWidth="1"/>
    <col min="13579" max="13582" width="15.44140625" style="130" bestFit="1" customWidth="1"/>
    <col min="13583" max="13583" width="10.5546875" style="130" bestFit="1" customWidth="1"/>
    <col min="13584" max="13584" width="13.33203125" style="130" bestFit="1" customWidth="1"/>
    <col min="13585" max="13585" width="2.6640625" style="130" customWidth="1"/>
    <col min="13586" max="13586" width="12.44140625" style="130" bestFit="1" customWidth="1"/>
    <col min="13587" max="13587" width="11.88671875" style="130" bestFit="1" customWidth="1"/>
    <col min="13588" max="13591" width="15.44140625" style="130" bestFit="1" customWidth="1"/>
    <col min="13592" max="13592" width="10.5546875" style="130" bestFit="1" customWidth="1"/>
    <col min="13593" max="13593" width="17.6640625" style="130" bestFit="1" customWidth="1"/>
    <col min="13594" max="13594" width="2.6640625" style="130" customWidth="1"/>
    <col min="13595" max="13595" width="12.44140625" style="130" bestFit="1" customWidth="1"/>
    <col min="13596" max="13596" width="11.88671875" style="130" bestFit="1" customWidth="1"/>
    <col min="13597" max="13600" width="15.44140625" style="130" bestFit="1" customWidth="1"/>
    <col min="13601" max="13601" width="13.6640625" style="130" bestFit="1" customWidth="1"/>
    <col min="13602" max="13602" width="13.33203125" style="130" bestFit="1" customWidth="1"/>
    <col min="13603" max="13603" width="2.6640625" style="130" customWidth="1"/>
    <col min="13604" max="13604" width="10.6640625" style="130" customWidth="1"/>
    <col min="13605" max="13605" width="11.88671875" style="130" bestFit="1" customWidth="1"/>
    <col min="13606" max="13609" width="15.44140625" style="130" bestFit="1" customWidth="1"/>
    <col min="13610" max="13610" width="13.6640625" style="130" bestFit="1" customWidth="1"/>
    <col min="13611" max="13611" width="17.6640625" style="130" bestFit="1" customWidth="1"/>
    <col min="13612" max="13826" width="9.109375" style="130"/>
    <col min="13827" max="13827" width="20.44140625" style="130" bestFit="1" customWidth="1"/>
    <col min="13828" max="13828" width="9.44140625" style="130" customWidth="1"/>
    <col min="13829" max="13829" width="8" style="130" customWidth="1"/>
    <col min="13830" max="13830" width="12.5546875" style="130" customWidth="1"/>
    <col min="13831" max="13831" width="7.109375" style="130" customWidth="1"/>
    <col min="13832" max="13832" width="54.33203125" style="130" customWidth="1"/>
    <col min="13833" max="13833" width="11.88671875" style="130" bestFit="1" customWidth="1"/>
    <col min="13834" max="13834" width="11.88671875" style="130" customWidth="1"/>
    <col min="13835" max="13838" width="15.44140625" style="130" bestFit="1" customWidth="1"/>
    <col min="13839" max="13839" width="10.5546875" style="130" bestFit="1" customWidth="1"/>
    <col min="13840" max="13840" width="13.33203125" style="130" bestFit="1" customWidth="1"/>
    <col min="13841" max="13841" width="2.6640625" style="130" customWidth="1"/>
    <col min="13842" max="13842" width="12.44140625" style="130" bestFit="1" customWidth="1"/>
    <col min="13843" max="13843" width="11.88671875" style="130" bestFit="1" customWidth="1"/>
    <col min="13844" max="13847" width="15.44140625" style="130" bestFit="1" customWidth="1"/>
    <col min="13848" max="13848" width="10.5546875" style="130" bestFit="1" customWidth="1"/>
    <col min="13849" max="13849" width="17.6640625" style="130" bestFit="1" customWidth="1"/>
    <col min="13850" max="13850" width="2.6640625" style="130" customWidth="1"/>
    <col min="13851" max="13851" width="12.44140625" style="130" bestFit="1" customWidth="1"/>
    <col min="13852" max="13852" width="11.88671875" style="130" bestFit="1" customWidth="1"/>
    <col min="13853" max="13856" width="15.44140625" style="130" bestFit="1" customWidth="1"/>
    <col min="13857" max="13857" width="13.6640625" style="130" bestFit="1" customWidth="1"/>
    <col min="13858" max="13858" width="13.33203125" style="130" bestFit="1" customWidth="1"/>
    <col min="13859" max="13859" width="2.6640625" style="130" customWidth="1"/>
    <col min="13860" max="13860" width="10.6640625" style="130" customWidth="1"/>
    <col min="13861" max="13861" width="11.88671875" style="130" bestFit="1" customWidth="1"/>
    <col min="13862" max="13865" width="15.44140625" style="130" bestFit="1" customWidth="1"/>
    <col min="13866" max="13866" width="13.6640625" style="130" bestFit="1" customWidth="1"/>
    <col min="13867" max="13867" width="17.6640625" style="130" bestFit="1" customWidth="1"/>
    <col min="13868" max="14082" width="9.109375" style="130"/>
    <col min="14083" max="14083" width="20.44140625" style="130" bestFit="1" customWidth="1"/>
    <col min="14084" max="14084" width="9.44140625" style="130" customWidth="1"/>
    <col min="14085" max="14085" width="8" style="130" customWidth="1"/>
    <col min="14086" max="14086" width="12.5546875" style="130" customWidth="1"/>
    <col min="14087" max="14087" width="7.109375" style="130" customWidth="1"/>
    <col min="14088" max="14088" width="54.33203125" style="130" customWidth="1"/>
    <col min="14089" max="14089" width="11.88671875" style="130" bestFit="1" customWidth="1"/>
    <col min="14090" max="14090" width="11.88671875" style="130" customWidth="1"/>
    <col min="14091" max="14094" width="15.44140625" style="130" bestFit="1" customWidth="1"/>
    <col min="14095" max="14095" width="10.5546875" style="130" bestFit="1" customWidth="1"/>
    <col min="14096" max="14096" width="13.33203125" style="130" bestFit="1" customWidth="1"/>
    <col min="14097" max="14097" width="2.6640625" style="130" customWidth="1"/>
    <col min="14098" max="14098" width="12.44140625" style="130" bestFit="1" customWidth="1"/>
    <col min="14099" max="14099" width="11.88671875" style="130" bestFit="1" customWidth="1"/>
    <col min="14100" max="14103" width="15.44140625" style="130" bestFit="1" customWidth="1"/>
    <col min="14104" max="14104" width="10.5546875" style="130" bestFit="1" customWidth="1"/>
    <col min="14105" max="14105" width="17.6640625" style="130" bestFit="1" customWidth="1"/>
    <col min="14106" max="14106" width="2.6640625" style="130" customWidth="1"/>
    <col min="14107" max="14107" width="12.44140625" style="130" bestFit="1" customWidth="1"/>
    <col min="14108" max="14108" width="11.88671875" style="130" bestFit="1" customWidth="1"/>
    <col min="14109" max="14112" width="15.44140625" style="130" bestFit="1" customWidth="1"/>
    <col min="14113" max="14113" width="13.6640625" style="130" bestFit="1" customWidth="1"/>
    <col min="14114" max="14114" width="13.33203125" style="130" bestFit="1" customWidth="1"/>
    <col min="14115" max="14115" width="2.6640625" style="130" customWidth="1"/>
    <col min="14116" max="14116" width="10.6640625" style="130" customWidth="1"/>
    <col min="14117" max="14117" width="11.88671875" style="130" bestFit="1" customWidth="1"/>
    <col min="14118" max="14121" width="15.44140625" style="130" bestFit="1" customWidth="1"/>
    <col min="14122" max="14122" width="13.6640625" style="130" bestFit="1" customWidth="1"/>
    <col min="14123" max="14123" width="17.6640625" style="130" bestFit="1" customWidth="1"/>
    <col min="14124" max="14338" width="9.109375" style="130"/>
    <col min="14339" max="14339" width="20.44140625" style="130" bestFit="1" customWidth="1"/>
    <col min="14340" max="14340" width="9.44140625" style="130" customWidth="1"/>
    <col min="14341" max="14341" width="8" style="130" customWidth="1"/>
    <col min="14342" max="14342" width="12.5546875" style="130" customWidth="1"/>
    <col min="14343" max="14343" width="7.109375" style="130" customWidth="1"/>
    <col min="14344" max="14344" width="54.33203125" style="130" customWidth="1"/>
    <col min="14345" max="14345" width="11.88671875" style="130" bestFit="1" customWidth="1"/>
    <col min="14346" max="14346" width="11.88671875" style="130" customWidth="1"/>
    <col min="14347" max="14350" width="15.44140625" style="130" bestFit="1" customWidth="1"/>
    <col min="14351" max="14351" width="10.5546875" style="130" bestFit="1" customWidth="1"/>
    <col min="14352" max="14352" width="13.33203125" style="130" bestFit="1" customWidth="1"/>
    <col min="14353" max="14353" width="2.6640625" style="130" customWidth="1"/>
    <col min="14354" max="14354" width="12.44140625" style="130" bestFit="1" customWidth="1"/>
    <col min="14355" max="14355" width="11.88671875" style="130" bestFit="1" customWidth="1"/>
    <col min="14356" max="14359" width="15.44140625" style="130" bestFit="1" customWidth="1"/>
    <col min="14360" max="14360" width="10.5546875" style="130" bestFit="1" customWidth="1"/>
    <col min="14361" max="14361" width="17.6640625" style="130" bestFit="1" customWidth="1"/>
    <col min="14362" max="14362" width="2.6640625" style="130" customWidth="1"/>
    <col min="14363" max="14363" width="12.44140625" style="130" bestFit="1" customWidth="1"/>
    <col min="14364" max="14364" width="11.88671875" style="130" bestFit="1" customWidth="1"/>
    <col min="14365" max="14368" width="15.44140625" style="130" bestFit="1" customWidth="1"/>
    <col min="14369" max="14369" width="13.6640625" style="130" bestFit="1" customWidth="1"/>
    <col min="14370" max="14370" width="13.33203125" style="130" bestFit="1" customWidth="1"/>
    <col min="14371" max="14371" width="2.6640625" style="130" customWidth="1"/>
    <col min="14372" max="14372" width="10.6640625" style="130" customWidth="1"/>
    <col min="14373" max="14373" width="11.88671875" style="130" bestFit="1" customWidth="1"/>
    <col min="14374" max="14377" width="15.44140625" style="130" bestFit="1" customWidth="1"/>
    <col min="14378" max="14378" width="13.6640625" style="130" bestFit="1" customWidth="1"/>
    <col min="14379" max="14379" width="17.6640625" style="130" bestFit="1" customWidth="1"/>
    <col min="14380" max="14594" width="9.109375" style="130"/>
    <col min="14595" max="14595" width="20.44140625" style="130" bestFit="1" customWidth="1"/>
    <col min="14596" max="14596" width="9.44140625" style="130" customWidth="1"/>
    <col min="14597" max="14597" width="8" style="130" customWidth="1"/>
    <col min="14598" max="14598" width="12.5546875" style="130" customWidth="1"/>
    <col min="14599" max="14599" width="7.109375" style="130" customWidth="1"/>
    <col min="14600" max="14600" width="54.33203125" style="130" customWidth="1"/>
    <col min="14601" max="14601" width="11.88671875" style="130" bestFit="1" customWidth="1"/>
    <col min="14602" max="14602" width="11.88671875" style="130" customWidth="1"/>
    <col min="14603" max="14606" width="15.44140625" style="130" bestFit="1" customWidth="1"/>
    <col min="14607" max="14607" width="10.5546875" style="130" bestFit="1" customWidth="1"/>
    <col min="14608" max="14608" width="13.33203125" style="130" bestFit="1" customWidth="1"/>
    <col min="14609" max="14609" width="2.6640625" style="130" customWidth="1"/>
    <col min="14610" max="14610" width="12.44140625" style="130" bestFit="1" customWidth="1"/>
    <col min="14611" max="14611" width="11.88671875" style="130" bestFit="1" customWidth="1"/>
    <col min="14612" max="14615" width="15.44140625" style="130" bestFit="1" customWidth="1"/>
    <col min="14616" max="14616" width="10.5546875" style="130" bestFit="1" customWidth="1"/>
    <col min="14617" max="14617" width="17.6640625" style="130" bestFit="1" customWidth="1"/>
    <col min="14618" max="14618" width="2.6640625" style="130" customWidth="1"/>
    <col min="14619" max="14619" width="12.44140625" style="130" bestFit="1" customWidth="1"/>
    <col min="14620" max="14620" width="11.88671875" style="130" bestFit="1" customWidth="1"/>
    <col min="14621" max="14624" width="15.44140625" style="130" bestFit="1" customWidth="1"/>
    <col min="14625" max="14625" width="13.6640625" style="130" bestFit="1" customWidth="1"/>
    <col min="14626" max="14626" width="13.33203125" style="130" bestFit="1" customWidth="1"/>
    <col min="14627" max="14627" width="2.6640625" style="130" customWidth="1"/>
    <col min="14628" max="14628" width="10.6640625" style="130" customWidth="1"/>
    <col min="14629" max="14629" width="11.88671875" style="130" bestFit="1" customWidth="1"/>
    <col min="14630" max="14633" width="15.44140625" style="130" bestFit="1" customWidth="1"/>
    <col min="14634" max="14634" width="13.6640625" style="130" bestFit="1" customWidth="1"/>
    <col min="14635" max="14635" width="17.6640625" style="130" bestFit="1" customWidth="1"/>
    <col min="14636" max="14850" width="9.109375" style="130"/>
    <col min="14851" max="14851" width="20.44140625" style="130" bestFit="1" customWidth="1"/>
    <col min="14852" max="14852" width="9.44140625" style="130" customWidth="1"/>
    <col min="14853" max="14853" width="8" style="130" customWidth="1"/>
    <col min="14854" max="14854" width="12.5546875" style="130" customWidth="1"/>
    <col min="14855" max="14855" width="7.109375" style="130" customWidth="1"/>
    <col min="14856" max="14856" width="54.33203125" style="130" customWidth="1"/>
    <col min="14857" max="14857" width="11.88671875" style="130" bestFit="1" customWidth="1"/>
    <col min="14858" max="14858" width="11.88671875" style="130" customWidth="1"/>
    <col min="14859" max="14862" width="15.44140625" style="130" bestFit="1" customWidth="1"/>
    <col min="14863" max="14863" width="10.5546875" style="130" bestFit="1" customWidth="1"/>
    <col min="14864" max="14864" width="13.33203125" style="130" bestFit="1" customWidth="1"/>
    <col min="14865" max="14865" width="2.6640625" style="130" customWidth="1"/>
    <col min="14866" max="14866" width="12.44140625" style="130" bestFit="1" customWidth="1"/>
    <col min="14867" max="14867" width="11.88671875" style="130" bestFit="1" customWidth="1"/>
    <col min="14868" max="14871" width="15.44140625" style="130" bestFit="1" customWidth="1"/>
    <col min="14872" max="14872" width="10.5546875" style="130" bestFit="1" customWidth="1"/>
    <col min="14873" max="14873" width="17.6640625" style="130" bestFit="1" customWidth="1"/>
    <col min="14874" max="14874" width="2.6640625" style="130" customWidth="1"/>
    <col min="14875" max="14875" width="12.44140625" style="130" bestFit="1" customWidth="1"/>
    <col min="14876" max="14876" width="11.88671875" style="130" bestFit="1" customWidth="1"/>
    <col min="14877" max="14880" width="15.44140625" style="130" bestFit="1" customWidth="1"/>
    <col min="14881" max="14881" width="13.6640625" style="130" bestFit="1" customWidth="1"/>
    <col min="14882" max="14882" width="13.33203125" style="130" bestFit="1" customWidth="1"/>
    <col min="14883" max="14883" width="2.6640625" style="130" customWidth="1"/>
    <col min="14884" max="14884" width="10.6640625" style="130" customWidth="1"/>
    <col min="14885" max="14885" width="11.88671875" style="130" bestFit="1" customWidth="1"/>
    <col min="14886" max="14889" width="15.44140625" style="130" bestFit="1" customWidth="1"/>
    <col min="14890" max="14890" width="13.6640625" style="130" bestFit="1" customWidth="1"/>
    <col min="14891" max="14891" width="17.6640625" style="130" bestFit="1" customWidth="1"/>
    <col min="14892" max="15106" width="9.109375" style="130"/>
    <col min="15107" max="15107" width="20.44140625" style="130" bestFit="1" customWidth="1"/>
    <col min="15108" max="15108" width="9.44140625" style="130" customWidth="1"/>
    <col min="15109" max="15109" width="8" style="130" customWidth="1"/>
    <col min="15110" max="15110" width="12.5546875" style="130" customWidth="1"/>
    <col min="15111" max="15111" width="7.109375" style="130" customWidth="1"/>
    <col min="15112" max="15112" width="54.33203125" style="130" customWidth="1"/>
    <col min="15113" max="15113" width="11.88671875" style="130" bestFit="1" customWidth="1"/>
    <col min="15114" max="15114" width="11.88671875" style="130" customWidth="1"/>
    <col min="15115" max="15118" width="15.44140625" style="130" bestFit="1" customWidth="1"/>
    <col min="15119" max="15119" width="10.5546875" style="130" bestFit="1" customWidth="1"/>
    <col min="15120" max="15120" width="13.33203125" style="130" bestFit="1" customWidth="1"/>
    <col min="15121" max="15121" width="2.6640625" style="130" customWidth="1"/>
    <col min="15122" max="15122" width="12.44140625" style="130" bestFit="1" customWidth="1"/>
    <col min="15123" max="15123" width="11.88671875" style="130" bestFit="1" customWidth="1"/>
    <col min="15124" max="15127" width="15.44140625" style="130" bestFit="1" customWidth="1"/>
    <col min="15128" max="15128" width="10.5546875" style="130" bestFit="1" customWidth="1"/>
    <col min="15129" max="15129" width="17.6640625" style="130" bestFit="1" customWidth="1"/>
    <col min="15130" max="15130" width="2.6640625" style="130" customWidth="1"/>
    <col min="15131" max="15131" width="12.44140625" style="130" bestFit="1" customWidth="1"/>
    <col min="15132" max="15132" width="11.88671875" style="130" bestFit="1" customWidth="1"/>
    <col min="15133" max="15136" width="15.44140625" style="130" bestFit="1" customWidth="1"/>
    <col min="15137" max="15137" width="13.6640625" style="130" bestFit="1" customWidth="1"/>
    <col min="15138" max="15138" width="13.33203125" style="130" bestFit="1" customWidth="1"/>
    <col min="15139" max="15139" width="2.6640625" style="130" customWidth="1"/>
    <col min="15140" max="15140" width="10.6640625" style="130" customWidth="1"/>
    <col min="15141" max="15141" width="11.88671875" style="130" bestFit="1" customWidth="1"/>
    <col min="15142" max="15145" width="15.44140625" style="130" bestFit="1" customWidth="1"/>
    <col min="15146" max="15146" width="13.6640625" style="130" bestFit="1" customWidth="1"/>
    <col min="15147" max="15147" width="17.6640625" style="130" bestFit="1" customWidth="1"/>
    <col min="15148" max="15362" width="9.109375" style="130"/>
    <col min="15363" max="15363" width="20.44140625" style="130" bestFit="1" customWidth="1"/>
    <col min="15364" max="15364" width="9.44140625" style="130" customWidth="1"/>
    <col min="15365" max="15365" width="8" style="130" customWidth="1"/>
    <col min="15366" max="15366" width="12.5546875" style="130" customWidth="1"/>
    <col min="15367" max="15367" width="7.109375" style="130" customWidth="1"/>
    <col min="15368" max="15368" width="54.33203125" style="130" customWidth="1"/>
    <col min="15369" max="15369" width="11.88671875" style="130" bestFit="1" customWidth="1"/>
    <col min="15370" max="15370" width="11.88671875" style="130" customWidth="1"/>
    <col min="15371" max="15374" width="15.44140625" style="130" bestFit="1" customWidth="1"/>
    <col min="15375" max="15375" width="10.5546875" style="130" bestFit="1" customWidth="1"/>
    <col min="15376" max="15376" width="13.33203125" style="130" bestFit="1" customWidth="1"/>
    <col min="15377" max="15377" width="2.6640625" style="130" customWidth="1"/>
    <col min="15378" max="15378" width="12.44140625" style="130" bestFit="1" customWidth="1"/>
    <col min="15379" max="15379" width="11.88671875" style="130" bestFit="1" customWidth="1"/>
    <col min="15380" max="15383" width="15.44140625" style="130" bestFit="1" customWidth="1"/>
    <col min="15384" max="15384" width="10.5546875" style="130" bestFit="1" customWidth="1"/>
    <col min="15385" max="15385" width="17.6640625" style="130" bestFit="1" customWidth="1"/>
    <col min="15386" max="15386" width="2.6640625" style="130" customWidth="1"/>
    <col min="15387" max="15387" width="12.44140625" style="130" bestFit="1" customWidth="1"/>
    <col min="15388" max="15388" width="11.88671875" style="130" bestFit="1" customWidth="1"/>
    <col min="15389" max="15392" width="15.44140625" style="130" bestFit="1" customWidth="1"/>
    <col min="15393" max="15393" width="13.6640625" style="130" bestFit="1" customWidth="1"/>
    <col min="15394" max="15394" width="13.33203125" style="130" bestFit="1" customWidth="1"/>
    <col min="15395" max="15395" width="2.6640625" style="130" customWidth="1"/>
    <col min="15396" max="15396" width="10.6640625" style="130" customWidth="1"/>
    <col min="15397" max="15397" width="11.88671875" style="130" bestFit="1" customWidth="1"/>
    <col min="15398" max="15401" width="15.44140625" style="130" bestFit="1" customWidth="1"/>
    <col min="15402" max="15402" width="13.6640625" style="130" bestFit="1" customWidth="1"/>
    <col min="15403" max="15403" width="17.6640625" style="130" bestFit="1" customWidth="1"/>
    <col min="15404" max="15618" width="9.109375" style="130"/>
    <col min="15619" max="15619" width="20.44140625" style="130" bestFit="1" customWidth="1"/>
    <col min="15620" max="15620" width="9.44140625" style="130" customWidth="1"/>
    <col min="15621" max="15621" width="8" style="130" customWidth="1"/>
    <col min="15622" max="15622" width="12.5546875" style="130" customWidth="1"/>
    <col min="15623" max="15623" width="7.109375" style="130" customWidth="1"/>
    <col min="15624" max="15624" width="54.33203125" style="130" customWidth="1"/>
    <col min="15625" max="15625" width="11.88671875" style="130" bestFit="1" customWidth="1"/>
    <col min="15626" max="15626" width="11.88671875" style="130" customWidth="1"/>
    <col min="15627" max="15630" width="15.44140625" style="130" bestFit="1" customWidth="1"/>
    <col min="15631" max="15631" width="10.5546875" style="130" bestFit="1" customWidth="1"/>
    <col min="15632" max="15632" width="13.33203125" style="130" bestFit="1" customWidth="1"/>
    <col min="15633" max="15633" width="2.6640625" style="130" customWidth="1"/>
    <col min="15634" max="15634" width="12.44140625" style="130" bestFit="1" customWidth="1"/>
    <col min="15635" max="15635" width="11.88671875" style="130" bestFit="1" customWidth="1"/>
    <col min="15636" max="15639" width="15.44140625" style="130" bestFit="1" customWidth="1"/>
    <col min="15640" max="15640" width="10.5546875" style="130" bestFit="1" customWidth="1"/>
    <col min="15641" max="15641" width="17.6640625" style="130" bestFit="1" customWidth="1"/>
    <col min="15642" max="15642" width="2.6640625" style="130" customWidth="1"/>
    <col min="15643" max="15643" width="12.44140625" style="130" bestFit="1" customWidth="1"/>
    <col min="15644" max="15644" width="11.88671875" style="130" bestFit="1" customWidth="1"/>
    <col min="15645" max="15648" width="15.44140625" style="130" bestFit="1" customWidth="1"/>
    <col min="15649" max="15649" width="13.6640625" style="130" bestFit="1" customWidth="1"/>
    <col min="15650" max="15650" width="13.33203125" style="130" bestFit="1" customWidth="1"/>
    <col min="15651" max="15651" width="2.6640625" style="130" customWidth="1"/>
    <col min="15652" max="15652" width="10.6640625" style="130" customWidth="1"/>
    <col min="15653" max="15653" width="11.88671875" style="130" bestFit="1" customWidth="1"/>
    <col min="15654" max="15657" width="15.44140625" style="130" bestFit="1" customWidth="1"/>
    <col min="15658" max="15658" width="13.6640625" style="130" bestFit="1" customWidth="1"/>
    <col min="15659" max="15659" width="17.6640625" style="130" bestFit="1" customWidth="1"/>
    <col min="15660" max="15874" width="9.109375" style="130"/>
    <col min="15875" max="15875" width="20.44140625" style="130" bestFit="1" customWidth="1"/>
    <col min="15876" max="15876" width="9.44140625" style="130" customWidth="1"/>
    <col min="15877" max="15877" width="8" style="130" customWidth="1"/>
    <col min="15878" max="15878" width="12.5546875" style="130" customWidth="1"/>
    <col min="15879" max="15879" width="7.109375" style="130" customWidth="1"/>
    <col min="15880" max="15880" width="54.33203125" style="130" customWidth="1"/>
    <col min="15881" max="15881" width="11.88671875" style="130" bestFit="1" customWidth="1"/>
    <col min="15882" max="15882" width="11.88671875" style="130" customWidth="1"/>
    <col min="15883" max="15886" width="15.44140625" style="130" bestFit="1" customWidth="1"/>
    <col min="15887" max="15887" width="10.5546875" style="130" bestFit="1" customWidth="1"/>
    <col min="15888" max="15888" width="13.33203125" style="130" bestFit="1" customWidth="1"/>
    <col min="15889" max="15889" width="2.6640625" style="130" customWidth="1"/>
    <col min="15890" max="15890" width="12.44140625" style="130" bestFit="1" customWidth="1"/>
    <col min="15891" max="15891" width="11.88671875" style="130" bestFit="1" customWidth="1"/>
    <col min="15892" max="15895" width="15.44140625" style="130" bestFit="1" customWidth="1"/>
    <col min="15896" max="15896" width="10.5546875" style="130" bestFit="1" customWidth="1"/>
    <col min="15897" max="15897" width="17.6640625" style="130" bestFit="1" customWidth="1"/>
    <col min="15898" max="15898" width="2.6640625" style="130" customWidth="1"/>
    <col min="15899" max="15899" width="12.44140625" style="130" bestFit="1" customWidth="1"/>
    <col min="15900" max="15900" width="11.88671875" style="130" bestFit="1" customWidth="1"/>
    <col min="15901" max="15904" width="15.44140625" style="130" bestFit="1" customWidth="1"/>
    <col min="15905" max="15905" width="13.6640625" style="130" bestFit="1" customWidth="1"/>
    <col min="15906" max="15906" width="13.33203125" style="130" bestFit="1" customWidth="1"/>
    <col min="15907" max="15907" width="2.6640625" style="130" customWidth="1"/>
    <col min="15908" max="15908" width="10.6640625" style="130" customWidth="1"/>
    <col min="15909" max="15909" width="11.88671875" style="130" bestFit="1" customWidth="1"/>
    <col min="15910" max="15913" width="15.44140625" style="130" bestFit="1" customWidth="1"/>
    <col min="15914" max="15914" width="13.6640625" style="130" bestFit="1" customWidth="1"/>
    <col min="15915" max="15915" width="17.6640625" style="130" bestFit="1" customWidth="1"/>
    <col min="15916" max="16130" width="9.109375" style="130"/>
    <col min="16131" max="16131" width="20.44140625" style="130" bestFit="1" customWidth="1"/>
    <col min="16132" max="16132" width="9.44140625" style="130" customWidth="1"/>
    <col min="16133" max="16133" width="8" style="130" customWidth="1"/>
    <col min="16134" max="16134" width="12.5546875" style="130" customWidth="1"/>
    <col min="16135" max="16135" width="7.109375" style="130" customWidth="1"/>
    <col min="16136" max="16136" width="54.33203125" style="130" customWidth="1"/>
    <col min="16137" max="16137" width="11.88671875" style="130" bestFit="1" customWidth="1"/>
    <col min="16138" max="16138" width="11.88671875" style="130" customWidth="1"/>
    <col min="16139" max="16142" width="15.44140625" style="130" bestFit="1" customWidth="1"/>
    <col min="16143" max="16143" width="10.5546875" style="130" bestFit="1" customWidth="1"/>
    <col min="16144" max="16144" width="13.33203125" style="130" bestFit="1" customWidth="1"/>
    <col min="16145" max="16145" width="2.6640625" style="130" customWidth="1"/>
    <col min="16146" max="16146" width="12.44140625" style="130" bestFit="1" customWidth="1"/>
    <col min="16147" max="16147" width="11.88671875" style="130" bestFit="1" customWidth="1"/>
    <col min="16148" max="16151" width="15.44140625" style="130" bestFit="1" customWidth="1"/>
    <col min="16152" max="16152" width="10.5546875" style="130" bestFit="1" customWidth="1"/>
    <col min="16153" max="16153" width="17.6640625" style="130" bestFit="1" customWidth="1"/>
    <col min="16154" max="16154" width="2.6640625" style="130" customWidth="1"/>
    <col min="16155" max="16155" width="12.44140625" style="130" bestFit="1" customWidth="1"/>
    <col min="16156" max="16156" width="11.88671875" style="130" bestFit="1" customWidth="1"/>
    <col min="16157" max="16160" width="15.44140625" style="130" bestFit="1" customWidth="1"/>
    <col min="16161" max="16161" width="13.6640625" style="130" bestFit="1" customWidth="1"/>
    <col min="16162" max="16162" width="13.33203125" style="130" bestFit="1" customWidth="1"/>
    <col min="16163" max="16163" width="2.6640625" style="130" customWidth="1"/>
    <col min="16164" max="16164" width="10.6640625" style="130" customWidth="1"/>
    <col min="16165" max="16165" width="11.88671875" style="130" bestFit="1" customWidth="1"/>
    <col min="16166" max="16169" width="15.44140625" style="130" bestFit="1" customWidth="1"/>
    <col min="16170" max="16170" width="13.6640625" style="130" bestFit="1" customWidth="1"/>
    <col min="16171" max="16171" width="17.6640625" style="130" bestFit="1" customWidth="1"/>
    <col min="16172" max="16384" width="9.109375" style="130"/>
  </cols>
  <sheetData>
    <row r="1" spans="1:62" x14ac:dyDescent="0.3">
      <c r="H1" s="204" t="s">
        <v>2</v>
      </c>
      <c r="I1" s="204"/>
      <c r="J1" s="204"/>
      <c r="K1" s="204"/>
      <c r="L1" s="204"/>
      <c r="M1" s="204"/>
      <c r="N1" s="204"/>
      <c r="O1" s="145"/>
      <c r="Q1" s="205" t="s">
        <v>3</v>
      </c>
      <c r="R1" s="205"/>
      <c r="S1" s="205"/>
      <c r="T1" s="205"/>
      <c r="U1" s="205"/>
      <c r="V1" s="205"/>
      <c r="W1" s="205"/>
      <c r="X1" s="205"/>
      <c r="Z1" s="206" t="s">
        <v>4</v>
      </c>
      <c r="AA1" s="206"/>
      <c r="AB1" s="206"/>
      <c r="AC1" s="206"/>
      <c r="AD1" s="206"/>
      <c r="AE1" s="206"/>
      <c r="AF1" s="206"/>
      <c r="AG1" s="206"/>
      <c r="AI1" s="207" t="s">
        <v>5</v>
      </c>
      <c r="AJ1" s="207"/>
      <c r="AK1" s="207"/>
      <c r="AL1" s="207"/>
      <c r="AM1" s="207"/>
      <c r="AN1" s="207"/>
      <c r="AO1" s="207"/>
      <c r="AP1" s="207"/>
      <c r="AQ1" s="207"/>
      <c r="AS1" s="205" t="s">
        <v>6</v>
      </c>
      <c r="AT1" s="205"/>
      <c r="AU1" s="205"/>
      <c r="AV1" s="205"/>
      <c r="AW1" s="205"/>
      <c r="AX1" s="205"/>
      <c r="AY1" s="205"/>
      <c r="AZ1" s="205"/>
    </row>
    <row r="2" spans="1:62" s="148" customFormat="1" ht="41.4" x14ac:dyDescent="0.3">
      <c r="A2" s="132" t="s">
        <v>70</v>
      </c>
      <c r="B2" s="133" t="s">
        <v>71</v>
      </c>
      <c r="C2" s="146" t="s">
        <v>72</v>
      </c>
      <c r="D2" s="146" t="s">
        <v>73</v>
      </c>
      <c r="E2" s="132" t="s">
        <v>74</v>
      </c>
      <c r="F2" s="134" t="s">
        <v>75</v>
      </c>
      <c r="G2" s="134" t="s">
        <v>76</v>
      </c>
      <c r="H2" s="135" t="s">
        <v>7</v>
      </c>
      <c r="I2" s="135" t="s">
        <v>8</v>
      </c>
      <c r="J2" s="135" t="s">
        <v>77</v>
      </c>
      <c r="K2" s="135" t="s">
        <v>78</v>
      </c>
      <c r="L2" s="135" t="s">
        <v>79</v>
      </c>
      <c r="M2" s="135" t="s">
        <v>80</v>
      </c>
      <c r="N2" s="135" t="s">
        <v>13</v>
      </c>
      <c r="O2" s="135" t="s">
        <v>81</v>
      </c>
      <c r="P2" s="147"/>
      <c r="Q2" s="136" t="s">
        <v>7</v>
      </c>
      <c r="R2" s="136" t="s">
        <v>8</v>
      </c>
      <c r="S2" s="136" t="s">
        <v>77</v>
      </c>
      <c r="T2" s="136" t="s">
        <v>78</v>
      </c>
      <c r="U2" s="136" t="s">
        <v>79</v>
      </c>
      <c r="V2" s="136" t="s">
        <v>80</v>
      </c>
      <c r="W2" s="136" t="s">
        <v>13</v>
      </c>
      <c r="X2" s="136" t="s">
        <v>81</v>
      </c>
      <c r="Y2" s="147"/>
      <c r="Z2" s="137" t="s">
        <v>7</v>
      </c>
      <c r="AA2" s="137" t="s">
        <v>8</v>
      </c>
      <c r="AB2" s="137" t="s">
        <v>77</v>
      </c>
      <c r="AC2" s="137" t="s">
        <v>78</v>
      </c>
      <c r="AD2" s="137" t="s">
        <v>79</v>
      </c>
      <c r="AE2" s="137" t="s">
        <v>80</v>
      </c>
      <c r="AF2" s="137" t="s">
        <v>13</v>
      </c>
      <c r="AG2" s="137" t="s">
        <v>81</v>
      </c>
      <c r="AH2" s="147"/>
      <c r="AI2" s="138" t="s">
        <v>321</v>
      </c>
      <c r="AJ2" s="138" t="s">
        <v>8</v>
      </c>
      <c r="AK2" s="138" t="s">
        <v>322</v>
      </c>
      <c r="AL2" s="138" t="s">
        <v>77</v>
      </c>
      <c r="AM2" s="138" t="s">
        <v>78</v>
      </c>
      <c r="AN2" s="138" t="s">
        <v>79</v>
      </c>
      <c r="AO2" s="138" t="s">
        <v>80</v>
      </c>
      <c r="AP2" s="138" t="s">
        <v>17</v>
      </c>
      <c r="AQ2" s="139" t="s">
        <v>82</v>
      </c>
      <c r="AR2" s="140"/>
      <c r="AS2" s="136" t="s">
        <v>7</v>
      </c>
      <c r="AT2" s="136" t="s">
        <v>8</v>
      </c>
      <c r="AU2" s="136" t="s">
        <v>77</v>
      </c>
      <c r="AV2" s="136" t="s">
        <v>78</v>
      </c>
      <c r="AW2" s="136" t="s">
        <v>79</v>
      </c>
      <c r="AX2" s="136" t="s">
        <v>80</v>
      </c>
      <c r="AY2" s="136" t="s">
        <v>17</v>
      </c>
      <c r="AZ2" s="182" t="s">
        <v>82</v>
      </c>
      <c r="BA2" s="147"/>
      <c r="BB2" s="147"/>
      <c r="BC2" s="147"/>
      <c r="BD2" s="147"/>
      <c r="BE2" s="147"/>
      <c r="BF2" s="147"/>
      <c r="BG2" s="147"/>
      <c r="BH2" s="147"/>
      <c r="BI2" s="147"/>
      <c r="BJ2" s="147"/>
    </row>
    <row r="3" spans="1:62" s="148" customFormat="1" x14ac:dyDescent="0.3">
      <c r="A3" s="127">
        <v>2</v>
      </c>
      <c r="B3" s="150" t="s">
        <v>185</v>
      </c>
      <c r="C3" s="151" t="str">
        <f>MID(B3,5,2)</f>
        <v>04</v>
      </c>
      <c r="D3" s="151" t="str">
        <f>MID(B3,8,2)</f>
        <v>00</v>
      </c>
      <c r="E3" s="149" t="str">
        <f>MID(B3,11,3)</f>
        <v>140</v>
      </c>
      <c r="F3" s="129" t="str">
        <f t="shared" ref="F3:F14" si="0">RIGHT(B3,7)</f>
        <v>4700.01</v>
      </c>
      <c r="G3" s="152" t="s">
        <v>168</v>
      </c>
      <c r="H3" s="166">
        <v>0</v>
      </c>
      <c r="I3" s="166">
        <v>0</v>
      </c>
      <c r="J3" s="166"/>
      <c r="K3" s="166"/>
      <c r="L3" s="166"/>
      <c r="M3" s="166">
        <v>0</v>
      </c>
      <c r="N3" s="166">
        <v>0</v>
      </c>
      <c r="O3" s="167">
        <f>N3-H3</f>
        <v>0</v>
      </c>
      <c r="P3" s="147"/>
      <c r="Q3" s="177">
        <v>0</v>
      </c>
      <c r="R3" s="177">
        <v>0</v>
      </c>
      <c r="S3" s="177"/>
      <c r="T3" s="177"/>
      <c r="U3" s="177"/>
      <c r="V3" s="177">
        <v>0</v>
      </c>
      <c r="W3" s="177">
        <v>0</v>
      </c>
      <c r="X3" s="178">
        <f>W3-R3</f>
        <v>0</v>
      </c>
      <c r="Y3" s="169"/>
      <c r="Z3" s="179">
        <v>0</v>
      </c>
      <c r="AA3" s="179">
        <v>0</v>
      </c>
      <c r="AB3" s="179"/>
      <c r="AC3" s="179"/>
      <c r="AD3" s="179"/>
      <c r="AE3" s="179">
        <f>IFERROR(VLOOKUP(B3,[5]rptBudgetaryBudgetCrossOrganiza!$A$1:$M$117,9,FALSE),"0")</f>
        <v>12025.08</v>
      </c>
      <c r="AF3" s="179">
        <v>12025.08</v>
      </c>
      <c r="AG3" s="180">
        <f>AF3-AA3</f>
        <v>12025.08</v>
      </c>
      <c r="AH3" s="169"/>
      <c r="AI3" s="181">
        <f>IFERROR(VLOOKUP(B3,[3]rptBudgetaryBudgetCrossOrganiza!$A$1:$L$117,4,FALSE),"0")</f>
        <v>0</v>
      </c>
      <c r="AJ3" s="181">
        <f>IFERROR(VLOOKUP(B3,[3]rptBudgetaryBudgetCrossOrganiza!$A$1:$L$117,6,FALSE),"0")</f>
        <v>0</v>
      </c>
      <c r="AK3" s="181"/>
      <c r="AL3" s="171">
        <f>IFERROR(VLOOKUP(B3,[4]rptBudgetaryBudgetCrossOrganiza!$A$947:$N$963,13,FALSE),"0")</f>
        <v>0</v>
      </c>
      <c r="AM3" s="171"/>
      <c r="AN3" s="171"/>
      <c r="AO3" s="171"/>
      <c r="AP3" s="171"/>
      <c r="AQ3" s="181">
        <f>AP3-AJ3</f>
        <v>0</v>
      </c>
      <c r="AR3" s="174"/>
      <c r="AS3" s="177"/>
      <c r="AT3" s="177"/>
      <c r="AU3" s="177"/>
      <c r="AV3" s="177"/>
      <c r="AW3" s="177"/>
      <c r="AX3" s="177"/>
      <c r="AY3" s="177"/>
      <c r="AZ3" s="178">
        <f>AY3-AT3</f>
        <v>0</v>
      </c>
      <c r="BA3" s="169"/>
      <c r="BB3" s="169"/>
      <c r="BC3" s="169"/>
      <c r="BD3" s="169"/>
      <c r="BE3" s="147"/>
      <c r="BF3" s="147"/>
      <c r="BG3" s="147"/>
      <c r="BH3" s="147"/>
      <c r="BI3" s="147"/>
      <c r="BJ3" s="147"/>
    </row>
    <row r="4" spans="1:62" x14ac:dyDescent="0.3">
      <c r="A4" s="127">
        <v>2</v>
      </c>
      <c r="B4" s="128" t="s">
        <v>186</v>
      </c>
      <c r="C4" s="151" t="str">
        <f t="shared" ref="C4:C19" si="1">MID(B4,5,2)</f>
        <v>04</v>
      </c>
      <c r="D4" s="151" t="str">
        <f t="shared" ref="D4:D14" si="2">MID(B4,8,2)</f>
        <v>00</v>
      </c>
      <c r="E4" s="149" t="str">
        <f t="shared" ref="E4:E14" si="3">MID(B4,11,3)</f>
        <v>140</v>
      </c>
      <c r="F4" s="129" t="str">
        <f t="shared" si="0"/>
        <v>4700.19</v>
      </c>
      <c r="G4" s="130" t="s">
        <v>169</v>
      </c>
      <c r="H4" s="166">
        <v>0</v>
      </c>
      <c r="I4" s="166">
        <v>0</v>
      </c>
      <c r="J4" s="167"/>
      <c r="K4" s="167"/>
      <c r="L4" s="167"/>
      <c r="M4" s="166">
        <v>0</v>
      </c>
      <c r="N4" s="166">
        <v>0</v>
      </c>
      <c r="O4" s="167">
        <f>N4-H4</f>
        <v>0</v>
      </c>
      <c r="Q4" s="177">
        <v>0</v>
      </c>
      <c r="R4" s="177">
        <v>0</v>
      </c>
      <c r="S4" s="178"/>
      <c r="T4" s="178"/>
      <c r="U4" s="178"/>
      <c r="V4" s="177">
        <v>0</v>
      </c>
      <c r="W4" s="177">
        <v>0</v>
      </c>
      <c r="X4" s="178">
        <f>W4-R4</f>
        <v>0</v>
      </c>
      <c r="Y4" s="143"/>
      <c r="Z4" s="179">
        <v>0</v>
      </c>
      <c r="AA4" s="179">
        <v>0</v>
      </c>
      <c r="AB4" s="179"/>
      <c r="AC4" s="180"/>
      <c r="AD4" s="180"/>
      <c r="AE4" s="179">
        <f>IFERROR(VLOOKUP(B4,[5]rptBudgetaryBudgetCrossOrganiza!$A$1:$M$117,9,FALSE),"0")</f>
        <v>0</v>
      </c>
      <c r="AF4" s="179">
        <v>0</v>
      </c>
      <c r="AG4" s="180">
        <f>AF4-AA4</f>
        <v>0</v>
      </c>
      <c r="AH4" s="143"/>
      <c r="AI4" s="181">
        <f>IFERROR(VLOOKUP(B4,[3]rptBudgetaryBudgetCrossOrganiza!$A$1:$L$117,4,FALSE),"0")</f>
        <v>0</v>
      </c>
      <c r="AJ4" s="181">
        <f>IFERROR(VLOOKUP(B4,[3]rptBudgetaryBudgetCrossOrganiza!$A$1:$L$117,6,FALSE),"0")</f>
        <v>0</v>
      </c>
      <c r="AK4" s="181"/>
      <c r="AL4" s="171">
        <f>IFERROR(VLOOKUP(B4,[4]rptBudgetaryBudgetCrossOrganiza!$A$947:$N$963,13,FALSE),"0")</f>
        <v>0</v>
      </c>
      <c r="AM4" s="181"/>
      <c r="AN4" s="181"/>
      <c r="AO4" s="181"/>
      <c r="AP4" s="181"/>
      <c r="AQ4" s="181">
        <f>AP4-AJ4</f>
        <v>0</v>
      </c>
      <c r="AR4" s="143"/>
      <c r="AS4" s="178"/>
      <c r="AT4" s="178"/>
      <c r="AU4" s="178"/>
      <c r="AV4" s="178"/>
      <c r="AW4" s="178"/>
      <c r="AX4" s="178"/>
      <c r="AY4" s="178"/>
      <c r="AZ4" s="178">
        <f>AY4-AT4</f>
        <v>0</v>
      </c>
      <c r="BA4" s="143"/>
      <c r="BB4" s="143"/>
      <c r="BC4" s="143"/>
      <c r="BD4" s="143"/>
    </row>
    <row r="5" spans="1:62" x14ac:dyDescent="0.3">
      <c r="A5" s="127">
        <v>2</v>
      </c>
      <c r="B5" s="128" t="s">
        <v>187</v>
      </c>
      <c r="C5" s="151" t="str">
        <f t="shared" si="1"/>
        <v>04</v>
      </c>
      <c r="D5" s="151" t="str">
        <f t="shared" si="2"/>
        <v>00</v>
      </c>
      <c r="E5" s="149" t="str">
        <f t="shared" si="3"/>
        <v>140</v>
      </c>
      <c r="F5" s="129" t="str">
        <f t="shared" si="0"/>
        <v>4700.21</v>
      </c>
      <c r="G5" s="130" t="s">
        <v>170</v>
      </c>
      <c r="H5" s="166">
        <v>0</v>
      </c>
      <c r="I5" s="166">
        <v>0</v>
      </c>
      <c r="J5" s="167"/>
      <c r="K5" s="167"/>
      <c r="L5" s="167"/>
      <c r="M5" s="166">
        <v>0</v>
      </c>
      <c r="N5" s="166">
        <v>0</v>
      </c>
      <c r="O5" s="167">
        <f t="shared" ref="O5:O11" si="4">N5-H5</f>
        <v>0</v>
      </c>
      <c r="Q5" s="177">
        <v>0</v>
      </c>
      <c r="R5" s="177">
        <v>0</v>
      </c>
      <c r="S5" s="178"/>
      <c r="T5" s="178"/>
      <c r="U5" s="178"/>
      <c r="V5" s="177">
        <v>0</v>
      </c>
      <c r="W5" s="177">
        <v>0</v>
      </c>
      <c r="X5" s="178">
        <f t="shared" ref="X5:X11" si="5">W5-R5</f>
        <v>0</v>
      </c>
      <c r="Y5" s="143"/>
      <c r="Z5" s="179">
        <v>0</v>
      </c>
      <c r="AA5" s="179">
        <v>0</v>
      </c>
      <c r="AB5" s="179"/>
      <c r="AC5" s="180"/>
      <c r="AD5" s="180"/>
      <c r="AE5" s="179">
        <f>IFERROR(VLOOKUP(B5,[5]rptBudgetaryBudgetCrossOrganiza!$A$1:$M$117,9,FALSE),"0")</f>
        <v>-345.04</v>
      </c>
      <c r="AF5" s="179">
        <v>-345.04</v>
      </c>
      <c r="AG5" s="180">
        <f t="shared" ref="AG5:AG11" si="6">AF5-AA5</f>
        <v>-345.04</v>
      </c>
      <c r="AH5" s="143"/>
      <c r="AI5" s="181">
        <f>IFERROR(VLOOKUP(B5,[3]rptBudgetaryBudgetCrossOrganiza!$A$1:$L$117,4,FALSE),"0")</f>
        <v>0</v>
      </c>
      <c r="AJ5" s="181">
        <f>IFERROR(VLOOKUP(B5,[3]rptBudgetaryBudgetCrossOrganiza!$A$1:$L$117,6,FALSE),"0")</f>
        <v>0</v>
      </c>
      <c r="AK5" s="181"/>
      <c r="AL5" s="171">
        <f>IFERROR(VLOOKUP(B5,[4]rptBudgetaryBudgetCrossOrganiza!$A$947:$N$963,13,FALSE),"0")</f>
        <v>0</v>
      </c>
      <c r="AM5" s="181"/>
      <c r="AN5" s="181"/>
      <c r="AO5" s="181"/>
      <c r="AP5" s="181"/>
      <c r="AQ5" s="181">
        <f t="shared" ref="AQ5:AQ11" si="7">AP5-AJ5</f>
        <v>0</v>
      </c>
      <c r="AR5" s="143"/>
      <c r="AS5" s="178"/>
      <c r="AT5" s="178"/>
      <c r="AU5" s="178"/>
      <c r="AV5" s="178"/>
      <c r="AW5" s="178"/>
      <c r="AX5" s="178"/>
      <c r="AY5" s="178"/>
      <c r="AZ5" s="178">
        <f t="shared" ref="AZ5:AZ11" si="8">AY5-AT5</f>
        <v>0</v>
      </c>
      <c r="BA5" s="143"/>
      <c r="BB5" s="143"/>
      <c r="BC5" s="143"/>
      <c r="BD5" s="143"/>
    </row>
    <row r="6" spans="1:62" x14ac:dyDescent="0.3">
      <c r="A6" s="127">
        <v>3</v>
      </c>
      <c r="B6" s="128" t="s">
        <v>188</v>
      </c>
      <c r="C6" s="151" t="str">
        <f t="shared" si="1"/>
        <v>04</v>
      </c>
      <c r="D6" s="151" t="str">
        <f t="shared" si="2"/>
        <v>00</v>
      </c>
      <c r="E6" s="149" t="str">
        <f t="shared" si="3"/>
        <v>140</v>
      </c>
      <c r="F6" s="129" t="str">
        <f t="shared" si="0"/>
        <v>4850.07</v>
      </c>
      <c r="G6" s="130" t="s">
        <v>171</v>
      </c>
      <c r="H6" s="166">
        <v>75000</v>
      </c>
      <c r="I6" s="166">
        <v>75000</v>
      </c>
      <c r="J6" s="167"/>
      <c r="K6" s="167"/>
      <c r="L6" s="167"/>
      <c r="M6" s="166">
        <v>27383.57</v>
      </c>
      <c r="N6" s="166">
        <v>27383.57</v>
      </c>
      <c r="O6" s="167">
        <f t="shared" si="4"/>
        <v>-47616.43</v>
      </c>
      <c r="Q6" s="177">
        <v>65000</v>
      </c>
      <c r="R6" s="177">
        <v>65000</v>
      </c>
      <c r="S6" s="178"/>
      <c r="T6" s="178"/>
      <c r="U6" s="178"/>
      <c r="V6" s="177">
        <v>4136.96</v>
      </c>
      <c r="W6" s="177">
        <v>4136.96</v>
      </c>
      <c r="X6" s="178">
        <f t="shared" si="5"/>
        <v>-60863.040000000001</v>
      </c>
      <c r="Y6" s="143"/>
      <c r="Z6" s="179">
        <v>25000</v>
      </c>
      <c r="AA6" s="179">
        <v>25000</v>
      </c>
      <c r="AB6" s="179"/>
      <c r="AC6" s="180"/>
      <c r="AD6" s="180"/>
      <c r="AE6" s="179">
        <f>IFERROR(VLOOKUP(B6,[5]rptBudgetaryBudgetCrossOrganiza!$A$1:$M$117,9,FALSE),"0")</f>
        <v>1649.19</v>
      </c>
      <c r="AF6" s="179">
        <v>1649.19</v>
      </c>
      <c r="AG6" s="180">
        <f t="shared" si="6"/>
        <v>-23350.81</v>
      </c>
      <c r="AH6" s="143"/>
      <c r="AI6" s="181">
        <f>IFERROR(VLOOKUP(B6,[3]rptBudgetaryBudgetCrossOrganiza!$A$1:$L$117,4,FALSE),"0")</f>
        <v>25000</v>
      </c>
      <c r="AJ6" s="181">
        <f>IFERROR(VLOOKUP(B6,[3]rptBudgetaryBudgetCrossOrganiza!$A$1:$L$117,6,FALSE),"0")</f>
        <v>25000</v>
      </c>
      <c r="AK6" s="181"/>
      <c r="AL6" s="171">
        <f>IFERROR(VLOOKUP(B6,[4]rptBudgetaryBudgetCrossOrganiza!$A$947:$N$963,13,FALSE),"0")</f>
        <v>3000</v>
      </c>
      <c r="AM6" s="181"/>
      <c r="AN6" s="181"/>
      <c r="AO6" s="181"/>
      <c r="AP6" s="181"/>
      <c r="AQ6" s="181">
        <f t="shared" si="7"/>
        <v>-25000</v>
      </c>
      <c r="AR6" s="143"/>
      <c r="AS6" s="178"/>
      <c r="AT6" s="178"/>
      <c r="AU6" s="178"/>
      <c r="AV6" s="178"/>
      <c r="AW6" s="178"/>
      <c r="AX6" s="178"/>
      <c r="AY6" s="178"/>
      <c r="AZ6" s="178">
        <f t="shared" si="8"/>
        <v>0</v>
      </c>
      <c r="BA6" s="143"/>
      <c r="BB6" s="143"/>
      <c r="BC6" s="143"/>
      <c r="BD6" s="143"/>
    </row>
    <row r="7" spans="1:62" x14ac:dyDescent="0.3">
      <c r="A7" s="127">
        <v>3</v>
      </c>
      <c r="B7" s="128" t="s">
        <v>189</v>
      </c>
      <c r="C7" s="151" t="str">
        <f t="shared" si="1"/>
        <v>04</v>
      </c>
      <c r="D7" s="151" t="str">
        <f t="shared" si="2"/>
        <v>00</v>
      </c>
      <c r="E7" s="149" t="str">
        <f t="shared" si="3"/>
        <v>140</v>
      </c>
      <c r="F7" s="129" t="str">
        <f t="shared" si="0"/>
        <v>4850.10</v>
      </c>
      <c r="G7" s="130" t="s">
        <v>172</v>
      </c>
      <c r="H7" s="166">
        <v>0</v>
      </c>
      <c r="I7" s="166">
        <v>0</v>
      </c>
      <c r="J7" s="167"/>
      <c r="K7" s="167"/>
      <c r="L7" s="167"/>
      <c r="M7" s="166">
        <v>0</v>
      </c>
      <c r="N7" s="166">
        <v>0</v>
      </c>
      <c r="O7" s="167">
        <f t="shared" si="4"/>
        <v>0</v>
      </c>
      <c r="Q7" s="177">
        <v>0</v>
      </c>
      <c r="R7" s="177">
        <v>0</v>
      </c>
      <c r="S7" s="178"/>
      <c r="T7" s="178"/>
      <c r="U7" s="178"/>
      <c r="V7" s="177">
        <v>0</v>
      </c>
      <c r="W7" s="177">
        <v>0</v>
      </c>
      <c r="X7" s="178">
        <f t="shared" si="5"/>
        <v>0</v>
      </c>
      <c r="Y7" s="143"/>
      <c r="Z7" s="179">
        <v>0</v>
      </c>
      <c r="AA7" s="179">
        <v>0</v>
      </c>
      <c r="AB7" s="179"/>
      <c r="AC7" s="180"/>
      <c r="AD7" s="180"/>
      <c r="AE7" s="179">
        <f>IFERROR(VLOOKUP(B7,[5]rptBudgetaryBudgetCrossOrganiza!$A$1:$M$117,9,FALSE),"0")</f>
        <v>0</v>
      </c>
      <c r="AF7" s="179">
        <v>0</v>
      </c>
      <c r="AG7" s="180">
        <f t="shared" si="6"/>
        <v>0</v>
      </c>
      <c r="AH7" s="143"/>
      <c r="AI7" s="181">
        <f>IFERROR(VLOOKUP(B7,[3]rptBudgetaryBudgetCrossOrganiza!$A$1:$L$117,4,FALSE),"0")</f>
        <v>0</v>
      </c>
      <c r="AJ7" s="181">
        <f>IFERROR(VLOOKUP(B7,[3]rptBudgetaryBudgetCrossOrganiza!$A$1:$L$117,6,FALSE),"0")</f>
        <v>0</v>
      </c>
      <c r="AK7" s="181"/>
      <c r="AL7" s="171">
        <f>IFERROR(VLOOKUP(B7,[4]rptBudgetaryBudgetCrossOrganiza!$A$947:$N$963,13,FALSE),"0")</f>
        <v>0</v>
      </c>
      <c r="AM7" s="181"/>
      <c r="AN7" s="181"/>
      <c r="AO7" s="181"/>
      <c r="AP7" s="181"/>
      <c r="AQ7" s="181">
        <f t="shared" si="7"/>
        <v>0</v>
      </c>
      <c r="AR7" s="143"/>
      <c r="AS7" s="178"/>
      <c r="AT7" s="178"/>
      <c r="AU7" s="178"/>
      <c r="AV7" s="178"/>
      <c r="AW7" s="178"/>
      <c r="AX7" s="178"/>
      <c r="AY7" s="178"/>
      <c r="AZ7" s="178">
        <f t="shared" si="8"/>
        <v>0</v>
      </c>
      <c r="BA7" s="143"/>
      <c r="BB7" s="143"/>
      <c r="BC7" s="143"/>
      <c r="BD7" s="143"/>
    </row>
    <row r="8" spans="1:62" x14ac:dyDescent="0.3">
      <c r="A8" s="127">
        <v>3</v>
      </c>
      <c r="B8" s="128" t="s">
        <v>190</v>
      </c>
      <c r="C8" s="151" t="str">
        <f t="shared" si="1"/>
        <v>04</v>
      </c>
      <c r="D8" s="151" t="str">
        <f t="shared" si="2"/>
        <v>00</v>
      </c>
      <c r="E8" s="149" t="str">
        <f t="shared" si="3"/>
        <v>140</v>
      </c>
      <c r="F8" s="129" t="str">
        <f t="shared" si="0"/>
        <v>4850.23</v>
      </c>
      <c r="G8" s="130" t="s">
        <v>173</v>
      </c>
      <c r="H8" s="166">
        <v>10000</v>
      </c>
      <c r="I8" s="166">
        <v>10000</v>
      </c>
      <c r="J8" s="167"/>
      <c r="K8" s="167"/>
      <c r="L8" s="167"/>
      <c r="M8" s="166">
        <v>3795.1</v>
      </c>
      <c r="N8" s="166">
        <v>3795.1</v>
      </c>
      <c r="O8" s="167">
        <f t="shared" si="4"/>
        <v>-6204.9</v>
      </c>
      <c r="Q8" s="177">
        <v>10000</v>
      </c>
      <c r="R8" s="177">
        <v>10000</v>
      </c>
      <c r="S8" s="178"/>
      <c r="T8" s="178"/>
      <c r="U8" s="178"/>
      <c r="V8" s="177">
        <v>320</v>
      </c>
      <c r="W8" s="177">
        <v>320</v>
      </c>
      <c r="X8" s="178">
        <f t="shared" si="5"/>
        <v>-9680</v>
      </c>
      <c r="Y8" s="143"/>
      <c r="Z8" s="179">
        <v>3000</v>
      </c>
      <c r="AA8" s="179">
        <v>3000</v>
      </c>
      <c r="AB8" s="179"/>
      <c r="AC8" s="180"/>
      <c r="AD8" s="180"/>
      <c r="AE8" s="179">
        <f>IFERROR(VLOOKUP(B8,[5]rptBudgetaryBudgetCrossOrganiza!$A$1:$M$117,9,FALSE),"0")</f>
        <v>0</v>
      </c>
      <c r="AF8" s="179">
        <v>0</v>
      </c>
      <c r="AG8" s="180">
        <f t="shared" si="6"/>
        <v>-3000</v>
      </c>
      <c r="AH8" s="143"/>
      <c r="AI8" s="181">
        <f>IFERROR(VLOOKUP(B8,[3]rptBudgetaryBudgetCrossOrganiza!$A$1:$L$117,4,FALSE),"0")</f>
        <v>3000</v>
      </c>
      <c r="AJ8" s="181">
        <f>IFERROR(VLOOKUP(B8,[3]rptBudgetaryBudgetCrossOrganiza!$A$1:$L$117,6,FALSE),"0")</f>
        <v>3000</v>
      </c>
      <c r="AK8" s="181"/>
      <c r="AL8" s="171">
        <f>IFERROR(VLOOKUP(B8,[4]rptBudgetaryBudgetCrossOrganiza!$A$947:$N$963,13,FALSE),"0")</f>
        <v>0</v>
      </c>
      <c r="AM8" s="181"/>
      <c r="AN8" s="181"/>
      <c r="AO8" s="181"/>
      <c r="AP8" s="181"/>
      <c r="AQ8" s="181">
        <f t="shared" si="7"/>
        <v>-3000</v>
      </c>
      <c r="AR8" s="143"/>
      <c r="AS8" s="178"/>
      <c r="AT8" s="178"/>
      <c r="AU8" s="178"/>
      <c r="AV8" s="178"/>
      <c r="AW8" s="178"/>
      <c r="AX8" s="178"/>
      <c r="AY8" s="178"/>
      <c r="AZ8" s="178">
        <f t="shared" si="8"/>
        <v>0</v>
      </c>
      <c r="BA8" s="143"/>
      <c r="BB8" s="143"/>
      <c r="BC8" s="143"/>
      <c r="BD8" s="143"/>
    </row>
    <row r="9" spans="1:62" x14ac:dyDescent="0.3">
      <c r="A9" s="127">
        <v>3</v>
      </c>
      <c r="B9" s="128" t="s">
        <v>191</v>
      </c>
      <c r="C9" s="151" t="str">
        <f t="shared" si="1"/>
        <v>04</v>
      </c>
      <c r="D9" s="151" t="str">
        <f t="shared" si="2"/>
        <v>00</v>
      </c>
      <c r="E9" s="149" t="str">
        <f t="shared" si="3"/>
        <v>140</v>
      </c>
      <c r="F9" s="129" t="str">
        <f t="shared" si="0"/>
        <v>4850.24</v>
      </c>
      <c r="G9" s="130" t="s">
        <v>174</v>
      </c>
      <c r="H9" s="166">
        <v>1000000</v>
      </c>
      <c r="I9" s="166">
        <v>1000000</v>
      </c>
      <c r="J9" s="167"/>
      <c r="K9" s="167"/>
      <c r="L9" s="167"/>
      <c r="M9" s="166">
        <v>1000000</v>
      </c>
      <c r="N9" s="166">
        <v>1000000</v>
      </c>
      <c r="O9" s="167">
        <f t="shared" si="4"/>
        <v>0</v>
      </c>
      <c r="Q9" s="177">
        <v>700000</v>
      </c>
      <c r="R9" s="177">
        <v>700000</v>
      </c>
      <c r="S9" s="178"/>
      <c r="T9" s="178"/>
      <c r="U9" s="178"/>
      <c r="V9" s="177">
        <v>700000</v>
      </c>
      <c r="W9" s="177">
        <v>700000</v>
      </c>
      <c r="X9" s="178">
        <f t="shared" si="5"/>
        <v>0</v>
      </c>
      <c r="Y9" s="143"/>
      <c r="Z9" s="179">
        <v>0</v>
      </c>
      <c r="AA9" s="179">
        <v>0</v>
      </c>
      <c r="AB9" s="179"/>
      <c r="AC9" s="180"/>
      <c r="AD9" s="180"/>
      <c r="AE9" s="179">
        <f>IFERROR(VLOOKUP(B9,[5]rptBudgetaryBudgetCrossOrganiza!$A$1:$M$117,9,FALSE),"0")</f>
        <v>0</v>
      </c>
      <c r="AF9" s="179">
        <v>0</v>
      </c>
      <c r="AG9" s="180">
        <f t="shared" si="6"/>
        <v>0</v>
      </c>
      <c r="AH9" s="143"/>
      <c r="AI9" s="181">
        <f>IFERROR(VLOOKUP(B9,[3]rptBudgetaryBudgetCrossOrganiza!$A$1:$L$117,4,FALSE),"0")</f>
        <v>0</v>
      </c>
      <c r="AJ9" s="181">
        <f>IFERROR(VLOOKUP(B9,[3]rptBudgetaryBudgetCrossOrganiza!$A$1:$L$117,6,FALSE),"0")</f>
        <v>0</v>
      </c>
      <c r="AK9" s="181"/>
      <c r="AL9" s="171">
        <f>IFERROR(VLOOKUP(B9,[4]rptBudgetaryBudgetCrossOrganiza!$A$947:$N$963,13,FALSE),"0")</f>
        <v>0</v>
      </c>
      <c r="AM9" s="181"/>
      <c r="AN9" s="181"/>
      <c r="AO9" s="181"/>
      <c r="AP9" s="181"/>
      <c r="AQ9" s="181">
        <f t="shared" si="7"/>
        <v>0</v>
      </c>
      <c r="AR9" s="143"/>
      <c r="AS9" s="178"/>
      <c r="AT9" s="178"/>
      <c r="AU9" s="178"/>
      <c r="AV9" s="178"/>
      <c r="AW9" s="178"/>
      <c r="AX9" s="178"/>
      <c r="AY9" s="178"/>
      <c r="AZ9" s="178">
        <f t="shared" si="8"/>
        <v>0</v>
      </c>
      <c r="BA9" s="143"/>
      <c r="BB9" s="143"/>
      <c r="BC9" s="143"/>
      <c r="BD9" s="143"/>
    </row>
    <row r="10" spans="1:62" x14ac:dyDescent="0.3">
      <c r="A10" s="127">
        <v>3</v>
      </c>
      <c r="B10" s="128" t="s">
        <v>192</v>
      </c>
      <c r="C10" s="151" t="str">
        <f t="shared" si="1"/>
        <v>04</v>
      </c>
      <c r="D10" s="151" t="str">
        <f t="shared" si="2"/>
        <v>00</v>
      </c>
      <c r="E10" s="149" t="str">
        <f t="shared" si="3"/>
        <v>140</v>
      </c>
      <c r="F10" s="129" t="str">
        <f t="shared" si="0"/>
        <v>4850.25</v>
      </c>
      <c r="G10" s="130" t="s">
        <v>175</v>
      </c>
      <c r="H10" s="166">
        <v>2393085</v>
      </c>
      <c r="I10" s="166">
        <v>2393085</v>
      </c>
      <c r="J10" s="167"/>
      <c r="K10" s="167"/>
      <c r="L10" s="167"/>
      <c r="M10" s="166">
        <v>2380510</v>
      </c>
      <c r="N10" s="166">
        <v>2380510</v>
      </c>
      <c r="O10" s="167">
        <f t="shared" si="4"/>
        <v>-12575</v>
      </c>
      <c r="Q10" s="177">
        <v>2872835</v>
      </c>
      <c r="R10" s="177">
        <v>2872835</v>
      </c>
      <c r="S10" s="178"/>
      <c r="T10" s="178"/>
      <c r="U10" s="178"/>
      <c r="V10" s="177">
        <v>2873060</v>
      </c>
      <c r="W10" s="177">
        <v>2873060</v>
      </c>
      <c r="X10" s="178">
        <f t="shared" si="5"/>
        <v>225</v>
      </c>
      <c r="Y10" s="143"/>
      <c r="Z10" s="179">
        <v>3297550</v>
      </c>
      <c r="AA10" s="179">
        <v>3297550</v>
      </c>
      <c r="AB10" s="179"/>
      <c r="AC10" s="180"/>
      <c r="AD10" s="180"/>
      <c r="AE10" s="179">
        <f>IFERROR(VLOOKUP(B10,[5]rptBudgetaryBudgetCrossOrganiza!$A$1:$M$117,9,FALSE),"0")</f>
        <v>1265359.4099999999</v>
      </c>
      <c r="AF10" s="179">
        <v>1265359.4099999999</v>
      </c>
      <c r="AG10" s="180">
        <f t="shared" si="6"/>
        <v>-2032190.59</v>
      </c>
      <c r="AH10" s="143"/>
      <c r="AI10" s="181">
        <f>IFERROR(VLOOKUP(B10,[3]rptBudgetaryBudgetCrossOrganiza!$A$1:$L$117,4,FALSE),"0")</f>
        <v>3297550</v>
      </c>
      <c r="AJ10" s="181">
        <f>IFERROR(VLOOKUP(B10,[3]rptBudgetaryBudgetCrossOrganiza!$A$1:$L$117,6,FALSE),"0")</f>
        <v>3297550</v>
      </c>
      <c r="AK10" s="181"/>
      <c r="AL10" s="171">
        <f>IFERROR(VLOOKUP(B10,[4]rptBudgetaryBudgetCrossOrganiza!$A$947:$N$963,13,FALSE),"0")</f>
        <v>0</v>
      </c>
      <c r="AM10" s="181"/>
      <c r="AN10" s="181"/>
      <c r="AO10" s="181"/>
      <c r="AP10" s="181"/>
      <c r="AQ10" s="181">
        <f t="shared" si="7"/>
        <v>-3297550</v>
      </c>
      <c r="AR10" s="143"/>
      <c r="AS10" s="178"/>
      <c r="AT10" s="178"/>
      <c r="AU10" s="178"/>
      <c r="AV10" s="178"/>
      <c r="AW10" s="178"/>
      <c r="AX10" s="178"/>
      <c r="AY10" s="178"/>
      <c r="AZ10" s="178">
        <f t="shared" si="8"/>
        <v>0</v>
      </c>
      <c r="BA10" s="143"/>
      <c r="BB10" s="143"/>
      <c r="BC10" s="143"/>
      <c r="BD10" s="143"/>
    </row>
    <row r="11" spans="1:62" x14ac:dyDescent="0.3">
      <c r="A11" s="127">
        <v>3</v>
      </c>
      <c r="B11" s="128" t="s">
        <v>193</v>
      </c>
      <c r="C11" s="151" t="str">
        <f t="shared" si="1"/>
        <v>04</v>
      </c>
      <c r="D11" s="151" t="str">
        <f t="shared" si="2"/>
        <v>00</v>
      </c>
      <c r="E11" s="149" t="str">
        <f t="shared" si="3"/>
        <v>140</v>
      </c>
      <c r="F11" s="129" t="str">
        <f t="shared" si="0"/>
        <v>4850.30</v>
      </c>
      <c r="G11" s="130" t="s">
        <v>176</v>
      </c>
      <c r="H11" s="166">
        <v>0</v>
      </c>
      <c r="I11" s="166">
        <v>0</v>
      </c>
      <c r="J11" s="167"/>
      <c r="K11" s="167"/>
      <c r="L11" s="167"/>
      <c r="M11" s="166">
        <v>0</v>
      </c>
      <c r="N11" s="166">
        <v>0</v>
      </c>
      <c r="O11" s="167">
        <f t="shared" si="4"/>
        <v>0</v>
      </c>
      <c r="Q11" s="177">
        <v>0</v>
      </c>
      <c r="R11" s="177">
        <v>0</v>
      </c>
      <c r="S11" s="178"/>
      <c r="T11" s="178"/>
      <c r="U11" s="178"/>
      <c r="V11" s="177">
        <v>0</v>
      </c>
      <c r="W11" s="177">
        <v>0</v>
      </c>
      <c r="X11" s="178">
        <f t="shared" si="5"/>
        <v>0</v>
      </c>
      <c r="Y11" s="143"/>
      <c r="Z11" s="179">
        <v>0</v>
      </c>
      <c r="AA11" s="179">
        <v>0</v>
      </c>
      <c r="AB11" s="179"/>
      <c r="AC11" s="180"/>
      <c r="AD11" s="180"/>
      <c r="AE11" s="179">
        <f>IFERROR(VLOOKUP(B11,[5]rptBudgetaryBudgetCrossOrganiza!$A$1:$M$117,9,FALSE),"0")</f>
        <v>0</v>
      </c>
      <c r="AF11" s="179">
        <v>0</v>
      </c>
      <c r="AG11" s="180">
        <f t="shared" si="6"/>
        <v>0</v>
      </c>
      <c r="AH11" s="143"/>
      <c r="AI11" s="181">
        <f>IFERROR(VLOOKUP(B11,[3]rptBudgetaryBudgetCrossOrganiza!$A$1:$L$117,4,FALSE),"0")</f>
        <v>0</v>
      </c>
      <c r="AJ11" s="181">
        <f>IFERROR(VLOOKUP(B11,[3]rptBudgetaryBudgetCrossOrganiza!$A$1:$L$117,6,FALSE),"0")</f>
        <v>0</v>
      </c>
      <c r="AK11" s="181"/>
      <c r="AL11" s="171">
        <f>IFERROR(VLOOKUP(B11,[4]rptBudgetaryBudgetCrossOrganiza!$A$947:$N$963,13,FALSE),"0")</f>
        <v>0</v>
      </c>
      <c r="AM11" s="181"/>
      <c r="AN11" s="181"/>
      <c r="AO11" s="181"/>
      <c r="AP11" s="181"/>
      <c r="AQ11" s="181">
        <f t="shared" si="7"/>
        <v>0</v>
      </c>
      <c r="AR11" s="143"/>
      <c r="AS11" s="178"/>
      <c r="AT11" s="178"/>
      <c r="AU11" s="178"/>
      <c r="AV11" s="178"/>
      <c r="AW11" s="178"/>
      <c r="AX11" s="178"/>
      <c r="AY11" s="178"/>
      <c r="AZ11" s="178">
        <f t="shared" si="8"/>
        <v>0</v>
      </c>
      <c r="BA11" s="143"/>
      <c r="BB11" s="143"/>
      <c r="BC11" s="143"/>
      <c r="BD11" s="143"/>
    </row>
    <row r="12" spans="1:62" x14ac:dyDescent="0.3">
      <c r="A12" s="127">
        <v>10</v>
      </c>
      <c r="B12" s="128" t="s">
        <v>194</v>
      </c>
      <c r="C12" s="151" t="str">
        <f t="shared" si="1"/>
        <v>04</v>
      </c>
      <c r="D12" s="151" t="str">
        <f t="shared" si="2"/>
        <v>00</v>
      </c>
      <c r="E12" s="149" t="str">
        <f t="shared" si="3"/>
        <v>140</v>
      </c>
      <c r="F12" s="129" t="str">
        <f t="shared" si="0"/>
        <v>4900.01</v>
      </c>
      <c r="G12" s="130" t="s">
        <v>177</v>
      </c>
      <c r="H12" s="166">
        <v>0</v>
      </c>
      <c r="I12" s="166">
        <v>0</v>
      </c>
      <c r="J12" s="167"/>
      <c r="K12" s="167"/>
      <c r="L12" s="167"/>
      <c r="M12" s="166">
        <v>0</v>
      </c>
      <c r="N12" s="166">
        <v>0</v>
      </c>
      <c r="O12" s="167"/>
      <c r="Q12" s="177">
        <v>0</v>
      </c>
      <c r="R12" s="177">
        <v>0</v>
      </c>
      <c r="S12" s="178"/>
      <c r="T12" s="178"/>
      <c r="U12" s="178"/>
      <c r="V12" s="177">
        <v>0</v>
      </c>
      <c r="W12" s="177">
        <v>0</v>
      </c>
      <c r="X12" s="178"/>
      <c r="Y12" s="143"/>
      <c r="Z12" s="179">
        <v>0</v>
      </c>
      <c r="AA12" s="179">
        <v>0</v>
      </c>
      <c r="AB12" s="179"/>
      <c r="AC12" s="180"/>
      <c r="AD12" s="180"/>
      <c r="AE12" s="179">
        <f>IFERROR(VLOOKUP(B12,[5]rptBudgetaryBudgetCrossOrganiza!$A$1:$M$117,9,FALSE),"0")</f>
        <v>0</v>
      </c>
      <c r="AF12" s="179">
        <v>0</v>
      </c>
      <c r="AG12" s="180"/>
      <c r="AH12" s="143"/>
      <c r="AI12" s="181">
        <f>IFERROR(VLOOKUP(B12,[3]rptBudgetaryBudgetCrossOrganiza!$A$1:$L$117,4,FALSE),"0")</f>
        <v>0</v>
      </c>
      <c r="AJ12" s="181">
        <f>IFERROR(VLOOKUP(B12,[3]rptBudgetaryBudgetCrossOrganiza!$A$1:$L$117,6,FALSE),"0")</f>
        <v>0</v>
      </c>
      <c r="AK12" s="181"/>
      <c r="AL12" s="171">
        <f>IFERROR(VLOOKUP(B12,[4]rptBudgetaryBudgetCrossOrganiza!$A$947:$N$963,13,FALSE),"0")</f>
        <v>0</v>
      </c>
      <c r="AM12" s="181"/>
      <c r="AN12" s="181"/>
      <c r="AO12" s="181"/>
      <c r="AP12" s="181"/>
      <c r="AQ12" s="181"/>
      <c r="AR12" s="143"/>
      <c r="AS12" s="178"/>
      <c r="AT12" s="178"/>
      <c r="AU12" s="178"/>
      <c r="AV12" s="178"/>
      <c r="AW12" s="178"/>
      <c r="AX12" s="178"/>
      <c r="AY12" s="178"/>
      <c r="AZ12" s="178"/>
      <c r="BA12" s="143"/>
      <c r="BB12" s="143"/>
      <c r="BC12" s="143"/>
      <c r="BD12" s="143"/>
    </row>
    <row r="13" spans="1:62" x14ac:dyDescent="0.3">
      <c r="A13" s="127">
        <v>12</v>
      </c>
      <c r="B13" s="128" t="s">
        <v>195</v>
      </c>
      <c r="C13" s="151" t="str">
        <f t="shared" si="1"/>
        <v>04</v>
      </c>
      <c r="D13" s="151" t="str">
        <f t="shared" si="2"/>
        <v>00</v>
      </c>
      <c r="E13" s="149" t="str">
        <f t="shared" si="3"/>
        <v>140</v>
      </c>
      <c r="F13" s="129" t="str">
        <f t="shared" si="0"/>
        <v>4900.64</v>
      </c>
      <c r="G13" s="130" t="s">
        <v>178</v>
      </c>
      <c r="H13" s="166">
        <v>0</v>
      </c>
      <c r="I13" s="166">
        <v>0</v>
      </c>
      <c r="J13" s="167"/>
      <c r="K13" s="167"/>
      <c r="L13" s="167"/>
      <c r="M13" s="166">
        <v>0</v>
      </c>
      <c r="N13" s="166">
        <v>0</v>
      </c>
      <c r="O13" s="167"/>
      <c r="Q13" s="177">
        <v>0</v>
      </c>
      <c r="R13" s="177">
        <v>0</v>
      </c>
      <c r="S13" s="178"/>
      <c r="T13" s="178"/>
      <c r="U13" s="178"/>
      <c r="V13" s="177">
        <v>0</v>
      </c>
      <c r="W13" s="177">
        <v>0</v>
      </c>
      <c r="X13" s="178"/>
      <c r="Y13" s="143"/>
      <c r="Z13" s="179">
        <v>0</v>
      </c>
      <c r="AA13" s="179">
        <v>0</v>
      </c>
      <c r="AB13" s="179"/>
      <c r="AC13" s="180"/>
      <c r="AD13" s="180"/>
      <c r="AE13" s="179">
        <f>IFERROR(VLOOKUP(B13,[5]rptBudgetaryBudgetCrossOrganiza!$A$1:$M$117,9,FALSE),"0")</f>
        <v>0</v>
      </c>
      <c r="AF13" s="179">
        <v>0</v>
      </c>
      <c r="AG13" s="180"/>
      <c r="AH13" s="143"/>
      <c r="AI13" s="181">
        <f>IFERROR(VLOOKUP(B13,[3]rptBudgetaryBudgetCrossOrganiza!$A$1:$L$117,4,FALSE),"0")</f>
        <v>0</v>
      </c>
      <c r="AJ13" s="181">
        <f>IFERROR(VLOOKUP(B13,[3]rptBudgetaryBudgetCrossOrganiza!$A$1:$L$117,6,FALSE),"0")</f>
        <v>0</v>
      </c>
      <c r="AK13" s="181"/>
      <c r="AL13" s="171">
        <f>IFERROR(VLOOKUP(B13,[4]rptBudgetaryBudgetCrossOrganiza!$A$947:$N$963,13,FALSE),"0")</f>
        <v>0</v>
      </c>
      <c r="AM13" s="181"/>
      <c r="AN13" s="181"/>
      <c r="AO13" s="181"/>
      <c r="AP13" s="181"/>
      <c r="AQ13" s="181"/>
      <c r="AR13" s="143"/>
      <c r="AS13" s="178"/>
      <c r="AT13" s="178"/>
      <c r="AU13" s="178"/>
      <c r="AV13" s="178"/>
      <c r="AW13" s="178"/>
      <c r="AX13" s="178"/>
      <c r="AY13" s="178"/>
      <c r="AZ13" s="178"/>
      <c r="BA13" s="143"/>
      <c r="BB13" s="143"/>
      <c r="BC13" s="143"/>
      <c r="BD13" s="143"/>
    </row>
    <row r="14" spans="1:62" x14ac:dyDescent="0.3">
      <c r="A14" s="127">
        <v>12</v>
      </c>
      <c r="B14" s="128" t="s">
        <v>196</v>
      </c>
      <c r="C14" s="151" t="str">
        <f t="shared" si="1"/>
        <v>04</v>
      </c>
      <c r="D14" s="151" t="str">
        <f t="shared" si="2"/>
        <v>00</v>
      </c>
      <c r="E14" s="149" t="str">
        <f t="shared" si="3"/>
        <v>140</v>
      </c>
      <c r="F14" s="129" t="str">
        <f t="shared" si="0"/>
        <v>4900.65</v>
      </c>
      <c r="G14" s="130" t="s">
        <v>179</v>
      </c>
      <c r="H14" s="166">
        <v>0</v>
      </c>
      <c r="I14" s="166">
        <v>0</v>
      </c>
      <c r="J14" s="167"/>
      <c r="K14" s="167"/>
      <c r="L14" s="167"/>
      <c r="M14" s="166">
        <v>0</v>
      </c>
      <c r="N14" s="166">
        <v>0</v>
      </c>
      <c r="O14" s="167"/>
      <c r="Q14" s="177">
        <v>0</v>
      </c>
      <c r="R14" s="177">
        <v>0</v>
      </c>
      <c r="S14" s="178"/>
      <c r="T14" s="178"/>
      <c r="U14" s="178"/>
      <c r="V14" s="177">
        <v>0</v>
      </c>
      <c r="W14" s="177">
        <v>0</v>
      </c>
      <c r="X14" s="178"/>
      <c r="Y14" s="143"/>
      <c r="Z14" s="179">
        <v>0</v>
      </c>
      <c r="AA14" s="179">
        <v>0</v>
      </c>
      <c r="AB14" s="179"/>
      <c r="AC14" s="180"/>
      <c r="AD14" s="180"/>
      <c r="AE14" s="179">
        <f>IFERROR(VLOOKUP(B14,[5]rptBudgetaryBudgetCrossOrganiza!$A$1:$M$117,9,FALSE),"0")</f>
        <v>0</v>
      </c>
      <c r="AF14" s="179">
        <v>0</v>
      </c>
      <c r="AG14" s="180"/>
      <c r="AH14" s="143"/>
      <c r="AI14" s="181">
        <f>IFERROR(VLOOKUP(B14,[3]rptBudgetaryBudgetCrossOrganiza!$A$1:$L$117,4,FALSE),"0")</f>
        <v>0</v>
      </c>
      <c r="AJ14" s="181">
        <f>IFERROR(VLOOKUP(B14,[3]rptBudgetaryBudgetCrossOrganiza!$A$1:$L$117,6,FALSE),"0")</f>
        <v>0</v>
      </c>
      <c r="AK14" s="181"/>
      <c r="AL14" s="171">
        <f>IFERROR(VLOOKUP(B14,[4]rptBudgetaryBudgetCrossOrganiza!$A$947:$N$963,13,FALSE),"0")</f>
        <v>0</v>
      </c>
      <c r="AM14" s="181"/>
      <c r="AN14" s="181"/>
      <c r="AO14" s="181"/>
      <c r="AP14" s="181"/>
      <c r="AQ14" s="181"/>
      <c r="AR14" s="143"/>
      <c r="AS14" s="178"/>
      <c r="AT14" s="178"/>
      <c r="AU14" s="178"/>
      <c r="AV14" s="178"/>
      <c r="AW14" s="178"/>
      <c r="AX14" s="178"/>
      <c r="AY14" s="178"/>
      <c r="AZ14" s="178"/>
      <c r="BA14" s="143"/>
      <c r="BB14" s="143"/>
      <c r="BC14" s="143"/>
      <c r="BD14" s="143"/>
    </row>
    <row r="15" spans="1:62" x14ac:dyDescent="0.3">
      <c r="A15" s="127">
        <v>12</v>
      </c>
      <c r="B15" s="128" t="s">
        <v>197</v>
      </c>
      <c r="C15" s="151" t="str">
        <f t="shared" si="1"/>
        <v>04</v>
      </c>
      <c r="D15" s="151" t="str">
        <f t="shared" ref="D15:D19" si="9">MID(B15,8,2)</f>
        <v>00</v>
      </c>
      <c r="E15" s="149" t="str">
        <f t="shared" ref="E15:E19" si="10">MID(B15,11,3)</f>
        <v>140</v>
      </c>
      <c r="F15" s="129" t="str">
        <f t="shared" ref="F15:F19" si="11">RIGHT(B15,7)</f>
        <v>4900.66</v>
      </c>
      <c r="G15" s="130" t="s">
        <v>180</v>
      </c>
      <c r="H15" s="166">
        <v>0</v>
      </c>
      <c r="I15" s="166">
        <v>0</v>
      </c>
      <c r="J15" s="167"/>
      <c r="K15" s="167"/>
      <c r="L15" s="167"/>
      <c r="M15" s="166">
        <v>0</v>
      </c>
      <c r="N15" s="166">
        <v>0</v>
      </c>
      <c r="O15" s="167"/>
      <c r="Q15" s="177">
        <v>0</v>
      </c>
      <c r="R15" s="177">
        <v>0</v>
      </c>
      <c r="S15" s="178"/>
      <c r="T15" s="178"/>
      <c r="U15" s="178"/>
      <c r="V15" s="177">
        <v>0</v>
      </c>
      <c r="W15" s="177">
        <v>0</v>
      </c>
      <c r="X15" s="178"/>
      <c r="Y15" s="143"/>
      <c r="Z15" s="179">
        <v>0</v>
      </c>
      <c r="AA15" s="179">
        <v>0</v>
      </c>
      <c r="AB15" s="179"/>
      <c r="AC15" s="180"/>
      <c r="AD15" s="180"/>
      <c r="AE15" s="179">
        <f>IFERROR(VLOOKUP(B15,[5]rptBudgetaryBudgetCrossOrganiza!$A$1:$M$117,9,FALSE),"0")</f>
        <v>0</v>
      </c>
      <c r="AF15" s="179">
        <v>0</v>
      </c>
      <c r="AG15" s="180"/>
      <c r="AH15" s="143"/>
      <c r="AI15" s="181">
        <f>IFERROR(VLOOKUP(B15,[3]rptBudgetaryBudgetCrossOrganiza!$A$1:$L$117,4,FALSE),"0")</f>
        <v>0</v>
      </c>
      <c r="AJ15" s="181">
        <f>IFERROR(VLOOKUP(B15,[3]rptBudgetaryBudgetCrossOrganiza!$A$1:$L$117,6,FALSE),"0")</f>
        <v>0</v>
      </c>
      <c r="AK15" s="181"/>
      <c r="AL15" s="171">
        <f>IFERROR(VLOOKUP(B15,[4]rptBudgetaryBudgetCrossOrganiza!$A$947:$N$963,13,FALSE),"0")</f>
        <v>0</v>
      </c>
      <c r="AM15" s="181"/>
      <c r="AN15" s="181"/>
      <c r="AO15" s="181"/>
      <c r="AP15" s="181"/>
      <c r="AQ15" s="181"/>
      <c r="AR15" s="143"/>
      <c r="AS15" s="178"/>
      <c r="AT15" s="178"/>
      <c r="AU15" s="178"/>
      <c r="AV15" s="178"/>
      <c r="AW15" s="178"/>
      <c r="AX15" s="178"/>
      <c r="AY15" s="178"/>
      <c r="AZ15" s="178"/>
      <c r="BA15" s="143"/>
      <c r="BB15" s="143"/>
      <c r="BC15" s="143"/>
      <c r="BD15" s="143"/>
    </row>
    <row r="16" spans="1:62" x14ac:dyDescent="0.3">
      <c r="A16" s="127">
        <v>12</v>
      </c>
      <c r="B16" s="128" t="s">
        <v>198</v>
      </c>
      <c r="C16" s="151" t="str">
        <f t="shared" si="1"/>
        <v>04</v>
      </c>
      <c r="D16" s="151" t="str">
        <f t="shared" si="9"/>
        <v>00</v>
      </c>
      <c r="E16" s="149" t="str">
        <f t="shared" si="10"/>
        <v>140</v>
      </c>
      <c r="F16" s="129" t="str">
        <f t="shared" si="11"/>
        <v>4900.68</v>
      </c>
      <c r="G16" s="130" t="s">
        <v>181</v>
      </c>
      <c r="H16" s="166">
        <v>0</v>
      </c>
      <c r="I16" s="166">
        <v>0</v>
      </c>
      <c r="J16" s="167"/>
      <c r="K16" s="167"/>
      <c r="L16" s="167"/>
      <c r="M16" s="166">
        <v>0</v>
      </c>
      <c r="N16" s="166">
        <v>0</v>
      </c>
      <c r="O16" s="167"/>
      <c r="Q16" s="177">
        <v>0</v>
      </c>
      <c r="R16" s="177">
        <v>0</v>
      </c>
      <c r="S16" s="178"/>
      <c r="T16" s="178"/>
      <c r="U16" s="178"/>
      <c r="V16" s="177">
        <v>0</v>
      </c>
      <c r="W16" s="177">
        <v>0</v>
      </c>
      <c r="X16" s="178"/>
      <c r="Y16" s="143"/>
      <c r="Z16" s="179">
        <v>0</v>
      </c>
      <c r="AA16" s="179">
        <v>0</v>
      </c>
      <c r="AB16" s="179"/>
      <c r="AC16" s="180"/>
      <c r="AD16" s="180"/>
      <c r="AE16" s="179">
        <f>IFERROR(VLOOKUP(B16,[5]rptBudgetaryBudgetCrossOrganiza!$A$1:$M$117,9,FALSE),"0")</f>
        <v>0</v>
      </c>
      <c r="AF16" s="179">
        <v>0</v>
      </c>
      <c r="AG16" s="180"/>
      <c r="AH16" s="143"/>
      <c r="AI16" s="181">
        <f>IFERROR(VLOOKUP(B16,[3]rptBudgetaryBudgetCrossOrganiza!$A$1:$L$117,4,FALSE),"0")</f>
        <v>0</v>
      </c>
      <c r="AJ16" s="181">
        <f>IFERROR(VLOOKUP(B16,[3]rptBudgetaryBudgetCrossOrganiza!$A$1:$L$117,6,FALSE),"0")</f>
        <v>0</v>
      </c>
      <c r="AK16" s="181"/>
      <c r="AL16" s="171">
        <f>IFERROR(VLOOKUP(B16,[4]rptBudgetaryBudgetCrossOrganiza!$A$947:$N$963,13,FALSE),"0")</f>
        <v>0</v>
      </c>
      <c r="AM16" s="181"/>
      <c r="AN16" s="181"/>
      <c r="AO16" s="181"/>
      <c r="AP16" s="181"/>
      <c r="AQ16" s="181"/>
      <c r="AR16" s="143"/>
      <c r="AS16" s="178"/>
      <c r="AT16" s="178"/>
      <c r="AU16" s="178"/>
      <c r="AV16" s="178"/>
      <c r="AW16" s="178"/>
      <c r="AX16" s="178"/>
      <c r="AY16" s="178"/>
      <c r="AZ16" s="178"/>
    </row>
    <row r="17" spans="1:52" x14ac:dyDescent="0.3">
      <c r="A17" s="127">
        <v>12</v>
      </c>
      <c r="B17" s="128" t="s">
        <v>199</v>
      </c>
      <c r="C17" s="151" t="str">
        <f t="shared" si="1"/>
        <v>04</v>
      </c>
      <c r="D17" s="151" t="str">
        <f t="shared" si="9"/>
        <v>00</v>
      </c>
      <c r="E17" s="149" t="str">
        <f t="shared" si="10"/>
        <v>140</v>
      </c>
      <c r="F17" s="129" t="str">
        <f t="shared" si="11"/>
        <v>4900.69</v>
      </c>
      <c r="G17" s="130" t="s">
        <v>182</v>
      </c>
      <c r="H17" s="166">
        <v>0</v>
      </c>
      <c r="I17" s="166">
        <v>0</v>
      </c>
      <c r="J17" s="167"/>
      <c r="K17" s="167"/>
      <c r="L17" s="167"/>
      <c r="M17" s="166">
        <v>0</v>
      </c>
      <c r="N17" s="166">
        <v>0</v>
      </c>
      <c r="O17" s="167"/>
      <c r="Q17" s="177">
        <v>0</v>
      </c>
      <c r="R17" s="177">
        <v>0</v>
      </c>
      <c r="S17" s="178"/>
      <c r="T17" s="178"/>
      <c r="U17" s="178"/>
      <c r="V17" s="177">
        <v>0</v>
      </c>
      <c r="W17" s="177">
        <v>0</v>
      </c>
      <c r="X17" s="178"/>
      <c r="Y17" s="143"/>
      <c r="Z17" s="179">
        <v>0</v>
      </c>
      <c r="AA17" s="179">
        <v>0</v>
      </c>
      <c r="AB17" s="179"/>
      <c r="AC17" s="180"/>
      <c r="AD17" s="180"/>
      <c r="AE17" s="179">
        <f>IFERROR(VLOOKUP(B17,[5]rptBudgetaryBudgetCrossOrganiza!$A$1:$M$117,9,FALSE),"0")</f>
        <v>0</v>
      </c>
      <c r="AF17" s="179">
        <v>0</v>
      </c>
      <c r="AG17" s="180"/>
      <c r="AH17" s="143"/>
      <c r="AI17" s="181">
        <f>IFERROR(VLOOKUP(B17,[3]rptBudgetaryBudgetCrossOrganiza!$A$1:$L$117,4,FALSE),"0")</f>
        <v>0</v>
      </c>
      <c r="AJ17" s="181">
        <f>IFERROR(VLOOKUP(B17,[3]rptBudgetaryBudgetCrossOrganiza!$A$1:$L$117,6,FALSE),"0")</f>
        <v>0</v>
      </c>
      <c r="AK17" s="181"/>
      <c r="AL17" s="171">
        <f>IFERROR(VLOOKUP(B17,[4]rptBudgetaryBudgetCrossOrganiza!$A$947:$N$963,13,FALSE),"0")</f>
        <v>0</v>
      </c>
      <c r="AM17" s="181"/>
      <c r="AN17" s="181"/>
      <c r="AO17" s="181"/>
      <c r="AP17" s="181"/>
      <c r="AQ17" s="181"/>
      <c r="AR17" s="143"/>
      <c r="AS17" s="178"/>
      <c r="AT17" s="178"/>
      <c r="AU17" s="178"/>
      <c r="AV17" s="178"/>
      <c r="AW17" s="178"/>
      <c r="AX17" s="178"/>
      <c r="AY17" s="178"/>
      <c r="AZ17" s="178"/>
    </row>
    <row r="18" spans="1:52" x14ac:dyDescent="0.3">
      <c r="A18" s="127">
        <v>12</v>
      </c>
      <c r="B18" s="128" t="s">
        <v>200</v>
      </c>
      <c r="C18" s="151" t="str">
        <f t="shared" si="1"/>
        <v>00</v>
      </c>
      <c r="D18" s="151" t="str">
        <f t="shared" si="9"/>
        <v>00</v>
      </c>
      <c r="E18" s="149" t="str">
        <f t="shared" si="10"/>
        <v>900</v>
      </c>
      <c r="F18" s="129" t="str">
        <f t="shared" si="11"/>
        <v>4900.87</v>
      </c>
      <c r="G18" s="130" t="s">
        <v>183</v>
      </c>
      <c r="H18" s="166">
        <v>425000</v>
      </c>
      <c r="I18" s="166">
        <v>425000</v>
      </c>
      <c r="J18" s="167"/>
      <c r="K18" s="167"/>
      <c r="L18" s="167"/>
      <c r="M18" s="166">
        <v>425000</v>
      </c>
      <c r="N18" s="166">
        <v>425000</v>
      </c>
      <c r="O18" s="167"/>
      <c r="Q18" s="177">
        <v>450000</v>
      </c>
      <c r="R18" s="177">
        <v>450000</v>
      </c>
      <c r="S18" s="178"/>
      <c r="T18" s="178"/>
      <c r="U18" s="178"/>
      <c r="V18" s="177">
        <v>450000</v>
      </c>
      <c r="W18" s="177">
        <v>450000</v>
      </c>
      <c r="X18" s="178"/>
      <c r="Y18" s="143"/>
      <c r="Z18" s="179">
        <v>0</v>
      </c>
      <c r="AA18" s="179">
        <v>0</v>
      </c>
      <c r="AB18" s="179"/>
      <c r="AC18" s="180"/>
      <c r="AD18" s="180"/>
      <c r="AE18" s="179">
        <f>IFERROR(VLOOKUP(B18,[5]rptBudgetaryBudgetCrossOrganiza!$A$1:$M$117,9,FALSE),"0")</f>
        <v>0</v>
      </c>
      <c r="AF18" s="179">
        <v>0</v>
      </c>
      <c r="AG18" s="180"/>
      <c r="AH18" s="143"/>
      <c r="AI18" s="181">
        <f>IFERROR(VLOOKUP(B18,[3]rptBudgetaryBudgetCrossOrganiza!$A$1:$L$117,4,FALSE),"0")</f>
        <v>0</v>
      </c>
      <c r="AJ18" s="181">
        <f>IFERROR(VLOOKUP(B18,[3]rptBudgetaryBudgetCrossOrganiza!$A$1:$L$117,6,FALSE),"0")</f>
        <v>0</v>
      </c>
      <c r="AK18" s="181"/>
      <c r="AL18" s="171">
        <f>IFERROR(VLOOKUP(B18,[4]rptBudgetaryBudgetCrossOrganiza!$A$947:$N$963,13,FALSE),"0")</f>
        <v>0</v>
      </c>
      <c r="AM18" s="181"/>
      <c r="AN18" s="181"/>
      <c r="AO18" s="181"/>
      <c r="AP18" s="181"/>
      <c r="AQ18" s="181"/>
      <c r="AR18" s="143"/>
      <c r="AS18" s="178"/>
      <c r="AT18" s="178"/>
      <c r="AU18" s="178"/>
      <c r="AV18" s="178"/>
      <c r="AW18" s="178"/>
      <c r="AX18" s="178"/>
      <c r="AY18" s="178"/>
      <c r="AZ18" s="178"/>
    </row>
    <row r="19" spans="1:52" x14ac:dyDescent="0.3">
      <c r="A19" s="127">
        <v>12</v>
      </c>
      <c r="B19" s="128" t="s">
        <v>201</v>
      </c>
      <c r="C19" s="151" t="str">
        <f t="shared" si="1"/>
        <v>04</v>
      </c>
      <c r="D19" s="151" t="str">
        <f t="shared" si="9"/>
        <v>00</v>
      </c>
      <c r="E19" s="149" t="str">
        <f t="shared" si="10"/>
        <v>140</v>
      </c>
      <c r="F19" s="129" t="str">
        <f t="shared" si="11"/>
        <v>4900.88</v>
      </c>
      <c r="G19" s="130" t="s">
        <v>184</v>
      </c>
      <c r="H19" s="166">
        <v>0</v>
      </c>
      <c r="I19" s="166">
        <v>0</v>
      </c>
      <c r="J19" s="167"/>
      <c r="K19" s="167"/>
      <c r="L19" s="167"/>
      <c r="M19" s="166">
        <v>0</v>
      </c>
      <c r="N19" s="166">
        <v>0</v>
      </c>
      <c r="O19" s="167"/>
      <c r="Q19" s="177">
        <v>0</v>
      </c>
      <c r="R19" s="177">
        <v>0</v>
      </c>
      <c r="S19" s="178"/>
      <c r="T19" s="178"/>
      <c r="U19" s="178"/>
      <c r="V19" s="177">
        <v>0</v>
      </c>
      <c r="W19" s="177">
        <v>0</v>
      </c>
      <c r="X19" s="178"/>
      <c r="Y19" s="143"/>
      <c r="Z19" s="179">
        <v>0</v>
      </c>
      <c r="AA19" s="179">
        <v>0</v>
      </c>
      <c r="AB19" s="179"/>
      <c r="AC19" s="180"/>
      <c r="AD19" s="180"/>
      <c r="AE19" s="179">
        <f>IFERROR(VLOOKUP(B19,[5]rptBudgetaryBudgetCrossOrganiza!$A$1:$M$117,9,FALSE),"0")</f>
        <v>0</v>
      </c>
      <c r="AF19" s="179">
        <v>0</v>
      </c>
      <c r="AG19" s="180"/>
      <c r="AH19" s="143"/>
      <c r="AI19" s="181">
        <f>IFERROR(VLOOKUP(B19,[3]rptBudgetaryBudgetCrossOrganiza!$A$1:$L$117,4,FALSE),"0")</f>
        <v>0</v>
      </c>
      <c r="AJ19" s="181">
        <f>IFERROR(VLOOKUP(B19,[3]rptBudgetaryBudgetCrossOrganiza!$A$1:$L$117,6,FALSE),"0")</f>
        <v>0</v>
      </c>
      <c r="AK19" s="181"/>
      <c r="AL19" s="171">
        <f>IFERROR(VLOOKUP(B19,[4]rptBudgetaryBudgetCrossOrganiza!$A$947:$N$963,13,FALSE),"0")</f>
        <v>0</v>
      </c>
      <c r="AM19" s="181"/>
      <c r="AN19" s="181"/>
      <c r="AO19" s="181"/>
      <c r="AP19" s="181"/>
      <c r="AQ19" s="181"/>
      <c r="AR19" s="143"/>
      <c r="AS19" s="178"/>
      <c r="AT19" s="178"/>
      <c r="AU19" s="178"/>
      <c r="AV19" s="178"/>
      <c r="AW19" s="178"/>
      <c r="AX19" s="178"/>
      <c r="AY19" s="178"/>
      <c r="AZ19" s="178"/>
    </row>
    <row r="20" spans="1:52" x14ac:dyDescent="0.3">
      <c r="H20" s="143">
        <f t="shared" ref="H20:O20" si="12">SUM(H3:H19)</f>
        <v>3903085</v>
      </c>
      <c r="I20" s="143">
        <f t="shared" si="12"/>
        <v>3903085</v>
      </c>
      <c r="J20" s="143">
        <f t="shared" si="12"/>
        <v>0</v>
      </c>
      <c r="K20" s="143">
        <f t="shared" si="12"/>
        <v>0</v>
      </c>
      <c r="L20" s="143">
        <f t="shared" si="12"/>
        <v>0</v>
      </c>
      <c r="M20" s="143">
        <f t="shared" si="12"/>
        <v>3836688.67</v>
      </c>
      <c r="N20" s="143">
        <f t="shared" si="12"/>
        <v>3836688.67</v>
      </c>
      <c r="O20" s="143">
        <f t="shared" si="12"/>
        <v>-66396.33</v>
      </c>
      <c r="Q20" s="143">
        <f t="shared" ref="Q20:X20" si="13">SUM(Q3:Q19)</f>
        <v>4097835</v>
      </c>
      <c r="R20" s="143">
        <f t="shared" si="13"/>
        <v>4097835</v>
      </c>
      <c r="S20" s="143">
        <f t="shared" si="13"/>
        <v>0</v>
      </c>
      <c r="T20" s="143">
        <f t="shared" si="13"/>
        <v>0</v>
      </c>
      <c r="U20" s="143">
        <f t="shared" si="13"/>
        <v>0</v>
      </c>
      <c r="V20" s="143">
        <f t="shared" si="13"/>
        <v>4027516.96</v>
      </c>
      <c r="W20" s="143">
        <f t="shared" si="13"/>
        <v>4027516.96</v>
      </c>
      <c r="X20" s="143">
        <f t="shared" si="13"/>
        <v>-70318.040000000008</v>
      </c>
      <c r="Y20" s="143"/>
      <c r="Z20" s="143">
        <f t="shared" ref="Z20:AG20" si="14">SUM(Z3:Z19)</f>
        <v>3325550</v>
      </c>
      <c r="AA20" s="143">
        <f t="shared" si="14"/>
        <v>3325550</v>
      </c>
      <c r="AB20" s="143">
        <f t="shared" si="14"/>
        <v>0</v>
      </c>
      <c r="AC20" s="143">
        <f t="shared" si="14"/>
        <v>0</v>
      </c>
      <c r="AD20" s="143">
        <f t="shared" si="14"/>
        <v>0</v>
      </c>
      <c r="AE20" s="143">
        <f t="shared" si="14"/>
        <v>1278688.6399999999</v>
      </c>
      <c r="AF20" s="143">
        <f t="shared" si="14"/>
        <v>1278688.6399999999</v>
      </c>
      <c r="AG20" s="143">
        <f t="shared" si="14"/>
        <v>-2046861.36</v>
      </c>
      <c r="AH20" s="143"/>
      <c r="AI20" s="143">
        <f>SUM(AI3:AI11)</f>
        <v>3325550</v>
      </c>
      <c r="AJ20" s="143">
        <f>SUM(AJ3:AJ11)</f>
        <v>3325550</v>
      </c>
      <c r="AK20" s="143"/>
      <c r="AL20" s="143">
        <f t="shared" ref="AL20:AQ20" si="15">SUM(AL3:AL11)</f>
        <v>3000</v>
      </c>
      <c r="AM20" s="143">
        <f t="shared" si="15"/>
        <v>0</v>
      </c>
      <c r="AN20" s="143">
        <f t="shared" si="15"/>
        <v>0</v>
      </c>
      <c r="AO20" s="143">
        <f t="shared" si="15"/>
        <v>0</v>
      </c>
      <c r="AP20" s="143">
        <f t="shared" si="15"/>
        <v>0</v>
      </c>
      <c r="AQ20" s="143">
        <f t="shared" si="15"/>
        <v>-3325550</v>
      </c>
      <c r="AR20" s="143"/>
      <c r="AS20" s="143">
        <f t="shared" ref="AS20:AZ20" si="16">SUM(AS3:AS11)</f>
        <v>0</v>
      </c>
      <c r="AT20" s="143">
        <f t="shared" si="16"/>
        <v>0</v>
      </c>
      <c r="AU20" s="143">
        <f t="shared" si="16"/>
        <v>0</v>
      </c>
      <c r="AV20" s="143">
        <f t="shared" si="16"/>
        <v>0</v>
      </c>
      <c r="AW20" s="143">
        <f t="shared" si="16"/>
        <v>0</v>
      </c>
      <c r="AX20" s="143">
        <f t="shared" si="16"/>
        <v>0</v>
      </c>
      <c r="AY20" s="143">
        <f t="shared" si="16"/>
        <v>0</v>
      </c>
      <c r="AZ20" s="143">
        <f t="shared" si="16"/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B26" sqref="B26"/>
    </sheetView>
  </sheetViews>
  <sheetFormatPr defaultColWidth="9.109375" defaultRowHeight="14.4" x14ac:dyDescent="0.3"/>
  <cols>
    <col min="1" max="1" width="1.6640625" customWidth="1"/>
    <col min="2" max="2" width="22.88671875" customWidth="1"/>
    <col min="3" max="3" width="42.44140625" customWidth="1"/>
    <col min="4" max="4" width="13.6640625" customWidth="1"/>
    <col min="5" max="5" width="1.6640625" customWidth="1"/>
    <col min="6" max="6" width="14.5546875" customWidth="1"/>
    <col min="7" max="7" width="1.6640625" customWidth="1"/>
    <col min="8" max="8" width="14.33203125" bestFit="1" customWidth="1"/>
    <col min="9" max="9" width="1.6640625" customWidth="1"/>
    <col min="10" max="10" width="14.5546875" customWidth="1"/>
    <col min="11" max="11" width="1.6640625" customWidth="1"/>
    <col min="12" max="12" width="13.6640625" customWidth="1"/>
    <col min="13" max="13" width="1.6640625" customWidth="1"/>
    <col min="14" max="14" width="13.6640625" customWidth="1"/>
    <col min="15" max="15" width="1.6640625" customWidth="1"/>
    <col min="16" max="16" width="13.6640625" customWidth="1"/>
    <col min="17" max="17" width="1.6640625" customWidth="1"/>
    <col min="18" max="18" width="13.6640625" customWidth="1"/>
    <col min="19" max="19" width="2" customWidth="1"/>
    <col min="20" max="20" width="14.88671875" style="154" customWidth="1"/>
    <col min="22" max="22" width="10.33203125" bestFit="1" customWidth="1"/>
    <col min="257" max="257" width="1.6640625" customWidth="1"/>
    <col min="258" max="258" width="22.88671875" customWidth="1"/>
    <col min="259" max="259" width="42.44140625" customWidth="1"/>
    <col min="260" max="260" width="13.6640625" customWidth="1"/>
    <col min="261" max="261" width="1.6640625" customWidth="1"/>
    <col min="262" max="262" width="14.5546875" customWidth="1"/>
    <col min="263" max="263" width="1.6640625" customWidth="1"/>
    <col min="264" max="264" width="14.33203125" bestFit="1" customWidth="1"/>
    <col min="265" max="265" width="1.6640625" customWidth="1"/>
    <col min="266" max="266" width="14.5546875" customWidth="1"/>
    <col min="267" max="267" width="1.6640625" customWidth="1"/>
    <col min="268" max="268" width="13.6640625" customWidth="1"/>
    <col min="269" max="269" width="1.6640625" customWidth="1"/>
    <col min="270" max="270" width="13.6640625" customWidth="1"/>
    <col min="271" max="271" width="1.6640625" customWidth="1"/>
    <col min="272" max="272" width="13.6640625" customWidth="1"/>
    <col min="273" max="273" width="1.6640625" customWidth="1"/>
    <col min="274" max="274" width="13.6640625" customWidth="1"/>
    <col min="275" max="275" width="2" customWidth="1"/>
    <col min="276" max="276" width="14.88671875" customWidth="1"/>
    <col min="278" max="278" width="10.33203125" bestFit="1" customWidth="1"/>
    <col min="513" max="513" width="1.6640625" customWidth="1"/>
    <col min="514" max="514" width="22.88671875" customWidth="1"/>
    <col min="515" max="515" width="42.44140625" customWidth="1"/>
    <col min="516" max="516" width="13.6640625" customWidth="1"/>
    <col min="517" max="517" width="1.6640625" customWidth="1"/>
    <col min="518" max="518" width="14.5546875" customWidth="1"/>
    <col min="519" max="519" width="1.6640625" customWidth="1"/>
    <col min="520" max="520" width="14.33203125" bestFit="1" customWidth="1"/>
    <col min="521" max="521" width="1.6640625" customWidth="1"/>
    <col min="522" max="522" width="14.5546875" customWidth="1"/>
    <col min="523" max="523" width="1.6640625" customWidth="1"/>
    <col min="524" max="524" width="13.6640625" customWidth="1"/>
    <col min="525" max="525" width="1.6640625" customWidth="1"/>
    <col min="526" max="526" width="13.6640625" customWidth="1"/>
    <col min="527" max="527" width="1.6640625" customWidth="1"/>
    <col min="528" max="528" width="13.6640625" customWidth="1"/>
    <col min="529" max="529" width="1.6640625" customWidth="1"/>
    <col min="530" max="530" width="13.6640625" customWidth="1"/>
    <col min="531" max="531" width="2" customWidth="1"/>
    <col min="532" max="532" width="14.88671875" customWidth="1"/>
    <col min="534" max="534" width="10.33203125" bestFit="1" customWidth="1"/>
    <col min="769" max="769" width="1.6640625" customWidth="1"/>
    <col min="770" max="770" width="22.88671875" customWidth="1"/>
    <col min="771" max="771" width="42.44140625" customWidth="1"/>
    <col min="772" max="772" width="13.6640625" customWidth="1"/>
    <col min="773" max="773" width="1.6640625" customWidth="1"/>
    <col min="774" max="774" width="14.5546875" customWidth="1"/>
    <col min="775" max="775" width="1.6640625" customWidth="1"/>
    <col min="776" max="776" width="14.33203125" bestFit="1" customWidth="1"/>
    <col min="777" max="777" width="1.6640625" customWidth="1"/>
    <col min="778" max="778" width="14.5546875" customWidth="1"/>
    <col min="779" max="779" width="1.6640625" customWidth="1"/>
    <col min="780" max="780" width="13.6640625" customWidth="1"/>
    <col min="781" max="781" width="1.6640625" customWidth="1"/>
    <col min="782" max="782" width="13.6640625" customWidth="1"/>
    <col min="783" max="783" width="1.6640625" customWidth="1"/>
    <col min="784" max="784" width="13.6640625" customWidth="1"/>
    <col min="785" max="785" width="1.6640625" customWidth="1"/>
    <col min="786" max="786" width="13.6640625" customWidth="1"/>
    <col min="787" max="787" width="2" customWidth="1"/>
    <col min="788" max="788" width="14.88671875" customWidth="1"/>
    <col min="790" max="790" width="10.33203125" bestFit="1" customWidth="1"/>
    <col min="1025" max="1025" width="1.6640625" customWidth="1"/>
    <col min="1026" max="1026" width="22.88671875" customWidth="1"/>
    <col min="1027" max="1027" width="42.44140625" customWidth="1"/>
    <col min="1028" max="1028" width="13.6640625" customWidth="1"/>
    <col min="1029" max="1029" width="1.6640625" customWidth="1"/>
    <col min="1030" max="1030" width="14.5546875" customWidth="1"/>
    <col min="1031" max="1031" width="1.6640625" customWidth="1"/>
    <col min="1032" max="1032" width="14.33203125" bestFit="1" customWidth="1"/>
    <col min="1033" max="1033" width="1.6640625" customWidth="1"/>
    <col min="1034" max="1034" width="14.5546875" customWidth="1"/>
    <col min="1035" max="1035" width="1.6640625" customWidth="1"/>
    <col min="1036" max="1036" width="13.6640625" customWidth="1"/>
    <col min="1037" max="1037" width="1.6640625" customWidth="1"/>
    <col min="1038" max="1038" width="13.6640625" customWidth="1"/>
    <col min="1039" max="1039" width="1.6640625" customWidth="1"/>
    <col min="1040" max="1040" width="13.6640625" customWidth="1"/>
    <col min="1041" max="1041" width="1.6640625" customWidth="1"/>
    <col min="1042" max="1042" width="13.6640625" customWidth="1"/>
    <col min="1043" max="1043" width="2" customWidth="1"/>
    <col min="1044" max="1044" width="14.88671875" customWidth="1"/>
    <col min="1046" max="1046" width="10.33203125" bestFit="1" customWidth="1"/>
    <col min="1281" max="1281" width="1.6640625" customWidth="1"/>
    <col min="1282" max="1282" width="22.88671875" customWidth="1"/>
    <col min="1283" max="1283" width="42.44140625" customWidth="1"/>
    <col min="1284" max="1284" width="13.6640625" customWidth="1"/>
    <col min="1285" max="1285" width="1.6640625" customWidth="1"/>
    <col min="1286" max="1286" width="14.5546875" customWidth="1"/>
    <col min="1287" max="1287" width="1.6640625" customWidth="1"/>
    <col min="1288" max="1288" width="14.33203125" bestFit="1" customWidth="1"/>
    <col min="1289" max="1289" width="1.6640625" customWidth="1"/>
    <col min="1290" max="1290" width="14.5546875" customWidth="1"/>
    <col min="1291" max="1291" width="1.6640625" customWidth="1"/>
    <col min="1292" max="1292" width="13.6640625" customWidth="1"/>
    <col min="1293" max="1293" width="1.6640625" customWidth="1"/>
    <col min="1294" max="1294" width="13.6640625" customWidth="1"/>
    <col min="1295" max="1295" width="1.6640625" customWidth="1"/>
    <col min="1296" max="1296" width="13.6640625" customWidth="1"/>
    <col min="1297" max="1297" width="1.6640625" customWidth="1"/>
    <col min="1298" max="1298" width="13.6640625" customWidth="1"/>
    <col min="1299" max="1299" width="2" customWidth="1"/>
    <col min="1300" max="1300" width="14.88671875" customWidth="1"/>
    <col min="1302" max="1302" width="10.33203125" bestFit="1" customWidth="1"/>
    <col min="1537" max="1537" width="1.6640625" customWidth="1"/>
    <col min="1538" max="1538" width="22.88671875" customWidth="1"/>
    <col min="1539" max="1539" width="42.44140625" customWidth="1"/>
    <col min="1540" max="1540" width="13.6640625" customWidth="1"/>
    <col min="1541" max="1541" width="1.6640625" customWidth="1"/>
    <col min="1542" max="1542" width="14.5546875" customWidth="1"/>
    <col min="1543" max="1543" width="1.6640625" customWidth="1"/>
    <col min="1544" max="1544" width="14.33203125" bestFit="1" customWidth="1"/>
    <col min="1545" max="1545" width="1.6640625" customWidth="1"/>
    <col min="1546" max="1546" width="14.5546875" customWidth="1"/>
    <col min="1547" max="1547" width="1.6640625" customWidth="1"/>
    <col min="1548" max="1548" width="13.6640625" customWidth="1"/>
    <col min="1549" max="1549" width="1.6640625" customWidth="1"/>
    <col min="1550" max="1550" width="13.6640625" customWidth="1"/>
    <col min="1551" max="1551" width="1.6640625" customWidth="1"/>
    <col min="1552" max="1552" width="13.6640625" customWidth="1"/>
    <col min="1553" max="1553" width="1.6640625" customWidth="1"/>
    <col min="1554" max="1554" width="13.6640625" customWidth="1"/>
    <col min="1555" max="1555" width="2" customWidth="1"/>
    <col min="1556" max="1556" width="14.88671875" customWidth="1"/>
    <col min="1558" max="1558" width="10.33203125" bestFit="1" customWidth="1"/>
    <col min="1793" max="1793" width="1.6640625" customWidth="1"/>
    <col min="1794" max="1794" width="22.88671875" customWidth="1"/>
    <col min="1795" max="1795" width="42.44140625" customWidth="1"/>
    <col min="1796" max="1796" width="13.6640625" customWidth="1"/>
    <col min="1797" max="1797" width="1.6640625" customWidth="1"/>
    <col min="1798" max="1798" width="14.5546875" customWidth="1"/>
    <col min="1799" max="1799" width="1.6640625" customWidth="1"/>
    <col min="1800" max="1800" width="14.33203125" bestFit="1" customWidth="1"/>
    <col min="1801" max="1801" width="1.6640625" customWidth="1"/>
    <col min="1802" max="1802" width="14.5546875" customWidth="1"/>
    <col min="1803" max="1803" width="1.6640625" customWidth="1"/>
    <col min="1804" max="1804" width="13.6640625" customWidth="1"/>
    <col min="1805" max="1805" width="1.6640625" customWidth="1"/>
    <col min="1806" max="1806" width="13.6640625" customWidth="1"/>
    <col min="1807" max="1807" width="1.6640625" customWidth="1"/>
    <col min="1808" max="1808" width="13.6640625" customWidth="1"/>
    <col min="1809" max="1809" width="1.6640625" customWidth="1"/>
    <col min="1810" max="1810" width="13.6640625" customWidth="1"/>
    <col min="1811" max="1811" width="2" customWidth="1"/>
    <col min="1812" max="1812" width="14.88671875" customWidth="1"/>
    <col min="1814" max="1814" width="10.33203125" bestFit="1" customWidth="1"/>
    <col min="2049" max="2049" width="1.6640625" customWidth="1"/>
    <col min="2050" max="2050" width="22.88671875" customWidth="1"/>
    <col min="2051" max="2051" width="42.44140625" customWidth="1"/>
    <col min="2052" max="2052" width="13.6640625" customWidth="1"/>
    <col min="2053" max="2053" width="1.6640625" customWidth="1"/>
    <col min="2054" max="2054" width="14.5546875" customWidth="1"/>
    <col min="2055" max="2055" width="1.6640625" customWidth="1"/>
    <col min="2056" max="2056" width="14.33203125" bestFit="1" customWidth="1"/>
    <col min="2057" max="2057" width="1.6640625" customWidth="1"/>
    <col min="2058" max="2058" width="14.5546875" customWidth="1"/>
    <col min="2059" max="2059" width="1.6640625" customWidth="1"/>
    <col min="2060" max="2060" width="13.6640625" customWidth="1"/>
    <col min="2061" max="2061" width="1.6640625" customWidth="1"/>
    <col min="2062" max="2062" width="13.6640625" customWidth="1"/>
    <col min="2063" max="2063" width="1.6640625" customWidth="1"/>
    <col min="2064" max="2064" width="13.6640625" customWidth="1"/>
    <col min="2065" max="2065" width="1.6640625" customWidth="1"/>
    <col min="2066" max="2066" width="13.6640625" customWidth="1"/>
    <col min="2067" max="2067" width="2" customWidth="1"/>
    <col min="2068" max="2068" width="14.88671875" customWidth="1"/>
    <col min="2070" max="2070" width="10.33203125" bestFit="1" customWidth="1"/>
    <col min="2305" max="2305" width="1.6640625" customWidth="1"/>
    <col min="2306" max="2306" width="22.88671875" customWidth="1"/>
    <col min="2307" max="2307" width="42.44140625" customWidth="1"/>
    <col min="2308" max="2308" width="13.6640625" customWidth="1"/>
    <col min="2309" max="2309" width="1.6640625" customWidth="1"/>
    <col min="2310" max="2310" width="14.5546875" customWidth="1"/>
    <col min="2311" max="2311" width="1.6640625" customWidth="1"/>
    <col min="2312" max="2312" width="14.33203125" bestFit="1" customWidth="1"/>
    <col min="2313" max="2313" width="1.6640625" customWidth="1"/>
    <col min="2314" max="2314" width="14.5546875" customWidth="1"/>
    <col min="2315" max="2315" width="1.6640625" customWidth="1"/>
    <col min="2316" max="2316" width="13.6640625" customWidth="1"/>
    <col min="2317" max="2317" width="1.6640625" customWidth="1"/>
    <col min="2318" max="2318" width="13.6640625" customWidth="1"/>
    <col min="2319" max="2319" width="1.6640625" customWidth="1"/>
    <col min="2320" max="2320" width="13.6640625" customWidth="1"/>
    <col min="2321" max="2321" width="1.6640625" customWidth="1"/>
    <col min="2322" max="2322" width="13.6640625" customWidth="1"/>
    <col min="2323" max="2323" width="2" customWidth="1"/>
    <col min="2324" max="2324" width="14.88671875" customWidth="1"/>
    <col min="2326" max="2326" width="10.33203125" bestFit="1" customWidth="1"/>
    <col min="2561" max="2561" width="1.6640625" customWidth="1"/>
    <col min="2562" max="2562" width="22.88671875" customWidth="1"/>
    <col min="2563" max="2563" width="42.44140625" customWidth="1"/>
    <col min="2564" max="2564" width="13.6640625" customWidth="1"/>
    <col min="2565" max="2565" width="1.6640625" customWidth="1"/>
    <col min="2566" max="2566" width="14.5546875" customWidth="1"/>
    <col min="2567" max="2567" width="1.6640625" customWidth="1"/>
    <col min="2568" max="2568" width="14.33203125" bestFit="1" customWidth="1"/>
    <col min="2569" max="2569" width="1.6640625" customWidth="1"/>
    <col min="2570" max="2570" width="14.5546875" customWidth="1"/>
    <col min="2571" max="2571" width="1.6640625" customWidth="1"/>
    <col min="2572" max="2572" width="13.6640625" customWidth="1"/>
    <col min="2573" max="2573" width="1.6640625" customWidth="1"/>
    <col min="2574" max="2574" width="13.6640625" customWidth="1"/>
    <col min="2575" max="2575" width="1.6640625" customWidth="1"/>
    <col min="2576" max="2576" width="13.6640625" customWidth="1"/>
    <col min="2577" max="2577" width="1.6640625" customWidth="1"/>
    <col min="2578" max="2578" width="13.6640625" customWidth="1"/>
    <col min="2579" max="2579" width="2" customWidth="1"/>
    <col min="2580" max="2580" width="14.88671875" customWidth="1"/>
    <col min="2582" max="2582" width="10.33203125" bestFit="1" customWidth="1"/>
    <col min="2817" max="2817" width="1.6640625" customWidth="1"/>
    <col min="2818" max="2818" width="22.88671875" customWidth="1"/>
    <col min="2819" max="2819" width="42.44140625" customWidth="1"/>
    <col min="2820" max="2820" width="13.6640625" customWidth="1"/>
    <col min="2821" max="2821" width="1.6640625" customWidth="1"/>
    <col min="2822" max="2822" width="14.5546875" customWidth="1"/>
    <col min="2823" max="2823" width="1.6640625" customWidth="1"/>
    <col min="2824" max="2824" width="14.33203125" bestFit="1" customWidth="1"/>
    <col min="2825" max="2825" width="1.6640625" customWidth="1"/>
    <col min="2826" max="2826" width="14.5546875" customWidth="1"/>
    <col min="2827" max="2827" width="1.6640625" customWidth="1"/>
    <col min="2828" max="2828" width="13.6640625" customWidth="1"/>
    <col min="2829" max="2829" width="1.6640625" customWidth="1"/>
    <col min="2830" max="2830" width="13.6640625" customWidth="1"/>
    <col min="2831" max="2831" width="1.6640625" customWidth="1"/>
    <col min="2832" max="2832" width="13.6640625" customWidth="1"/>
    <col min="2833" max="2833" width="1.6640625" customWidth="1"/>
    <col min="2834" max="2834" width="13.6640625" customWidth="1"/>
    <col min="2835" max="2835" width="2" customWidth="1"/>
    <col min="2836" max="2836" width="14.88671875" customWidth="1"/>
    <col min="2838" max="2838" width="10.33203125" bestFit="1" customWidth="1"/>
    <col min="3073" max="3073" width="1.6640625" customWidth="1"/>
    <col min="3074" max="3074" width="22.88671875" customWidth="1"/>
    <col min="3075" max="3075" width="42.44140625" customWidth="1"/>
    <col min="3076" max="3076" width="13.6640625" customWidth="1"/>
    <col min="3077" max="3077" width="1.6640625" customWidth="1"/>
    <col min="3078" max="3078" width="14.5546875" customWidth="1"/>
    <col min="3079" max="3079" width="1.6640625" customWidth="1"/>
    <col min="3080" max="3080" width="14.33203125" bestFit="1" customWidth="1"/>
    <col min="3081" max="3081" width="1.6640625" customWidth="1"/>
    <col min="3082" max="3082" width="14.5546875" customWidth="1"/>
    <col min="3083" max="3083" width="1.6640625" customWidth="1"/>
    <col min="3084" max="3084" width="13.6640625" customWidth="1"/>
    <col min="3085" max="3085" width="1.6640625" customWidth="1"/>
    <col min="3086" max="3086" width="13.6640625" customWidth="1"/>
    <col min="3087" max="3087" width="1.6640625" customWidth="1"/>
    <col min="3088" max="3088" width="13.6640625" customWidth="1"/>
    <col min="3089" max="3089" width="1.6640625" customWidth="1"/>
    <col min="3090" max="3090" width="13.6640625" customWidth="1"/>
    <col min="3091" max="3091" width="2" customWidth="1"/>
    <col min="3092" max="3092" width="14.88671875" customWidth="1"/>
    <col min="3094" max="3094" width="10.33203125" bestFit="1" customWidth="1"/>
    <col min="3329" max="3329" width="1.6640625" customWidth="1"/>
    <col min="3330" max="3330" width="22.88671875" customWidth="1"/>
    <col min="3331" max="3331" width="42.44140625" customWidth="1"/>
    <col min="3332" max="3332" width="13.6640625" customWidth="1"/>
    <col min="3333" max="3333" width="1.6640625" customWidth="1"/>
    <col min="3334" max="3334" width="14.5546875" customWidth="1"/>
    <col min="3335" max="3335" width="1.6640625" customWidth="1"/>
    <col min="3336" max="3336" width="14.33203125" bestFit="1" customWidth="1"/>
    <col min="3337" max="3337" width="1.6640625" customWidth="1"/>
    <col min="3338" max="3338" width="14.5546875" customWidth="1"/>
    <col min="3339" max="3339" width="1.6640625" customWidth="1"/>
    <col min="3340" max="3340" width="13.6640625" customWidth="1"/>
    <col min="3341" max="3341" width="1.6640625" customWidth="1"/>
    <col min="3342" max="3342" width="13.6640625" customWidth="1"/>
    <col min="3343" max="3343" width="1.6640625" customWidth="1"/>
    <col min="3344" max="3344" width="13.6640625" customWidth="1"/>
    <col min="3345" max="3345" width="1.6640625" customWidth="1"/>
    <col min="3346" max="3346" width="13.6640625" customWidth="1"/>
    <col min="3347" max="3347" width="2" customWidth="1"/>
    <col min="3348" max="3348" width="14.88671875" customWidth="1"/>
    <col min="3350" max="3350" width="10.33203125" bestFit="1" customWidth="1"/>
    <col min="3585" max="3585" width="1.6640625" customWidth="1"/>
    <col min="3586" max="3586" width="22.88671875" customWidth="1"/>
    <col min="3587" max="3587" width="42.44140625" customWidth="1"/>
    <col min="3588" max="3588" width="13.6640625" customWidth="1"/>
    <col min="3589" max="3589" width="1.6640625" customWidth="1"/>
    <col min="3590" max="3590" width="14.5546875" customWidth="1"/>
    <col min="3591" max="3591" width="1.6640625" customWidth="1"/>
    <col min="3592" max="3592" width="14.33203125" bestFit="1" customWidth="1"/>
    <col min="3593" max="3593" width="1.6640625" customWidth="1"/>
    <col min="3594" max="3594" width="14.5546875" customWidth="1"/>
    <col min="3595" max="3595" width="1.6640625" customWidth="1"/>
    <col min="3596" max="3596" width="13.6640625" customWidth="1"/>
    <col min="3597" max="3597" width="1.6640625" customWidth="1"/>
    <col min="3598" max="3598" width="13.6640625" customWidth="1"/>
    <col min="3599" max="3599" width="1.6640625" customWidth="1"/>
    <col min="3600" max="3600" width="13.6640625" customWidth="1"/>
    <col min="3601" max="3601" width="1.6640625" customWidth="1"/>
    <col min="3602" max="3602" width="13.6640625" customWidth="1"/>
    <col min="3603" max="3603" width="2" customWidth="1"/>
    <col min="3604" max="3604" width="14.88671875" customWidth="1"/>
    <col min="3606" max="3606" width="10.33203125" bestFit="1" customWidth="1"/>
    <col min="3841" max="3841" width="1.6640625" customWidth="1"/>
    <col min="3842" max="3842" width="22.88671875" customWidth="1"/>
    <col min="3843" max="3843" width="42.44140625" customWidth="1"/>
    <col min="3844" max="3844" width="13.6640625" customWidth="1"/>
    <col min="3845" max="3845" width="1.6640625" customWidth="1"/>
    <col min="3846" max="3846" width="14.5546875" customWidth="1"/>
    <col min="3847" max="3847" width="1.6640625" customWidth="1"/>
    <col min="3848" max="3848" width="14.33203125" bestFit="1" customWidth="1"/>
    <col min="3849" max="3849" width="1.6640625" customWidth="1"/>
    <col min="3850" max="3850" width="14.5546875" customWidth="1"/>
    <col min="3851" max="3851" width="1.6640625" customWidth="1"/>
    <col min="3852" max="3852" width="13.6640625" customWidth="1"/>
    <col min="3853" max="3853" width="1.6640625" customWidth="1"/>
    <col min="3854" max="3854" width="13.6640625" customWidth="1"/>
    <col min="3855" max="3855" width="1.6640625" customWidth="1"/>
    <col min="3856" max="3856" width="13.6640625" customWidth="1"/>
    <col min="3857" max="3857" width="1.6640625" customWidth="1"/>
    <col min="3858" max="3858" width="13.6640625" customWidth="1"/>
    <col min="3859" max="3859" width="2" customWidth="1"/>
    <col min="3860" max="3860" width="14.88671875" customWidth="1"/>
    <col min="3862" max="3862" width="10.33203125" bestFit="1" customWidth="1"/>
    <col min="4097" max="4097" width="1.6640625" customWidth="1"/>
    <col min="4098" max="4098" width="22.88671875" customWidth="1"/>
    <col min="4099" max="4099" width="42.44140625" customWidth="1"/>
    <col min="4100" max="4100" width="13.6640625" customWidth="1"/>
    <col min="4101" max="4101" width="1.6640625" customWidth="1"/>
    <col min="4102" max="4102" width="14.5546875" customWidth="1"/>
    <col min="4103" max="4103" width="1.6640625" customWidth="1"/>
    <col min="4104" max="4104" width="14.33203125" bestFit="1" customWidth="1"/>
    <col min="4105" max="4105" width="1.6640625" customWidth="1"/>
    <col min="4106" max="4106" width="14.5546875" customWidth="1"/>
    <col min="4107" max="4107" width="1.6640625" customWidth="1"/>
    <col min="4108" max="4108" width="13.6640625" customWidth="1"/>
    <col min="4109" max="4109" width="1.6640625" customWidth="1"/>
    <col min="4110" max="4110" width="13.6640625" customWidth="1"/>
    <col min="4111" max="4111" width="1.6640625" customWidth="1"/>
    <col min="4112" max="4112" width="13.6640625" customWidth="1"/>
    <col min="4113" max="4113" width="1.6640625" customWidth="1"/>
    <col min="4114" max="4114" width="13.6640625" customWidth="1"/>
    <col min="4115" max="4115" width="2" customWidth="1"/>
    <col min="4116" max="4116" width="14.88671875" customWidth="1"/>
    <col min="4118" max="4118" width="10.33203125" bestFit="1" customWidth="1"/>
    <col min="4353" max="4353" width="1.6640625" customWidth="1"/>
    <col min="4354" max="4354" width="22.88671875" customWidth="1"/>
    <col min="4355" max="4355" width="42.44140625" customWidth="1"/>
    <col min="4356" max="4356" width="13.6640625" customWidth="1"/>
    <col min="4357" max="4357" width="1.6640625" customWidth="1"/>
    <col min="4358" max="4358" width="14.5546875" customWidth="1"/>
    <col min="4359" max="4359" width="1.6640625" customWidth="1"/>
    <col min="4360" max="4360" width="14.33203125" bestFit="1" customWidth="1"/>
    <col min="4361" max="4361" width="1.6640625" customWidth="1"/>
    <col min="4362" max="4362" width="14.5546875" customWidth="1"/>
    <col min="4363" max="4363" width="1.6640625" customWidth="1"/>
    <col min="4364" max="4364" width="13.6640625" customWidth="1"/>
    <col min="4365" max="4365" width="1.6640625" customWidth="1"/>
    <col min="4366" max="4366" width="13.6640625" customWidth="1"/>
    <col min="4367" max="4367" width="1.6640625" customWidth="1"/>
    <col min="4368" max="4368" width="13.6640625" customWidth="1"/>
    <col min="4369" max="4369" width="1.6640625" customWidth="1"/>
    <col min="4370" max="4370" width="13.6640625" customWidth="1"/>
    <col min="4371" max="4371" width="2" customWidth="1"/>
    <col min="4372" max="4372" width="14.88671875" customWidth="1"/>
    <col min="4374" max="4374" width="10.33203125" bestFit="1" customWidth="1"/>
    <col min="4609" max="4609" width="1.6640625" customWidth="1"/>
    <col min="4610" max="4610" width="22.88671875" customWidth="1"/>
    <col min="4611" max="4611" width="42.44140625" customWidth="1"/>
    <col min="4612" max="4612" width="13.6640625" customWidth="1"/>
    <col min="4613" max="4613" width="1.6640625" customWidth="1"/>
    <col min="4614" max="4614" width="14.5546875" customWidth="1"/>
    <col min="4615" max="4615" width="1.6640625" customWidth="1"/>
    <col min="4616" max="4616" width="14.33203125" bestFit="1" customWidth="1"/>
    <col min="4617" max="4617" width="1.6640625" customWidth="1"/>
    <col min="4618" max="4618" width="14.5546875" customWidth="1"/>
    <col min="4619" max="4619" width="1.6640625" customWidth="1"/>
    <col min="4620" max="4620" width="13.6640625" customWidth="1"/>
    <col min="4621" max="4621" width="1.6640625" customWidth="1"/>
    <col min="4622" max="4622" width="13.6640625" customWidth="1"/>
    <col min="4623" max="4623" width="1.6640625" customWidth="1"/>
    <col min="4624" max="4624" width="13.6640625" customWidth="1"/>
    <col min="4625" max="4625" width="1.6640625" customWidth="1"/>
    <col min="4626" max="4626" width="13.6640625" customWidth="1"/>
    <col min="4627" max="4627" width="2" customWidth="1"/>
    <col min="4628" max="4628" width="14.88671875" customWidth="1"/>
    <col min="4630" max="4630" width="10.33203125" bestFit="1" customWidth="1"/>
    <col min="4865" max="4865" width="1.6640625" customWidth="1"/>
    <col min="4866" max="4866" width="22.88671875" customWidth="1"/>
    <col min="4867" max="4867" width="42.44140625" customWidth="1"/>
    <col min="4868" max="4868" width="13.6640625" customWidth="1"/>
    <col min="4869" max="4869" width="1.6640625" customWidth="1"/>
    <col min="4870" max="4870" width="14.5546875" customWidth="1"/>
    <col min="4871" max="4871" width="1.6640625" customWidth="1"/>
    <col min="4872" max="4872" width="14.33203125" bestFit="1" customWidth="1"/>
    <col min="4873" max="4873" width="1.6640625" customWidth="1"/>
    <col min="4874" max="4874" width="14.5546875" customWidth="1"/>
    <col min="4875" max="4875" width="1.6640625" customWidth="1"/>
    <col min="4876" max="4876" width="13.6640625" customWidth="1"/>
    <col min="4877" max="4877" width="1.6640625" customWidth="1"/>
    <col min="4878" max="4878" width="13.6640625" customWidth="1"/>
    <col min="4879" max="4879" width="1.6640625" customWidth="1"/>
    <col min="4880" max="4880" width="13.6640625" customWidth="1"/>
    <col min="4881" max="4881" width="1.6640625" customWidth="1"/>
    <col min="4882" max="4882" width="13.6640625" customWidth="1"/>
    <col min="4883" max="4883" width="2" customWidth="1"/>
    <col min="4884" max="4884" width="14.88671875" customWidth="1"/>
    <col min="4886" max="4886" width="10.33203125" bestFit="1" customWidth="1"/>
    <col min="5121" max="5121" width="1.6640625" customWidth="1"/>
    <col min="5122" max="5122" width="22.88671875" customWidth="1"/>
    <col min="5123" max="5123" width="42.44140625" customWidth="1"/>
    <col min="5124" max="5124" width="13.6640625" customWidth="1"/>
    <col min="5125" max="5125" width="1.6640625" customWidth="1"/>
    <col min="5126" max="5126" width="14.5546875" customWidth="1"/>
    <col min="5127" max="5127" width="1.6640625" customWidth="1"/>
    <col min="5128" max="5128" width="14.33203125" bestFit="1" customWidth="1"/>
    <col min="5129" max="5129" width="1.6640625" customWidth="1"/>
    <col min="5130" max="5130" width="14.5546875" customWidth="1"/>
    <col min="5131" max="5131" width="1.6640625" customWidth="1"/>
    <col min="5132" max="5132" width="13.6640625" customWidth="1"/>
    <col min="5133" max="5133" width="1.6640625" customWidth="1"/>
    <col min="5134" max="5134" width="13.6640625" customWidth="1"/>
    <col min="5135" max="5135" width="1.6640625" customWidth="1"/>
    <col min="5136" max="5136" width="13.6640625" customWidth="1"/>
    <col min="5137" max="5137" width="1.6640625" customWidth="1"/>
    <col min="5138" max="5138" width="13.6640625" customWidth="1"/>
    <col min="5139" max="5139" width="2" customWidth="1"/>
    <col min="5140" max="5140" width="14.88671875" customWidth="1"/>
    <col min="5142" max="5142" width="10.33203125" bestFit="1" customWidth="1"/>
    <col min="5377" max="5377" width="1.6640625" customWidth="1"/>
    <col min="5378" max="5378" width="22.88671875" customWidth="1"/>
    <col min="5379" max="5379" width="42.44140625" customWidth="1"/>
    <col min="5380" max="5380" width="13.6640625" customWidth="1"/>
    <col min="5381" max="5381" width="1.6640625" customWidth="1"/>
    <col min="5382" max="5382" width="14.5546875" customWidth="1"/>
    <col min="5383" max="5383" width="1.6640625" customWidth="1"/>
    <col min="5384" max="5384" width="14.33203125" bestFit="1" customWidth="1"/>
    <col min="5385" max="5385" width="1.6640625" customWidth="1"/>
    <col min="5386" max="5386" width="14.5546875" customWidth="1"/>
    <col min="5387" max="5387" width="1.6640625" customWidth="1"/>
    <col min="5388" max="5388" width="13.6640625" customWidth="1"/>
    <col min="5389" max="5389" width="1.6640625" customWidth="1"/>
    <col min="5390" max="5390" width="13.6640625" customWidth="1"/>
    <col min="5391" max="5391" width="1.6640625" customWidth="1"/>
    <col min="5392" max="5392" width="13.6640625" customWidth="1"/>
    <col min="5393" max="5393" width="1.6640625" customWidth="1"/>
    <col min="5394" max="5394" width="13.6640625" customWidth="1"/>
    <col min="5395" max="5395" width="2" customWidth="1"/>
    <col min="5396" max="5396" width="14.88671875" customWidth="1"/>
    <col min="5398" max="5398" width="10.33203125" bestFit="1" customWidth="1"/>
    <col min="5633" max="5633" width="1.6640625" customWidth="1"/>
    <col min="5634" max="5634" width="22.88671875" customWidth="1"/>
    <col min="5635" max="5635" width="42.44140625" customWidth="1"/>
    <col min="5636" max="5636" width="13.6640625" customWidth="1"/>
    <col min="5637" max="5637" width="1.6640625" customWidth="1"/>
    <col min="5638" max="5638" width="14.5546875" customWidth="1"/>
    <col min="5639" max="5639" width="1.6640625" customWidth="1"/>
    <col min="5640" max="5640" width="14.33203125" bestFit="1" customWidth="1"/>
    <col min="5641" max="5641" width="1.6640625" customWidth="1"/>
    <col min="5642" max="5642" width="14.5546875" customWidth="1"/>
    <col min="5643" max="5643" width="1.6640625" customWidth="1"/>
    <col min="5644" max="5644" width="13.6640625" customWidth="1"/>
    <col min="5645" max="5645" width="1.6640625" customWidth="1"/>
    <col min="5646" max="5646" width="13.6640625" customWidth="1"/>
    <col min="5647" max="5647" width="1.6640625" customWidth="1"/>
    <col min="5648" max="5648" width="13.6640625" customWidth="1"/>
    <col min="5649" max="5649" width="1.6640625" customWidth="1"/>
    <col min="5650" max="5650" width="13.6640625" customWidth="1"/>
    <col min="5651" max="5651" width="2" customWidth="1"/>
    <col min="5652" max="5652" width="14.88671875" customWidth="1"/>
    <col min="5654" max="5654" width="10.33203125" bestFit="1" customWidth="1"/>
    <col min="5889" max="5889" width="1.6640625" customWidth="1"/>
    <col min="5890" max="5890" width="22.88671875" customWidth="1"/>
    <col min="5891" max="5891" width="42.44140625" customWidth="1"/>
    <col min="5892" max="5892" width="13.6640625" customWidth="1"/>
    <col min="5893" max="5893" width="1.6640625" customWidth="1"/>
    <col min="5894" max="5894" width="14.5546875" customWidth="1"/>
    <col min="5895" max="5895" width="1.6640625" customWidth="1"/>
    <col min="5896" max="5896" width="14.33203125" bestFit="1" customWidth="1"/>
    <col min="5897" max="5897" width="1.6640625" customWidth="1"/>
    <col min="5898" max="5898" width="14.5546875" customWidth="1"/>
    <col min="5899" max="5899" width="1.6640625" customWidth="1"/>
    <col min="5900" max="5900" width="13.6640625" customWidth="1"/>
    <col min="5901" max="5901" width="1.6640625" customWidth="1"/>
    <col min="5902" max="5902" width="13.6640625" customWidth="1"/>
    <col min="5903" max="5903" width="1.6640625" customWidth="1"/>
    <col min="5904" max="5904" width="13.6640625" customWidth="1"/>
    <col min="5905" max="5905" width="1.6640625" customWidth="1"/>
    <col min="5906" max="5906" width="13.6640625" customWidth="1"/>
    <col min="5907" max="5907" width="2" customWidth="1"/>
    <col min="5908" max="5908" width="14.88671875" customWidth="1"/>
    <col min="5910" max="5910" width="10.33203125" bestFit="1" customWidth="1"/>
    <col min="6145" max="6145" width="1.6640625" customWidth="1"/>
    <col min="6146" max="6146" width="22.88671875" customWidth="1"/>
    <col min="6147" max="6147" width="42.44140625" customWidth="1"/>
    <col min="6148" max="6148" width="13.6640625" customWidth="1"/>
    <col min="6149" max="6149" width="1.6640625" customWidth="1"/>
    <col min="6150" max="6150" width="14.5546875" customWidth="1"/>
    <col min="6151" max="6151" width="1.6640625" customWidth="1"/>
    <col min="6152" max="6152" width="14.33203125" bestFit="1" customWidth="1"/>
    <col min="6153" max="6153" width="1.6640625" customWidth="1"/>
    <col min="6154" max="6154" width="14.5546875" customWidth="1"/>
    <col min="6155" max="6155" width="1.6640625" customWidth="1"/>
    <col min="6156" max="6156" width="13.6640625" customWidth="1"/>
    <col min="6157" max="6157" width="1.6640625" customWidth="1"/>
    <col min="6158" max="6158" width="13.6640625" customWidth="1"/>
    <col min="6159" max="6159" width="1.6640625" customWidth="1"/>
    <col min="6160" max="6160" width="13.6640625" customWidth="1"/>
    <col min="6161" max="6161" width="1.6640625" customWidth="1"/>
    <col min="6162" max="6162" width="13.6640625" customWidth="1"/>
    <col min="6163" max="6163" width="2" customWidth="1"/>
    <col min="6164" max="6164" width="14.88671875" customWidth="1"/>
    <col min="6166" max="6166" width="10.33203125" bestFit="1" customWidth="1"/>
    <col min="6401" max="6401" width="1.6640625" customWidth="1"/>
    <col min="6402" max="6402" width="22.88671875" customWidth="1"/>
    <col min="6403" max="6403" width="42.44140625" customWidth="1"/>
    <col min="6404" max="6404" width="13.6640625" customWidth="1"/>
    <col min="6405" max="6405" width="1.6640625" customWidth="1"/>
    <col min="6406" max="6406" width="14.5546875" customWidth="1"/>
    <col min="6407" max="6407" width="1.6640625" customWidth="1"/>
    <col min="6408" max="6408" width="14.33203125" bestFit="1" customWidth="1"/>
    <col min="6409" max="6409" width="1.6640625" customWidth="1"/>
    <col min="6410" max="6410" width="14.5546875" customWidth="1"/>
    <col min="6411" max="6411" width="1.6640625" customWidth="1"/>
    <col min="6412" max="6412" width="13.6640625" customWidth="1"/>
    <col min="6413" max="6413" width="1.6640625" customWidth="1"/>
    <col min="6414" max="6414" width="13.6640625" customWidth="1"/>
    <col min="6415" max="6415" width="1.6640625" customWidth="1"/>
    <col min="6416" max="6416" width="13.6640625" customWidth="1"/>
    <col min="6417" max="6417" width="1.6640625" customWidth="1"/>
    <col min="6418" max="6418" width="13.6640625" customWidth="1"/>
    <col min="6419" max="6419" width="2" customWidth="1"/>
    <col min="6420" max="6420" width="14.88671875" customWidth="1"/>
    <col min="6422" max="6422" width="10.33203125" bestFit="1" customWidth="1"/>
    <col min="6657" max="6657" width="1.6640625" customWidth="1"/>
    <col min="6658" max="6658" width="22.88671875" customWidth="1"/>
    <col min="6659" max="6659" width="42.44140625" customWidth="1"/>
    <col min="6660" max="6660" width="13.6640625" customWidth="1"/>
    <col min="6661" max="6661" width="1.6640625" customWidth="1"/>
    <col min="6662" max="6662" width="14.5546875" customWidth="1"/>
    <col min="6663" max="6663" width="1.6640625" customWidth="1"/>
    <col min="6664" max="6664" width="14.33203125" bestFit="1" customWidth="1"/>
    <col min="6665" max="6665" width="1.6640625" customWidth="1"/>
    <col min="6666" max="6666" width="14.5546875" customWidth="1"/>
    <col min="6667" max="6667" width="1.6640625" customWidth="1"/>
    <col min="6668" max="6668" width="13.6640625" customWidth="1"/>
    <col min="6669" max="6669" width="1.6640625" customWidth="1"/>
    <col min="6670" max="6670" width="13.6640625" customWidth="1"/>
    <col min="6671" max="6671" width="1.6640625" customWidth="1"/>
    <col min="6672" max="6672" width="13.6640625" customWidth="1"/>
    <col min="6673" max="6673" width="1.6640625" customWidth="1"/>
    <col min="6674" max="6674" width="13.6640625" customWidth="1"/>
    <col min="6675" max="6675" width="2" customWidth="1"/>
    <col min="6676" max="6676" width="14.88671875" customWidth="1"/>
    <col min="6678" max="6678" width="10.33203125" bestFit="1" customWidth="1"/>
    <col min="6913" max="6913" width="1.6640625" customWidth="1"/>
    <col min="6914" max="6914" width="22.88671875" customWidth="1"/>
    <col min="6915" max="6915" width="42.44140625" customWidth="1"/>
    <col min="6916" max="6916" width="13.6640625" customWidth="1"/>
    <col min="6917" max="6917" width="1.6640625" customWidth="1"/>
    <col min="6918" max="6918" width="14.5546875" customWidth="1"/>
    <col min="6919" max="6919" width="1.6640625" customWidth="1"/>
    <col min="6920" max="6920" width="14.33203125" bestFit="1" customWidth="1"/>
    <col min="6921" max="6921" width="1.6640625" customWidth="1"/>
    <col min="6922" max="6922" width="14.5546875" customWidth="1"/>
    <col min="6923" max="6923" width="1.6640625" customWidth="1"/>
    <col min="6924" max="6924" width="13.6640625" customWidth="1"/>
    <col min="6925" max="6925" width="1.6640625" customWidth="1"/>
    <col min="6926" max="6926" width="13.6640625" customWidth="1"/>
    <col min="6927" max="6927" width="1.6640625" customWidth="1"/>
    <col min="6928" max="6928" width="13.6640625" customWidth="1"/>
    <col min="6929" max="6929" width="1.6640625" customWidth="1"/>
    <col min="6930" max="6930" width="13.6640625" customWidth="1"/>
    <col min="6931" max="6931" width="2" customWidth="1"/>
    <col min="6932" max="6932" width="14.88671875" customWidth="1"/>
    <col min="6934" max="6934" width="10.33203125" bestFit="1" customWidth="1"/>
    <col min="7169" max="7169" width="1.6640625" customWidth="1"/>
    <col min="7170" max="7170" width="22.88671875" customWidth="1"/>
    <col min="7171" max="7171" width="42.44140625" customWidth="1"/>
    <col min="7172" max="7172" width="13.6640625" customWidth="1"/>
    <col min="7173" max="7173" width="1.6640625" customWidth="1"/>
    <col min="7174" max="7174" width="14.5546875" customWidth="1"/>
    <col min="7175" max="7175" width="1.6640625" customWidth="1"/>
    <col min="7176" max="7176" width="14.33203125" bestFit="1" customWidth="1"/>
    <col min="7177" max="7177" width="1.6640625" customWidth="1"/>
    <col min="7178" max="7178" width="14.5546875" customWidth="1"/>
    <col min="7179" max="7179" width="1.6640625" customWidth="1"/>
    <col min="7180" max="7180" width="13.6640625" customWidth="1"/>
    <col min="7181" max="7181" width="1.6640625" customWidth="1"/>
    <col min="7182" max="7182" width="13.6640625" customWidth="1"/>
    <col min="7183" max="7183" width="1.6640625" customWidth="1"/>
    <col min="7184" max="7184" width="13.6640625" customWidth="1"/>
    <col min="7185" max="7185" width="1.6640625" customWidth="1"/>
    <col min="7186" max="7186" width="13.6640625" customWidth="1"/>
    <col min="7187" max="7187" width="2" customWidth="1"/>
    <col min="7188" max="7188" width="14.88671875" customWidth="1"/>
    <col min="7190" max="7190" width="10.33203125" bestFit="1" customWidth="1"/>
    <col min="7425" max="7425" width="1.6640625" customWidth="1"/>
    <col min="7426" max="7426" width="22.88671875" customWidth="1"/>
    <col min="7427" max="7427" width="42.44140625" customWidth="1"/>
    <col min="7428" max="7428" width="13.6640625" customWidth="1"/>
    <col min="7429" max="7429" width="1.6640625" customWidth="1"/>
    <col min="7430" max="7430" width="14.5546875" customWidth="1"/>
    <col min="7431" max="7431" width="1.6640625" customWidth="1"/>
    <col min="7432" max="7432" width="14.33203125" bestFit="1" customWidth="1"/>
    <col min="7433" max="7433" width="1.6640625" customWidth="1"/>
    <col min="7434" max="7434" width="14.5546875" customWidth="1"/>
    <col min="7435" max="7435" width="1.6640625" customWidth="1"/>
    <col min="7436" max="7436" width="13.6640625" customWidth="1"/>
    <col min="7437" max="7437" width="1.6640625" customWidth="1"/>
    <col min="7438" max="7438" width="13.6640625" customWidth="1"/>
    <col min="7439" max="7439" width="1.6640625" customWidth="1"/>
    <col min="7440" max="7440" width="13.6640625" customWidth="1"/>
    <col min="7441" max="7441" width="1.6640625" customWidth="1"/>
    <col min="7442" max="7442" width="13.6640625" customWidth="1"/>
    <col min="7443" max="7443" width="2" customWidth="1"/>
    <col min="7444" max="7444" width="14.88671875" customWidth="1"/>
    <col min="7446" max="7446" width="10.33203125" bestFit="1" customWidth="1"/>
    <col min="7681" max="7681" width="1.6640625" customWidth="1"/>
    <col min="7682" max="7682" width="22.88671875" customWidth="1"/>
    <col min="7683" max="7683" width="42.44140625" customWidth="1"/>
    <col min="7684" max="7684" width="13.6640625" customWidth="1"/>
    <col min="7685" max="7685" width="1.6640625" customWidth="1"/>
    <col min="7686" max="7686" width="14.5546875" customWidth="1"/>
    <col min="7687" max="7687" width="1.6640625" customWidth="1"/>
    <col min="7688" max="7688" width="14.33203125" bestFit="1" customWidth="1"/>
    <col min="7689" max="7689" width="1.6640625" customWidth="1"/>
    <col min="7690" max="7690" width="14.5546875" customWidth="1"/>
    <col min="7691" max="7691" width="1.6640625" customWidth="1"/>
    <col min="7692" max="7692" width="13.6640625" customWidth="1"/>
    <col min="7693" max="7693" width="1.6640625" customWidth="1"/>
    <col min="7694" max="7694" width="13.6640625" customWidth="1"/>
    <col min="7695" max="7695" width="1.6640625" customWidth="1"/>
    <col min="7696" max="7696" width="13.6640625" customWidth="1"/>
    <col min="7697" max="7697" width="1.6640625" customWidth="1"/>
    <col min="7698" max="7698" width="13.6640625" customWidth="1"/>
    <col min="7699" max="7699" width="2" customWidth="1"/>
    <col min="7700" max="7700" width="14.88671875" customWidth="1"/>
    <col min="7702" max="7702" width="10.33203125" bestFit="1" customWidth="1"/>
    <col min="7937" max="7937" width="1.6640625" customWidth="1"/>
    <col min="7938" max="7938" width="22.88671875" customWidth="1"/>
    <col min="7939" max="7939" width="42.44140625" customWidth="1"/>
    <col min="7940" max="7940" width="13.6640625" customWidth="1"/>
    <col min="7941" max="7941" width="1.6640625" customWidth="1"/>
    <col min="7942" max="7942" width="14.5546875" customWidth="1"/>
    <col min="7943" max="7943" width="1.6640625" customWidth="1"/>
    <col min="7944" max="7944" width="14.33203125" bestFit="1" customWidth="1"/>
    <col min="7945" max="7945" width="1.6640625" customWidth="1"/>
    <col min="7946" max="7946" width="14.5546875" customWidth="1"/>
    <col min="7947" max="7947" width="1.6640625" customWidth="1"/>
    <col min="7948" max="7948" width="13.6640625" customWidth="1"/>
    <col min="7949" max="7949" width="1.6640625" customWidth="1"/>
    <col min="7950" max="7950" width="13.6640625" customWidth="1"/>
    <col min="7951" max="7951" width="1.6640625" customWidth="1"/>
    <col min="7952" max="7952" width="13.6640625" customWidth="1"/>
    <col min="7953" max="7953" width="1.6640625" customWidth="1"/>
    <col min="7954" max="7954" width="13.6640625" customWidth="1"/>
    <col min="7955" max="7955" width="2" customWidth="1"/>
    <col min="7956" max="7956" width="14.88671875" customWidth="1"/>
    <col min="7958" max="7958" width="10.33203125" bestFit="1" customWidth="1"/>
    <col min="8193" max="8193" width="1.6640625" customWidth="1"/>
    <col min="8194" max="8194" width="22.88671875" customWidth="1"/>
    <col min="8195" max="8195" width="42.44140625" customWidth="1"/>
    <col min="8196" max="8196" width="13.6640625" customWidth="1"/>
    <col min="8197" max="8197" width="1.6640625" customWidth="1"/>
    <col min="8198" max="8198" width="14.5546875" customWidth="1"/>
    <col min="8199" max="8199" width="1.6640625" customWidth="1"/>
    <col min="8200" max="8200" width="14.33203125" bestFit="1" customWidth="1"/>
    <col min="8201" max="8201" width="1.6640625" customWidth="1"/>
    <col min="8202" max="8202" width="14.5546875" customWidth="1"/>
    <col min="8203" max="8203" width="1.6640625" customWidth="1"/>
    <col min="8204" max="8204" width="13.6640625" customWidth="1"/>
    <col min="8205" max="8205" width="1.6640625" customWidth="1"/>
    <col min="8206" max="8206" width="13.6640625" customWidth="1"/>
    <col min="8207" max="8207" width="1.6640625" customWidth="1"/>
    <col min="8208" max="8208" width="13.6640625" customWidth="1"/>
    <col min="8209" max="8209" width="1.6640625" customWidth="1"/>
    <col min="8210" max="8210" width="13.6640625" customWidth="1"/>
    <col min="8211" max="8211" width="2" customWidth="1"/>
    <col min="8212" max="8212" width="14.88671875" customWidth="1"/>
    <col min="8214" max="8214" width="10.33203125" bestFit="1" customWidth="1"/>
    <col min="8449" max="8449" width="1.6640625" customWidth="1"/>
    <col min="8450" max="8450" width="22.88671875" customWidth="1"/>
    <col min="8451" max="8451" width="42.44140625" customWidth="1"/>
    <col min="8452" max="8452" width="13.6640625" customWidth="1"/>
    <col min="8453" max="8453" width="1.6640625" customWidth="1"/>
    <col min="8454" max="8454" width="14.5546875" customWidth="1"/>
    <col min="8455" max="8455" width="1.6640625" customWidth="1"/>
    <col min="8456" max="8456" width="14.33203125" bestFit="1" customWidth="1"/>
    <col min="8457" max="8457" width="1.6640625" customWidth="1"/>
    <col min="8458" max="8458" width="14.5546875" customWidth="1"/>
    <col min="8459" max="8459" width="1.6640625" customWidth="1"/>
    <col min="8460" max="8460" width="13.6640625" customWidth="1"/>
    <col min="8461" max="8461" width="1.6640625" customWidth="1"/>
    <col min="8462" max="8462" width="13.6640625" customWidth="1"/>
    <col min="8463" max="8463" width="1.6640625" customWidth="1"/>
    <col min="8464" max="8464" width="13.6640625" customWidth="1"/>
    <col min="8465" max="8465" width="1.6640625" customWidth="1"/>
    <col min="8466" max="8466" width="13.6640625" customWidth="1"/>
    <col min="8467" max="8467" width="2" customWidth="1"/>
    <col min="8468" max="8468" width="14.88671875" customWidth="1"/>
    <col min="8470" max="8470" width="10.33203125" bestFit="1" customWidth="1"/>
    <col min="8705" max="8705" width="1.6640625" customWidth="1"/>
    <col min="8706" max="8706" width="22.88671875" customWidth="1"/>
    <col min="8707" max="8707" width="42.44140625" customWidth="1"/>
    <col min="8708" max="8708" width="13.6640625" customWidth="1"/>
    <col min="8709" max="8709" width="1.6640625" customWidth="1"/>
    <col min="8710" max="8710" width="14.5546875" customWidth="1"/>
    <col min="8711" max="8711" width="1.6640625" customWidth="1"/>
    <col min="8712" max="8712" width="14.33203125" bestFit="1" customWidth="1"/>
    <col min="8713" max="8713" width="1.6640625" customWidth="1"/>
    <col min="8714" max="8714" width="14.5546875" customWidth="1"/>
    <col min="8715" max="8715" width="1.6640625" customWidth="1"/>
    <col min="8716" max="8716" width="13.6640625" customWidth="1"/>
    <col min="8717" max="8717" width="1.6640625" customWidth="1"/>
    <col min="8718" max="8718" width="13.6640625" customWidth="1"/>
    <col min="8719" max="8719" width="1.6640625" customWidth="1"/>
    <col min="8720" max="8720" width="13.6640625" customWidth="1"/>
    <col min="8721" max="8721" width="1.6640625" customWidth="1"/>
    <col min="8722" max="8722" width="13.6640625" customWidth="1"/>
    <col min="8723" max="8723" width="2" customWidth="1"/>
    <col min="8724" max="8724" width="14.88671875" customWidth="1"/>
    <col min="8726" max="8726" width="10.33203125" bestFit="1" customWidth="1"/>
    <col min="8961" max="8961" width="1.6640625" customWidth="1"/>
    <col min="8962" max="8962" width="22.88671875" customWidth="1"/>
    <col min="8963" max="8963" width="42.44140625" customWidth="1"/>
    <col min="8964" max="8964" width="13.6640625" customWidth="1"/>
    <col min="8965" max="8965" width="1.6640625" customWidth="1"/>
    <col min="8966" max="8966" width="14.5546875" customWidth="1"/>
    <col min="8967" max="8967" width="1.6640625" customWidth="1"/>
    <col min="8968" max="8968" width="14.33203125" bestFit="1" customWidth="1"/>
    <col min="8969" max="8969" width="1.6640625" customWidth="1"/>
    <col min="8970" max="8970" width="14.5546875" customWidth="1"/>
    <col min="8971" max="8971" width="1.6640625" customWidth="1"/>
    <col min="8972" max="8972" width="13.6640625" customWidth="1"/>
    <col min="8973" max="8973" width="1.6640625" customWidth="1"/>
    <col min="8974" max="8974" width="13.6640625" customWidth="1"/>
    <col min="8975" max="8975" width="1.6640625" customWidth="1"/>
    <col min="8976" max="8976" width="13.6640625" customWidth="1"/>
    <col min="8977" max="8977" width="1.6640625" customWidth="1"/>
    <col min="8978" max="8978" width="13.6640625" customWidth="1"/>
    <col min="8979" max="8979" width="2" customWidth="1"/>
    <col min="8980" max="8980" width="14.88671875" customWidth="1"/>
    <col min="8982" max="8982" width="10.33203125" bestFit="1" customWidth="1"/>
    <col min="9217" max="9217" width="1.6640625" customWidth="1"/>
    <col min="9218" max="9218" width="22.88671875" customWidth="1"/>
    <col min="9219" max="9219" width="42.44140625" customWidth="1"/>
    <col min="9220" max="9220" width="13.6640625" customWidth="1"/>
    <col min="9221" max="9221" width="1.6640625" customWidth="1"/>
    <col min="9222" max="9222" width="14.5546875" customWidth="1"/>
    <col min="9223" max="9223" width="1.6640625" customWidth="1"/>
    <col min="9224" max="9224" width="14.33203125" bestFit="1" customWidth="1"/>
    <col min="9225" max="9225" width="1.6640625" customWidth="1"/>
    <col min="9226" max="9226" width="14.5546875" customWidth="1"/>
    <col min="9227" max="9227" width="1.6640625" customWidth="1"/>
    <col min="9228" max="9228" width="13.6640625" customWidth="1"/>
    <col min="9229" max="9229" width="1.6640625" customWidth="1"/>
    <col min="9230" max="9230" width="13.6640625" customWidth="1"/>
    <col min="9231" max="9231" width="1.6640625" customWidth="1"/>
    <col min="9232" max="9232" width="13.6640625" customWidth="1"/>
    <col min="9233" max="9233" width="1.6640625" customWidth="1"/>
    <col min="9234" max="9234" width="13.6640625" customWidth="1"/>
    <col min="9235" max="9235" width="2" customWidth="1"/>
    <col min="9236" max="9236" width="14.88671875" customWidth="1"/>
    <col min="9238" max="9238" width="10.33203125" bestFit="1" customWidth="1"/>
    <col min="9473" max="9473" width="1.6640625" customWidth="1"/>
    <col min="9474" max="9474" width="22.88671875" customWidth="1"/>
    <col min="9475" max="9475" width="42.44140625" customWidth="1"/>
    <col min="9476" max="9476" width="13.6640625" customWidth="1"/>
    <col min="9477" max="9477" width="1.6640625" customWidth="1"/>
    <col min="9478" max="9478" width="14.5546875" customWidth="1"/>
    <col min="9479" max="9479" width="1.6640625" customWidth="1"/>
    <col min="9480" max="9480" width="14.33203125" bestFit="1" customWidth="1"/>
    <col min="9481" max="9481" width="1.6640625" customWidth="1"/>
    <col min="9482" max="9482" width="14.5546875" customWidth="1"/>
    <col min="9483" max="9483" width="1.6640625" customWidth="1"/>
    <col min="9484" max="9484" width="13.6640625" customWidth="1"/>
    <col min="9485" max="9485" width="1.6640625" customWidth="1"/>
    <col min="9486" max="9486" width="13.6640625" customWidth="1"/>
    <col min="9487" max="9487" width="1.6640625" customWidth="1"/>
    <col min="9488" max="9488" width="13.6640625" customWidth="1"/>
    <col min="9489" max="9489" width="1.6640625" customWidth="1"/>
    <col min="9490" max="9490" width="13.6640625" customWidth="1"/>
    <col min="9491" max="9491" width="2" customWidth="1"/>
    <col min="9492" max="9492" width="14.88671875" customWidth="1"/>
    <col min="9494" max="9494" width="10.33203125" bestFit="1" customWidth="1"/>
    <col min="9729" max="9729" width="1.6640625" customWidth="1"/>
    <col min="9730" max="9730" width="22.88671875" customWidth="1"/>
    <col min="9731" max="9731" width="42.44140625" customWidth="1"/>
    <col min="9732" max="9732" width="13.6640625" customWidth="1"/>
    <col min="9733" max="9733" width="1.6640625" customWidth="1"/>
    <col min="9734" max="9734" width="14.5546875" customWidth="1"/>
    <col min="9735" max="9735" width="1.6640625" customWidth="1"/>
    <col min="9736" max="9736" width="14.33203125" bestFit="1" customWidth="1"/>
    <col min="9737" max="9737" width="1.6640625" customWidth="1"/>
    <col min="9738" max="9738" width="14.5546875" customWidth="1"/>
    <col min="9739" max="9739" width="1.6640625" customWidth="1"/>
    <col min="9740" max="9740" width="13.6640625" customWidth="1"/>
    <col min="9741" max="9741" width="1.6640625" customWidth="1"/>
    <col min="9742" max="9742" width="13.6640625" customWidth="1"/>
    <col min="9743" max="9743" width="1.6640625" customWidth="1"/>
    <col min="9744" max="9744" width="13.6640625" customWidth="1"/>
    <col min="9745" max="9745" width="1.6640625" customWidth="1"/>
    <col min="9746" max="9746" width="13.6640625" customWidth="1"/>
    <col min="9747" max="9747" width="2" customWidth="1"/>
    <col min="9748" max="9748" width="14.88671875" customWidth="1"/>
    <col min="9750" max="9750" width="10.33203125" bestFit="1" customWidth="1"/>
    <col min="9985" max="9985" width="1.6640625" customWidth="1"/>
    <col min="9986" max="9986" width="22.88671875" customWidth="1"/>
    <col min="9987" max="9987" width="42.44140625" customWidth="1"/>
    <col min="9988" max="9988" width="13.6640625" customWidth="1"/>
    <col min="9989" max="9989" width="1.6640625" customWidth="1"/>
    <col min="9990" max="9990" width="14.5546875" customWidth="1"/>
    <col min="9991" max="9991" width="1.6640625" customWidth="1"/>
    <col min="9992" max="9992" width="14.33203125" bestFit="1" customWidth="1"/>
    <col min="9993" max="9993" width="1.6640625" customWidth="1"/>
    <col min="9994" max="9994" width="14.5546875" customWidth="1"/>
    <col min="9995" max="9995" width="1.6640625" customWidth="1"/>
    <col min="9996" max="9996" width="13.6640625" customWidth="1"/>
    <col min="9997" max="9997" width="1.6640625" customWidth="1"/>
    <col min="9998" max="9998" width="13.6640625" customWidth="1"/>
    <col min="9999" max="9999" width="1.6640625" customWidth="1"/>
    <col min="10000" max="10000" width="13.6640625" customWidth="1"/>
    <col min="10001" max="10001" width="1.6640625" customWidth="1"/>
    <col min="10002" max="10002" width="13.6640625" customWidth="1"/>
    <col min="10003" max="10003" width="2" customWidth="1"/>
    <col min="10004" max="10004" width="14.88671875" customWidth="1"/>
    <col min="10006" max="10006" width="10.33203125" bestFit="1" customWidth="1"/>
    <col min="10241" max="10241" width="1.6640625" customWidth="1"/>
    <col min="10242" max="10242" width="22.88671875" customWidth="1"/>
    <col min="10243" max="10243" width="42.44140625" customWidth="1"/>
    <col min="10244" max="10244" width="13.6640625" customWidth="1"/>
    <col min="10245" max="10245" width="1.6640625" customWidth="1"/>
    <col min="10246" max="10246" width="14.5546875" customWidth="1"/>
    <col min="10247" max="10247" width="1.6640625" customWidth="1"/>
    <col min="10248" max="10248" width="14.33203125" bestFit="1" customWidth="1"/>
    <col min="10249" max="10249" width="1.6640625" customWidth="1"/>
    <col min="10250" max="10250" width="14.5546875" customWidth="1"/>
    <col min="10251" max="10251" width="1.6640625" customWidth="1"/>
    <col min="10252" max="10252" width="13.6640625" customWidth="1"/>
    <col min="10253" max="10253" width="1.6640625" customWidth="1"/>
    <col min="10254" max="10254" width="13.6640625" customWidth="1"/>
    <col min="10255" max="10255" width="1.6640625" customWidth="1"/>
    <col min="10256" max="10256" width="13.6640625" customWidth="1"/>
    <col min="10257" max="10257" width="1.6640625" customWidth="1"/>
    <col min="10258" max="10258" width="13.6640625" customWidth="1"/>
    <col min="10259" max="10259" width="2" customWidth="1"/>
    <col min="10260" max="10260" width="14.88671875" customWidth="1"/>
    <col min="10262" max="10262" width="10.33203125" bestFit="1" customWidth="1"/>
    <col min="10497" max="10497" width="1.6640625" customWidth="1"/>
    <col min="10498" max="10498" width="22.88671875" customWidth="1"/>
    <col min="10499" max="10499" width="42.44140625" customWidth="1"/>
    <col min="10500" max="10500" width="13.6640625" customWidth="1"/>
    <col min="10501" max="10501" width="1.6640625" customWidth="1"/>
    <col min="10502" max="10502" width="14.5546875" customWidth="1"/>
    <col min="10503" max="10503" width="1.6640625" customWidth="1"/>
    <col min="10504" max="10504" width="14.33203125" bestFit="1" customWidth="1"/>
    <col min="10505" max="10505" width="1.6640625" customWidth="1"/>
    <col min="10506" max="10506" width="14.5546875" customWidth="1"/>
    <col min="10507" max="10507" width="1.6640625" customWidth="1"/>
    <col min="10508" max="10508" width="13.6640625" customWidth="1"/>
    <col min="10509" max="10509" width="1.6640625" customWidth="1"/>
    <col min="10510" max="10510" width="13.6640625" customWidth="1"/>
    <col min="10511" max="10511" width="1.6640625" customWidth="1"/>
    <col min="10512" max="10512" width="13.6640625" customWidth="1"/>
    <col min="10513" max="10513" width="1.6640625" customWidth="1"/>
    <col min="10514" max="10514" width="13.6640625" customWidth="1"/>
    <col min="10515" max="10515" width="2" customWidth="1"/>
    <col min="10516" max="10516" width="14.88671875" customWidth="1"/>
    <col min="10518" max="10518" width="10.33203125" bestFit="1" customWidth="1"/>
    <col min="10753" max="10753" width="1.6640625" customWidth="1"/>
    <col min="10754" max="10754" width="22.88671875" customWidth="1"/>
    <col min="10755" max="10755" width="42.44140625" customWidth="1"/>
    <col min="10756" max="10756" width="13.6640625" customWidth="1"/>
    <col min="10757" max="10757" width="1.6640625" customWidth="1"/>
    <col min="10758" max="10758" width="14.5546875" customWidth="1"/>
    <col min="10759" max="10759" width="1.6640625" customWidth="1"/>
    <col min="10760" max="10760" width="14.33203125" bestFit="1" customWidth="1"/>
    <col min="10761" max="10761" width="1.6640625" customWidth="1"/>
    <col min="10762" max="10762" width="14.5546875" customWidth="1"/>
    <col min="10763" max="10763" width="1.6640625" customWidth="1"/>
    <col min="10764" max="10764" width="13.6640625" customWidth="1"/>
    <col min="10765" max="10765" width="1.6640625" customWidth="1"/>
    <col min="10766" max="10766" width="13.6640625" customWidth="1"/>
    <col min="10767" max="10767" width="1.6640625" customWidth="1"/>
    <col min="10768" max="10768" width="13.6640625" customWidth="1"/>
    <col min="10769" max="10769" width="1.6640625" customWidth="1"/>
    <col min="10770" max="10770" width="13.6640625" customWidth="1"/>
    <col min="10771" max="10771" width="2" customWidth="1"/>
    <col min="10772" max="10772" width="14.88671875" customWidth="1"/>
    <col min="10774" max="10774" width="10.33203125" bestFit="1" customWidth="1"/>
    <col min="11009" max="11009" width="1.6640625" customWidth="1"/>
    <col min="11010" max="11010" width="22.88671875" customWidth="1"/>
    <col min="11011" max="11011" width="42.44140625" customWidth="1"/>
    <col min="11012" max="11012" width="13.6640625" customWidth="1"/>
    <col min="11013" max="11013" width="1.6640625" customWidth="1"/>
    <col min="11014" max="11014" width="14.5546875" customWidth="1"/>
    <col min="11015" max="11015" width="1.6640625" customWidth="1"/>
    <col min="11016" max="11016" width="14.33203125" bestFit="1" customWidth="1"/>
    <col min="11017" max="11017" width="1.6640625" customWidth="1"/>
    <col min="11018" max="11018" width="14.5546875" customWidth="1"/>
    <col min="11019" max="11019" width="1.6640625" customWidth="1"/>
    <col min="11020" max="11020" width="13.6640625" customWidth="1"/>
    <col min="11021" max="11021" width="1.6640625" customWidth="1"/>
    <col min="11022" max="11022" width="13.6640625" customWidth="1"/>
    <col min="11023" max="11023" width="1.6640625" customWidth="1"/>
    <col min="11024" max="11024" width="13.6640625" customWidth="1"/>
    <col min="11025" max="11025" width="1.6640625" customWidth="1"/>
    <col min="11026" max="11026" width="13.6640625" customWidth="1"/>
    <col min="11027" max="11027" width="2" customWidth="1"/>
    <col min="11028" max="11028" width="14.88671875" customWidth="1"/>
    <col min="11030" max="11030" width="10.33203125" bestFit="1" customWidth="1"/>
    <col min="11265" max="11265" width="1.6640625" customWidth="1"/>
    <col min="11266" max="11266" width="22.88671875" customWidth="1"/>
    <col min="11267" max="11267" width="42.44140625" customWidth="1"/>
    <col min="11268" max="11268" width="13.6640625" customWidth="1"/>
    <col min="11269" max="11269" width="1.6640625" customWidth="1"/>
    <col min="11270" max="11270" width="14.5546875" customWidth="1"/>
    <col min="11271" max="11271" width="1.6640625" customWidth="1"/>
    <col min="11272" max="11272" width="14.33203125" bestFit="1" customWidth="1"/>
    <col min="11273" max="11273" width="1.6640625" customWidth="1"/>
    <col min="11274" max="11274" width="14.5546875" customWidth="1"/>
    <col min="11275" max="11275" width="1.6640625" customWidth="1"/>
    <col min="11276" max="11276" width="13.6640625" customWidth="1"/>
    <col min="11277" max="11277" width="1.6640625" customWidth="1"/>
    <col min="11278" max="11278" width="13.6640625" customWidth="1"/>
    <col min="11279" max="11279" width="1.6640625" customWidth="1"/>
    <col min="11280" max="11280" width="13.6640625" customWidth="1"/>
    <col min="11281" max="11281" width="1.6640625" customWidth="1"/>
    <col min="11282" max="11282" width="13.6640625" customWidth="1"/>
    <col min="11283" max="11283" width="2" customWidth="1"/>
    <col min="11284" max="11284" width="14.88671875" customWidth="1"/>
    <col min="11286" max="11286" width="10.33203125" bestFit="1" customWidth="1"/>
    <col min="11521" max="11521" width="1.6640625" customWidth="1"/>
    <col min="11522" max="11522" width="22.88671875" customWidth="1"/>
    <col min="11523" max="11523" width="42.44140625" customWidth="1"/>
    <col min="11524" max="11524" width="13.6640625" customWidth="1"/>
    <col min="11525" max="11525" width="1.6640625" customWidth="1"/>
    <col min="11526" max="11526" width="14.5546875" customWidth="1"/>
    <col min="11527" max="11527" width="1.6640625" customWidth="1"/>
    <col min="11528" max="11528" width="14.33203125" bestFit="1" customWidth="1"/>
    <col min="11529" max="11529" width="1.6640625" customWidth="1"/>
    <col min="11530" max="11530" width="14.5546875" customWidth="1"/>
    <col min="11531" max="11531" width="1.6640625" customWidth="1"/>
    <col min="11532" max="11532" width="13.6640625" customWidth="1"/>
    <col min="11533" max="11533" width="1.6640625" customWidth="1"/>
    <col min="11534" max="11534" width="13.6640625" customWidth="1"/>
    <col min="11535" max="11535" width="1.6640625" customWidth="1"/>
    <col min="11536" max="11536" width="13.6640625" customWidth="1"/>
    <col min="11537" max="11537" width="1.6640625" customWidth="1"/>
    <col min="11538" max="11538" width="13.6640625" customWidth="1"/>
    <col min="11539" max="11539" width="2" customWidth="1"/>
    <col min="11540" max="11540" width="14.88671875" customWidth="1"/>
    <col min="11542" max="11542" width="10.33203125" bestFit="1" customWidth="1"/>
    <col min="11777" max="11777" width="1.6640625" customWidth="1"/>
    <col min="11778" max="11778" width="22.88671875" customWidth="1"/>
    <col min="11779" max="11779" width="42.44140625" customWidth="1"/>
    <col min="11780" max="11780" width="13.6640625" customWidth="1"/>
    <col min="11781" max="11781" width="1.6640625" customWidth="1"/>
    <col min="11782" max="11782" width="14.5546875" customWidth="1"/>
    <col min="11783" max="11783" width="1.6640625" customWidth="1"/>
    <col min="11784" max="11784" width="14.33203125" bestFit="1" customWidth="1"/>
    <col min="11785" max="11785" width="1.6640625" customWidth="1"/>
    <col min="11786" max="11786" width="14.5546875" customWidth="1"/>
    <col min="11787" max="11787" width="1.6640625" customWidth="1"/>
    <col min="11788" max="11788" width="13.6640625" customWidth="1"/>
    <col min="11789" max="11789" width="1.6640625" customWidth="1"/>
    <col min="11790" max="11790" width="13.6640625" customWidth="1"/>
    <col min="11791" max="11791" width="1.6640625" customWidth="1"/>
    <col min="11792" max="11792" width="13.6640625" customWidth="1"/>
    <col min="11793" max="11793" width="1.6640625" customWidth="1"/>
    <col min="11794" max="11794" width="13.6640625" customWidth="1"/>
    <col min="11795" max="11795" width="2" customWidth="1"/>
    <col min="11796" max="11796" width="14.88671875" customWidth="1"/>
    <col min="11798" max="11798" width="10.33203125" bestFit="1" customWidth="1"/>
    <col min="12033" max="12033" width="1.6640625" customWidth="1"/>
    <col min="12034" max="12034" width="22.88671875" customWidth="1"/>
    <col min="12035" max="12035" width="42.44140625" customWidth="1"/>
    <col min="12036" max="12036" width="13.6640625" customWidth="1"/>
    <col min="12037" max="12037" width="1.6640625" customWidth="1"/>
    <col min="12038" max="12038" width="14.5546875" customWidth="1"/>
    <col min="12039" max="12039" width="1.6640625" customWidth="1"/>
    <col min="12040" max="12040" width="14.33203125" bestFit="1" customWidth="1"/>
    <col min="12041" max="12041" width="1.6640625" customWidth="1"/>
    <col min="12042" max="12042" width="14.5546875" customWidth="1"/>
    <col min="12043" max="12043" width="1.6640625" customWidth="1"/>
    <col min="12044" max="12044" width="13.6640625" customWidth="1"/>
    <col min="12045" max="12045" width="1.6640625" customWidth="1"/>
    <col min="12046" max="12046" width="13.6640625" customWidth="1"/>
    <col min="12047" max="12047" width="1.6640625" customWidth="1"/>
    <col min="12048" max="12048" width="13.6640625" customWidth="1"/>
    <col min="12049" max="12049" width="1.6640625" customWidth="1"/>
    <col min="12050" max="12050" width="13.6640625" customWidth="1"/>
    <col min="12051" max="12051" width="2" customWidth="1"/>
    <col min="12052" max="12052" width="14.88671875" customWidth="1"/>
    <col min="12054" max="12054" width="10.33203125" bestFit="1" customWidth="1"/>
    <col min="12289" max="12289" width="1.6640625" customWidth="1"/>
    <col min="12290" max="12290" width="22.88671875" customWidth="1"/>
    <col min="12291" max="12291" width="42.44140625" customWidth="1"/>
    <col min="12292" max="12292" width="13.6640625" customWidth="1"/>
    <col min="12293" max="12293" width="1.6640625" customWidth="1"/>
    <col min="12294" max="12294" width="14.5546875" customWidth="1"/>
    <col min="12295" max="12295" width="1.6640625" customWidth="1"/>
    <col min="12296" max="12296" width="14.33203125" bestFit="1" customWidth="1"/>
    <col min="12297" max="12297" width="1.6640625" customWidth="1"/>
    <col min="12298" max="12298" width="14.5546875" customWidth="1"/>
    <col min="12299" max="12299" width="1.6640625" customWidth="1"/>
    <col min="12300" max="12300" width="13.6640625" customWidth="1"/>
    <col min="12301" max="12301" width="1.6640625" customWidth="1"/>
    <col min="12302" max="12302" width="13.6640625" customWidth="1"/>
    <col min="12303" max="12303" width="1.6640625" customWidth="1"/>
    <col min="12304" max="12304" width="13.6640625" customWidth="1"/>
    <col min="12305" max="12305" width="1.6640625" customWidth="1"/>
    <col min="12306" max="12306" width="13.6640625" customWidth="1"/>
    <col min="12307" max="12307" width="2" customWidth="1"/>
    <col min="12308" max="12308" width="14.88671875" customWidth="1"/>
    <col min="12310" max="12310" width="10.33203125" bestFit="1" customWidth="1"/>
    <col min="12545" max="12545" width="1.6640625" customWidth="1"/>
    <col min="12546" max="12546" width="22.88671875" customWidth="1"/>
    <col min="12547" max="12547" width="42.44140625" customWidth="1"/>
    <col min="12548" max="12548" width="13.6640625" customWidth="1"/>
    <col min="12549" max="12549" width="1.6640625" customWidth="1"/>
    <col min="12550" max="12550" width="14.5546875" customWidth="1"/>
    <col min="12551" max="12551" width="1.6640625" customWidth="1"/>
    <col min="12552" max="12552" width="14.33203125" bestFit="1" customWidth="1"/>
    <col min="12553" max="12553" width="1.6640625" customWidth="1"/>
    <col min="12554" max="12554" width="14.5546875" customWidth="1"/>
    <col min="12555" max="12555" width="1.6640625" customWidth="1"/>
    <col min="12556" max="12556" width="13.6640625" customWidth="1"/>
    <col min="12557" max="12557" width="1.6640625" customWidth="1"/>
    <col min="12558" max="12558" width="13.6640625" customWidth="1"/>
    <col min="12559" max="12559" width="1.6640625" customWidth="1"/>
    <col min="12560" max="12560" width="13.6640625" customWidth="1"/>
    <col min="12561" max="12561" width="1.6640625" customWidth="1"/>
    <col min="12562" max="12562" width="13.6640625" customWidth="1"/>
    <col min="12563" max="12563" width="2" customWidth="1"/>
    <col min="12564" max="12564" width="14.88671875" customWidth="1"/>
    <col min="12566" max="12566" width="10.33203125" bestFit="1" customWidth="1"/>
    <col min="12801" max="12801" width="1.6640625" customWidth="1"/>
    <col min="12802" max="12802" width="22.88671875" customWidth="1"/>
    <col min="12803" max="12803" width="42.44140625" customWidth="1"/>
    <col min="12804" max="12804" width="13.6640625" customWidth="1"/>
    <col min="12805" max="12805" width="1.6640625" customWidth="1"/>
    <col min="12806" max="12806" width="14.5546875" customWidth="1"/>
    <col min="12807" max="12807" width="1.6640625" customWidth="1"/>
    <col min="12808" max="12808" width="14.33203125" bestFit="1" customWidth="1"/>
    <col min="12809" max="12809" width="1.6640625" customWidth="1"/>
    <col min="12810" max="12810" width="14.5546875" customWidth="1"/>
    <col min="12811" max="12811" width="1.6640625" customWidth="1"/>
    <col min="12812" max="12812" width="13.6640625" customWidth="1"/>
    <col min="12813" max="12813" width="1.6640625" customWidth="1"/>
    <col min="12814" max="12814" width="13.6640625" customWidth="1"/>
    <col min="12815" max="12815" width="1.6640625" customWidth="1"/>
    <col min="12816" max="12816" width="13.6640625" customWidth="1"/>
    <col min="12817" max="12817" width="1.6640625" customWidth="1"/>
    <col min="12818" max="12818" width="13.6640625" customWidth="1"/>
    <col min="12819" max="12819" width="2" customWidth="1"/>
    <col min="12820" max="12820" width="14.88671875" customWidth="1"/>
    <col min="12822" max="12822" width="10.33203125" bestFit="1" customWidth="1"/>
    <col min="13057" max="13057" width="1.6640625" customWidth="1"/>
    <col min="13058" max="13058" width="22.88671875" customWidth="1"/>
    <col min="13059" max="13059" width="42.44140625" customWidth="1"/>
    <col min="13060" max="13060" width="13.6640625" customWidth="1"/>
    <col min="13061" max="13061" width="1.6640625" customWidth="1"/>
    <col min="13062" max="13062" width="14.5546875" customWidth="1"/>
    <col min="13063" max="13063" width="1.6640625" customWidth="1"/>
    <col min="13064" max="13064" width="14.33203125" bestFit="1" customWidth="1"/>
    <col min="13065" max="13065" width="1.6640625" customWidth="1"/>
    <col min="13066" max="13066" width="14.5546875" customWidth="1"/>
    <col min="13067" max="13067" width="1.6640625" customWidth="1"/>
    <col min="13068" max="13068" width="13.6640625" customWidth="1"/>
    <col min="13069" max="13069" width="1.6640625" customWidth="1"/>
    <col min="13070" max="13070" width="13.6640625" customWidth="1"/>
    <col min="13071" max="13071" width="1.6640625" customWidth="1"/>
    <col min="13072" max="13072" width="13.6640625" customWidth="1"/>
    <col min="13073" max="13073" width="1.6640625" customWidth="1"/>
    <col min="13074" max="13074" width="13.6640625" customWidth="1"/>
    <col min="13075" max="13075" width="2" customWidth="1"/>
    <col min="13076" max="13076" width="14.88671875" customWidth="1"/>
    <col min="13078" max="13078" width="10.33203125" bestFit="1" customWidth="1"/>
    <col min="13313" max="13313" width="1.6640625" customWidth="1"/>
    <col min="13314" max="13314" width="22.88671875" customWidth="1"/>
    <col min="13315" max="13315" width="42.44140625" customWidth="1"/>
    <col min="13316" max="13316" width="13.6640625" customWidth="1"/>
    <col min="13317" max="13317" width="1.6640625" customWidth="1"/>
    <col min="13318" max="13318" width="14.5546875" customWidth="1"/>
    <col min="13319" max="13319" width="1.6640625" customWidth="1"/>
    <col min="13320" max="13320" width="14.33203125" bestFit="1" customWidth="1"/>
    <col min="13321" max="13321" width="1.6640625" customWidth="1"/>
    <col min="13322" max="13322" width="14.5546875" customWidth="1"/>
    <col min="13323" max="13323" width="1.6640625" customWidth="1"/>
    <col min="13324" max="13324" width="13.6640625" customWidth="1"/>
    <col min="13325" max="13325" width="1.6640625" customWidth="1"/>
    <col min="13326" max="13326" width="13.6640625" customWidth="1"/>
    <col min="13327" max="13327" width="1.6640625" customWidth="1"/>
    <col min="13328" max="13328" width="13.6640625" customWidth="1"/>
    <col min="13329" max="13329" width="1.6640625" customWidth="1"/>
    <col min="13330" max="13330" width="13.6640625" customWidth="1"/>
    <col min="13331" max="13331" width="2" customWidth="1"/>
    <col min="13332" max="13332" width="14.88671875" customWidth="1"/>
    <col min="13334" max="13334" width="10.33203125" bestFit="1" customWidth="1"/>
    <col min="13569" max="13569" width="1.6640625" customWidth="1"/>
    <col min="13570" max="13570" width="22.88671875" customWidth="1"/>
    <col min="13571" max="13571" width="42.44140625" customWidth="1"/>
    <col min="13572" max="13572" width="13.6640625" customWidth="1"/>
    <col min="13573" max="13573" width="1.6640625" customWidth="1"/>
    <col min="13574" max="13574" width="14.5546875" customWidth="1"/>
    <col min="13575" max="13575" width="1.6640625" customWidth="1"/>
    <col min="13576" max="13576" width="14.33203125" bestFit="1" customWidth="1"/>
    <col min="13577" max="13577" width="1.6640625" customWidth="1"/>
    <col min="13578" max="13578" width="14.5546875" customWidth="1"/>
    <col min="13579" max="13579" width="1.6640625" customWidth="1"/>
    <col min="13580" max="13580" width="13.6640625" customWidth="1"/>
    <col min="13581" max="13581" width="1.6640625" customWidth="1"/>
    <col min="13582" max="13582" width="13.6640625" customWidth="1"/>
    <col min="13583" max="13583" width="1.6640625" customWidth="1"/>
    <col min="13584" max="13584" width="13.6640625" customWidth="1"/>
    <col min="13585" max="13585" width="1.6640625" customWidth="1"/>
    <col min="13586" max="13586" width="13.6640625" customWidth="1"/>
    <col min="13587" max="13587" width="2" customWidth="1"/>
    <col min="13588" max="13588" width="14.88671875" customWidth="1"/>
    <col min="13590" max="13590" width="10.33203125" bestFit="1" customWidth="1"/>
    <col min="13825" max="13825" width="1.6640625" customWidth="1"/>
    <col min="13826" max="13826" width="22.88671875" customWidth="1"/>
    <col min="13827" max="13827" width="42.44140625" customWidth="1"/>
    <col min="13828" max="13828" width="13.6640625" customWidth="1"/>
    <col min="13829" max="13829" width="1.6640625" customWidth="1"/>
    <col min="13830" max="13830" width="14.5546875" customWidth="1"/>
    <col min="13831" max="13831" width="1.6640625" customWidth="1"/>
    <col min="13832" max="13832" width="14.33203125" bestFit="1" customWidth="1"/>
    <col min="13833" max="13833" width="1.6640625" customWidth="1"/>
    <col min="13834" max="13834" width="14.5546875" customWidth="1"/>
    <col min="13835" max="13835" width="1.6640625" customWidth="1"/>
    <col min="13836" max="13836" width="13.6640625" customWidth="1"/>
    <col min="13837" max="13837" width="1.6640625" customWidth="1"/>
    <col min="13838" max="13838" width="13.6640625" customWidth="1"/>
    <col min="13839" max="13839" width="1.6640625" customWidth="1"/>
    <col min="13840" max="13840" width="13.6640625" customWidth="1"/>
    <col min="13841" max="13841" width="1.6640625" customWidth="1"/>
    <col min="13842" max="13842" width="13.6640625" customWidth="1"/>
    <col min="13843" max="13843" width="2" customWidth="1"/>
    <col min="13844" max="13844" width="14.88671875" customWidth="1"/>
    <col min="13846" max="13846" width="10.33203125" bestFit="1" customWidth="1"/>
    <col min="14081" max="14081" width="1.6640625" customWidth="1"/>
    <col min="14082" max="14082" width="22.88671875" customWidth="1"/>
    <col min="14083" max="14083" width="42.44140625" customWidth="1"/>
    <col min="14084" max="14084" width="13.6640625" customWidth="1"/>
    <col min="14085" max="14085" width="1.6640625" customWidth="1"/>
    <col min="14086" max="14086" width="14.5546875" customWidth="1"/>
    <col min="14087" max="14087" width="1.6640625" customWidth="1"/>
    <col min="14088" max="14088" width="14.33203125" bestFit="1" customWidth="1"/>
    <col min="14089" max="14089" width="1.6640625" customWidth="1"/>
    <col min="14090" max="14090" width="14.5546875" customWidth="1"/>
    <col min="14091" max="14091" width="1.6640625" customWidth="1"/>
    <col min="14092" max="14092" width="13.6640625" customWidth="1"/>
    <col min="14093" max="14093" width="1.6640625" customWidth="1"/>
    <col min="14094" max="14094" width="13.6640625" customWidth="1"/>
    <col min="14095" max="14095" width="1.6640625" customWidth="1"/>
    <col min="14096" max="14096" width="13.6640625" customWidth="1"/>
    <col min="14097" max="14097" width="1.6640625" customWidth="1"/>
    <col min="14098" max="14098" width="13.6640625" customWidth="1"/>
    <col min="14099" max="14099" width="2" customWidth="1"/>
    <col min="14100" max="14100" width="14.88671875" customWidth="1"/>
    <col min="14102" max="14102" width="10.33203125" bestFit="1" customWidth="1"/>
    <col min="14337" max="14337" width="1.6640625" customWidth="1"/>
    <col min="14338" max="14338" width="22.88671875" customWidth="1"/>
    <col min="14339" max="14339" width="42.44140625" customWidth="1"/>
    <col min="14340" max="14340" width="13.6640625" customWidth="1"/>
    <col min="14341" max="14341" width="1.6640625" customWidth="1"/>
    <col min="14342" max="14342" width="14.5546875" customWidth="1"/>
    <col min="14343" max="14343" width="1.6640625" customWidth="1"/>
    <col min="14344" max="14344" width="14.33203125" bestFit="1" customWidth="1"/>
    <col min="14345" max="14345" width="1.6640625" customWidth="1"/>
    <col min="14346" max="14346" width="14.5546875" customWidth="1"/>
    <col min="14347" max="14347" width="1.6640625" customWidth="1"/>
    <col min="14348" max="14348" width="13.6640625" customWidth="1"/>
    <col min="14349" max="14349" width="1.6640625" customWidth="1"/>
    <col min="14350" max="14350" width="13.6640625" customWidth="1"/>
    <col min="14351" max="14351" width="1.6640625" customWidth="1"/>
    <col min="14352" max="14352" width="13.6640625" customWidth="1"/>
    <col min="14353" max="14353" width="1.6640625" customWidth="1"/>
    <col min="14354" max="14354" width="13.6640625" customWidth="1"/>
    <col min="14355" max="14355" width="2" customWidth="1"/>
    <col min="14356" max="14356" width="14.88671875" customWidth="1"/>
    <col min="14358" max="14358" width="10.33203125" bestFit="1" customWidth="1"/>
    <col min="14593" max="14593" width="1.6640625" customWidth="1"/>
    <col min="14594" max="14594" width="22.88671875" customWidth="1"/>
    <col min="14595" max="14595" width="42.44140625" customWidth="1"/>
    <col min="14596" max="14596" width="13.6640625" customWidth="1"/>
    <col min="14597" max="14597" width="1.6640625" customWidth="1"/>
    <col min="14598" max="14598" width="14.5546875" customWidth="1"/>
    <col min="14599" max="14599" width="1.6640625" customWidth="1"/>
    <col min="14600" max="14600" width="14.33203125" bestFit="1" customWidth="1"/>
    <col min="14601" max="14601" width="1.6640625" customWidth="1"/>
    <col min="14602" max="14602" width="14.5546875" customWidth="1"/>
    <col min="14603" max="14603" width="1.6640625" customWidth="1"/>
    <col min="14604" max="14604" width="13.6640625" customWidth="1"/>
    <col min="14605" max="14605" width="1.6640625" customWidth="1"/>
    <col min="14606" max="14606" width="13.6640625" customWidth="1"/>
    <col min="14607" max="14607" width="1.6640625" customWidth="1"/>
    <col min="14608" max="14608" width="13.6640625" customWidth="1"/>
    <col min="14609" max="14609" width="1.6640625" customWidth="1"/>
    <col min="14610" max="14610" width="13.6640625" customWidth="1"/>
    <col min="14611" max="14611" width="2" customWidth="1"/>
    <col min="14612" max="14612" width="14.88671875" customWidth="1"/>
    <col min="14614" max="14614" width="10.33203125" bestFit="1" customWidth="1"/>
    <col min="14849" max="14849" width="1.6640625" customWidth="1"/>
    <col min="14850" max="14850" width="22.88671875" customWidth="1"/>
    <col min="14851" max="14851" width="42.44140625" customWidth="1"/>
    <col min="14852" max="14852" width="13.6640625" customWidth="1"/>
    <col min="14853" max="14853" width="1.6640625" customWidth="1"/>
    <col min="14854" max="14854" width="14.5546875" customWidth="1"/>
    <col min="14855" max="14855" width="1.6640625" customWidth="1"/>
    <col min="14856" max="14856" width="14.33203125" bestFit="1" customWidth="1"/>
    <col min="14857" max="14857" width="1.6640625" customWidth="1"/>
    <col min="14858" max="14858" width="14.5546875" customWidth="1"/>
    <col min="14859" max="14859" width="1.6640625" customWidth="1"/>
    <col min="14860" max="14860" width="13.6640625" customWidth="1"/>
    <col min="14861" max="14861" width="1.6640625" customWidth="1"/>
    <col min="14862" max="14862" width="13.6640625" customWidth="1"/>
    <col min="14863" max="14863" width="1.6640625" customWidth="1"/>
    <col min="14864" max="14864" width="13.6640625" customWidth="1"/>
    <col min="14865" max="14865" width="1.6640625" customWidth="1"/>
    <col min="14866" max="14866" width="13.6640625" customWidth="1"/>
    <col min="14867" max="14867" width="2" customWidth="1"/>
    <col min="14868" max="14868" width="14.88671875" customWidth="1"/>
    <col min="14870" max="14870" width="10.33203125" bestFit="1" customWidth="1"/>
    <col min="15105" max="15105" width="1.6640625" customWidth="1"/>
    <col min="15106" max="15106" width="22.88671875" customWidth="1"/>
    <col min="15107" max="15107" width="42.44140625" customWidth="1"/>
    <col min="15108" max="15108" width="13.6640625" customWidth="1"/>
    <col min="15109" max="15109" width="1.6640625" customWidth="1"/>
    <col min="15110" max="15110" width="14.5546875" customWidth="1"/>
    <col min="15111" max="15111" width="1.6640625" customWidth="1"/>
    <col min="15112" max="15112" width="14.33203125" bestFit="1" customWidth="1"/>
    <col min="15113" max="15113" width="1.6640625" customWidth="1"/>
    <col min="15114" max="15114" width="14.5546875" customWidth="1"/>
    <col min="15115" max="15115" width="1.6640625" customWidth="1"/>
    <col min="15116" max="15116" width="13.6640625" customWidth="1"/>
    <col min="15117" max="15117" width="1.6640625" customWidth="1"/>
    <col min="15118" max="15118" width="13.6640625" customWidth="1"/>
    <col min="15119" max="15119" width="1.6640625" customWidth="1"/>
    <col min="15120" max="15120" width="13.6640625" customWidth="1"/>
    <col min="15121" max="15121" width="1.6640625" customWidth="1"/>
    <col min="15122" max="15122" width="13.6640625" customWidth="1"/>
    <col min="15123" max="15123" width="2" customWidth="1"/>
    <col min="15124" max="15124" width="14.88671875" customWidth="1"/>
    <col min="15126" max="15126" width="10.33203125" bestFit="1" customWidth="1"/>
    <col min="15361" max="15361" width="1.6640625" customWidth="1"/>
    <col min="15362" max="15362" width="22.88671875" customWidth="1"/>
    <col min="15363" max="15363" width="42.44140625" customWidth="1"/>
    <col min="15364" max="15364" width="13.6640625" customWidth="1"/>
    <col min="15365" max="15365" width="1.6640625" customWidth="1"/>
    <col min="15366" max="15366" width="14.5546875" customWidth="1"/>
    <col min="15367" max="15367" width="1.6640625" customWidth="1"/>
    <col min="15368" max="15368" width="14.33203125" bestFit="1" customWidth="1"/>
    <col min="15369" max="15369" width="1.6640625" customWidth="1"/>
    <col min="15370" max="15370" width="14.5546875" customWidth="1"/>
    <col min="15371" max="15371" width="1.6640625" customWidth="1"/>
    <col min="15372" max="15372" width="13.6640625" customWidth="1"/>
    <col min="15373" max="15373" width="1.6640625" customWidth="1"/>
    <col min="15374" max="15374" width="13.6640625" customWidth="1"/>
    <col min="15375" max="15375" width="1.6640625" customWidth="1"/>
    <col min="15376" max="15376" width="13.6640625" customWidth="1"/>
    <col min="15377" max="15377" width="1.6640625" customWidth="1"/>
    <col min="15378" max="15378" width="13.6640625" customWidth="1"/>
    <col min="15379" max="15379" width="2" customWidth="1"/>
    <col min="15380" max="15380" width="14.88671875" customWidth="1"/>
    <col min="15382" max="15382" width="10.33203125" bestFit="1" customWidth="1"/>
    <col min="15617" max="15617" width="1.6640625" customWidth="1"/>
    <col min="15618" max="15618" width="22.88671875" customWidth="1"/>
    <col min="15619" max="15619" width="42.44140625" customWidth="1"/>
    <col min="15620" max="15620" width="13.6640625" customWidth="1"/>
    <col min="15621" max="15621" width="1.6640625" customWidth="1"/>
    <col min="15622" max="15622" width="14.5546875" customWidth="1"/>
    <col min="15623" max="15623" width="1.6640625" customWidth="1"/>
    <col min="15624" max="15624" width="14.33203125" bestFit="1" customWidth="1"/>
    <col min="15625" max="15625" width="1.6640625" customWidth="1"/>
    <col min="15626" max="15626" width="14.5546875" customWidth="1"/>
    <col min="15627" max="15627" width="1.6640625" customWidth="1"/>
    <col min="15628" max="15628" width="13.6640625" customWidth="1"/>
    <col min="15629" max="15629" width="1.6640625" customWidth="1"/>
    <col min="15630" max="15630" width="13.6640625" customWidth="1"/>
    <col min="15631" max="15631" width="1.6640625" customWidth="1"/>
    <col min="15632" max="15632" width="13.6640625" customWidth="1"/>
    <col min="15633" max="15633" width="1.6640625" customWidth="1"/>
    <col min="15634" max="15634" width="13.6640625" customWidth="1"/>
    <col min="15635" max="15635" width="2" customWidth="1"/>
    <col min="15636" max="15636" width="14.88671875" customWidth="1"/>
    <col min="15638" max="15638" width="10.33203125" bestFit="1" customWidth="1"/>
    <col min="15873" max="15873" width="1.6640625" customWidth="1"/>
    <col min="15874" max="15874" width="22.88671875" customWidth="1"/>
    <col min="15875" max="15875" width="42.44140625" customWidth="1"/>
    <col min="15876" max="15876" width="13.6640625" customWidth="1"/>
    <col min="15877" max="15877" width="1.6640625" customWidth="1"/>
    <col min="15878" max="15878" width="14.5546875" customWidth="1"/>
    <col min="15879" max="15879" width="1.6640625" customWidth="1"/>
    <col min="15880" max="15880" width="14.33203125" bestFit="1" customWidth="1"/>
    <col min="15881" max="15881" width="1.6640625" customWidth="1"/>
    <col min="15882" max="15882" width="14.5546875" customWidth="1"/>
    <col min="15883" max="15883" width="1.6640625" customWidth="1"/>
    <col min="15884" max="15884" width="13.6640625" customWidth="1"/>
    <col min="15885" max="15885" width="1.6640625" customWidth="1"/>
    <col min="15886" max="15886" width="13.6640625" customWidth="1"/>
    <col min="15887" max="15887" width="1.6640625" customWidth="1"/>
    <col min="15888" max="15888" width="13.6640625" customWidth="1"/>
    <col min="15889" max="15889" width="1.6640625" customWidth="1"/>
    <col min="15890" max="15890" width="13.6640625" customWidth="1"/>
    <col min="15891" max="15891" width="2" customWidth="1"/>
    <col min="15892" max="15892" width="14.88671875" customWidth="1"/>
    <col min="15894" max="15894" width="10.33203125" bestFit="1" customWidth="1"/>
    <col min="16129" max="16129" width="1.6640625" customWidth="1"/>
    <col min="16130" max="16130" width="22.88671875" customWidth="1"/>
    <col min="16131" max="16131" width="42.44140625" customWidth="1"/>
    <col min="16132" max="16132" width="13.6640625" customWidth="1"/>
    <col min="16133" max="16133" width="1.6640625" customWidth="1"/>
    <col min="16134" max="16134" width="14.5546875" customWidth="1"/>
    <col min="16135" max="16135" width="1.6640625" customWidth="1"/>
    <col min="16136" max="16136" width="14.33203125" bestFit="1" customWidth="1"/>
    <col min="16137" max="16137" width="1.6640625" customWidth="1"/>
    <col min="16138" max="16138" width="14.5546875" customWidth="1"/>
    <col min="16139" max="16139" width="1.6640625" customWidth="1"/>
    <col min="16140" max="16140" width="13.6640625" customWidth="1"/>
    <col min="16141" max="16141" width="1.6640625" customWidth="1"/>
    <col min="16142" max="16142" width="13.6640625" customWidth="1"/>
    <col min="16143" max="16143" width="1.6640625" customWidth="1"/>
    <col min="16144" max="16144" width="13.6640625" customWidth="1"/>
    <col min="16145" max="16145" width="1.6640625" customWidth="1"/>
    <col min="16146" max="16146" width="13.6640625" customWidth="1"/>
    <col min="16147" max="16147" width="2" customWidth="1"/>
    <col min="16148" max="16148" width="14.88671875" customWidth="1"/>
    <col min="16150" max="16150" width="10.33203125" bestFit="1" customWidth="1"/>
  </cols>
  <sheetData>
    <row r="1" spans="1:22" x14ac:dyDescent="0.3">
      <c r="A1" s="153" t="s">
        <v>121</v>
      </c>
      <c r="C1" s="153"/>
    </row>
    <row r="2" spans="1:22" x14ac:dyDescent="0.3">
      <c r="A2" s="153" t="s">
        <v>122</v>
      </c>
      <c r="C2" s="153"/>
      <c r="D2" s="155" t="s">
        <v>123</v>
      </c>
      <c r="E2" s="15"/>
      <c r="F2" s="155" t="s">
        <v>2</v>
      </c>
      <c r="G2" s="15"/>
      <c r="H2" s="155" t="s">
        <v>3</v>
      </c>
      <c r="I2" s="15"/>
      <c r="J2" s="155" t="s">
        <v>4</v>
      </c>
      <c r="K2" s="15"/>
      <c r="L2" s="155" t="s">
        <v>5</v>
      </c>
      <c r="M2" s="15"/>
      <c r="N2" s="155"/>
      <c r="O2" s="15"/>
      <c r="P2" s="155"/>
      <c r="Q2" s="156"/>
      <c r="R2" s="155"/>
      <c r="T2" s="157"/>
    </row>
    <row r="4" spans="1:22" x14ac:dyDescent="0.3">
      <c r="A4" s="153" t="s">
        <v>124</v>
      </c>
      <c r="C4" s="153"/>
    </row>
    <row r="5" spans="1:22" x14ac:dyDescent="0.3">
      <c r="B5" s="153"/>
      <c r="C5" s="153" t="s">
        <v>125</v>
      </c>
      <c r="D5" s="158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</row>
    <row r="6" spans="1:22" x14ac:dyDescent="0.3">
      <c r="B6" s="153"/>
      <c r="C6" s="153" t="s">
        <v>126</v>
      </c>
      <c r="D6" s="158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</row>
    <row r="7" spans="1:22" x14ac:dyDescent="0.3">
      <c r="B7" s="153"/>
      <c r="C7" s="153" t="s">
        <v>127</v>
      </c>
      <c r="D7" s="158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</row>
    <row r="8" spans="1:22" x14ac:dyDescent="0.3">
      <c r="B8" s="153"/>
      <c r="C8" s="153" t="s">
        <v>128</v>
      </c>
      <c r="D8" s="158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</row>
    <row r="9" spans="1:22" x14ac:dyDescent="0.3">
      <c r="B9" s="153"/>
      <c r="C9" s="153" t="s">
        <v>129</v>
      </c>
      <c r="D9" s="158"/>
      <c r="E9" s="154"/>
      <c r="F9" s="154"/>
      <c r="G9" s="154"/>
      <c r="H9" s="165"/>
      <c r="I9" s="154"/>
      <c r="J9" s="154"/>
      <c r="K9" s="154"/>
      <c r="L9" s="154"/>
      <c r="M9" s="154"/>
      <c r="N9" s="154"/>
      <c r="O9" s="154"/>
      <c r="P9" s="154"/>
      <c r="Q9" s="154"/>
      <c r="R9" s="154"/>
      <c r="V9" s="159"/>
    </row>
    <row r="10" spans="1:22" x14ac:dyDescent="0.3">
      <c r="A10" s="153" t="s">
        <v>130</v>
      </c>
      <c r="C10" s="153"/>
      <c r="D10" s="160">
        <f>SUM(D5:D8)</f>
        <v>0</v>
      </c>
      <c r="E10" s="154"/>
      <c r="F10" s="160">
        <f>SUM(F5:F8)</f>
        <v>0</v>
      </c>
      <c r="G10" s="154"/>
      <c r="H10" s="161">
        <f>SUM(H5:H9)</f>
        <v>0</v>
      </c>
      <c r="I10" s="154"/>
      <c r="J10" s="161">
        <f>SUM(J5:J9)</f>
        <v>0</v>
      </c>
      <c r="K10" s="154"/>
      <c r="L10" s="161">
        <f>SUM(L5:L9)</f>
        <v>0</v>
      </c>
      <c r="M10" s="154"/>
      <c r="N10" s="161">
        <f>SUM(N5:N9)</f>
        <v>0</v>
      </c>
      <c r="O10" s="154"/>
      <c r="P10" s="161">
        <f>SUM(P5:P9)</f>
        <v>0</v>
      </c>
      <c r="Q10" s="154"/>
      <c r="R10" s="161">
        <f>SUM(R5:R9)</f>
        <v>0</v>
      </c>
      <c r="T10" s="161">
        <f>SUM(T5:T9)</f>
        <v>0</v>
      </c>
    </row>
    <row r="11" spans="1:22" x14ac:dyDescent="0.3">
      <c r="B11" s="153"/>
      <c r="C11" s="153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</row>
    <row r="12" spans="1:22" x14ac:dyDescent="0.3">
      <c r="A12" s="153" t="s">
        <v>131</v>
      </c>
      <c r="C12" s="153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</row>
    <row r="13" spans="1:22" x14ac:dyDescent="0.3">
      <c r="B13" s="153"/>
      <c r="C13" s="153" t="s">
        <v>132</v>
      </c>
      <c r="D13" s="158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</row>
    <row r="14" spans="1:22" x14ac:dyDescent="0.3">
      <c r="B14" s="153"/>
      <c r="C14" s="153" t="s">
        <v>133</v>
      </c>
      <c r="D14" s="158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</row>
    <row r="15" spans="1:22" x14ac:dyDescent="0.3">
      <c r="B15" s="153"/>
      <c r="C15" s="153" t="s">
        <v>134</v>
      </c>
      <c r="D15" s="158"/>
      <c r="E15" s="154"/>
      <c r="F15" s="154"/>
      <c r="G15" s="154"/>
      <c r="H15" s="154"/>
      <c r="I15" s="154"/>
      <c r="K15" s="154"/>
      <c r="L15" s="154"/>
      <c r="M15" s="154"/>
      <c r="N15" s="154"/>
      <c r="O15" s="154"/>
      <c r="P15" s="154"/>
      <c r="Q15" s="154"/>
      <c r="R15" s="154"/>
    </row>
    <row r="16" spans="1:22" x14ac:dyDescent="0.3">
      <c r="B16" s="153"/>
      <c r="C16" s="153" t="s">
        <v>135</v>
      </c>
      <c r="D16" s="158"/>
      <c r="E16" s="154"/>
      <c r="F16" s="154"/>
      <c r="G16" s="154"/>
      <c r="H16" s="154"/>
      <c r="I16" s="154"/>
      <c r="K16" s="154"/>
      <c r="L16" s="154"/>
      <c r="M16" s="154"/>
      <c r="N16" s="154"/>
      <c r="O16" s="154"/>
      <c r="P16" s="154"/>
      <c r="Q16" s="154"/>
      <c r="R16" s="154"/>
    </row>
    <row r="17" spans="1:20" x14ac:dyDescent="0.3">
      <c r="B17" s="153"/>
      <c r="C17" s="153" t="s">
        <v>136</v>
      </c>
      <c r="D17" s="158"/>
      <c r="E17" s="154"/>
      <c r="F17" s="154"/>
      <c r="G17" s="154"/>
      <c r="H17" s="154"/>
      <c r="I17" s="154"/>
      <c r="K17" s="154"/>
      <c r="L17" s="154"/>
      <c r="M17" s="154"/>
      <c r="N17" s="154"/>
      <c r="O17" s="154"/>
      <c r="P17" s="154"/>
      <c r="Q17" s="154"/>
      <c r="R17" s="154"/>
    </row>
    <row r="18" spans="1:20" x14ac:dyDescent="0.3">
      <c r="B18" s="153"/>
      <c r="C18" s="153" t="s">
        <v>137</v>
      </c>
      <c r="D18" s="158"/>
      <c r="E18" s="154"/>
      <c r="F18" s="154"/>
      <c r="G18" s="154"/>
      <c r="H18" s="154"/>
      <c r="I18" s="154"/>
      <c r="K18" s="154"/>
      <c r="L18" s="154"/>
      <c r="M18" s="154"/>
      <c r="N18" s="154"/>
      <c r="O18" s="154"/>
      <c r="P18" s="154"/>
      <c r="Q18" s="154"/>
      <c r="R18" s="154"/>
    </row>
    <row r="19" spans="1:20" x14ac:dyDescent="0.3">
      <c r="B19" s="153"/>
      <c r="C19" s="153" t="s">
        <v>137</v>
      </c>
      <c r="D19" s="158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</row>
    <row r="20" spans="1:20" x14ac:dyDescent="0.3">
      <c r="B20" s="153"/>
      <c r="C20" s="153" t="s">
        <v>138</v>
      </c>
      <c r="D20" s="158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</row>
    <row r="21" spans="1:20" x14ac:dyDescent="0.3">
      <c r="A21" s="153" t="s">
        <v>139</v>
      </c>
      <c r="C21" s="153"/>
      <c r="D21" s="160">
        <f>SUM(D13:D20)</f>
        <v>0</v>
      </c>
      <c r="E21" s="154"/>
      <c r="F21" s="160">
        <f>SUM(F13:F20)</f>
        <v>0</v>
      </c>
      <c r="G21" s="154"/>
      <c r="H21" s="161">
        <f>SUM(H13:H20)</f>
        <v>0</v>
      </c>
      <c r="I21" s="154"/>
      <c r="J21" s="161"/>
      <c r="K21" s="154"/>
      <c r="L21" s="161"/>
      <c r="M21" s="154"/>
      <c r="N21" s="161"/>
      <c r="O21" s="154"/>
      <c r="P21" s="161"/>
      <c r="Q21" s="154"/>
      <c r="R21" s="161"/>
      <c r="T21" s="161"/>
    </row>
    <row r="22" spans="1:20" x14ac:dyDescent="0.3">
      <c r="B22" s="153"/>
      <c r="C22" s="153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</row>
    <row r="23" spans="1:20" ht="15" thickBot="1" x14ac:dyDescent="0.35">
      <c r="A23" s="153" t="s">
        <v>140</v>
      </c>
      <c r="C23" s="153"/>
      <c r="D23" s="162">
        <f>+D10-D21</f>
        <v>0</v>
      </c>
      <c r="E23" s="154"/>
      <c r="F23" s="162">
        <f>+F10-F21</f>
        <v>0</v>
      </c>
      <c r="G23" s="154"/>
      <c r="H23" s="162">
        <f>+H10-H21</f>
        <v>0</v>
      </c>
      <c r="I23" s="154"/>
      <c r="J23" s="163"/>
      <c r="K23" s="154"/>
      <c r="L23" s="163"/>
      <c r="M23" s="154"/>
      <c r="N23" s="163"/>
      <c r="O23" s="154"/>
      <c r="P23" s="163"/>
      <c r="Q23" s="154"/>
      <c r="R23" s="163"/>
      <c r="T23" s="163"/>
    </row>
    <row r="24" spans="1:20" ht="15" thickTop="1" x14ac:dyDescent="0.3">
      <c r="A24" t="s">
        <v>141</v>
      </c>
      <c r="B24" s="153"/>
      <c r="C24" s="153"/>
      <c r="D24" s="158">
        <f>+D23-'[1]Current Working'!H61</f>
        <v>-2391589.8199999998</v>
      </c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</row>
    <row r="25" spans="1:20" x14ac:dyDescent="0.3">
      <c r="A25" t="s">
        <v>142</v>
      </c>
    </row>
    <row r="26" spans="1:20" x14ac:dyDescent="0.3">
      <c r="B26" s="154"/>
      <c r="C26" s="153" t="s">
        <v>143</v>
      </c>
      <c r="D26" s="154"/>
      <c r="E26" s="154"/>
      <c r="F26" s="154"/>
      <c r="G26" s="154"/>
      <c r="H26" s="154"/>
      <c r="I26" s="154"/>
      <c r="J26" s="154"/>
      <c r="K26" s="154"/>
      <c r="N26" s="154"/>
      <c r="O26" s="154"/>
      <c r="P26" s="154"/>
      <c r="R26" s="154"/>
      <c r="S26" s="154"/>
    </row>
    <row r="27" spans="1:20" x14ac:dyDescent="0.3">
      <c r="B27" s="154"/>
      <c r="C27" s="153"/>
      <c r="D27" s="154"/>
      <c r="E27" s="154"/>
      <c r="F27" s="154"/>
      <c r="G27" s="154"/>
      <c r="H27" s="154"/>
      <c r="I27" s="154"/>
      <c r="J27" s="154"/>
      <c r="K27" s="154"/>
      <c r="N27" s="154"/>
      <c r="O27" s="154"/>
      <c r="P27" s="154"/>
      <c r="R27" s="154"/>
      <c r="S27" s="154"/>
    </row>
    <row r="28" spans="1:20" x14ac:dyDescent="0.3">
      <c r="B28" s="154"/>
      <c r="C28" s="153"/>
      <c r="D28" s="154"/>
      <c r="E28" s="154"/>
      <c r="F28" s="154"/>
      <c r="G28" s="154"/>
      <c r="H28" s="154"/>
      <c r="I28" s="154"/>
      <c r="J28" s="154"/>
      <c r="K28" s="154"/>
      <c r="N28" s="154"/>
      <c r="O28" s="154"/>
      <c r="R28" s="154"/>
      <c r="S28" s="154"/>
    </row>
    <row r="29" spans="1:20" x14ac:dyDescent="0.3">
      <c r="P29" s="159"/>
      <c r="R29" s="154"/>
      <c r="S29" s="154"/>
    </row>
    <row r="30" spans="1:20" x14ac:dyDescent="0.3">
      <c r="R30" s="154"/>
      <c r="S30" s="154"/>
    </row>
    <row r="31" spans="1:20" x14ac:dyDescent="0.3">
      <c r="R31" s="154"/>
      <c r="S31" s="154"/>
    </row>
    <row r="32" spans="1:20" x14ac:dyDescent="0.3">
      <c r="R32" s="154"/>
      <c r="S32" s="154"/>
    </row>
    <row r="35" spans="3:18" x14ac:dyDescent="0.3">
      <c r="C35" s="164"/>
      <c r="R35" s="15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ColWidth="9.109375" defaultRowHeight="14.4" x14ac:dyDescent="0.3"/>
  <cols>
    <col min="1" max="1" width="20" style="1" customWidth="1"/>
    <col min="2" max="16384" width="9.109375" style="1"/>
  </cols>
  <sheetData>
    <row r="2" spans="1:1" x14ac:dyDescent="0.3">
      <c r="A2" s="183"/>
    </row>
    <row r="3" spans="1:1" x14ac:dyDescent="0.3">
      <c r="A3" s="184"/>
    </row>
    <row r="4" spans="1:1" x14ac:dyDescent="0.3">
      <c r="A4" s="184"/>
    </row>
    <row r="5" spans="1:1" x14ac:dyDescent="0.3">
      <c r="A5" s="184"/>
    </row>
    <row r="6" spans="1:1" x14ac:dyDescent="0.3">
      <c r="A6" s="184"/>
    </row>
    <row r="7" spans="1:1" x14ac:dyDescent="0.3">
      <c r="A7" s="184"/>
    </row>
    <row r="8" spans="1:1" x14ac:dyDescent="0.3">
      <c r="A8" s="184"/>
    </row>
    <row r="9" spans="1:1" x14ac:dyDescent="0.3">
      <c r="A9" s="184"/>
    </row>
    <row r="10" spans="1:1" x14ac:dyDescent="0.3">
      <c r="A10" s="184"/>
    </row>
    <row r="11" spans="1:1" x14ac:dyDescent="0.3">
      <c r="A11" s="184"/>
    </row>
    <row r="12" spans="1:1" x14ac:dyDescent="0.3">
      <c r="A12" s="184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QD2UCF5UJE4V-2141839551-37</_dlc_DocId>
    <_dlc_DocIdUrl xmlns="7184055b-e5ea-4162-8b19-ace5c644b73a">
      <Url>http://intranet2/finance/_layouts/15/DocIdRedir.aspx?ID=QD2UCF5UJE4V-2141839551-37</Url>
      <Description>QD2UCF5UJE4V-2141839551-37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73B126-6BE9-4FB6-91D4-5D6679771E69}"/>
</file>

<file path=customXml/itemProps2.xml><?xml version="1.0" encoding="utf-8"?>
<ds:datastoreItem xmlns:ds="http://schemas.openxmlformats.org/officeDocument/2006/customXml" ds:itemID="{5020BA02-A338-4304-958F-E94B678F7C08}"/>
</file>

<file path=customXml/itemProps3.xml><?xml version="1.0" encoding="utf-8"?>
<ds:datastoreItem xmlns:ds="http://schemas.openxmlformats.org/officeDocument/2006/customXml" ds:itemID="{200E2F88-8C39-47FB-B645-3EC35931014A}"/>
</file>

<file path=customXml/itemProps4.xml><?xml version="1.0" encoding="utf-8"?>
<ds:datastoreItem xmlns:ds="http://schemas.openxmlformats.org/officeDocument/2006/customXml" ds:itemID="{04824944-3004-4316-954B-1A06FE304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2020-10-27T00:37:56Z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ad2b7d81-2e0d-4bf3-b75f-982969243486</vt:lpwstr>
  </property>
</Properties>
</file>