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Expenses!$A$2:$BJ$192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4" l="1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3" i="4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AN11" i="5"/>
  <c r="AO11" i="5"/>
  <c r="AQ11" i="5"/>
  <c r="AR11" i="5"/>
  <c r="AS11" i="5"/>
  <c r="AT11" i="5"/>
  <c r="AN12" i="5"/>
  <c r="AO12" i="5"/>
  <c r="AQ12" i="5"/>
  <c r="AR12" i="5"/>
  <c r="AS12" i="5"/>
  <c r="AT12" i="5"/>
  <c r="AN13" i="5"/>
  <c r="AO13" i="5"/>
  <c r="AQ13" i="5"/>
  <c r="AR13" i="5"/>
  <c r="AS13" i="5"/>
  <c r="AT13" i="5"/>
  <c r="AM12" i="5"/>
  <c r="AM13" i="5"/>
  <c r="AM11" i="5"/>
  <c r="AQ38" i="3"/>
  <c r="AP38" i="3"/>
  <c r="AO38" i="3"/>
  <c r="AN38" i="3"/>
  <c r="AM38" i="3"/>
  <c r="AK38" i="3"/>
  <c r="AJ38" i="3"/>
  <c r="AI38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" i="3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3" i="4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" i="3"/>
  <c r="AP12" i="5" l="1"/>
  <c r="AP13" i="5"/>
  <c r="AP11" i="5"/>
  <c r="AL38" i="3"/>
  <c r="AK193" i="4"/>
  <c r="AN26" i="5" l="1"/>
  <c r="AO26" i="5"/>
  <c r="AP26" i="5"/>
  <c r="AQ26" i="5"/>
  <c r="AR26" i="5"/>
  <c r="AS26" i="5"/>
  <c r="AT26" i="5"/>
  <c r="AN27" i="5"/>
  <c r="AO27" i="5"/>
  <c r="AP27" i="5"/>
  <c r="AQ27" i="5"/>
  <c r="AR27" i="5"/>
  <c r="AS27" i="5"/>
  <c r="AT27" i="5"/>
  <c r="AM27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B27" i="5"/>
  <c r="AQ23" i="5"/>
  <c r="AR23" i="5"/>
  <c r="AS23" i="5"/>
  <c r="AT23" i="5"/>
  <c r="AO17" i="5"/>
  <c r="AP17" i="5"/>
  <c r="AQ17" i="5"/>
  <c r="AR17" i="5"/>
  <c r="AS17" i="5"/>
  <c r="AT17" i="5"/>
  <c r="AO18" i="5"/>
  <c r="AP18" i="5"/>
  <c r="AQ18" i="5"/>
  <c r="AR18" i="5"/>
  <c r="AS18" i="5"/>
  <c r="AT18" i="5"/>
  <c r="AO19" i="5"/>
  <c r="AP19" i="5"/>
  <c r="AQ19" i="5"/>
  <c r="AR19" i="5"/>
  <c r="AS19" i="5"/>
  <c r="AT19" i="5"/>
  <c r="AO20" i="5"/>
  <c r="AP20" i="5"/>
  <c r="AQ20" i="5"/>
  <c r="AR20" i="5"/>
  <c r="AS20" i="5"/>
  <c r="AT20" i="5"/>
  <c r="AO21" i="5"/>
  <c r="AP21" i="5"/>
  <c r="AQ21" i="5"/>
  <c r="AR21" i="5"/>
  <c r="AS21" i="5"/>
  <c r="AT21" i="5"/>
  <c r="AO22" i="5"/>
  <c r="AP22" i="5"/>
  <c r="AQ22" i="5"/>
  <c r="AR22" i="5"/>
  <c r="AS22" i="5"/>
  <c r="AT22" i="5"/>
  <c r="AO23" i="5" l="1"/>
  <c r="AP23" i="5"/>
  <c r="AO29" i="5"/>
  <c r="AS14" i="5"/>
  <c r="AO14" i="5"/>
  <c r="AO31" i="5" s="1"/>
  <c r="AO33" i="5" s="1"/>
  <c r="AQ14" i="5"/>
  <c r="AR14" i="5"/>
  <c r="AT14" i="5"/>
  <c r="AP14" i="5"/>
  <c r="R11" i="5" l="1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Q11" i="5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3" i="4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H38" i="3"/>
  <c r="I38" i="3"/>
  <c r="J38" i="3"/>
  <c r="K38" i="3"/>
  <c r="L38" i="3"/>
  <c r="M38" i="3"/>
  <c r="N38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E3" i="3"/>
  <c r="D3" i="3"/>
  <c r="C3" i="3"/>
  <c r="D8" i="4"/>
  <c r="D80" i="4"/>
  <c r="D93" i="4"/>
  <c r="D106" i="4"/>
  <c r="D181" i="4"/>
  <c r="D192" i="4"/>
  <c r="D9" i="4"/>
  <c r="D21" i="4"/>
  <c r="D33" i="4"/>
  <c r="D45" i="4"/>
  <c r="D57" i="4"/>
  <c r="D68" i="4"/>
  <c r="D81" i="4"/>
  <c r="D94" i="4"/>
  <c r="D107" i="4"/>
  <c r="D119" i="4"/>
  <c r="D131" i="4"/>
  <c r="D141" i="4"/>
  <c r="D151" i="4"/>
  <c r="D161" i="4"/>
  <c r="D171" i="4"/>
  <c r="D182" i="4"/>
  <c r="D10" i="4"/>
  <c r="D22" i="4"/>
  <c r="D34" i="4"/>
  <c r="D46" i="4"/>
  <c r="D58" i="4"/>
  <c r="D69" i="4"/>
  <c r="D82" i="4"/>
  <c r="D95" i="4"/>
  <c r="D108" i="4"/>
  <c r="D120" i="4"/>
  <c r="D132" i="4"/>
  <c r="D142" i="4"/>
  <c r="D152" i="4"/>
  <c r="D162" i="4"/>
  <c r="D172" i="4"/>
  <c r="D183" i="4"/>
  <c r="D11" i="4"/>
  <c r="D23" i="4"/>
  <c r="D35" i="4"/>
  <c r="D47" i="4"/>
  <c r="D59" i="4"/>
  <c r="D70" i="4"/>
  <c r="D83" i="4"/>
  <c r="D96" i="4"/>
  <c r="D109" i="4"/>
  <c r="D121" i="4"/>
  <c r="D133" i="4"/>
  <c r="D143" i="4"/>
  <c r="D153" i="4"/>
  <c r="D163" i="4"/>
  <c r="D173" i="4"/>
  <c r="D184" i="4"/>
  <c r="D12" i="4"/>
  <c r="D24" i="4"/>
  <c r="D36" i="4"/>
  <c r="D48" i="4"/>
  <c r="D60" i="4"/>
  <c r="D71" i="4"/>
  <c r="D84" i="4"/>
  <c r="D97" i="4"/>
  <c r="D110" i="4"/>
  <c r="D122" i="4"/>
  <c r="D134" i="4"/>
  <c r="D144" i="4"/>
  <c r="D154" i="4"/>
  <c r="D164" i="4"/>
  <c r="D174" i="4"/>
  <c r="D185" i="4"/>
  <c r="D13" i="4"/>
  <c r="D25" i="4"/>
  <c r="D37" i="4"/>
  <c r="D49" i="4"/>
  <c r="D61" i="4"/>
  <c r="D72" i="4"/>
  <c r="D85" i="4"/>
  <c r="D98" i="4"/>
  <c r="D111" i="4"/>
  <c r="D123" i="4"/>
  <c r="D135" i="4"/>
  <c r="D145" i="4"/>
  <c r="D155" i="4"/>
  <c r="D165" i="4"/>
  <c r="D175" i="4"/>
  <c r="D186" i="4"/>
  <c r="D14" i="4"/>
  <c r="D15" i="4"/>
  <c r="D26" i="4"/>
  <c r="D38" i="4"/>
  <c r="D50" i="4"/>
  <c r="D62" i="4"/>
  <c r="D73" i="4"/>
  <c r="D86" i="4"/>
  <c r="D99" i="4"/>
  <c r="D112" i="4"/>
  <c r="D124" i="4"/>
  <c r="D136" i="4"/>
  <c r="D146" i="4"/>
  <c r="D156" i="4"/>
  <c r="D166" i="4"/>
  <c r="D176" i="4"/>
  <c r="D187" i="4"/>
  <c r="D16" i="4"/>
  <c r="D27" i="4"/>
  <c r="D39" i="4"/>
  <c r="D51" i="4"/>
  <c r="D63" i="4"/>
  <c r="D74" i="4"/>
  <c r="D87" i="4"/>
  <c r="D100" i="4"/>
  <c r="D113" i="4"/>
  <c r="D125" i="4"/>
  <c r="D137" i="4"/>
  <c r="D147" i="4"/>
  <c r="D157" i="4"/>
  <c r="D167" i="4"/>
  <c r="D177" i="4"/>
  <c r="D188" i="4"/>
  <c r="D17" i="4"/>
  <c r="D28" i="4"/>
  <c r="D40" i="4"/>
  <c r="D52" i="4"/>
  <c r="D64" i="4"/>
  <c r="D75" i="4"/>
  <c r="D88" i="4"/>
  <c r="D101" i="4"/>
  <c r="D114" i="4"/>
  <c r="D126" i="4"/>
  <c r="D138" i="4"/>
  <c r="D148" i="4"/>
  <c r="D158" i="4"/>
  <c r="D168" i="4"/>
  <c r="D178" i="4"/>
  <c r="D189" i="4"/>
  <c r="D18" i="4"/>
  <c r="D29" i="4"/>
  <c r="D41" i="4"/>
  <c r="D53" i="4"/>
  <c r="D65" i="4"/>
  <c r="D76" i="4"/>
  <c r="D89" i="4"/>
  <c r="D102" i="4"/>
  <c r="D115" i="4"/>
  <c r="D127" i="4"/>
  <c r="D139" i="4"/>
  <c r="D149" i="4"/>
  <c r="D159" i="4"/>
  <c r="D169" i="4"/>
  <c r="D179" i="4"/>
  <c r="D190" i="4"/>
  <c r="D4" i="4"/>
  <c r="D5" i="4"/>
  <c r="D6" i="4"/>
  <c r="D7" i="4"/>
  <c r="D19" i="4"/>
  <c r="D30" i="4"/>
  <c r="D42" i="4"/>
  <c r="D54" i="4"/>
  <c r="D66" i="4"/>
  <c r="D77" i="4"/>
  <c r="D90" i="4"/>
  <c r="D103" i="4"/>
  <c r="D116" i="4"/>
  <c r="D128" i="4"/>
  <c r="D20" i="4"/>
  <c r="D31" i="4"/>
  <c r="D43" i="4"/>
  <c r="D55" i="4"/>
  <c r="D67" i="4"/>
  <c r="D78" i="4"/>
  <c r="D91" i="4"/>
  <c r="D104" i="4"/>
  <c r="D117" i="4"/>
  <c r="D129" i="4"/>
  <c r="D140" i="4"/>
  <c r="D150" i="4"/>
  <c r="D160" i="4"/>
  <c r="D170" i="4"/>
  <c r="D180" i="4"/>
  <c r="D191" i="4"/>
  <c r="D32" i="4"/>
  <c r="D44" i="4"/>
  <c r="D56" i="4"/>
  <c r="D79" i="4"/>
  <c r="D92" i="4"/>
  <c r="D105" i="4"/>
  <c r="D118" i="4"/>
  <c r="D130" i="4"/>
  <c r="D3" i="4"/>
  <c r="C8" i="4"/>
  <c r="C80" i="4"/>
  <c r="C93" i="4"/>
  <c r="C106" i="4"/>
  <c r="C181" i="4"/>
  <c r="C192" i="4"/>
  <c r="C9" i="4"/>
  <c r="C21" i="4"/>
  <c r="C33" i="4"/>
  <c r="C45" i="4"/>
  <c r="C57" i="4"/>
  <c r="C68" i="4"/>
  <c r="C81" i="4"/>
  <c r="C94" i="4"/>
  <c r="C107" i="4"/>
  <c r="C119" i="4"/>
  <c r="C131" i="4"/>
  <c r="C141" i="4"/>
  <c r="C151" i="4"/>
  <c r="C161" i="4"/>
  <c r="C171" i="4"/>
  <c r="C182" i="4"/>
  <c r="C10" i="4"/>
  <c r="C22" i="4"/>
  <c r="C34" i="4"/>
  <c r="C46" i="4"/>
  <c r="C58" i="4"/>
  <c r="C69" i="4"/>
  <c r="C82" i="4"/>
  <c r="C95" i="4"/>
  <c r="C108" i="4"/>
  <c r="C120" i="4"/>
  <c r="C132" i="4"/>
  <c r="C142" i="4"/>
  <c r="C152" i="4"/>
  <c r="C162" i="4"/>
  <c r="C172" i="4"/>
  <c r="C183" i="4"/>
  <c r="C11" i="4"/>
  <c r="C23" i="4"/>
  <c r="C35" i="4"/>
  <c r="C47" i="4"/>
  <c r="C59" i="4"/>
  <c r="C70" i="4"/>
  <c r="C83" i="4"/>
  <c r="C96" i="4"/>
  <c r="C109" i="4"/>
  <c r="C121" i="4"/>
  <c r="C133" i="4"/>
  <c r="C143" i="4"/>
  <c r="C153" i="4"/>
  <c r="C163" i="4"/>
  <c r="C173" i="4"/>
  <c r="C184" i="4"/>
  <c r="C12" i="4"/>
  <c r="C24" i="4"/>
  <c r="C36" i="4"/>
  <c r="C48" i="4"/>
  <c r="C60" i="4"/>
  <c r="C71" i="4"/>
  <c r="C84" i="4"/>
  <c r="C97" i="4"/>
  <c r="C110" i="4"/>
  <c r="C122" i="4"/>
  <c r="C134" i="4"/>
  <c r="C144" i="4"/>
  <c r="C154" i="4"/>
  <c r="C164" i="4"/>
  <c r="C174" i="4"/>
  <c r="C185" i="4"/>
  <c r="C13" i="4"/>
  <c r="C25" i="4"/>
  <c r="C37" i="4"/>
  <c r="C49" i="4"/>
  <c r="C61" i="4"/>
  <c r="C72" i="4"/>
  <c r="C85" i="4"/>
  <c r="C98" i="4"/>
  <c r="C111" i="4"/>
  <c r="C123" i="4"/>
  <c r="C135" i="4"/>
  <c r="C145" i="4"/>
  <c r="C155" i="4"/>
  <c r="C165" i="4"/>
  <c r="C175" i="4"/>
  <c r="C186" i="4"/>
  <c r="C14" i="4"/>
  <c r="C15" i="4"/>
  <c r="C26" i="4"/>
  <c r="C38" i="4"/>
  <c r="C50" i="4"/>
  <c r="C62" i="4"/>
  <c r="C73" i="4"/>
  <c r="C86" i="4"/>
  <c r="C99" i="4"/>
  <c r="C112" i="4"/>
  <c r="C124" i="4"/>
  <c r="C136" i="4"/>
  <c r="C146" i="4"/>
  <c r="C156" i="4"/>
  <c r="C166" i="4"/>
  <c r="C176" i="4"/>
  <c r="C187" i="4"/>
  <c r="C16" i="4"/>
  <c r="C27" i="4"/>
  <c r="C39" i="4"/>
  <c r="C51" i="4"/>
  <c r="C63" i="4"/>
  <c r="C74" i="4"/>
  <c r="C87" i="4"/>
  <c r="C100" i="4"/>
  <c r="C113" i="4"/>
  <c r="C125" i="4"/>
  <c r="C137" i="4"/>
  <c r="C147" i="4"/>
  <c r="C157" i="4"/>
  <c r="C167" i="4"/>
  <c r="C177" i="4"/>
  <c r="C188" i="4"/>
  <c r="C17" i="4"/>
  <c r="C28" i="4"/>
  <c r="C40" i="4"/>
  <c r="C52" i="4"/>
  <c r="C64" i="4"/>
  <c r="C75" i="4"/>
  <c r="C88" i="4"/>
  <c r="C101" i="4"/>
  <c r="C114" i="4"/>
  <c r="C126" i="4"/>
  <c r="C138" i="4"/>
  <c r="C148" i="4"/>
  <c r="C158" i="4"/>
  <c r="C168" i="4"/>
  <c r="C178" i="4"/>
  <c r="C189" i="4"/>
  <c r="C18" i="4"/>
  <c r="C29" i="4"/>
  <c r="C41" i="4"/>
  <c r="C53" i="4"/>
  <c r="C65" i="4"/>
  <c r="C76" i="4"/>
  <c r="C89" i="4"/>
  <c r="C102" i="4"/>
  <c r="C115" i="4"/>
  <c r="C127" i="4"/>
  <c r="C139" i="4"/>
  <c r="C149" i="4"/>
  <c r="C159" i="4"/>
  <c r="C169" i="4"/>
  <c r="C179" i="4"/>
  <c r="C190" i="4"/>
  <c r="C4" i="4"/>
  <c r="C5" i="4"/>
  <c r="C6" i="4"/>
  <c r="C7" i="4"/>
  <c r="C19" i="4"/>
  <c r="C30" i="4"/>
  <c r="C42" i="4"/>
  <c r="C54" i="4"/>
  <c r="C66" i="4"/>
  <c r="C77" i="4"/>
  <c r="C90" i="4"/>
  <c r="C103" i="4"/>
  <c r="C116" i="4"/>
  <c r="C128" i="4"/>
  <c r="C20" i="4"/>
  <c r="C31" i="4"/>
  <c r="C43" i="4"/>
  <c r="C55" i="4"/>
  <c r="C67" i="4"/>
  <c r="C78" i="4"/>
  <c r="C91" i="4"/>
  <c r="C104" i="4"/>
  <c r="C117" i="4"/>
  <c r="C129" i="4"/>
  <c r="C140" i="4"/>
  <c r="C150" i="4"/>
  <c r="C160" i="4"/>
  <c r="C170" i="4"/>
  <c r="C180" i="4"/>
  <c r="C191" i="4"/>
  <c r="C32" i="4"/>
  <c r="C44" i="4"/>
  <c r="C56" i="4"/>
  <c r="C79" i="4"/>
  <c r="C92" i="4"/>
  <c r="C105" i="4"/>
  <c r="C118" i="4"/>
  <c r="C130" i="4"/>
  <c r="C3" i="4"/>
  <c r="E8" i="4"/>
  <c r="E80" i="4"/>
  <c r="E93" i="4"/>
  <c r="E106" i="4"/>
  <c r="E181" i="4"/>
  <c r="E192" i="4"/>
  <c r="E9" i="4"/>
  <c r="E21" i="4"/>
  <c r="E33" i="4"/>
  <c r="E45" i="4"/>
  <c r="E57" i="4"/>
  <c r="E68" i="4"/>
  <c r="E81" i="4"/>
  <c r="E94" i="4"/>
  <c r="E107" i="4"/>
  <c r="E119" i="4"/>
  <c r="E131" i="4"/>
  <c r="E141" i="4"/>
  <c r="E151" i="4"/>
  <c r="E161" i="4"/>
  <c r="E171" i="4"/>
  <c r="E182" i="4"/>
  <c r="E10" i="4"/>
  <c r="E22" i="4"/>
  <c r="E34" i="4"/>
  <c r="E46" i="4"/>
  <c r="E58" i="4"/>
  <c r="E69" i="4"/>
  <c r="E82" i="4"/>
  <c r="E95" i="4"/>
  <c r="E108" i="4"/>
  <c r="E120" i="4"/>
  <c r="E132" i="4"/>
  <c r="E142" i="4"/>
  <c r="E152" i="4"/>
  <c r="E162" i="4"/>
  <c r="E172" i="4"/>
  <c r="E183" i="4"/>
  <c r="E11" i="4"/>
  <c r="E23" i="4"/>
  <c r="E35" i="4"/>
  <c r="E47" i="4"/>
  <c r="E59" i="4"/>
  <c r="E70" i="4"/>
  <c r="E83" i="4"/>
  <c r="E96" i="4"/>
  <c r="E109" i="4"/>
  <c r="E121" i="4"/>
  <c r="E133" i="4"/>
  <c r="E143" i="4"/>
  <c r="E153" i="4"/>
  <c r="E163" i="4"/>
  <c r="E173" i="4"/>
  <c r="E184" i="4"/>
  <c r="E12" i="4"/>
  <c r="E24" i="4"/>
  <c r="E36" i="4"/>
  <c r="E48" i="4"/>
  <c r="E60" i="4"/>
  <c r="E71" i="4"/>
  <c r="E84" i="4"/>
  <c r="E97" i="4"/>
  <c r="E110" i="4"/>
  <c r="E122" i="4"/>
  <c r="E134" i="4"/>
  <c r="E144" i="4"/>
  <c r="E154" i="4"/>
  <c r="E164" i="4"/>
  <c r="E174" i="4"/>
  <c r="E185" i="4"/>
  <c r="E13" i="4"/>
  <c r="E25" i="4"/>
  <c r="E37" i="4"/>
  <c r="E49" i="4"/>
  <c r="E61" i="4"/>
  <c r="E72" i="4"/>
  <c r="E85" i="4"/>
  <c r="E98" i="4"/>
  <c r="E111" i="4"/>
  <c r="E123" i="4"/>
  <c r="E135" i="4"/>
  <c r="E145" i="4"/>
  <c r="E155" i="4"/>
  <c r="E165" i="4"/>
  <c r="E175" i="4"/>
  <c r="E186" i="4"/>
  <c r="E14" i="4"/>
  <c r="E15" i="4"/>
  <c r="E26" i="4"/>
  <c r="E38" i="4"/>
  <c r="E50" i="4"/>
  <c r="E62" i="4"/>
  <c r="E73" i="4"/>
  <c r="E86" i="4"/>
  <c r="E99" i="4"/>
  <c r="E112" i="4"/>
  <c r="E124" i="4"/>
  <c r="E136" i="4"/>
  <c r="E146" i="4"/>
  <c r="E156" i="4"/>
  <c r="E166" i="4"/>
  <c r="E176" i="4"/>
  <c r="E187" i="4"/>
  <c r="E16" i="4"/>
  <c r="E27" i="4"/>
  <c r="E39" i="4"/>
  <c r="E51" i="4"/>
  <c r="E63" i="4"/>
  <c r="E74" i="4"/>
  <c r="E87" i="4"/>
  <c r="E100" i="4"/>
  <c r="E113" i="4"/>
  <c r="E125" i="4"/>
  <c r="E137" i="4"/>
  <c r="E147" i="4"/>
  <c r="E157" i="4"/>
  <c r="E167" i="4"/>
  <c r="E177" i="4"/>
  <c r="E188" i="4"/>
  <c r="E17" i="4"/>
  <c r="E28" i="4"/>
  <c r="E40" i="4"/>
  <c r="E52" i="4"/>
  <c r="E64" i="4"/>
  <c r="E75" i="4"/>
  <c r="E88" i="4"/>
  <c r="E101" i="4"/>
  <c r="E114" i="4"/>
  <c r="E126" i="4"/>
  <c r="E138" i="4"/>
  <c r="E148" i="4"/>
  <c r="E158" i="4"/>
  <c r="E168" i="4"/>
  <c r="E178" i="4"/>
  <c r="E189" i="4"/>
  <c r="E18" i="4"/>
  <c r="E29" i="4"/>
  <c r="E41" i="4"/>
  <c r="E53" i="4"/>
  <c r="E65" i="4"/>
  <c r="E76" i="4"/>
  <c r="E89" i="4"/>
  <c r="E102" i="4"/>
  <c r="E115" i="4"/>
  <c r="E127" i="4"/>
  <c r="E139" i="4"/>
  <c r="E149" i="4"/>
  <c r="E159" i="4"/>
  <c r="E169" i="4"/>
  <c r="E179" i="4"/>
  <c r="E190" i="4"/>
  <c r="E4" i="4"/>
  <c r="E5" i="4"/>
  <c r="E6" i="4"/>
  <c r="E7" i="4"/>
  <c r="E19" i="4"/>
  <c r="E30" i="4"/>
  <c r="E42" i="4"/>
  <c r="E54" i="4"/>
  <c r="E66" i="4"/>
  <c r="E77" i="4"/>
  <c r="E90" i="4"/>
  <c r="E103" i="4"/>
  <c r="E116" i="4"/>
  <c r="E128" i="4"/>
  <c r="E20" i="4"/>
  <c r="E31" i="4"/>
  <c r="E43" i="4"/>
  <c r="E55" i="4"/>
  <c r="E67" i="4"/>
  <c r="E78" i="4"/>
  <c r="E91" i="4"/>
  <c r="E104" i="4"/>
  <c r="E117" i="4"/>
  <c r="E129" i="4"/>
  <c r="E140" i="4"/>
  <c r="E150" i="4"/>
  <c r="E160" i="4"/>
  <c r="E170" i="4"/>
  <c r="E180" i="4"/>
  <c r="E191" i="4"/>
  <c r="E32" i="4"/>
  <c r="E44" i="4"/>
  <c r="E56" i="4"/>
  <c r="E79" i="4"/>
  <c r="E92" i="4"/>
  <c r="E105" i="4"/>
  <c r="E118" i="4"/>
  <c r="E130" i="4"/>
  <c r="E3" i="4"/>
  <c r="AB38" i="3" l="1"/>
  <c r="AC38" i="3"/>
  <c r="AD38" i="3"/>
  <c r="AE38" i="3"/>
  <c r="R26" i="5"/>
  <c r="W26" i="5"/>
  <c r="Q27" i="5"/>
  <c r="R27" i="5"/>
  <c r="R38" i="3"/>
  <c r="S38" i="3"/>
  <c r="T38" i="3"/>
  <c r="U38" i="3"/>
  <c r="V38" i="3"/>
  <c r="W38" i="3"/>
  <c r="Q38" i="3"/>
  <c r="W27" i="5"/>
  <c r="Q26" i="5"/>
  <c r="L26" i="5"/>
  <c r="L27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F14" i="3"/>
  <c r="Z38" i="3" l="1"/>
  <c r="AF38" i="3"/>
  <c r="AA38" i="3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G158" i="4"/>
  <c r="AB193" i="4"/>
  <c r="AC193" i="4"/>
  <c r="AD193" i="4"/>
  <c r="S193" i="4"/>
  <c r="T193" i="4"/>
  <c r="U193" i="4"/>
  <c r="V193" i="4"/>
  <c r="Q193" i="4"/>
  <c r="F93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93" i="4" l="1"/>
  <c r="I193" i="4"/>
  <c r="H193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M26" i="5"/>
  <c r="AN28" i="5"/>
  <c r="AP28" i="5"/>
  <c r="AQ28" i="5"/>
  <c r="AR28" i="5"/>
  <c r="AS28" i="5"/>
  <c r="AT28" i="5"/>
  <c r="AM28" i="5"/>
  <c r="AC28" i="5"/>
  <c r="AD28" i="5"/>
  <c r="AE28" i="5"/>
  <c r="AF28" i="5"/>
  <c r="AG28" i="5"/>
  <c r="AH28" i="5"/>
  <c r="AB28" i="5"/>
  <c r="AB26" i="5"/>
  <c r="AQ3" i="4"/>
  <c r="AQ8" i="4"/>
  <c r="AQ80" i="4"/>
  <c r="AQ106" i="4"/>
  <c r="AQ181" i="4"/>
  <c r="AQ192" i="4"/>
  <c r="AQ9" i="4"/>
  <c r="AQ21" i="4"/>
  <c r="AQ33" i="4"/>
  <c r="AQ45" i="4"/>
  <c r="AQ57" i="4"/>
  <c r="AQ68" i="4"/>
  <c r="AQ81" i="4"/>
  <c r="AQ94" i="4"/>
  <c r="AQ107" i="4"/>
  <c r="AQ119" i="4"/>
  <c r="AQ131" i="4"/>
  <c r="AQ141" i="4"/>
  <c r="AQ151" i="4"/>
  <c r="AQ161" i="4"/>
  <c r="AQ171" i="4"/>
  <c r="AQ182" i="4"/>
  <c r="AQ10" i="4"/>
  <c r="AQ22" i="4"/>
  <c r="AQ34" i="4"/>
  <c r="AQ46" i="4"/>
  <c r="AQ58" i="4"/>
  <c r="AQ69" i="4"/>
  <c r="AQ82" i="4"/>
  <c r="AQ95" i="4"/>
  <c r="AQ108" i="4"/>
  <c r="AQ120" i="4"/>
  <c r="AQ132" i="4"/>
  <c r="AQ142" i="4"/>
  <c r="AQ152" i="4"/>
  <c r="AQ162" i="4"/>
  <c r="AQ172" i="4"/>
  <c r="AQ183" i="4"/>
  <c r="AQ11" i="4"/>
  <c r="AQ23" i="4"/>
  <c r="AQ35" i="4"/>
  <c r="AQ47" i="4"/>
  <c r="AQ59" i="4"/>
  <c r="AQ70" i="4"/>
  <c r="AQ83" i="4"/>
  <c r="AQ96" i="4"/>
  <c r="AQ109" i="4"/>
  <c r="AQ121" i="4"/>
  <c r="AQ133" i="4"/>
  <c r="AQ143" i="4"/>
  <c r="AQ153" i="4"/>
  <c r="AQ163" i="4"/>
  <c r="AQ173" i="4"/>
  <c r="AQ184" i="4"/>
  <c r="AQ12" i="4"/>
  <c r="AQ24" i="4"/>
  <c r="AQ36" i="4"/>
  <c r="AQ48" i="4"/>
  <c r="AQ60" i="4"/>
  <c r="AQ71" i="4"/>
  <c r="AQ84" i="4"/>
  <c r="AQ97" i="4"/>
  <c r="AQ110" i="4"/>
  <c r="AQ122" i="4"/>
  <c r="AQ134" i="4"/>
  <c r="AQ144" i="4"/>
  <c r="AQ154" i="4"/>
  <c r="AQ164" i="4"/>
  <c r="AQ174" i="4"/>
  <c r="AQ185" i="4"/>
  <c r="AQ13" i="4"/>
  <c r="AQ25" i="4"/>
  <c r="AQ37" i="4"/>
  <c r="AQ49" i="4"/>
  <c r="AQ61" i="4"/>
  <c r="AQ72" i="4"/>
  <c r="AQ85" i="4"/>
  <c r="AQ98" i="4"/>
  <c r="AQ111" i="4"/>
  <c r="AQ123" i="4"/>
  <c r="AQ135" i="4"/>
  <c r="AQ145" i="4"/>
  <c r="AQ155" i="4"/>
  <c r="AQ165" i="4"/>
  <c r="AQ175" i="4"/>
  <c r="AQ186" i="4"/>
  <c r="AQ14" i="4"/>
  <c r="AQ15" i="4"/>
  <c r="AQ26" i="4"/>
  <c r="AQ38" i="4"/>
  <c r="AQ50" i="4"/>
  <c r="AQ62" i="4"/>
  <c r="AQ73" i="4"/>
  <c r="AQ86" i="4"/>
  <c r="AQ99" i="4"/>
  <c r="AQ112" i="4"/>
  <c r="AQ124" i="4"/>
  <c r="AQ136" i="4"/>
  <c r="AQ146" i="4"/>
  <c r="AQ156" i="4"/>
  <c r="AQ166" i="4"/>
  <c r="AQ176" i="4"/>
  <c r="AQ187" i="4"/>
  <c r="AQ16" i="4"/>
  <c r="AQ27" i="4"/>
  <c r="AQ39" i="4"/>
  <c r="AQ51" i="4"/>
  <c r="AQ63" i="4"/>
  <c r="AQ74" i="4"/>
  <c r="AQ87" i="4"/>
  <c r="AQ100" i="4"/>
  <c r="AQ113" i="4"/>
  <c r="AQ125" i="4"/>
  <c r="AQ137" i="4"/>
  <c r="AQ147" i="4"/>
  <c r="AQ157" i="4"/>
  <c r="AQ167" i="4"/>
  <c r="AQ177" i="4"/>
  <c r="AQ188" i="4"/>
  <c r="AQ17" i="4"/>
  <c r="AQ28" i="4"/>
  <c r="AQ40" i="4"/>
  <c r="AQ52" i="4"/>
  <c r="AQ64" i="4"/>
  <c r="AQ75" i="4"/>
  <c r="AQ88" i="4"/>
  <c r="AQ101" i="4"/>
  <c r="AQ114" i="4"/>
  <c r="AQ126" i="4"/>
  <c r="AQ138" i="4"/>
  <c r="AQ148" i="4"/>
  <c r="AQ158" i="4"/>
  <c r="AQ168" i="4"/>
  <c r="AQ178" i="4"/>
  <c r="AQ189" i="4"/>
  <c r="AQ18" i="4"/>
  <c r="AQ29" i="4"/>
  <c r="AQ41" i="4"/>
  <c r="AQ53" i="4"/>
  <c r="AQ65" i="4"/>
  <c r="AQ76" i="4"/>
  <c r="AQ89" i="4"/>
  <c r="AQ102" i="4"/>
  <c r="AQ115" i="4"/>
  <c r="AQ127" i="4"/>
  <c r="AQ139" i="4"/>
  <c r="AQ149" i="4"/>
  <c r="AQ159" i="4"/>
  <c r="AQ169" i="4"/>
  <c r="AQ179" i="4"/>
  <c r="AQ190" i="4"/>
  <c r="AQ4" i="4"/>
  <c r="AQ5" i="4"/>
  <c r="AQ6" i="4"/>
  <c r="AQ7" i="4"/>
  <c r="AQ19" i="4"/>
  <c r="AQ30" i="4"/>
  <c r="AQ42" i="4"/>
  <c r="AQ54" i="4"/>
  <c r="AQ66" i="4"/>
  <c r="AQ77" i="4"/>
  <c r="AQ90" i="4"/>
  <c r="AQ103" i="4"/>
  <c r="AQ116" i="4"/>
  <c r="AQ128" i="4"/>
  <c r="AQ20" i="4"/>
  <c r="AQ31" i="4"/>
  <c r="AQ43" i="4"/>
  <c r="AQ55" i="4"/>
  <c r="AQ67" i="4"/>
  <c r="AQ78" i="4"/>
  <c r="AQ91" i="4"/>
  <c r="AQ104" i="4"/>
  <c r="AQ117" i="4"/>
  <c r="AQ129" i="4"/>
  <c r="AQ140" i="4"/>
  <c r="AQ150" i="4"/>
  <c r="AQ160" i="4"/>
  <c r="AQ170" i="4"/>
  <c r="AQ180" i="4"/>
  <c r="AQ191" i="4"/>
  <c r="AQ32" i="4"/>
  <c r="AQ44" i="4"/>
  <c r="AQ56" i="4"/>
  <c r="AQ79" i="4"/>
  <c r="AQ92" i="4"/>
  <c r="AQ105" i="4"/>
  <c r="AQ118" i="4"/>
  <c r="AQ130" i="4"/>
  <c r="AY193" i="4"/>
  <c r="AX193" i="4"/>
  <c r="AW193" i="4"/>
  <c r="AV193" i="4"/>
  <c r="AU193" i="4"/>
  <c r="AT193" i="4"/>
  <c r="AS193" i="4"/>
  <c r="AZ91" i="4"/>
  <c r="AZ78" i="4"/>
  <c r="AZ67" i="4"/>
  <c r="AZ55" i="4"/>
  <c r="AZ43" i="4"/>
  <c r="AZ31" i="4"/>
  <c r="AZ20" i="4"/>
  <c r="AZ128" i="4"/>
  <c r="AZ116" i="4"/>
  <c r="AZ103" i="4"/>
  <c r="AZ90" i="4"/>
  <c r="AZ77" i="4"/>
  <c r="AZ66" i="4"/>
  <c r="AZ54" i="4"/>
  <c r="AZ42" i="4"/>
  <c r="AZ30" i="4"/>
  <c r="AZ19" i="4"/>
  <c r="AZ7" i="4"/>
  <c r="AZ6" i="4"/>
  <c r="AZ5" i="4"/>
  <c r="AZ4" i="4"/>
  <c r="AZ190" i="4"/>
  <c r="AZ179" i="4"/>
  <c r="AZ169" i="4"/>
  <c r="AZ159" i="4"/>
  <c r="AZ149" i="4"/>
  <c r="AZ139" i="4"/>
  <c r="AZ127" i="4"/>
  <c r="AZ115" i="4"/>
  <c r="AZ102" i="4"/>
  <c r="AZ89" i="4"/>
  <c r="AZ76" i="4"/>
  <c r="AZ65" i="4"/>
  <c r="AZ53" i="4"/>
  <c r="AZ41" i="4"/>
  <c r="AZ29" i="4"/>
  <c r="AZ18" i="4"/>
  <c r="AZ189" i="4"/>
  <c r="AZ178" i="4"/>
  <c r="AZ168" i="4"/>
  <c r="AZ158" i="4"/>
  <c r="AZ148" i="4"/>
  <c r="AZ138" i="4"/>
  <c r="AZ126" i="4"/>
  <c r="AZ114" i="4"/>
  <c r="AZ101" i="4"/>
  <c r="AZ88" i="4"/>
  <c r="AZ75" i="4"/>
  <c r="AZ64" i="4"/>
  <c r="AZ52" i="4"/>
  <c r="AZ40" i="4"/>
  <c r="AZ28" i="4"/>
  <c r="AZ17" i="4"/>
  <c r="AZ188" i="4"/>
  <c r="AZ177" i="4"/>
  <c r="AZ167" i="4"/>
  <c r="AZ157" i="4"/>
  <c r="AZ147" i="4"/>
  <c r="AZ137" i="4"/>
  <c r="AZ125" i="4"/>
  <c r="AZ113" i="4"/>
  <c r="AZ100" i="4"/>
  <c r="AZ87" i="4"/>
  <c r="AZ74" i="4"/>
  <c r="AZ63" i="4"/>
  <c r="AZ51" i="4"/>
  <c r="AZ39" i="4"/>
  <c r="AZ27" i="4"/>
  <c r="AZ16" i="4"/>
  <c r="AZ187" i="4"/>
  <c r="AZ176" i="4"/>
  <c r="AZ166" i="4"/>
  <c r="AZ156" i="4"/>
  <c r="AZ146" i="4"/>
  <c r="AZ136" i="4"/>
  <c r="AZ124" i="4"/>
  <c r="AZ112" i="4"/>
  <c r="AZ99" i="4"/>
  <c r="AZ86" i="4"/>
  <c r="AZ73" i="4"/>
  <c r="AZ62" i="4"/>
  <c r="AZ50" i="4"/>
  <c r="AZ38" i="4"/>
  <c r="AZ26" i="4"/>
  <c r="AZ15" i="4"/>
  <c r="AZ14" i="4"/>
  <c r="AZ186" i="4"/>
  <c r="AZ175" i="4"/>
  <c r="AZ165" i="4"/>
  <c r="AZ155" i="4"/>
  <c r="AZ145" i="4"/>
  <c r="AZ135" i="4"/>
  <c r="AZ123" i="4"/>
  <c r="AZ111" i="4"/>
  <c r="AZ98" i="4"/>
  <c r="AZ85" i="4"/>
  <c r="AZ72" i="4"/>
  <c r="AZ61" i="4"/>
  <c r="AZ49" i="4"/>
  <c r="AZ37" i="4"/>
  <c r="AZ25" i="4"/>
  <c r="AZ13" i="4"/>
  <c r="AZ185" i="4"/>
  <c r="AZ174" i="4"/>
  <c r="AZ164" i="4"/>
  <c r="AZ154" i="4"/>
  <c r="AZ144" i="4"/>
  <c r="AZ134" i="4"/>
  <c r="AZ122" i="4"/>
  <c r="AZ110" i="4"/>
  <c r="AZ97" i="4"/>
  <c r="AZ84" i="4"/>
  <c r="AZ71" i="4"/>
  <c r="AZ60" i="4"/>
  <c r="AZ48" i="4"/>
  <c r="AZ36" i="4"/>
  <c r="AZ24" i="4"/>
  <c r="AZ12" i="4"/>
  <c r="AZ184" i="4"/>
  <c r="AZ173" i="4"/>
  <c r="AZ163" i="4"/>
  <c r="AZ153" i="4"/>
  <c r="AZ143" i="4"/>
  <c r="AZ133" i="4"/>
  <c r="AZ121" i="4"/>
  <c r="AZ109" i="4"/>
  <c r="AZ96" i="4"/>
  <c r="AZ83" i="4"/>
  <c r="AZ70" i="4"/>
  <c r="AZ59" i="4"/>
  <c r="AZ47" i="4"/>
  <c r="AZ35" i="4"/>
  <c r="AZ23" i="4"/>
  <c r="AZ11" i="4"/>
  <c r="AZ183" i="4"/>
  <c r="AZ172" i="4"/>
  <c r="AZ162" i="4"/>
  <c r="AZ152" i="4"/>
  <c r="AZ142" i="4"/>
  <c r="AZ132" i="4"/>
  <c r="AZ120" i="4"/>
  <c r="AZ108" i="4"/>
  <c r="AZ95" i="4"/>
  <c r="AZ82" i="4"/>
  <c r="AZ69" i="4"/>
  <c r="AZ58" i="4"/>
  <c r="AZ46" i="4"/>
  <c r="AZ34" i="4"/>
  <c r="AZ22" i="4"/>
  <c r="AZ10" i="4"/>
  <c r="AZ182" i="4"/>
  <c r="AZ171" i="4"/>
  <c r="AZ161" i="4"/>
  <c r="AZ151" i="4"/>
  <c r="AZ141" i="4"/>
  <c r="AZ131" i="4"/>
  <c r="AZ119" i="4"/>
  <c r="AZ107" i="4"/>
  <c r="AZ94" i="4"/>
  <c r="AZ81" i="4"/>
  <c r="AZ68" i="4"/>
  <c r="AZ57" i="4"/>
  <c r="AZ45" i="4"/>
  <c r="AZ33" i="4"/>
  <c r="AZ21" i="4"/>
  <c r="AZ9" i="4"/>
  <c r="AZ192" i="4"/>
  <c r="AZ181" i="4"/>
  <c r="AZ106" i="4"/>
  <c r="AZ80" i="4"/>
  <c r="AZ8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N18" i="5"/>
  <c r="AN19" i="5"/>
  <c r="AN20" i="5"/>
  <c r="AN21" i="5"/>
  <c r="AN22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G3" i="3"/>
  <c r="AY38" i="3"/>
  <c r="AX38" i="3"/>
  <c r="AW38" i="3"/>
  <c r="AV38" i="3"/>
  <c r="AU38" i="3"/>
  <c r="AT38" i="3"/>
  <c r="AS38" i="3"/>
  <c r="AZ11" i="3"/>
  <c r="AZ10" i="3"/>
  <c r="AZ9" i="3"/>
  <c r="AZ8" i="3"/>
  <c r="AZ7" i="3"/>
  <c r="AZ6" i="3"/>
  <c r="AZ5" i="3"/>
  <c r="AZ4" i="3"/>
  <c r="AZ3" i="3"/>
  <c r="R28" i="5"/>
  <c r="S28" i="5"/>
  <c r="T28" i="5"/>
  <c r="U28" i="5"/>
  <c r="V28" i="5"/>
  <c r="W28" i="5"/>
  <c r="Q28" i="5"/>
  <c r="X5" i="3"/>
  <c r="X6" i="3"/>
  <c r="X7" i="3"/>
  <c r="X8" i="3"/>
  <c r="X9" i="3"/>
  <c r="X10" i="3"/>
  <c r="X11" i="3"/>
  <c r="X3" i="3"/>
  <c r="F13" i="3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O3" i="3"/>
  <c r="F12" i="3"/>
  <c r="AH20" i="5" l="1"/>
  <c r="AF193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93" i="4"/>
  <c r="Z193" i="4"/>
  <c r="AA193" i="4"/>
  <c r="R22" i="5"/>
  <c r="W22" i="5"/>
  <c r="W21" i="5"/>
  <c r="W18" i="5"/>
  <c r="W193" i="4"/>
  <c r="W17" i="5"/>
  <c r="W19" i="5"/>
  <c r="W20" i="5"/>
  <c r="R20" i="5"/>
  <c r="R21" i="5"/>
  <c r="R193" i="4"/>
  <c r="R19" i="5"/>
  <c r="R17" i="5"/>
  <c r="R18" i="5"/>
  <c r="I195" i="4"/>
  <c r="T29" i="5"/>
  <c r="AF29" i="5"/>
  <c r="AD29" i="5"/>
  <c r="AC29" i="5"/>
  <c r="AZ193" i="4"/>
  <c r="U29" i="5"/>
  <c r="AB19" i="5"/>
  <c r="AB20" i="5"/>
  <c r="AB17" i="5"/>
  <c r="AB22" i="5"/>
  <c r="AB18" i="5"/>
  <c r="AB29" i="5"/>
  <c r="AH29" i="5"/>
  <c r="AU29" i="5" s="1"/>
  <c r="AG29" i="5"/>
  <c r="AE29" i="5"/>
  <c r="AZ38" i="3"/>
  <c r="R29" i="5"/>
  <c r="W29" i="5"/>
  <c r="V29" i="5"/>
  <c r="S29" i="5"/>
  <c r="L29" i="5"/>
  <c r="I29" i="5"/>
  <c r="H29" i="5"/>
  <c r="K29" i="5"/>
  <c r="J29" i="5"/>
  <c r="G29" i="5"/>
  <c r="AG44" i="4"/>
  <c r="AG56" i="4"/>
  <c r="AG79" i="4"/>
  <c r="AG92" i="4"/>
  <c r="AG105" i="4"/>
  <c r="AG118" i="4"/>
  <c r="AG130" i="4"/>
  <c r="F140" i="4"/>
  <c r="F150" i="4"/>
  <c r="F160" i="4"/>
  <c r="F170" i="4"/>
  <c r="F180" i="4"/>
  <c r="F191" i="4"/>
  <c r="F32" i="4"/>
  <c r="F44" i="4"/>
  <c r="F56" i="4"/>
  <c r="F79" i="4"/>
  <c r="F92" i="4"/>
  <c r="F105" i="4"/>
  <c r="F118" i="4"/>
  <c r="F130" i="4"/>
  <c r="F107" i="4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38" i="3" s="1"/>
  <c r="O4" i="3"/>
  <c r="F4" i="3"/>
  <c r="F3" i="3"/>
  <c r="M11" i="5"/>
  <c r="N11" i="5" s="1"/>
  <c r="AP193" i="4"/>
  <c r="AO193" i="4"/>
  <c r="AN193" i="4"/>
  <c r="AM193" i="4"/>
  <c r="AL193" i="4"/>
  <c r="AJ193" i="4"/>
  <c r="M193" i="4"/>
  <c r="L193" i="4"/>
  <c r="K193" i="4"/>
  <c r="J193" i="4"/>
  <c r="O130" i="4"/>
  <c r="O118" i="4"/>
  <c r="O105" i="4"/>
  <c r="O92" i="4"/>
  <c r="O79" i="4"/>
  <c r="O56" i="4"/>
  <c r="O44" i="4"/>
  <c r="AG32" i="4"/>
  <c r="O32" i="4"/>
  <c r="AG191" i="4"/>
  <c r="O191" i="4"/>
  <c r="AG180" i="4"/>
  <c r="O180" i="4"/>
  <c r="AG170" i="4"/>
  <c r="O170" i="4"/>
  <c r="AG160" i="4"/>
  <c r="O160" i="4"/>
  <c r="AG150" i="4"/>
  <c r="O150" i="4"/>
  <c r="AG140" i="4"/>
  <c r="O140" i="4"/>
  <c r="AG129" i="4"/>
  <c r="O129" i="4"/>
  <c r="F129" i="4"/>
  <c r="AG117" i="4"/>
  <c r="O117" i="4"/>
  <c r="F117" i="4"/>
  <c r="X104" i="4"/>
  <c r="O104" i="4"/>
  <c r="F104" i="4"/>
  <c r="AG91" i="4"/>
  <c r="X91" i="4"/>
  <c r="O91" i="4"/>
  <c r="F91" i="4"/>
  <c r="AG78" i="4"/>
  <c r="X78" i="4"/>
  <c r="O78" i="4"/>
  <c r="F78" i="4"/>
  <c r="AG67" i="4"/>
  <c r="X67" i="4"/>
  <c r="O67" i="4"/>
  <c r="F67" i="4"/>
  <c r="AG55" i="4"/>
  <c r="X55" i="4"/>
  <c r="O55" i="4"/>
  <c r="F55" i="4"/>
  <c r="AG43" i="4"/>
  <c r="X43" i="4"/>
  <c r="O43" i="4"/>
  <c r="F43" i="4"/>
  <c r="AG31" i="4"/>
  <c r="X31" i="4"/>
  <c r="O31" i="4"/>
  <c r="F31" i="4"/>
  <c r="AG20" i="4"/>
  <c r="X20" i="4"/>
  <c r="O20" i="4"/>
  <c r="F20" i="4"/>
  <c r="AG128" i="4"/>
  <c r="X128" i="4"/>
  <c r="O128" i="4"/>
  <c r="F128" i="4"/>
  <c r="AG116" i="4"/>
  <c r="X116" i="4"/>
  <c r="O116" i="4"/>
  <c r="F116" i="4"/>
  <c r="AG103" i="4"/>
  <c r="X103" i="4"/>
  <c r="O103" i="4"/>
  <c r="F103" i="4"/>
  <c r="AG90" i="4"/>
  <c r="X90" i="4"/>
  <c r="O90" i="4"/>
  <c r="F90" i="4"/>
  <c r="AG77" i="4"/>
  <c r="X77" i="4"/>
  <c r="O77" i="4"/>
  <c r="F77" i="4"/>
  <c r="AG66" i="4"/>
  <c r="X66" i="4"/>
  <c r="O66" i="4"/>
  <c r="F66" i="4"/>
  <c r="AG54" i="4"/>
  <c r="X54" i="4"/>
  <c r="O54" i="4"/>
  <c r="F54" i="4"/>
  <c r="AG42" i="4"/>
  <c r="X42" i="4"/>
  <c r="O42" i="4"/>
  <c r="F42" i="4"/>
  <c r="AG30" i="4"/>
  <c r="X30" i="4"/>
  <c r="O30" i="4"/>
  <c r="F30" i="4"/>
  <c r="AG19" i="4"/>
  <c r="X19" i="4"/>
  <c r="O19" i="4"/>
  <c r="F19" i="4"/>
  <c r="AG7" i="4"/>
  <c r="X7" i="4"/>
  <c r="O7" i="4"/>
  <c r="F7" i="4"/>
  <c r="AG6" i="4"/>
  <c r="X6" i="4"/>
  <c r="O6" i="4"/>
  <c r="F6" i="4"/>
  <c r="AG5" i="4"/>
  <c r="X5" i="4"/>
  <c r="O5" i="4"/>
  <c r="F5" i="4"/>
  <c r="AG4" i="4"/>
  <c r="X4" i="4"/>
  <c r="O4" i="4"/>
  <c r="F4" i="4"/>
  <c r="AG190" i="4"/>
  <c r="X190" i="4"/>
  <c r="O190" i="4"/>
  <c r="F190" i="4"/>
  <c r="AG179" i="4"/>
  <c r="X179" i="4"/>
  <c r="O179" i="4"/>
  <c r="F179" i="4"/>
  <c r="AG169" i="4"/>
  <c r="X169" i="4"/>
  <c r="O169" i="4"/>
  <c r="F169" i="4"/>
  <c r="AG159" i="4"/>
  <c r="X159" i="4"/>
  <c r="O159" i="4"/>
  <c r="F159" i="4"/>
  <c r="AG149" i="4"/>
  <c r="X149" i="4"/>
  <c r="O149" i="4"/>
  <c r="F149" i="4"/>
  <c r="AG139" i="4"/>
  <c r="X139" i="4"/>
  <c r="O139" i="4"/>
  <c r="F139" i="4"/>
  <c r="AG127" i="4"/>
  <c r="X127" i="4"/>
  <c r="O127" i="4"/>
  <c r="F127" i="4"/>
  <c r="AG115" i="4"/>
  <c r="X115" i="4"/>
  <c r="O115" i="4"/>
  <c r="F115" i="4"/>
  <c r="AG102" i="4"/>
  <c r="X102" i="4"/>
  <c r="O102" i="4"/>
  <c r="F102" i="4"/>
  <c r="AG89" i="4"/>
  <c r="X89" i="4"/>
  <c r="O89" i="4"/>
  <c r="F89" i="4"/>
  <c r="AG76" i="4"/>
  <c r="X76" i="4"/>
  <c r="O76" i="4"/>
  <c r="F76" i="4"/>
  <c r="AG65" i="4"/>
  <c r="X65" i="4"/>
  <c r="O65" i="4"/>
  <c r="F65" i="4"/>
  <c r="AG53" i="4"/>
  <c r="X53" i="4"/>
  <c r="O53" i="4"/>
  <c r="F53" i="4"/>
  <c r="AG41" i="4"/>
  <c r="X41" i="4"/>
  <c r="O41" i="4"/>
  <c r="F41" i="4"/>
  <c r="AG29" i="4"/>
  <c r="X29" i="4"/>
  <c r="O29" i="4"/>
  <c r="F29" i="4"/>
  <c r="AG18" i="4"/>
  <c r="X18" i="4"/>
  <c r="O18" i="4"/>
  <c r="F18" i="4"/>
  <c r="AG189" i="4"/>
  <c r="X189" i="4"/>
  <c r="O189" i="4"/>
  <c r="F189" i="4"/>
  <c r="AG178" i="4"/>
  <c r="X178" i="4"/>
  <c r="O178" i="4"/>
  <c r="F178" i="4"/>
  <c r="AG168" i="4"/>
  <c r="X168" i="4"/>
  <c r="O168" i="4"/>
  <c r="F168" i="4"/>
  <c r="X158" i="4"/>
  <c r="O158" i="4"/>
  <c r="F158" i="4"/>
  <c r="AG148" i="4"/>
  <c r="X148" i="4"/>
  <c r="O148" i="4"/>
  <c r="F148" i="4"/>
  <c r="AG138" i="4"/>
  <c r="X138" i="4"/>
  <c r="O138" i="4"/>
  <c r="F138" i="4"/>
  <c r="AG126" i="4"/>
  <c r="X126" i="4"/>
  <c r="O126" i="4"/>
  <c r="F126" i="4"/>
  <c r="AG114" i="4"/>
  <c r="X114" i="4"/>
  <c r="O114" i="4"/>
  <c r="F114" i="4"/>
  <c r="AG101" i="4"/>
  <c r="X101" i="4"/>
  <c r="O101" i="4"/>
  <c r="F101" i="4"/>
  <c r="AG88" i="4"/>
  <c r="X88" i="4"/>
  <c r="O88" i="4"/>
  <c r="F88" i="4"/>
  <c r="AG75" i="4"/>
  <c r="X75" i="4"/>
  <c r="O75" i="4"/>
  <c r="F75" i="4"/>
  <c r="AG64" i="4"/>
  <c r="X64" i="4"/>
  <c r="O64" i="4"/>
  <c r="F64" i="4"/>
  <c r="AG52" i="4"/>
  <c r="X52" i="4"/>
  <c r="O52" i="4"/>
  <c r="F52" i="4"/>
  <c r="AG40" i="4"/>
  <c r="X40" i="4"/>
  <c r="O40" i="4"/>
  <c r="F40" i="4"/>
  <c r="AG28" i="4"/>
  <c r="X28" i="4"/>
  <c r="O28" i="4"/>
  <c r="F28" i="4"/>
  <c r="AG17" i="4"/>
  <c r="X17" i="4"/>
  <c r="O17" i="4"/>
  <c r="F17" i="4"/>
  <c r="AG188" i="4"/>
  <c r="X188" i="4"/>
  <c r="O188" i="4"/>
  <c r="F188" i="4"/>
  <c r="AG177" i="4"/>
  <c r="X177" i="4"/>
  <c r="O177" i="4"/>
  <c r="F177" i="4"/>
  <c r="AG167" i="4"/>
  <c r="X167" i="4"/>
  <c r="O167" i="4"/>
  <c r="F167" i="4"/>
  <c r="AG157" i="4"/>
  <c r="X157" i="4"/>
  <c r="O157" i="4"/>
  <c r="F157" i="4"/>
  <c r="AG147" i="4"/>
  <c r="X147" i="4"/>
  <c r="O147" i="4"/>
  <c r="F147" i="4"/>
  <c r="AG137" i="4"/>
  <c r="X137" i="4"/>
  <c r="O137" i="4"/>
  <c r="F137" i="4"/>
  <c r="AG125" i="4"/>
  <c r="X125" i="4"/>
  <c r="O125" i="4"/>
  <c r="F125" i="4"/>
  <c r="AG113" i="4"/>
  <c r="X113" i="4"/>
  <c r="O113" i="4"/>
  <c r="F113" i="4"/>
  <c r="AG100" i="4"/>
  <c r="X100" i="4"/>
  <c r="O100" i="4"/>
  <c r="F100" i="4"/>
  <c r="AG87" i="4"/>
  <c r="X87" i="4"/>
  <c r="O87" i="4"/>
  <c r="F87" i="4"/>
  <c r="AG74" i="4"/>
  <c r="X74" i="4"/>
  <c r="O74" i="4"/>
  <c r="F74" i="4"/>
  <c r="AG63" i="4"/>
  <c r="X63" i="4"/>
  <c r="O63" i="4"/>
  <c r="F63" i="4"/>
  <c r="AI193" i="4"/>
  <c r="AG51" i="4"/>
  <c r="X51" i="4"/>
  <c r="O51" i="4"/>
  <c r="F51" i="4"/>
  <c r="AG39" i="4"/>
  <c r="X39" i="4"/>
  <c r="O39" i="4"/>
  <c r="F39" i="4"/>
  <c r="AG27" i="4"/>
  <c r="X27" i="4"/>
  <c r="O27" i="4"/>
  <c r="F27" i="4"/>
  <c r="AG16" i="4"/>
  <c r="X16" i="4"/>
  <c r="O16" i="4"/>
  <c r="F16" i="4"/>
  <c r="AG187" i="4"/>
  <c r="X187" i="4"/>
  <c r="O187" i="4"/>
  <c r="F187" i="4"/>
  <c r="AG176" i="4"/>
  <c r="X176" i="4"/>
  <c r="O176" i="4"/>
  <c r="F176" i="4"/>
  <c r="AG166" i="4"/>
  <c r="X166" i="4"/>
  <c r="O166" i="4"/>
  <c r="F166" i="4"/>
  <c r="AG156" i="4"/>
  <c r="X156" i="4"/>
  <c r="O156" i="4"/>
  <c r="F156" i="4"/>
  <c r="AG146" i="4"/>
  <c r="X146" i="4"/>
  <c r="O146" i="4"/>
  <c r="F146" i="4"/>
  <c r="AG136" i="4"/>
  <c r="X136" i="4"/>
  <c r="O136" i="4"/>
  <c r="F136" i="4"/>
  <c r="AG124" i="4"/>
  <c r="X124" i="4"/>
  <c r="O124" i="4"/>
  <c r="F124" i="4"/>
  <c r="AG112" i="4"/>
  <c r="X112" i="4"/>
  <c r="O112" i="4"/>
  <c r="F112" i="4"/>
  <c r="AG99" i="4"/>
  <c r="X99" i="4"/>
  <c r="O99" i="4"/>
  <c r="F99" i="4"/>
  <c r="AG86" i="4"/>
  <c r="X86" i="4"/>
  <c r="O86" i="4"/>
  <c r="F86" i="4"/>
  <c r="AG73" i="4"/>
  <c r="X73" i="4"/>
  <c r="O73" i="4"/>
  <c r="F73" i="4"/>
  <c r="AG62" i="4"/>
  <c r="X62" i="4"/>
  <c r="O62" i="4"/>
  <c r="F62" i="4"/>
  <c r="AG50" i="4"/>
  <c r="X50" i="4"/>
  <c r="O50" i="4"/>
  <c r="F50" i="4"/>
  <c r="AG38" i="4"/>
  <c r="X38" i="4"/>
  <c r="O38" i="4"/>
  <c r="F38" i="4"/>
  <c r="AG26" i="4"/>
  <c r="X26" i="4"/>
  <c r="O26" i="4"/>
  <c r="F26" i="4"/>
  <c r="AG15" i="4"/>
  <c r="X15" i="4"/>
  <c r="O15" i="4"/>
  <c r="F15" i="4"/>
  <c r="AG14" i="4"/>
  <c r="X14" i="4"/>
  <c r="O14" i="4"/>
  <c r="F14" i="4"/>
  <c r="AG186" i="4"/>
  <c r="X186" i="4"/>
  <c r="O186" i="4"/>
  <c r="F186" i="4"/>
  <c r="AG175" i="4"/>
  <c r="X175" i="4"/>
  <c r="O175" i="4"/>
  <c r="F175" i="4"/>
  <c r="AG165" i="4"/>
  <c r="X165" i="4"/>
  <c r="O165" i="4"/>
  <c r="F165" i="4"/>
  <c r="AG155" i="4"/>
  <c r="X155" i="4"/>
  <c r="O155" i="4"/>
  <c r="F155" i="4"/>
  <c r="AG145" i="4"/>
  <c r="X145" i="4"/>
  <c r="O145" i="4"/>
  <c r="F145" i="4"/>
  <c r="AG135" i="4"/>
  <c r="X135" i="4"/>
  <c r="O135" i="4"/>
  <c r="F135" i="4"/>
  <c r="AG123" i="4"/>
  <c r="X123" i="4"/>
  <c r="O123" i="4"/>
  <c r="F123" i="4"/>
  <c r="AG111" i="4"/>
  <c r="X111" i="4"/>
  <c r="O111" i="4"/>
  <c r="F111" i="4"/>
  <c r="AG98" i="4"/>
  <c r="X98" i="4"/>
  <c r="O98" i="4"/>
  <c r="F98" i="4"/>
  <c r="AG85" i="4"/>
  <c r="X85" i="4"/>
  <c r="O85" i="4"/>
  <c r="F85" i="4"/>
  <c r="AG72" i="4"/>
  <c r="X72" i="4"/>
  <c r="O72" i="4"/>
  <c r="F72" i="4"/>
  <c r="AG61" i="4"/>
  <c r="X61" i="4"/>
  <c r="O61" i="4"/>
  <c r="F61" i="4"/>
  <c r="AG49" i="4"/>
  <c r="X49" i="4"/>
  <c r="O49" i="4"/>
  <c r="F49" i="4"/>
  <c r="AG37" i="4"/>
  <c r="X37" i="4"/>
  <c r="O37" i="4"/>
  <c r="F37" i="4"/>
  <c r="AG25" i="4"/>
  <c r="X25" i="4"/>
  <c r="O25" i="4"/>
  <c r="F25" i="4"/>
  <c r="AG13" i="4"/>
  <c r="X13" i="4"/>
  <c r="O13" i="4"/>
  <c r="F13" i="4"/>
  <c r="AG185" i="4"/>
  <c r="X185" i="4"/>
  <c r="O185" i="4"/>
  <c r="F185" i="4"/>
  <c r="AG174" i="4"/>
  <c r="X174" i="4"/>
  <c r="O174" i="4"/>
  <c r="F174" i="4"/>
  <c r="AG164" i="4"/>
  <c r="X164" i="4"/>
  <c r="O164" i="4"/>
  <c r="F164" i="4"/>
  <c r="AG154" i="4"/>
  <c r="X154" i="4"/>
  <c r="O154" i="4"/>
  <c r="F154" i="4"/>
  <c r="AG144" i="4"/>
  <c r="X144" i="4"/>
  <c r="O144" i="4"/>
  <c r="F144" i="4"/>
  <c r="AG134" i="4"/>
  <c r="X134" i="4"/>
  <c r="O134" i="4"/>
  <c r="F134" i="4"/>
  <c r="AG122" i="4"/>
  <c r="X122" i="4"/>
  <c r="O122" i="4"/>
  <c r="F122" i="4"/>
  <c r="AG110" i="4"/>
  <c r="X110" i="4"/>
  <c r="O110" i="4"/>
  <c r="F110" i="4"/>
  <c r="AG97" i="4"/>
  <c r="X97" i="4"/>
  <c r="O97" i="4"/>
  <c r="F97" i="4"/>
  <c r="AG84" i="4"/>
  <c r="X84" i="4"/>
  <c r="O84" i="4"/>
  <c r="F84" i="4"/>
  <c r="AG71" i="4"/>
  <c r="X71" i="4"/>
  <c r="O71" i="4"/>
  <c r="F71" i="4"/>
  <c r="AG60" i="4"/>
  <c r="X60" i="4"/>
  <c r="O60" i="4"/>
  <c r="F60" i="4"/>
  <c r="AG48" i="4"/>
  <c r="X48" i="4"/>
  <c r="O48" i="4"/>
  <c r="F48" i="4"/>
  <c r="AG36" i="4"/>
  <c r="X36" i="4"/>
  <c r="O36" i="4"/>
  <c r="F36" i="4"/>
  <c r="AG24" i="4"/>
  <c r="X24" i="4"/>
  <c r="O24" i="4"/>
  <c r="F24" i="4"/>
  <c r="AG12" i="4"/>
  <c r="X12" i="4"/>
  <c r="O12" i="4"/>
  <c r="F12" i="4"/>
  <c r="AG184" i="4"/>
  <c r="X184" i="4"/>
  <c r="O184" i="4"/>
  <c r="F184" i="4"/>
  <c r="AG173" i="4"/>
  <c r="X173" i="4"/>
  <c r="O173" i="4"/>
  <c r="F173" i="4"/>
  <c r="AG163" i="4"/>
  <c r="X163" i="4"/>
  <c r="O163" i="4"/>
  <c r="F163" i="4"/>
  <c r="AG153" i="4"/>
  <c r="X153" i="4"/>
  <c r="O153" i="4"/>
  <c r="F153" i="4"/>
  <c r="AG143" i="4"/>
  <c r="X143" i="4"/>
  <c r="O143" i="4"/>
  <c r="F143" i="4"/>
  <c r="AG133" i="4"/>
  <c r="X133" i="4"/>
  <c r="O133" i="4"/>
  <c r="F133" i="4"/>
  <c r="AG121" i="4"/>
  <c r="X121" i="4"/>
  <c r="O121" i="4"/>
  <c r="F121" i="4"/>
  <c r="AG109" i="4"/>
  <c r="X109" i="4"/>
  <c r="O109" i="4"/>
  <c r="F109" i="4"/>
  <c r="AG96" i="4"/>
  <c r="X96" i="4"/>
  <c r="O96" i="4"/>
  <c r="F96" i="4"/>
  <c r="AG83" i="4"/>
  <c r="X83" i="4"/>
  <c r="O83" i="4"/>
  <c r="F83" i="4"/>
  <c r="AG70" i="4"/>
  <c r="X70" i="4"/>
  <c r="O70" i="4"/>
  <c r="F70" i="4"/>
  <c r="AG59" i="4"/>
  <c r="X59" i="4"/>
  <c r="O59" i="4"/>
  <c r="F59" i="4"/>
  <c r="AG47" i="4"/>
  <c r="X47" i="4"/>
  <c r="O47" i="4"/>
  <c r="F47" i="4"/>
  <c r="AG35" i="4"/>
  <c r="X35" i="4"/>
  <c r="O35" i="4"/>
  <c r="F35" i="4"/>
  <c r="AG23" i="4"/>
  <c r="X23" i="4"/>
  <c r="O23" i="4"/>
  <c r="F23" i="4"/>
  <c r="AG11" i="4"/>
  <c r="X11" i="4"/>
  <c r="O11" i="4"/>
  <c r="F11" i="4"/>
  <c r="AG183" i="4"/>
  <c r="X183" i="4"/>
  <c r="O183" i="4"/>
  <c r="F183" i="4"/>
  <c r="AG172" i="4"/>
  <c r="X172" i="4"/>
  <c r="O172" i="4"/>
  <c r="F172" i="4"/>
  <c r="AG162" i="4"/>
  <c r="X162" i="4"/>
  <c r="O162" i="4"/>
  <c r="F162" i="4"/>
  <c r="AG152" i="4"/>
  <c r="X152" i="4"/>
  <c r="O152" i="4"/>
  <c r="F152" i="4"/>
  <c r="AG142" i="4"/>
  <c r="X142" i="4"/>
  <c r="O142" i="4"/>
  <c r="F142" i="4"/>
  <c r="AG132" i="4"/>
  <c r="X132" i="4"/>
  <c r="O132" i="4"/>
  <c r="F132" i="4"/>
  <c r="AG120" i="4"/>
  <c r="X120" i="4"/>
  <c r="O120" i="4"/>
  <c r="F120" i="4"/>
  <c r="AG108" i="4"/>
  <c r="X108" i="4"/>
  <c r="O108" i="4"/>
  <c r="F108" i="4"/>
  <c r="AG95" i="4"/>
  <c r="X95" i="4"/>
  <c r="O95" i="4"/>
  <c r="F95" i="4"/>
  <c r="AG82" i="4"/>
  <c r="X82" i="4"/>
  <c r="O82" i="4"/>
  <c r="F82" i="4"/>
  <c r="AG69" i="4"/>
  <c r="X69" i="4"/>
  <c r="O69" i="4"/>
  <c r="F69" i="4"/>
  <c r="AG58" i="4"/>
  <c r="X58" i="4"/>
  <c r="O58" i="4"/>
  <c r="F58" i="4"/>
  <c r="AG46" i="4"/>
  <c r="X46" i="4"/>
  <c r="O46" i="4"/>
  <c r="F46" i="4"/>
  <c r="AG34" i="4"/>
  <c r="X34" i="4"/>
  <c r="O34" i="4"/>
  <c r="F34" i="4"/>
  <c r="AG22" i="4"/>
  <c r="X22" i="4"/>
  <c r="O22" i="4"/>
  <c r="F22" i="4"/>
  <c r="AG10" i="4"/>
  <c r="X10" i="4"/>
  <c r="O10" i="4"/>
  <c r="F10" i="4"/>
  <c r="AG182" i="4"/>
  <c r="X182" i="4"/>
  <c r="O182" i="4"/>
  <c r="F182" i="4"/>
  <c r="AG171" i="4"/>
  <c r="X171" i="4"/>
  <c r="O171" i="4"/>
  <c r="F171" i="4"/>
  <c r="AG161" i="4"/>
  <c r="X161" i="4"/>
  <c r="O161" i="4"/>
  <c r="F161" i="4"/>
  <c r="AG151" i="4"/>
  <c r="X151" i="4"/>
  <c r="O151" i="4"/>
  <c r="F151" i="4"/>
  <c r="AG141" i="4"/>
  <c r="X141" i="4"/>
  <c r="O141" i="4"/>
  <c r="F141" i="4"/>
  <c r="AG131" i="4"/>
  <c r="X131" i="4"/>
  <c r="O131" i="4"/>
  <c r="F131" i="4"/>
  <c r="AG119" i="4"/>
  <c r="X119" i="4"/>
  <c r="O119" i="4"/>
  <c r="F119" i="4"/>
  <c r="AG107" i="4"/>
  <c r="X107" i="4"/>
  <c r="O107" i="4"/>
  <c r="AG94" i="4"/>
  <c r="X94" i="4"/>
  <c r="O94" i="4"/>
  <c r="F94" i="4"/>
  <c r="AG81" i="4"/>
  <c r="X81" i="4"/>
  <c r="O81" i="4"/>
  <c r="F81" i="4"/>
  <c r="AG68" i="4"/>
  <c r="X68" i="4"/>
  <c r="O68" i="4"/>
  <c r="F68" i="4"/>
  <c r="AG57" i="4"/>
  <c r="X57" i="4"/>
  <c r="O57" i="4"/>
  <c r="F57" i="4"/>
  <c r="AG45" i="4"/>
  <c r="X45" i="4"/>
  <c r="O45" i="4"/>
  <c r="F45" i="4"/>
  <c r="AG33" i="4"/>
  <c r="X33" i="4"/>
  <c r="O33" i="4"/>
  <c r="F33" i="4"/>
  <c r="AG21" i="4"/>
  <c r="X21" i="4"/>
  <c r="O21" i="4"/>
  <c r="F21" i="4"/>
  <c r="AG9" i="4"/>
  <c r="X9" i="4"/>
  <c r="O9" i="4"/>
  <c r="F9" i="4"/>
  <c r="AG192" i="4"/>
  <c r="X192" i="4"/>
  <c r="O192" i="4"/>
  <c r="F192" i="4"/>
  <c r="AG181" i="4"/>
  <c r="X181" i="4"/>
  <c r="O181" i="4"/>
  <c r="F181" i="4"/>
  <c r="AG106" i="4"/>
  <c r="X106" i="4"/>
  <c r="O106" i="4"/>
  <c r="F106" i="4"/>
  <c r="AG80" i="4"/>
  <c r="X80" i="4"/>
  <c r="O80" i="4"/>
  <c r="F80" i="4"/>
  <c r="AG8" i="4"/>
  <c r="X8" i="4"/>
  <c r="O8" i="4"/>
  <c r="F8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G14" i="5"/>
  <c r="AB14" i="5"/>
  <c r="X11" i="5"/>
  <c r="Y11" i="5" s="1"/>
  <c r="L14" i="5"/>
  <c r="I14" i="5"/>
  <c r="H14" i="5"/>
  <c r="F14" i="5"/>
  <c r="G8" i="5"/>
  <c r="AG38" i="3" l="1"/>
  <c r="O38" i="3"/>
  <c r="AG193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193" i="4"/>
  <c r="O193" i="4"/>
  <c r="X193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AU11" i="5" l="1"/>
  <c r="AV11" i="5" s="1"/>
  <c r="V31" i="5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AU14" i="5" l="1"/>
  <c r="AV14" i="5" s="1"/>
  <c r="M31" i="5"/>
  <c r="W33" i="5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T8" i="5"/>
  <c r="AT33" i="5" s="1"/>
  <c r="AM33" i="5" l="1"/>
  <c r="AN8" i="5"/>
  <c r="AN33" i="5" s="1"/>
  <c r="AY8" i="5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<sst xmlns="http://schemas.openxmlformats.org/spreadsheetml/2006/main" count="694" uniqueCount="363">
  <si>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</si>
  <si>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</si>
  <si>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</si>
  <si>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</si>
  <si>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</si>
  <si>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</si>
  <si>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</si>
  <si>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</si>
  <si>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</si>
  <si>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</si>
  <si>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</si>
  <si>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</si>
  <si>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</si>
  <si>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</si>
  <si>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</si>
  <si>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</si>
  <si>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</si>
  <si>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</si>
  <si>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</si>
  <si>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</si>
  <si>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</si>
  <si>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</si>
  <si>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</si>
  <si>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</si>
  <si>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</si>
  <si>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</si>
  <si>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</si>
  <si>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</si>
  <si>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</si>
  <si>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</si>
  <si>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</si>
  <si>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</si>
  <si>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</si>
  <si>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</si>
  <si>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</si>
  <si>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</si>
  <si>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</si>
  <si>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</si>
  <si>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</si>
  <si>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</si>
  <si>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</si>
  <si>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</si>
  <si>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</si>
  <si>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</si>
  <si>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</si>
  <si>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</si>
  <si>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</si>
  <si>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</si>
  <si>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</si>
  <si>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</si>
  <si>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</si>
  <si>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</si>
  <si>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</si>
  <si>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</si>
  <si>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</si>
  <si>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</si>
  <si>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</si>
  <si>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</si>
  <si>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</si>
  <si>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</si>
  <si>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</si>
  <si>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</si>
  <si>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</si>
  <si>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</si>
  <si>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</si>
  <si>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</si>
  <si>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</si>
  <si>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</si>
  <si>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</si>
  <si>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</si>
  <si>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</si>
  <si>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</si>
  <si>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</si>
  <si>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</si>
  <si>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</si>
  <si>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</si>
  <si>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</si>
  <si>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</si>
  <si>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</si>
  <si>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</si>
  <si>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</si>
  <si>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</si>
  <si>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</si>
  <si>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</si>
  <si>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</si>
  <si>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Professional Services General</t>
  </si>
  <si>
    <t>Utilities Electric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</si>
  <si>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</si>
  <si>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</si>
  <si>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</si>
  <si>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</si>
  <si>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</si>
  <si>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</si>
  <si>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</si>
  <si>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</si>
  <si>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</si>
  <si>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</si>
  <si>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</si>
  <si>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</si>
  <si>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</si>
  <si>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</si>
  <si>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</si>
  <si>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</si>
  <si>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</si>
  <si>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</si>
  <si>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</si>
  <si>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</si>
  <si>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</si>
  <si>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</si>
  <si>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</si>
  <si>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</si>
  <si>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</si>
  <si>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Administrative Expenses Support Services-Indirect Labor</t>
  </si>
  <si>
    <t>Capital Improvements-General Government General</t>
  </si>
  <si>
    <t>Transfer In - General Fund</t>
  </si>
  <si>
    <t>Transfer In - Other</t>
  </si>
  <si>
    <t>Capital Outlay Operations Equipment-Major</t>
  </si>
  <si>
    <t>Fund 550</t>
  </si>
  <si>
    <t>Community Facilities District</t>
  </si>
  <si>
    <t>550.20.28.838-6000.11</t>
  </si>
  <si>
    <t>550.20.28.838-6100.01</t>
  </si>
  <si>
    <t>550.20.28.838-6100.04</t>
  </si>
  <si>
    <t>550.20.28.838-6240.05</t>
  </si>
  <si>
    <t>550.20.28.838-6400.03</t>
  </si>
  <si>
    <t>550.20.28.838-6600.05</t>
  </si>
  <si>
    <t>550.20.28.838-6600.25</t>
  </si>
  <si>
    <t>550.20.28.838-6600.27</t>
  </si>
  <si>
    <t>550.20.28.838-8300.22</t>
  </si>
  <si>
    <t>550.20.28.838-8300.97</t>
  </si>
  <si>
    <t>550.20.28.839-6000.11</t>
  </si>
  <si>
    <t>550.20.28.839-6100.01</t>
  </si>
  <si>
    <t>550.20.28.839-6100.04</t>
  </si>
  <si>
    <t>550.20.28.839-6240.05</t>
  </si>
  <si>
    <t>550.20.28.839-6400.03</t>
  </si>
  <si>
    <t>550.20.28.839-6600.05</t>
  </si>
  <si>
    <t>550.20.28.839-6600.25</t>
  </si>
  <si>
    <t>550.20.28.839-6600.27</t>
  </si>
  <si>
    <t>550.20.28.839-8300.22</t>
  </si>
  <si>
    <t>550.20.28.839-8300.97</t>
  </si>
  <si>
    <t>550.20.28.839-8300.99</t>
  </si>
  <si>
    <t>550.20.28.840-6000.11</t>
  </si>
  <si>
    <t>550.20.28.840-6100.01</t>
  </si>
  <si>
    <t>550.20.28.840-6100.04</t>
  </si>
  <si>
    <t>550.20.28.840-6240.05</t>
  </si>
  <si>
    <t>550.20.28.840-6400.03</t>
  </si>
  <si>
    <t>550.20.28.840-6600.05</t>
  </si>
  <si>
    <t>550.20.28.840-6600.25</t>
  </si>
  <si>
    <t>550.20.28.840-6600.27</t>
  </si>
  <si>
    <t>550.20.28.840-8300.22</t>
  </si>
  <si>
    <t>550.20.28.840-8300.97</t>
  </si>
  <si>
    <t>550.20.28.840-8300.99</t>
  </si>
  <si>
    <t>550.20.28.841-6000.11</t>
  </si>
  <si>
    <t>550.20.28.841-6100.01</t>
  </si>
  <si>
    <t>550.20.28.841-6100.04</t>
  </si>
  <si>
    <t>550.20.28.841-6240.05</t>
  </si>
  <si>
    <t>550.20.28.841-6400.03</t>
  </si>
  <si>
    <t>550.20.28.841-6600.05</t>
  </si>
  <si>
    <t>550.20.28.841-6600.25</t>
  </si>
  <si>
    <t>550.20.28.841-6600.27</t>
  </si>
  <si>
    <t>550.20.28.841-8300.22</t>
  </si>
  <si>
    <t>550.20.28.841-8300.97</t>
  </si>
  <si>
    <t>550.20.28.841-8300.99</t>
  </si>
  <si>
    <t>550.20.28.842-6000.11</t>
  </si>
  <si>
    <t>550.20.28.842-6100.01</t>
  </si>
  <si>
    <t>550.20.28.842-6100.04</t>
  </si>
  <si>
    <t>550.20.28.842-6240.05</t>
  </si>
  <si>
    <t>550.20.28.842-6400.03</t>
  </si>
  <si>
    <t>550.20.28.842-6600.05</t>
  </si>
  <si>
    <t>550.20.28.842-6600.25</t>
  </si>
  <si>
    <t>550.20.28.842-6600.27</t>
  </si>
  <si>
    <t>550.20.28.842-8300.22</t>
  </si>
  <si>
    <t>550.20.28.842-8300.97</t>
  </si>
  <si>
    <t>550.20.28.843-6000.11</t>
  </si>
  <si>
    <t>550.20.28.843-6100.01</t>
  </si>
  <si>
    <t>550.20.28.843-6100.04</t>
  </si>
  <si>
    <t>550.20.28.843-6240.05</t>
  </si>
  <si>
    <t>550.20.28.843-6400.03</t>
  </si>
  <si>
    <t>550.20.28.843-6600.05</t>
  </si>
  <si>
    <t>550.20.28.843-6600.25</t>
  </si>
  <si>
    <t>550.20.28.843-6600.27</t>
  </si>
  <si>
    <t>550.20.28.843-8300.97</t>
  </si>
  <si>
    <t>550.20.28.843-8300.99</t>
  </si>
  <si>
    <t>550.20.28.844-6000.11</t>
  </si>
  <si>
    <t>550.20.28.844-6100.01</t>
  </si>
  <si>
    <t>550.20.28.844-6100.04</t>
  </si>
  <si>
    <t>550.20.28.844-6240.05</t>
  </si>
  <si>
    <t>550.20.28.844-6400.03</t>
  </si>
  <si>
    <t>550.20.28.844-6600.05</t>
  </si>
  <si>
    <t>550.20.28.844-6600.25</t>
  </si>
  <si>
    <t>550.20.28.844-6600.27</t>
  </si>
  <si>
    <t>550.20.28.844-8300.97</t>
  </si>
  <si>
    <t>550.20.28.844-8300.99</t>
  </si>
  <si>
    <t>550.20.28.845-6000.11</t>
  </si>
  <si>
    <t>550.20.28.845-6100.01</t>
  </si>
  <si>
    <t>550.20.28.845-6100.04</t>
  </si>
  <si>
    <t>550.20.28.845-6240.05</t>
  </si>
  <si>
    <t>550.20.28.845-6400.03</t>
  </si>
  <si>
    <t>550.20.28.845-6600.25</t>
  </si>
  <si>
    <t>550.20.28.845-6600.27</t>
  </si>
  <si>
    <t>550.20.28.845-8300.97</t>
  </si>
  <si>
    <t>550.20.28.845-8300.99</t>
  </si>
  <si>
    <t>550.20.28.846-6000.11</t>
  </si>
  <si>
    <t>550.20.28.846-6100.01</t>
  </si>
  <si>
    <t>550.20.28.846-6100.04</t>
  </si>
  <si>
    <t>550.20.28.846-6240.05</t>
  </si>
  <si>
    <t>550.20.28.846-6400.03</t>
  </si>
  <si>
    <t>550.20.28.846-6600.05</t>
  </si>
  <si>
    <t>550.20.28.846-6600.25</t>
  </si>
  <si>
    <t>550.20.28.846-6600.27</t>
  </si>
  <si>
    <t>550.20.28.846-8300.97</t>
  </si>
  <si>
    <t>550.20.28.846-8300.99</t>
  </si>
  <si>
    <t>550.20.28.847-6100.01</t>
  </si>
  <si>
    <t>550.20.28.847-6100.04</t>
  </si>
  <si>
    <t>550.20.28.847-6240.05</t>
  </si>
  <si>
    <t>550.20.28.847-6400.03</t>
  </si>
  <si>
    <t>550.20.28.847-6600.05</t>
  </si>
  <si>
    <t>550.20.28.847-6600.25</t>
  </si>
  <si>
    <t>550.20.28.847-6600.27</t>
  </si>
  <si>
    <t>550.20.28.847-8300.22</t>
  </si>
  <si>
    <t>550.20.28.847-8300.97</t>
  </si>
  <si>
    <t>550.20.28.847-8300.99</t>
  </si>
  <si>
    <t>550.20.28.848-6100.01</t>
  </si>
  <si>
    <t>550.20.28.848-6100.04</t>
  </si>
  <si>
    <t>550.20.28.848-6240.05</t>
  </si>
  <si>
    <t>550.20.28.848-6400.03</t>
  </si>
  <si>
    <t>550.20.28.848-6600.05</t>
  </si>
  <si>
    <t>550.20.28.848-6600.25</t>
  </si>
  <si>
    <t>550.20.28.848-6600.27</t>
  </si>
  <si>
    <t>550.20.28.848-8300.97</t>
  </si>
  <si>
    <t>550.20.28.849-6100.01</t>
  </si>
  <si>
    <t>550.20.28.849-6100.04</t>
  </si>
  <si>
    <t>550.20.28.849-6240.05</t>
  </si>
  <si>
    <t>550.20.28.849-6400.03</t>
  </si>
  <si>
    <t>550.20.28.849-6600.05</t>
  </si>
  <si>
    <t>550.20.28.849-6600.25</t>
  </si>
  <si>
    <t>550.20.28.849-6600.27</t>
  </si>
  <si>
    <t>550.20.28.849-8300.97</t>
  </si>
  <si>
    <t>550.20.28.850-6100.01</t>
  </si>
  <si>
    <t>550.20.28.850-6100.04</t>
  </si>
  <si>
    <t>550.20.28.850-6240.05</t>
  </si>
  <si>
    <t>550.20.28.850-6400.03</t>
  </si>
  <si>
    <t>550.20.28.850-6600.05</t>
  </si>
  <si>
    <t>550.20.28.850-6600.25</t>
  </si>
  <si>
    <t>550.20.28.850-6600.27</t>
  </si>
  <si>
    <t>550.20.28.850-8300.97</t>
  </si>
  <si>
    <t>550.20.28.851-6100.01</t>
  </si>
  <si>
    <t>550.20.28.851-6100.04</t>
  </si>
  <si>
    <t>550.20.28.851-6240.05</t>
  </si>
  <si>
    <t>550.20.28.851-6400.03</t>
  </si>
  <si>
    <t>550.20.28.851-6600.05</t>
  </si>
  <si>
    <t>550.20.28.851-6600.25</t>
  </si>
  <si>
    <t>550.20.28.851-6600.27</t>
  </si>
  <si>
    <t>550.20.28.851-8300.97</t>
  </si>
  <si>
    <t>550.20.28.852-6100.01</t>
  </si>
  <si>
    <t>550.20.28.852-6100.04</t>
  </si>
  <si>
    <t>550.20.28.852-6240.05</t>
  </si>
  <si>
    <t>550.20.28.852-6400.03</t>
  </si>
  <si>
    <t>550.20.28.852-6600.05</t>
  </si>
  <si>
    <t>550.20.28.852-6600.25</t>
  </si>
  <si>
    <t>550.20.28.852-6600.27</t>
  </si>
  <si>
    <t>550.20.28.852-8300.97</t>
  </si>
  <si>
    <t>550.20.28.853-6000.11</t>
  </si>
  <si>
    <t>550.20.28.853-6100.01</t>
  </si>
  <si>
    <t>550.20.28.853-6100.04</t>
  </si>
  <si>
    <t>550.20.28.853-6240.05</t>
  </si>
  <si>
    <t>550.20.28.853-6400.03</t>
  </si>
  <si>
    <t>550.20.28.853-6600.05</t>
  </si>
  <si>
    <t>550.20.28.853-6600.25</t>
  </si>
  <si>
    <t>550.20.28.853-6600.27</t>
  </si>
  <si>
    <t>550.20.28.853-8300.97</t>
  </si>
  <si>
    <t>Professional Services Consultant</t>
  </si>
  <si>
    <t>Professional Services County Admin Fee</t>
  </si>
  <si>
    <t>Utilities Water</t>
  </si>
  <si>
    <t>Supplies-Parks Landscape Maintenance</t>
  </si>
  <si>
    <t>Dues &amp; Subscriptions Publications</t>
  </si>
  <si>
    <t>Repairs &amp; Maintenance Major Repair &amp; Contingency</t>
  </si>
  <si>
    <t>Administrative Expenses Public/Legal Advertisement</t>
  </si>
  <si>
    <t>Administrative Expenses Support Services-Direct Labor</t>
  </si>
  <si>
    <t>Capital Improvements-Parks LMD Well</t>
  </si>
  <si>
    <t>Capital Improvements-Parks LMD Cap Reserve</t>
  </si>
  <si>
    <t>Capital Improvements-Parks General</t>
  </si>
  <si>
    <t>550.00.00.900-7000.03</t>
  </si>
  <si>
    <t>550.30.40.001-4000.13</t>
  </si>
  <si>
    <t>550.20.28.839-4560.02</t>
  </si>
  <si>
    <t>550.20.28.840-4560.02</t>
  </si>
  <si>
    <t>550.20.28.841-4560.02</t>
  </si>
  <si>
    <t>550.20.28.843-4560.02</t>
  </si>
  <si>
    <t>550.20.28.801-4560.05</t>
  </si>
  <si>
    <t>550.20.28.838-4560.05</t>
  </si>
  <si>
    <t>550.20.28.839-4560.05</t>
  </si>
  <si>
    <t>550.20.28.840-4560.05</t>
  </si>
  <si>
    <t>550.20.28.841-4560.05</t>
  </si>
  <si>
    <t>550.20.28.842-4560.05</t>
  </si>
  <si>
    <t>550.20.28.843-4560.05</t>
  </si>
  <si>
    <t>550.20.28.844-4560.05</t>
  </si>
  <si>
    <t>550.20.28.845-4560.05</t>
  </si>
  <si>
    <t>550.20.28.846-4560.05</t>
  </si>
  <si>
    <t>550.20.28.847-4560.05</t>
  </si>
  <si>
    <t>550.20.28.848-4560.05</t>
  </si>
  <si>
    <t>550.20.28.849-4560.05</t>
  </si>
  <si>
    <t>550.20.28.850-4560.05</t>
  </si>
  <si>
    <t>550.20.28.851-4560.05</t>
  </si>
  <si>
    <t>550.20.28.852-4560.05</t>
  </si>
  <si>
    <t>550.20.28.853-4560.05</t>
  </si>
  <si>
    <t>550.30.40.001-4560.05</t>
  </si>
  <si>
    <t>550.20.28.838-4700.01</t>
  </si>
  <si>
    <t>550.30.40.001-4700.01</t>
  </si>
  <si>
    <t>550.20.28.838-4850.04</t>
  </si>
  <si>
    <t>550.20.28.839-4850.04</t>
  </si>
  <si>
    <t>550.20.28.840-4850.04</t>
  </si>
  <si>
    <t>550.20.28.841-4850.04</t>
  </si>
  <si>
    <t>550.20.28.842-4850.04</t>
  </si>
  <si>
    <t>550.20.28.843-4850.04</t>
  </si>
  <si>
    <t>550.20.28.844-4850.04</t>
  </si>
  <si>
    <t>550.20.28.845-4850.04</t>
  </si>
  <si>
    <t>550.20.28.846-4850.04</t>
  </si>
  <si>
    <t>550.20.28.847-4850.04</t>
  </si>
  <si>
    <t>Property Tax Assessment District Formations</t>
  </si>
  <si>
    <t>Charges for Services-Parks LMD</t>
  </si>
  <si>
    <t>Charges for Services-Parks CFD</t>
  </si>
  <si>
    <t>Investment Earnings Interest on Investments</t>
  </si>
  <si>
    <t>Other Revenue Rental of Property</t>
  </si>
  <si>
    <t>550.00.00.900-6000.01</t>
  </si>
  <si>
    <t>550.20.28.801-6000.01</t>
  </si>
  <si>
    <t>550.20.28.844-6000.01</t>
  </si>
  <si>
    <t>550.20.28.845-6000.01</t>
  </si>
  <si>
    <t>550.20.28.846-6000.01</t>
  </si>
  <si>
    <t>550.20.28.853-6000.01</t>
  </si>
  <si>
    <t>550.30.40.001-6000.01</t>
  </si>
  <si>
    <t>550.20.28.838-6000.10</t>
  </si>
  <si>
    <t>550.20.28.839-6000.10</t>
  </si>
  <si>
    <t>550.20.28.840-6000.10</t>
  </si>
  <si>
    <t>550.20.28.841-6000.10</t>
  </si>
  <si>
    <t>550.20.28.842-6000.10</t>
  </si>
  <si>
    <t>550.20.28.843-6000.10</t>
  </si>
  <si>
    <t>550.20.28.844-6000.10</t>
  </si>
  <si>
    <t>550.20.28.845-6000.10</t>
  </si>
  <si>
    <t>550.20.28.846-6000.10</t>
  </si>
  <si>
    <t>550.20.28.847-6000.10</t>
  </si>
  <si>
    <t>550.20.28.848-6000.10</t>
  </si>
  <si>
    <t>550.20.28.849-6000.10</t>
  </si>
  <si>
    <t>550.20.28.850-6000.10</t>
  </si>
  <si>
    <t>550.20.28.851-6000.10</t>
  </si>
  <si>
    <t>550.20.28.852-6000.10</t>
  </si>
  <si>
    <t>550.20.28.853-6000.10</t>
  </si>
  <si>
    <t>550.20.28.847-6000.11</t>
  </si>
  <si>
    <t>550.20.28.848-6000.11</t>
  </si>
  <si>
    <t>550.20.28.849-6000.11</t>
  </si>
  <si>
    <t>550.20.28.850-6000.11</t>
  </si>
  <si>
    <t>550.20.28.851-6000.11</t>
  </si>
  <si>
    <t>550.20.28.852-6000.11</t>
  </si>
  <si>
    <t>550.20.28.838-6300.02</t>
  </si>
  <si>
    <t>550.20.28.845-6600.05</t>
  </si>
  <si>
    <t>550.00.00.900-7000.04</t>
  </si>
  <si>
    <t>550.00.00.900-7000.99</t>
  </si>
  <si>
    <t>550.00.00.900-8000.99</t>
  </si>
  <si>
    <t>550.20.28.843-8300.22</t>
  </si>
  <si>
    <t>550.20.28.844-8300.22</t>
  </si>
  <si>
    <t>550.20.28.845-8300.22</t>
  </si>
  <si>
    <t>550.20.28.846-8300.22</t>
  </si>
  <si>
    <t>Additional Request 
+/-</t>
  </si>
  <si>
    <t>Total Budget Request</t>
  </si>
  <si>
    <t>Provisional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</si>
</sst>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0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0" borderId="0" xfId="0" applyNumberFormat="1" applyFont="1" applyFill="1" applyBorder="1" applyAlignment="1">
      <alignment horizontal="right" vertical="top"/>
    </xf>
    <xf numFmtId="37" fontId="9" fillId="0" borderId="7" xfId="0" applyNumberFormat="1" applyFont="1" applyFill="1" applyBorder="1" applyAlignment="1">
      <alignment horizontal="right" vertical="top"/>
    </xf>
    <xf numFmtId="37" fontId="9" fillId="0" borderId="0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34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550.30.40.001-4000.13</v>
          </cell>
          <cell r="B2" t="str">
            <v>4000.13</v>
          </cell>
          <cell r="C2" t="str">
            <v>4000.13 - Property Tax Assessment District Formations</v>
          </cell>
          <cell r="D2" t="str">
            <v>550.30.40.001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550.20.28.839-4560.02</v>
          </cell>
          <cell r="B3" t="str">
            <v>4560.02</v>
          </cell>
          <cell r="C3" t="str">
            <v>4560.02 - Charges for Services-Parks LMD</v>
          </cell>
          <cell r="D3" t="str">
            <v>550.20.28.839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550.20.28.840-4560.02</v>
          </cell>
          <cell r="B4" t="str">
            <v>4560.02</v>
          </cell>
          <cell r="C4" t="str">
            <v>4560.02 - Charges for Services-Parks LMD</v>
          </cell>
          <cell r="D4" t="str">
            <v>550.20.28.840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 t="str">
            <v>550.20.28.841-4560.02</v>
          </cell>
          <cell r="B5" t="str">
            <v>4560.02</v>
          </cell>
          <cell r="C5" t="str">
            <v>4560.02 - Charges for Services-Parks LMD</v>
          </cell>
          <cell r="D5" t="str">
            <v>550.20.28.841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550.20.28.843-4560.02</v>
          </cell>
          <cell r="B6" t="str">
            <v>4560.02</v>
          </cell>
          <cell r="C6" t="str">
            <v>4560.02 - Charges for Services-Parks LMD</v>
          </cell>
          <cell r="D6" t="str">
            <v>550.20.28.843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550.20.28.801-4560.05</v>
          </cell>
          <cell r="B7" t="str">
            <v>4560.05</v>
          </cell>
          <cell r="C7" t="str">
            <v>4560.05 - Charges for Services-Parks CFD</v>
          </cell>
          <cell r="D7" t="str">
            <v>550.20.28.801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27632</v>
          </cell>
          <cell r="K7">
            <v>-27632</v>
          </cell>
        </row>
        <row r="8">
          <cell r="A8" t="str">
            <v>550.20.28.838-4560.05</v>
          </cell>
          <cell r="B8" t="str">
            <v>4560.05</v>
          </cell>
          <cell r="C8" t="str">
            <v>4560.05 - Charges for Services-Parks CFD</v>
          </cell>
          <cell r="D8" t="str">
            <v>550.20.28.838</v>
          </cell>
          <cell r="E8">
            <v>34790</v>
          </cell>
          <cell r="F8">
            <v>0</v>
          </cell>
          <cell r="G8">
            <v>34790</v>
          </cell>
          <cell r="H8">
            <v>0</v>
          </cell>
          <cell r="I8">
            <v>0</v>
          </cell>
          <cell r="J8">
            <v>68534.98</v>
          </cell>
          <cell r="K8">
            <v>-33744.980000000003</v>
          </cell>
        </row>
        <row r="9">
          <cell r="A9" t="str">
            <v>550.20.28.839-4560.05</v>
          </cell>
          <cell r="B9" t="str">
            <v>4560.05</v>
          </cell>
          <cell r="C9" t="str">
            <v>4560.05 - Charges for Services-Parks CFD</v>
          </cell>
          <cell r="D9" t="str">
            <v>550.20.28.839</v>
          </cell>
          <cell r="E9">
            <v>98205</v>
          </cell>
          <cell r="F9">
            <v>0</v>
          </cell>
          <cell r="G9">
            <v>98205</v>
          </cell>
          <cell r="H9">
            <v>152.88</v>
          </cell>
          <cell r="I9">
            <v>0</v>
          </cell>
          <cell r="J9">
            <v>81530.880000000005</v>
          </cell>
          <cell r="K9">
            <v>16674.12</v>
          </cell>
        </row>
        <row r="10">
          <cell r="A10" t="str">
            <v>550.20.28.840-4560.05</v>
          </cell>
          <cell r="B10" t="str">
            <v>4560.05</v>
          </cell>
          <cell r="C10" t="str">
            <v>4560.05 - Charges for Services-Parks CFD</v>
          </cell>
          <cell r="D10" t="str">
            <v>550.20.28.840</v>
          </cell>
          <cell r="E10">
            <v>91285</v>
          </cell>
          <cell r="F10">
            <v>0</v>
          </cell>
          <cell r="G10">
            <v>91285</v>
          </cell>
          <cell r="H10">
            <v>0</v>
          </cell>
          <cell r="I10">
            <v>0</v>
          </cell>
          <cell r="J10">
            <v>88083.839999999997</v>
          </cell>
          <cell r="K10">
            <v>3201.16</v>
          </cell>
        </row>
        <row r="11">
          <cell r="A11" t="str">
            <v>550.20.28.841-4560.05</v>
          </cell>
          <cell r="B11" t="str">
            <v>4560.05</v>
          </cell>
          <cell r="C11" t="str">
            <v>4560.05 - Charges for Services-Parks CFD</v>
          </cell>
          <cell r="D11" t="str">
            <v>550.20.28.841</v>
          </cell>
          <cell r="E11">
            <v>98850</v>
          </cell>
          <cell r="F11">
            <v>0</v>
          </cell>
          <cell r="G11">
            <v>98850</v>
          </cell>
          <cell r="H11">
            <v>502.65</v>
          </cell>
          <cell r="I11">
            <v>0</v>
          </cell>
          <cell r="J11">
            <v>72980.649999999994</v>
          </cell>
          <cell r="K11">
            <v>25869.35</v>
          </cell>
        </row>
        <row r="12">
          <cell r="A12" t="str">
            <v>550.20.28.842-4560.05</v>
          </cell>
          <cell r="B12" t="str">
            <v>4560.05</v>
          </cell>
          <cell r="C12" t="str">
            <v>4560.05 - Charges for Services-Parks CFD</v>
          </cell>
          <cell r="D12" t="str">
            <v>550.20.28.842</v>
          </cell>
          <cell r="E12">
            <v>91990</v>
          </cell>
          <cell r="F12">
            <v>0</v>
          </cell>
          <cell r="G12">
            <v>91990</v>
          </cell>
          <cell r="H12">
            <v>0</v>
          </cell>
          <cell r="I12">
            <v>0</v>
          </cell>
          <cell r="J12">
            <v>81783</v>
          </cell>
          <cell r="K12">
            <v>10207</v>
          </cell>
        </row>
        <row r="13">
          <cell r="A13" t="str">
            <v>550.20.28.843-4560.05</v>
          </cell>
          <cell r="B13" t="str">
            <v>4560.05</v>
          </cell>
          <cell r="C13" t="str">
            <v>4560.05 - Charges for Services-Parks CFD</v>
          </cell>
          <cell r="D13" t="str">
            <v>550.20.28.843</v>
          </cell>
          <cell r="E13">
            <v>27235</v>
          </cell>
          <cell r="F13">
            <v>0</v>
          </cell>
          <cell r="G13">
            <v>27235</v>
          </cell>
          <cell r="H13">
            <v>0</v>
          </cell>
          <cell r="I13">
            <v>0</v>
          </cell>
          <cell r="J13">
            <v>20248.96</v>
          </cell>
          <cell r="K13">
            <v>6986.04</v>
          </cell>
        </row>
        <row r="14">
          <cell r="A14" t="str">
            <v>550.20.28.844-4560.05</v>
          </cell>
          <cell r="B14" t="str">
            <v>4560.05</v>
          </cell>
          <cell r="C14" t="str">
            <v>4560.05 - Charges for Services-Parks CFD</v>
          </cell>
          <cell r="D14" t="str">
            <v>550.20.28.844</v>
          </cell>
          <cell r="E14">
            <v>65870</v>
          </cell>
          <cell r="F14">
            <v>0</v>
          </cell>
          <cell r="G14">
            <v>65870</v>
          </cell>
          <cell r="H14">
            <v>15240.84</v>
          </cell>
          <cell r="I14">
            <v>0</v>
          </cell>
          <cell r="J14">
            <v>83735.88</v>
          </cell>
          <cell r="K14">
            <v>-17865.88</v>
          </cell>
        </row>
        <row r="15">
          <cell r="A15" t="str">
            <v>550.20.28.845-4560.05</v>
          </cell>
          <cell r="B15" t="str">
            <v>4560.05</v>
          </cell>
          <cell r="C15" t="str">
            <v>4560.05 - Charges for Services-Parks CFD</v>
          </cell>
          <cell r="D15" t="str">
            <v>550.20.28.845</v>
          </cell>
          <cell r="E15">
            <v>81870</v>
          </cell>
          <cell r="F15">
            <v>0</v>
          </cell>
          <cell r="G15">
            <v>81870</v>
          </cell>
          <cell r="H15">
            <v>0</v>
          </cell>
          <cell r="I15">
            <v>0</v>
          </cell>
          <cell r="J15">
            <v>79868.88</v>
          </cell>
          <cell r="K15">
            <v>2001.12</v>
          </cell>
        </row>
        <row r="16">
          <cell r="A16" t="str">
            <v>550.20.28.846-4560.05</v>
          </cell>
          <cell r="B16" t="str">
            <v>4560.05</v>
          </cell>
          <cell r="C16" t="str">
            <v>4560.05 - Charges for Services-Parks CFD</v>
          </cell>
          <cell r="D16" t="str">
            <v>550.20.28.846</v>
          </cell>
          <cell r="E16">
            <v>82995</v>
          </cell>
          <cell r="F16">
            <v>0</v>
          </cell>
          <cell r="G16">
            <v>82995</v>
          </cell>
          <cell r="H16">
            <v>0</v>
          </cell>
          <cell r="I16">
            <v>0</v>
          </cell>
          <cell r="J16">
            <v>90528.68</v>
          </cell>
          <cell r="K16">
            <v>-7533.68</v>
          </cell>
        </row>
        <row r="17">
          <cell r="A17" t="str">
            <v>550.20.28.847-4560.05</v>
          </cell>
          <cell r="B17" t="str">
            <v>4560.05</v>
          </cell>
          <cell r="C17" t="str">
            <v>4560.05 - Charges for Services-Parks CFD</v>
          </cell>
          <cell r="D17" t="str">
            <v>550.20.28.847</v>
          </cell>
          <cell r="E17">
            <v>71725</v>
          </cell>
          <cell r="F17">
            <v>0</v>
          </cell>
          <cell r="G17">
            <v>71725</v>
          </cell>
          <cell r="H17">
            <v>0</v>
          </cell>
          <cell r="I17">
            <v>0</v>
          </cell>
          <cell r="J17">
            <v>80730</v>
          </cell>
          <cell r="K17">
            <v>-9005</v>
          </cell>
        </row>
        <row r="18">
          <cell r="A18" t="str">
            <v>550.20.28.848-4560.05</v>
          </cell>
          <cell r="B18" t="str">
            <v>4560.05</v>
          </cell>
          <cell r="C18" t="str">
            <v>4560.05 - Charges for Services-Parks CFD</v>
          </cell>
          <cell r="D18" t="str">
            <v>550.20.28.848</v>
          </cell>
          <cell r="E18">
            <v>23505</v>
          </cell>
          <cell r="F18">
            <v>0</v>
          </cell>
          <cell r="G18">
            <v>23505</v>
          </cell>
          <cell r="H18">
            <v>0</v>
          </cell>
          <cell r="I18">
            <v>0</v>
          </cell>
          <cell r="J18">
            <v>31746</v>
          </cell>
          <cell r="K18">
            <v>-8241</v>
          </cell>
        </row>
        <row r="19">
          <cell r="A19" t="str">
            <v>550.20.28.849-4560.05</v>
          </cell>
          <cell r="B19" t="str">
            <v>4560.05</v>
          </cell>
          <cell r="C19" t="str">
            <v>4560.05 - Charges for Services-Parks CFD</v>
          </cell>
          <cell r="D19" t="str">
            <v>550.20.28.849</v>
          </cell>
          <cell r="E19">
            <v>67500</v>
          </cell>
          <cell r="F19">
            <v>0</v>
          </cell>
          <cell r="G19">
            <v>67500</v>
          </cell>
          <cell r="H19">
            <v>0</v>
          </cell>
          <cell r="I19">
            <v>0</v>
          </cell>
          <cell r="J19">
            <v>69145.960000000006</v>
          </cell>
          <cell r="K19">
            <v>-1645.96</v>
          </cell>
        </row>
        <row r="20">
          <cell r="A20" t="str">
            <v>550.20.28.850-4560.05</v>
          </cell>
          <cell r="B20" t="str">
            <v>4560.05</v>
          </cell>
          <cell r="C20" t="str">
            <v>4560.05 - Charges for Services-Parks CFD</v>
          </cell>
          <cell r="D20" t="str">
            <v>550.20.28.850</v>
          </cell>
          <cell r="E20">
            <v>53000</v>
          </cell>
          <cell r="F20">
            <v>0</v>
          </cell>
          <cell r="G20">
            <v>53000</v>
          </cell>
          <cell r="H20">
            <v>0</v>
          </cell>
          <cell r="I20">
            <v>0</v>
          </cell>
          <cell r="J20">
            <v>65080</v>
          </cell>
          <cell r="K20">
            <v>-12080</v>
          </cell>
        </row>
        <row r="21">
          <cell r="A21" t="str">
            <v>550.20.28.851-4560.05</v>
          </cell>
          <cell r="B21" t="str">
            <v>4560.05</v>
          </cell>
          <cell r="C21" t="str">
            <v>4560.05 - Charges for Services-Parks CFD</v>
          </cell>
          <cell r="D21" t="str">
            <v>550.20.28.851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550.20.28.852-4560.05</v>
          </cell>
          <cell r="B22" t="str">
            <v>4560.05</v>
          </cell>
          <cell r="C22" t="str">
            <v>4560.05 - Charges for Services-Parks CFD</v>
          </cell>
          <cell r="D22" t="str">
            <v>550.20.28.852</v>
          </cell>
          <cell r="E22">
            <v>23100</v>
          </cell>
          <cell r="F22">
            <v>0</v>
          </cell>
          <cell r="G22">
            <v>23100</v>
          </cell>
          <cell r="H22">
            <v>0</v>
          </cell>
          <cell r="I22">
            <v>0</v>
          </cell>
          <cell r="J22">
            <v>30797</v>
          </cell>
          <cell r="K22">
            <v>-7697</v>
          </cell>
        </row>
        <row r="23">
          <cell r="A23" t="str">
            <v>550.20.28.853-4560.05</v>
          </cell>
          <cell r="B23" t="str">
            <v>4560.05</v>
          </cell>
          <cell r="C23" t="str">
            <v>4560.05 - Charges for Services-Parks CFD</v>
          </cell>
          <cell r="D23" t="str">
            <v>550.20.28.853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550.30.40.001-4560.05</v>
          </cell>
          <cell r="B24" t="str">
            <v>4560.05</v>
          </cell>
          <cell r="C24" t="str">
            <v>4560.05 - Charges for Services-Parks CFD</v>
          </cell>
          <cell r="D24" t="str">
            <v>550.30.40.001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550.20.28.838-4700.01</v>
          </cell>
          <cell r="B25" t="str">
            <v>4700.01</v>
          </cell>
          <cell r="C25" t="str">
            <v>4700.01 - Investment Earnings Interest on Investments</v>
          </cell>
          <cell r="D25" t="str">
            <v>550.20.28.838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550.30.40.001-4700.01</v>
          </cell>
          <cell r="B26" t="str">
            <v>4700.01</v>
          </cell>
          <cell r="C26" t="str">
            <v>4700.01 - Investment Earnings Interest on Investments</v>
          </cell>
          <cell r="D26" t="str">
            <v>550.30.40.001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550.20.28.838-4850.04</v>
          </cell>
          <cell r="B27" t="str">
            <v>4850.04</v>
          </cell>
          <cell r="C27" t="str">
            <v>4850.04 - Other Revenue Rental of Property</v>
          </cell>
          <cell r="D27" t="str">
            <v>550.20.28.838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550.20.28.839-4850.04</v>
          </cell>
          <cell r="B28" t="str">
            <v>4850.04</v>
          </cell>
          <cell r="C28" t="str">
            <v>4850.04 - Other Revenue Rental of Property</v>
          </cell>
          <cell r="D28" t="str">
            <v>550.20.28.839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20</v>
          </cell>
          <cell r="K28">
            <v>-20</v>
          </cell>
        </row>
        <row r="29">
          <cell r="A29" t="str">
            <v>550.20.28.840-4850.04</v>
          </cell>
          <cell r="B29" t="str">
            <v>4850.04</v>
          </cell>
          <cell r="C29" t="str">
            <v>4850.04 - Other Revenue Rental of Property</v>
          </cell>
          <cell r="D29" t="str">
            <v>550.20.28.840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550.20.28.841-4850.04</v>
          </cell>
          <cell r="B30" t="str">
            <v>4850.04</v>
          </cell>
          <cell r="C30" t="str">
            <v>4850.04 - Other Revenue Rental of Property</v>
          </cell>
          <cell r="D30" t="str">
            <v>550.20.28.841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550.20.28.842-4850.04</v>
          </cell>
          <cell r="B31" t="str">
            <v>4850.04</v>
          </cell>
          <cell r="C31" t="str">
            <v>4850.04 - Other Revenue Rental of Property</v>
          </cell>
          <cell r="D31" t="str">
            <v>550.20.28.842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50</v>
          </cell>
          <cell r="K31">
            <v>-50</v>
          </cell>
        </row>
        <row r="32">
          <cell r="A32" t="str">
            <v>550.20.28.843-4850.04</v>
          </cell>
          <cell r="B32" t="str">
            <v>4850.04</v>
          </cell>
          <cell r="C32" t="str">
            <v>4850.04 - Other Revenue Rental of Property</v>
          </cell>
          <cell r="D32" t="str">
            <v>550.20.28.843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550.20.28.844-4850.04</v>
          </cell>
          <cell r="B33" t="str">
            <v>4850.04</v>
          </cell>
          <cell r="C33" t="str">
            <v>4850.04 - Other Revenue Rental of Property</v>
          </cell>
          <cell r="D33" t="str">
            <v>550.20.28.844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550.20.28.845-4850.04</v>
          </cell>
          <cell r="B34" t="str">
            <v>4850.04</v>
          </cell>
          <cell r="C34" t="str">
            <v>4850.04 - Other Revenue Rental of Property</v>
          </cell>
          <cell r="D34" t="str">
            <v>550.20.28.845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550.20.28.846-4850.04</v>
          </cell>
          <cell r="B35" t="str">
            <v>4850.04</v>
          </cell>
          <cell r="C35" t="str">
            <v>4850.04 - Other Revenue Rental of Property</v>
          </cell>
          <cell r="D35" t="str">
            <v>550.20.28.846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550.20.28.847-4850.04</v>
          </cell>
          <cell r="B36" t="str">
            <v>4850.04</v>
          </cell>
          <cell r="C36" t="str">
            <v>4850.04 - Other Revenue Rental of Property</v>
          </cell>
          <cell r="D36" t="str">
            <v>550.20.28.847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550.00.00.900-6000.01</v>
          </cell>
          <cell r="B37" t="str">
            <v>6000.01</v>
          </cell>
          <cell r="C37" t="str">
            <v>6000.01 - Professional Services General</v>
          </cell>
          <cell r="D37" t="str">
            <v>550.00.00.900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550.20.28.801-6000.01</v>
          </cell>
          <cell r="B38" t="str">
            <v>6000.01</v>
          </cell>
          <cell r="C38" t="str">
            <v>6000.01 - Professional Services General</v>
          </cell>
          <cell r="D38" t="str">
            <v>550.20.28.801</v>
          </cell>
          <cell r="E38">
            <v>35000</v>
          </cell>
          <cell r="F38">
            <v>0</v>
          </cell>
          <cell r="G38">
            <v>35000</v>
          </cell>
          <cell r="H38">
            <v>0</v>
          </cell>
          <cell r="I38">
            <v>0</v>
          </cell>
          <cell r="J38">
            <v>10926.69</v>
          </cell>
          <cell r="K38">
            <v>24073.31</v>
          </cell>
        </row>
        <row r="39">
          <cell r="A39" t="str">
            <v>550.20.28.844-6000.01</v>
          </cell>
          <cell r="B39" t="str">
            <v>6000.01</v>
          </cell>
          <cell r="C39" t="str">
            <v>6000.01 - Professional Services General</v>
          </cell>
          <cell r="D39" t="str">
            <v>550.20.28.844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550.20.28.845-6000.01</v>
          </cell>
          <cell r="B40" t="str">
            <v>6000.01</v>
          </cell>
          <cell r="C40" t="str">
            <v>6000.01 - Professional Services General</v>
          </cell>
          <cell r="D40" t="str">
            <v>550.20.28.845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550.20.28.846-6000.01</v>
          </cell>
          <cell r="B41" t="str">
            <v>6000.01</v>
          </cell>
          <cell r="C41" t="str">
            <v>6000.01 - Professional Services General</v>
          </cell>
          <cell r="D41" t="str">
            <v>550.20.28.846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550.20.28.853-6000.01</v>
          </cell>
          <cell r="B42" t="str">
            <v>6000.01</v>
          </cell>
          <cell r="C42" t="str">
            <v>6000.01 - Professional Services General</v>
          </cell>
          <cell r="D42" t="str">
            <v>550.20.28.853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550.30.40.001-6000.01</v>
          </cell>
          <cell r="B43" t="str">
            <v>6000.01</v>
          </cell>
          <cell r="C43" t="str">
            <v>6000.01 - Professional Services General</v>
          </cell>
          <cell r="D43" t="str">
            <v>550.30.40.001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550.20.28.838-6000.10</v>
          </cell>
          <cell r="B44" t="str">
            <v>6000.10</v>
          </cell>
          <cell r="C44" t="str">
            <v>6000.10 - Professional Services Consultant</v>
          </cell>
          <cell r="D44" t="str">
            <v>550.20.28.838</v>
          </cell>
          <cell r="E44">
            <v>985</v>
          </cell>
          <cell r="F44">
            <v>0</v>
          </cell>
          <cell r="G44">
            <v>985</v>
          </cell>
          <cell r="H44">
            <v>0</v>
          </cell>
          <cell r="I44">
            <v>0</v>
          </cell>
          <cell r="J44">
            <v>1893.83</v>
          </cell>
          <cell r="K44">
            <v>-908.83</v>
          </cell>
        </row>
        <row r="45">
          <cell r="A45" t="str">
            <v>550.20.28.839-6000.10</v>
          </cell>
          <cell r="B45" t="str">
            <v>6000.10</v>
          </cell>
          <cell r="C45" t="str">
            <v>6000.10 - Professional Services Consultant</v>
          </cell>
          <cell r="D45" t="str">
            <v>550.20.28.839</v>
          </cell>
          <cell r="E45">
            <v>2675</v>
          </cell>
          <cell r="F45">
            <v>0</v>
          </cell>
          <cell r="G45">
            <v>2675</v>
          </cell>
          <cell r="H45">
            <v>0</v>
          </cell>
          <cell r="I45">
            <v>0</v>
          </cell>
          <cell r="J45">
            <v>2433.4699999999998</v>
          </cell>
          <cell r="K45">
            <v>241.53</v>
          </cell>
        </row>
        <row r="46">
          <cell r="A46" t="str">
            <v>550.20.28.840-6000.10</v>
          </cell>
          <cell r="B46" t="str">
            <v>6000.10</v>
          </cell>
          <cell r="C46" t="str">
            <v>6000.10 - Professional Services Consultant</v>
          </cell>
          <cell r="D46" t="str">
            <v>550.20.28.840</v>
          </cell>
          <cell r="E46">
            <v>2300</v>
          </cell>
          <cell r="F46">
            <v>0</v>
          </cell>
          <cell r="G46">
            <v>2300</v>
          </cell>
          <cell r="H46">
            <v>0</v>
          </cell>
          <cell r="I46">
            <v>0</v>
          </cell>
          <cell r="J46">
            <v>2164.77</v>
          </cell>
          <cell r="K46">
            <v>135.22999999999999</v>
          </cell>
        </row>
        <row r="47">
          <cell r="A47" t="str">
            <v>550.20.28.841-6000.10</v>
          </cell>
          <cell r="B47" t="str">
            <v>6000.10</v>
          </cell>
          <cell r="C47" t="str">
            <v>6000.10 - Professional Services Consultant</v>
          </cell>
          <cell r="D47" t="str">
            <v>550.20.28.841</v>
          </cell>
          <cell r="E47">
            <v>2375</v>
          </cell>
          <cell r="F47">
            <v>0</v>
          </cell>
          <cell r="G47">
            <v>2375</v>
          </cell>
          <cell r="H47">
            <v>0</v>
          </cell>
          <cell r="I47">
            <v>0</v>
          </cell>
          <cell r="J47">
            <v>2435.64</v>
          </cell>
          <cell r="K47">
            <v>-60.64</v>
          </cell>
        </row>
        <row r="48">
          <cell r="A48" t="str">
            <v>550.20.28.842-6000.10</v>
          </cell>
          <cell r="B48" t="str">
            <v>6000.10</v>
          </cell>
          <cell r="C48" t="str">
            <v>6000.10 - Professional Services Consultant</v>
          </cell>
          <cell r="D48" t="str">
            <v>550.20.28.842</v>
          </cell>
          <cell r="E48">
            <v>2250</v>
          </cell>
          <cell r="F48">
            <v>0</v>
          </cell>
          <cell r="G48">
            <v>2250</v>
          </cell>
          <cell r="H48">
            <v>0</v>
          </cell>
          <cell r="I48">
            <v>0</v>
          </cell>
          <cell r="J48">
            <v>2706.52</v>
          </cell>
          <cell r="K48">
            <v>-456.52</v>
          </cell>
        </row>
        <row r="49">
          <cell r="A49" t="str">
            <v>550.20.28.843-6000.10</v>
          </cell>
          <cell r="B49" t="str">
            <v>6000.10</v>
          </cell>
          <cell r="C49" t="str">
            <v>6000.10 - Professional Services Consultant</v>
          </cell>
          <cell r="D49" t="str">
            <v>550.20.28.843</v>
          </cell>
          <cell r="E49">
            <v>1950</v>
          </cell>
          <cell r="F49">
            <v>0</v>
          </cell>
          <cell r="G49">
            <v>1950</v>
          </cell>
          <cell r="H49">
            <v>0</v>
          </cell>
          <cell r="I49">
            <v>0</v>
          </cell>
          <cell r="J49">
            <v>1893.88</v>
          </cell>
          <cell r="K49">
            <v>56.12</v>
          </cell>
        </row>
        <row r="50">
          <cell r="A50" t="str">
            <v>550.20.28.844-6000.10</v>
          </cell>
          <cell r="B50" t="str">
            <v>6000.10</v>
          </cell>
          <cell r="C50" t="str">
            <v>6000.10 - Professional Services Consultant</v>
          </cell>
          <cell r="D50" t="str">
            <v>550.20.28.844</v>
          </cell>
          <cell r="E50">
            <v>2200</v>
          </cell>
          <cell r="F50">
            <v>0</v>
          </cell>
          <cell r="G50">
            <v>2200</v>
          </cell>
          <cell r="H50">
            <v>0</v>
          </cell>
          <cell r="I50">
            <v>0</v>
          </cell>
          <cell r="J50">
            <v>2164.77</v>
          </cell>
          <cell r="K50">
            <v>35.229999999999997</v>
          </cell>
        </row>
        <row r="51">
          <cell r="A51" t="str">
            <v>550.20.28.845-6000.10</v>
          </cell>
          <cell r="B51" t="str">
            <v>6000.10</v>
          </cell>
          <cell r="C51" t="str">
            <v>6000.10 - Professional Services Consultant</v>
          </cell>
          <cell r="D51" t="str">
            <v>550.20.28.845</v>
          </cell>
          <cell r="E51">
            <v>2200</v>
          </cell>
          <cell r="F51">
            <v>0</v>
          </cell>
          <cell r="G51">
            <v>2200</v>
          </cell>
          <cell r="H51">
            <v>0</v>
          </cell>
          <cell r="I51">
            <v>0</v>
          </cell>
          <cell r="J51">
            <v>2164.77</v>
          </cell>
          <cell r="K51">
            <v>35.229999999999997</v>
          </cell>
        </row>
        <row r="52">
          <cell r="A52" t="str">
            <v>550.20.28.846-6000.10</v>
          </cell>
          <cell r="B52" t="str">
            <v>6000.10</v>
          </cell>
          <cell r="C52" t="str">
            <v>6000.10 - Professional Services Consultant</v>
          </cell>
          <cell r="D52" t="str">
            <v>550.20.28.846</v>
          </cell>
          <cell r="E52">
            <v>2500</v>
          </cell>
          <cell r="F52">
            <v>0</v>
          </cell>
          <cell r="G52">
            <v>2500</v>
          </cell>
          <cell r="H52">
            <v>0</v>
          </cell>
          <cell r="I52">
            <v>0</v>
          </cell>
          <cell r="J52">
            <v>2164.77</v>
          </cell>
          <cell r="K52">
            <v>335.23</v>
          </cell>
        </row>
        <row r="53">
          <cell r="A53" t="str">
            <v>550.20.28.847-6000.10</v>
          </cell>
          <cell r="B53" t="str">
            <v>6000.10</v>
          </cell>
          <cell r="C53" t="str">
            <v>6000.10 - Professional Services Consultant</v>
          </cell>
          <cell r="D53" t="str">
            <v>550.20.28.847</v>
          </cell>
          <cell r="E53">
            <v>2000</v>
          </cell>
          <cell r="F53">
            <v>0</v>
          </cell>
          <cell r="G53">
            <v>2000</v>
          </cell>
          <cell r="H53">
            <v>0</v>
          </cell>
          <cell r="I53">
            <v>0</v>
          </cell>
          <cell r="J53">
            <v>2164.77</v>
          </cell>
          <cell r="K53">
            <v>-164.77</v>
          </cell>
        </row>
        <row r="54">
          <cell r="A54" t="str">
            <v>550.20.28.848-6000.10</v>
          </cell>
          <cell r="B54" t="str">
            <v>6000.10</v>
          </cell>
          <cell r="C54" t="str">
            <v>6000.10 - Professional Services Consultant</v>
          </cell>
          <cell r="D54" t="str">
            <v>550.20.28.848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1433.28</v>
          </cell>
          <cell r="K54">
            <v>-1433.28</v>
          </cell>
        </row>
        <row r="55">
          <cell r="A55" t="str">
            <v>550.20.28.849-6000.10</v>
          </cell>
          <cell r="B55" t="str">
            <v>6000.10</v>
          </cell>
          <cell r="C55" t="str">
            <v>6000.10 - Professional Services Consultant</v>
          </cell>
          <cell r="D55" t="str">
            <v>550.20.28.849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1433.28</v>
          </cell>
          <cell r="K55">
            <v>-1433.28</v>
          </cell>
        </row>
        <row r="56">
          <cell r="A56" t="str">
            <v>550.20.28.850-6000.10</v>
          </cell>
          <cell r="B56" t="str">
            <v>6000.10</v>
          </cell>
          <cell r="C56" t="str">
            <v>6000.10 - Professional Services Consultant</v>
          </cell>
          <cell r="D56" t="str">
            <v>550.20.28.850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1433.28</v>
          </cell>
          <cell r="K56">
            <v>-1433.28</v>
          </cell>
        </row>
        <row r="57">
          <cell r="A57" t="str">
            <v>550.20.28.851-6000.10</v>
          </cell>
          <cell r="B57" t="str">
            <v>6000.10</v>
          </cell>
          <cell r="C57" t="str">
            <v>6000.10 - Professional Services Consultant</v>
          </cell>
          <cell r="D57" t="str">
            <v>550.20.28.851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550.20.28.852-6000.10</v>
          </cell>
          <cell r="B58" t="str">
            <v>6000.10</v>
          </cell>
          <cell r="C58" t="str">
            <v>6000.10 - Professional Services Consultant</v>
          </cell>
          <cell r="D58" t="str">
            <v>550.20.28.852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1433.28</v>
          </cell>
          <cell r="K58">
            <v>-1433.28</v>
          </cell>
        </row>
        <row r="59">
          <cell r="A59" t="str">
            <v>550.20.28.853-6000.10</v>
          </cell>
          <cell r="B59" t="str">
            <v>6000.10</v>
          </cell>
          <cell r="C59" t="str">
            <v>6000.10 - Professional Services Consultant</v>
          </cell>
          <cell r="D59" t="str">
            <v>550.20.28.853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550.20.28.838-6000.11</v>
          </cell>
          <cell r="B60" t="str">
            <v>6000.11</v>
          </cell>
          <cell r="C60" t="str">
            <v>6000.11 - Professional Services County Admin Fee</v>
          </cell>
          <cell r="D60" t="str">
            <v>550.20.28.838</v>
          </cell>
          <cell r="E60">
            <v>290</v>
          </cell>
          <cell r="F60">
            <v>0</v>
          </cell>
          <cell r="G60">
            <v>290</v>
          </cell>
          <cell r="H60">
            <v>0</v>
          </cell>
          <cell r="I60">
            <v>0</v>
          </cell>
          <cell r="J60">
            <v>6</v>
          </cell>
          <cell r="K60">
            <v>284</v>
          </cell>
        </row>
        <row r="61">
          <cell r="A61" t="str">
            <v>550.20.28.839-6000.11</v>
          </cell>
          <cell r="B61" t="str">
            <v>6000.11</v>
          </cell>
          <cell r="C61" t="str">
            <v>6000.11 - Professional Services County Admin Fee</v>
          </cell>
          <cell r="D61" t="str">
            <v>550.20.28.839</v>
          </cell>
          <cell r="E61">
            <v>825</v>
          </cell>
          <cell r="F61">
            <v>0</v>
          </cell>
          <cell r="G61">
            <v>825</v>
          </cell>
          <cell r="H61">
            <v>0</v>
          </cell>
          <cell r="I61">
            <v>0</v>
          </cell>
          <cell r="J61">
            <v>813.78</v>
          </cell>
          <cell r="K61">
            <v>11.22</v>
          </cell>
        </row>
        <row r="62">
          <cell r="A62" t="str">
            <v>550.20.28.840-6000.11</v>
          </cell>
          <cell r="B62" t="str">
            <v>6000.11</v>
          </cell>
          <cell r="C62" t="str">
            <v>6000.11 - Professional Services County Admin Fee</v>
          </cell>
          <cell r="D62" t="str">
            <v>550.20.28.840</v>
          </cell>
          <cell r="E62">
            <v>505</v>
          </cell>
          <cell r="F62">
            <v>0</v>
          </cell>
          <cell r="G62">
            <v>505</v>
          </cell>
          <cell r="H62">
            <v>0</v>
          </cell>
          <cell r="I62">
            <v>0</v>
          </cell>
          <cell r="J62">
            <v>624</v>
          </cell>
          <cell r="K62">
            <v>-119</v>
          </cell>
        </row>
        <row r="63">
          <cell r="A63" t="str">
            <v>550.20.28.841-6000.11</v>
          </cell>
          <cell r="B63" t="str">
            <v>6000.11</v>
          </cell>
          <cell r="C63" t="str">
            <v>6000.11 - Professional Services County Admin Fee</v>
          </cell>
          <cell r="D63" t="str">
            <v>550.20.28.841</v>
          </cell>
          <cell r="E63">
            <v>995</v>
          </cell>
          <cell r="F63">
            <v>0</v>
          </cell>
          <cell r="G63">
            <v>995</v>
          </cell>
          <cell r="H63">
            <v>0</v>
          </cell>
          <cell r="I63">
            <v>0</v>
          </cell>
          <cell r="J63">
            <v>724.78</v>
          </cell>
          <cell r="K63">
            <v>270.22000000000003</v>
          </cell>
        </row>
        <row r="64">
          <cell r="A64" t="str">
            <v>550.20.28.842-6000.11</v>
          </cell>
          <cell r="B64" t="str">
            <v>6000.11</v>
          </cell>
          <cell r="C64" t="str">
            <v>6000.11 - Professional Services County Admin Fee</v>
          </cell>
          <cell r="D64" t="str">
            <v>550.20.28.842</v>
          </cell>
          <cell r="E64">
            <v>260</v>
          </cell>
          <cell r="F64">
            <v>0</v>
          </cell>
          <cell r="G64">
            <v>260</v>
          </cell>
          <cell r="H64">
            <v>0</v>
          </cell>
          <cell r="I64">
            <v>0</v>
          </cell>
          <cell r="J64">
            <v>817.83</v>
          </cell>
          <cell r="K64">
            <v>-557.83000000000004</v>
          </cell>
        </row>
        <row r="65">
          <cell r="A65" t="str">
            <v>550.20.28.843-6000.11</v>
          </cell>
          <cell r="B65" t="str">
            <v>6000.11</v>
          </cell>
          <cell r="C65" t="str">
            <v>6000.11 - Professional Services County Admin Fee</v>
          </cell>
          <cell r="D65" t="str">
            <v>550.20.28.843</v>
          </cell>
          <cell r="E65">
            <v>195</v>
          </cell>
          <cell r="F65">
            <v>0</v>
          </cell>
          <cell r="G65">
            <v>195</v>
          </cell>
          <cell r="H65">
            <v>0</v>
          </cell>
          <cell r="I65">
            <v>0</v>
          </cell>
          <cell r="J65">
            <v>87</v>
          </cell>
          <cell r="K65">
            <v>108</v>
          </cell>
        </row>
        <row r="66">
          <cell r="A66" t="str">
            <v>550.20.28.844-6000.11</v>
          </cell>
          <cell r="B66" t="str">
            <v>6000.11</v>
          </cell>
          <cell r="C66" t="str">
            <v>6000.11 - Professional Services County Admin Fee</v>
          </cell>
          <cell r="D66" t="str">
            <v>550.20.28.844</v>
          </cell>
          <cell r="E66">
            <v>215</v>
          </cell>
          <cell r="F66">
            <v>0</v>
          </cell>
          <cell r="G66">
            <v>215</v>
          </cell>
          <cell r="H66">
            <v>0</v>
          </cell>
          <cell r="I66">
            <v>0</v>
          </cell>
          <cell r="J66">
            <v>216</v>
          </cell>
          <cell r="K66">
            <v>-1</v>
          </cell>
        </row>
        <row r="67">
          <cell r="A67" t="str">
            <v>550.20.28.845-6000.11</v>
          </cell>
          <cell r="B67" t="str">
            <v>6000.11</v>
          </cell>
          <cell r="C67" t="str">
            <v>6000.11 - Professional Services County Admin Fee</v>
          </cell>
          <cell r="D67" t="str">
            <v>550.20.28.845</v>
          </cell>
          <cell r="E67">
            <v>800</v>
          </cell>
          <cell r="F67">
            <v>0</v>
          </cell>
          <cell r="G67">
            <v>800</v>
          </cell>
          <cell r="H67">
            <v>0</v>
          </cell>
          <cell r="I67">
            <v>0</v>
          </cell>
          <cell r="J67">
            <v>351</v>
          </cell>
          <cell r="K67">
            <v>449</v>
          </cell>
        </row>
        <row r="68">
          <cell r="A68" t="str">
            <v>550.20.28.846-6000.11</v>
          </cell>
          <cell r="B68" t="str">
            <v>6000.11</v>
          </cell>
          <cell r="C68" t="str">
            <v>6000.11 - Professional Services County Admin Fee</v>
          </cell>
          <cell r="D68" t="str">
            <v>550.20.28.846</v>
          </cell>
          <cell r="E68">
            <v>515</v>
          </cell>
          <cell r="F68">
            <v>0</v>
          </cell>
          <cell r="G68">
            <v>515</v>
          </cell>
          <cell r="H68">
            <v>0</v>
          </cell>
          <cell r="I68">
            <v>0</v>
          </cell>
          <cell r="J68">
            <v>513</v>
          </cell>
          <cell r="K68">
            <v>2</v>
          </cell>
        </row>
        <row r="69">
          <cell r="A69" t="str">
            <v>550.20.28.847-6000.11</v>
          </cell>
          <cell r="B69" t="str">
            <v>6000.11</v>
          </cell>
          <cell r="C69" t="str">
            <v>6000.11 - Professional Services County Admin Fee</v>
          </cell>
          <cell r="D69" t="str">
            <v>550.20.28.847</v>
          </cell>
          <cell r="E69">
            <v>395</v>
          </cell>
          <cell r="F69">
            <v>0</v>
          </cell>
          <cell r="G69">
            <v>395</v>
          </cell>
          <cell r="H69">
            <v>0</v>
          </cell>
          <cell r="I69">
            <v>0</v>
          </cell>
          <cell r="J69">
            <v>399</v>
          </cell>
          <cell r="K69">
            <v>-4</v>
          </cell>
        </row>
        <row r="70">
          <cell r="A70" t="str">
            <v>550.20.28.848-6000.11</v>
          </cell>
          <cell r="B70" t="str">
            <v>6000.11</v>
          </cell>
          <cell r="C70" t="str">
            <v>6000.11 - Professional Services County Admin Fee</v>
          </cell>
          <cell r="D70" t="str">
            <v>550.20.28.848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6</v>
          </cell>
          <cell r="K70">
            <v>-6</v>
          </cell>
        </row>
        <row r="71">
          <cell r="A71" t="str">
            <v>550.20.28.849-6000.11</v>
          </cell>
          <cell r="B71" t="str">
            <v>6000.11</v>
          </cell>
          <cell r="C71" t="str">
            <v>6000.11 - Professional Services County Admin Fee</v>
          </cell>
          <cell r="D71" t="str">
            <v>550.20.28.849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21</v>
          </cell>
          <cell r="K71">
            <v>-21</v>
          </cell>
        </row>
        <row r="72">
          <cell r="A72" t="str">
            <v>550.20.28.850-6000.11</v>
          </cell>
          <cell r="B72" t="str">
            <v>6000.11</v>
          </cell>
          <cell r="C72" t="str">
            <v>6000.11 - Professional Services County Admin Fee</v>
          </cell>
          <cell r="D72" t="str">
            <v>550.20.28.850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6</v>
          </cell>
          <cell r="K72">
            <v>-6</v>
          </cell>
        </row>
        <row r="73">
          <cell r="A73" t="str">
            <v>550.20.28.851-6000.11</v>
          </cell>
          <cell r="B73" t="str">
            <v>6000.11</v>
          </cell>
          <cell r="C73" t="str">
            <v>6000.11 - Professional Services County Admin Fee</v>
          </cell>
          <cell r="D73" t="str">
            <v>550.20.28.851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550.20.28.852-6000.11</v>
          </cell>
          <cell r="B74" t="str">
            <v>6000.11</v>
          </cell>
          <cell r="C74" t="str">
            <v>6000.11 - Professional Services County Admin Fee</v>
          </cell>
          <cell r="D74" t="str">
            <v>550.20.28.852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</v>
          </cell>
          <cell r="K74">
            <v>-3</v>
          </cell>
        </row>
        <row r="75">
          <cell r="A75" t="str">
            <v>550.20.28.853-6000.11</v>
          </cell>
          <cell r="B75" t="str">
            <v>6000.11</v>
          </cell>
          <cell r="C75" t="str">
            <v>6000.11 - Professional Services County Admin Fee</v>
          </cell>
          <cell r="D75" t="str">
            <v>550.20.28.853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550.20.28.838-6100.01</v>
          </cell>
          <cell r="B76" t="str">
            <v>6100.01</v>
          </cell>
          <cell r="C76" t="str">
            <v>6100.01 - Utilities Electric</v>
          </cell>
          <cell r="D76" t="str">
            <v>550.20.28.838</v>
          </cell>
          <cell r="E76">
            <v>805</v>
          </cell>
          <cell r="F76">
            <v>0</v>
          </cell>
          <cell r="G76">
            <v>805</v>
          </cell>
          <cell r="H76">
            <v>678.8</v>
          </cell>
          <cell r="I76">
            <v>0</v>
          </cell>
          <cell r="J76">
            <v>678.8</v>
          </cell>
          <cell r="K76">
            <v>126.2</v>
          </cell>
        </row>
        <row r="77">
          <cell r="A77" t="str">
            <v>550.20.28.839-6100.01</v>
          </cell>
          <cell r="B77" t="str">
            <v>6100.01</v>
          </cell>
          <cell r="C77" t="str">
            <v>6100.01 - Utilities Electric</v>
          </cell>
          <cell r="D77" t="str">
            <v>550.20.28.839</v>
          </cell>
          <cell r="E77">
            <v>7500</v>
          </cell>
          <cell r="F77">
            <v>0</v>
          </cell>
          <cell r="G77">
            <v>7500</v>
          </cell>
          <cell r="H77">
            <v>1201.54</v>
          </cell>
          <cell r="I77">
            <v>0</v>
          </cell>
          <cell r="J77">
            <v>4224.78</v>
          </cell>
          <cell r="K77">
            <v>3275.22</v>
          </cell>
        </row>
        <row r="78">
          <cell r="A78" t="str">
            <v>550.20.28.840-6100.01</v>
          </cell>
          <cell r="B78" t="str">
            <v>6100.01</v>
          </cell>
          <cell r="C78" t="str">
            <v>6100.01 - Utilities Electric</v>
          </cell>
          <cell r="D78" t="str">
            <v>550.20.28.840</v>
          </cell>
          <cell r="E78">
            <v>5000</v>
          </cell>
          <cell r="F78">
            <v>0</v>
          </cell>
          <cell r="G78">
            <v>5000</v>
          </cell>
          <cell r="H78">
            <v>1046.26</v>
          </cell>
          <cell r="I78">
            <v>0</v>
          </cell>
          <cell r="J78">
            <v>2770.5</v>
          </cell>
          <cell r="K78">
            <v>2229.5</v>
          </cell>
        </row>
        <row r="79">
          <cell r="A79" t="str">
            <v>550.20.28.841-6100.01</v>
          </cell>
          <cell r="B79" t="str">
            <v>6100.01</v>
          </cell>
          <cell r="C79" t="str">
            <v>6100.01 - Utilities Electric</v>
          </cell>
          <cell r="D79" t="str">
            <v>550.20.28.841</v>
          </cell>
          <cell r="E79">
            <v>7000</v>
          </cell>
          <cell r="F79">
            <v>0</v>
          </cell>
          <cell r="G79">
            <v>7000</v>
          </cell>
          <cell r="H79">
            <v>1373.12</v>
          </cell>
          <cell r="I79">
            <v>0</v>
          </cell>
          <cell r="J79">
            <v>3748.09</v>
          </cell>
          <cell r="K79">
            <v>3251.91</v>
          </cell>
        </row>
        <row r="80">
          <cell r="A80" t="str">
            <v>550.20.28.842-6100.01</v>
          </cell>
          <cell r="B80" t="str">
            <v>6100.01</v>
          </cell>
          <cell r="C80" t="str">
            <v>6100.01 - Utilities Electric</v>
          </cell>
          <cell r="D80" t="str">
            <v>550.20.28.842</v>
          </cell>
          <cell r="E80">
            <v>10000</v>
          </cell>
          <cell r="F80">
            <v>0</v>
          </cell>
          <cell r="G80">
            <v>10000</v>
          </cell>
          <cell r="H80">
            <v>4121.71</v>
          </cell>
          <cell r="I80">
            <v>0</v>
          </cell>
          <cell r="J80">
            <v>13097.48</v>
          </cell>
          <cell r="K80">
            <v>-3097.48</v>
          </cell>
        </row>
        <row r="81">
          <cell r="A81" t="str">
            <v>550.20.28.843-6100.01</v>
          </cell>
          <cell r="B81" t="str">
            <v>6100.01</v>
          </cell>
          <cell r="C81" t="str">
            <v>6100.01 - Utilities Electric</v>
          </cell>
          <cell r="D81" t="str">
            <v>550.20.28.843</v>
          </cell>
          <cell r="E81">
            <v>510</v>
          </cell>
          <cell r="F81">
            <v>0</v>
          </cell>
          <cell r="G81">
            <v>510</v>
          </cell>
          <cell r="H81">
            <v>148.72999999999999</v>
          </cell>
          <cell r="I81">
            <v>0</v>
          </cell>
          <cell r="J81">
            <v>577.24</v>
          </cell>
          <cell r="K81">
            <v>-67.239999999999995</v>
          </cell>
        </row>
        <row r="82">
          <cell r="A82" t="str">
            <v>550.20.28.844-6100.01</v>
          </cell>
          <cell r="B82" t="str">
            <v>6100.01</v>
          </cell>
          <cell r="C82" t="str">
            <v>6100.01 - Utilities Electric</v>
          </cell>
          <cell r="D82" t="str">
            <v>550.20.28.844</v>
          </cell>
          <cell r="E82">
            <v>4000</v>
          </cell>
          <cell r="F82">
            <v>0</v>
          </cell>
          <cell r="G82">
            <v>4000</v>
          </cell>
          <cell r="H82">
            <v>487.37</v>
          </cell>
          <cell r="I82">
            <v>0</v>
          </cell>
          <cell r="J82">
            <v>2638.21</v>
          </cell>
          <cell r="K82">
            <v>1361.79</v>
          </cell>
        </row>
        <row r="83">
          <cell r="A83" t="str">
            <v>550.20.28.845-6100.01</v>
          </cell>
          <cell r="B83" t="str">
            <v>6100.01</v>
          </cell>
          <cell r="C83" t="str">
            <v>6100.01 - Utilities Electric</v>
          </cell>
          <cell r="D83" t="str">
            <v>550.20.28.845</v>
          </cell>
          <cell r="E83">
            <v>4000</v>
          </cell>
          <cell r="F83">
            <v>0</v>
          </cell>
          <cell r="G83">
            <v>4000</v>
          </cell>
          <cell r="H83">
            <v>699.17</v>
          </cell>
          <cell r="I83">
            <v>0</v>
          </cell>
          <cell r="J83">
            <v>1523.82</v>
          </cell>
          <cell r="K83">
            <v>2476.1799999999998</v>
          </cell>
        </row>
        <row r="84">
          <cell r="A84" t="str">
            <v>550.20.28.846-6100.01</v>
          </cell>
          <cell r="B84" t="str">
            <v>6100.01</v>
          </cell>
          <cell r="C84" t="str">
            <v>6100.01 - Utilities Electric</v>
          </cell>
          <cell r="D84" t="str">
            <v>550.20.28.846</v>
          </cell>
          <cell r="E84">
            <v>6000</v>
          </cell>
          <cell r="F84">
            <v>0</v>
          </cell>
          <cell r="G84">
            <v>6000</v>
          </cell>
          <cell r="H84">
            <v>335.54</v>
          </cell>
          <cell r="I84">
            <v>0</v>
          </cell>
          <cell r="J84">
            <v>1650.84</v>
          </cell>
          <cell r="K84">
            <v>4349.16</v>
          </cell>
        </row>
        <row r="85">
          <cell r="A85" t="str">
            <v>550.20.28.847-6100.01</v>
          </cell>
          <cell r="B85" t="str">
            <v>6100.01</v>
          </cell>
          <cell r="C85" t="str">
            <v>6100.01 - Utilities Electric</v>
          </cell>
          <cell r="D85" t="str">
            <v>550.20.28.847</v>
          </cell>
          <cell r="E85">
            <v>7250</v>
          </cell>
          <cell r="F85">
            <v>0</v>
          </cell>
          <cell r="G85">
            <v>7250</v>
          </cell>
          <cell r="H85">
            <v>527.24</v>
          </cell>
          <cell r="I85">
            <v>0</v>
          </cell>
          <cell r="J85">
            <v>759.56</v>
          </cell>
          <cell r="K85">
            <v>6490.44</v>
          </cell>
        </row>
        <row r="86">
          <cell r="A86" t="str">
            <v>550.20.28.848-6100.01</v>
          </cell>
          <cell r="B86" t="str">
            <v>6100.01</v>
          </cell>
          <cell r="C86" t="str">
            <v>6100.01 - Utilities Electric</v>
          </cell>
          <cell r="D86" t="str">
            <v>550.20.28.848</v>
          </cell>
          <cell r="E86">
            <v>2075</v>
          </cell>
          <cell r="F86">
            <v>0</v>
          </cell>
          <cell r="G86">
            <v>2075</v>
          </cell>
          <cell r="H86">
            <v>0</v>
          </cell>
          <cell r="I86">
            <v>0</v>
          </cell>
          <cell r="J86">
            <v>0</v>
          </cell>
          <cell r="K86">
            <v>2075</v>
          </cell>
        </row>
        <row r="87">
          <cell r="A87" t="str">
            <v>550.20.28.849-6100.01</v>
          </cell>
          <cell r="B87" t="str">
            <v>6100.01</v>
          </cell>
          <cell r="C87" t="str">
            <v>6100.01 - Utilities Electric</v>
          </cell>
          <cell r="D87" t="str">
            <v>550.20.28.849</v>
          </cell>
          <cell r="E87">
            <v>3500</v>
          </cell>
          <cell r="F87">
            <v>0</v>
          </cell>
          <cell r="G87">
            <v>3500</v>
          </cell>
          <cell r="H87">
            <v>0</v>
          </cell>
          <cell r="I87">
            <v>0</v>
          </cell>
          <cell r="J87">
            <v>0</v>
          </cell>
          <cell r="K87">
            <v>3500</v>
          </cell>
        </row>
        <row r="88">
          <cell r="A88" t="str">
            <v>550.20.28.850-6100.01</v>
          </cell>
          <cell r="B88" t="str">
            <v>6100.01</v>
          </cell>
          <cell r="C88" t="str">
            <v>6100.01 - Utilities Electric</v>
          </cell>
          <cell r="D88" t="str">
            <v>550.20.28.850</v>
          </cell>
          <cell r="E88">
            <v>3500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3500</v>
          </cell>
        </row>
        <row r="89">
          <cell r="A89" t="str">
            <v>550.20.28.851-6100.01</v>
          </cell>
          <cell r="B89" t="str">
            <v>6100.01</v>
          </cell>
          <cell r="C89" t="str">
            <v>6100.01 - Utilities Electric</v>
          </cell>
          <cell r="D89" t="str">
            <v>550.20.28.851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550.20.28.852-6100.01</v>
          </cell>
          <cell r="B90" t="str">
            <v>6100.01</v>
          </cell>
          <cell r="C90" t="str">
            <v>6100.01 - Utilities Electric</v>
          </cell>
          <cell r="D90" t="str">
            <v>550.20.28.852</v>
          </cell>
          <cell r="E90">
            <v>2500</v>
          </cell>
          <cell r="F90">
            <v>0</v>
          </cell>
          <cell r="G90">
            <v>2500</v>
          </cell>
          <cell r="H90">
            <v>0</v>
          </cell>
          <cell r="I90">
            <v>0</v>
          </cell>
          <cell r="J90">
            <v>0</v>
          </cell>
          <cell r="K90">
            <v>2500</v>
          </cell>
        </row>
        <row r="91">
          <cell r="A91" t="str">
            <v>550.20.28.853-6100.01</v>
          </cell>
          <cell r="B91" t="str">
            <v>6100.01</v>
          </cell>
          <cell r="C91" t="str">
            <v>6100.01 - Utilities Electric</v>
          </cell>
          <cell r="D91" t="str">
            <v>550.20.28.853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550.20.28.838-6100.04</v>
          </cell>
          <cell r="B92" t="str">
            <v>6100.04</v>
          </cell>
          <cell r="C92" t="str">
            <v>6100.04 - Utilities Water</v>
          </cell>
          <cell r="D92" t="str">
            <v>550.20.28.838</v>
          </cell>
          <cell r="E92">
            <v>5700</v>
          </cell>
          <cell r="F92">
            <v>0</v>
          </cell>
          <cell r="G92">
            <v>5700</v>
          </cell>
          <cell r="H92">
            <v>6957.64</v>
          </cell>
          <cell r="I92">
            <v>0</v>
          </cell>
          <cell r="J92">
            <v>6957.64</v>
          </cell>
          <cell r="K92">
            <v>-1257.6400000000001</v>
          </cell>
        </row>
        <row r="93">
          <cell r="A93" t="str">
            <v>550.20.28.839-6100.04</v>
          </cell>
          <cell r="B93" t="str">
            <v>6100.04</v>
          </cell>
          <cell r="C93" t="str">
            <v>6100.04 - Utilities Water</v>
          </cell>
          <cell r="D93" t="str">
            <v>550.20.28.839</v>
          </cell>
          <cell r="E93">
            <v>1600</v>
          </cell>
          <cell r="F93">
            <v>0</v>
          </cell>
          <cell r="G93">
            <v>1600</v>
          </cell>
          <cell r="H93">
            <v>131.96</v>
          </cell>
          <cell r="I93">
            <v>0</v>
          </cell>
          <cell r="J93">
            <v>1480.04</v>
          </cell>
          <cell r="K93">
            <v>119.96</v>
          </cell>
        </row>
        <row r="94">
          <cell r="A94" t="str">
            <v>550.20.28.840-6100.04</v>
          </cell>
          <cell r="B94" t="str">
            <v>6100.04</v>
          </cell>
          <cell r="C94" t="str">
            <v>6100.04 - Utilities Water</v>
          </cell>
          <cell r="D94" t="str">
            <v>550.20.28.840</v>
          </cell>
          <cell r="E94">
            <v>5000</v>
          </cell>
          <cell r="F94">
            <v>0</v>
          </cell>
          <cell r="G94">
            <v>5000</v>
          </cell>
          <cell r="H94">
            <v>156.07</v>
          </cell>
          <cell r="I94">
            <v>0</v>
          </cell>
          <cell r="J94">
            <v>1384.2</v>
          </cell>
          <cell r="K94">
            <v>3615.8</v>
          </cell>
        </row>
        <row r="95">
          <cell r="A95" t="str">
            <v>550.20.28.841-6100.04</v>
          </cell>
          <cell r="B95" t="str">
            <v>6100.04</v>
          </cell>
          <cell r="C95" t="str">
            <v>6100.04 - Utilities Water</v>
          </cell>
          <cell r="D95" t="str">
            <v>550.20.28.841</v>
          </cell>
          <cell r="E95">
            <v>5000</v>
          </cell>
          <cell r="F95">
            <v>0</v>
          </cell>
          <cell r="G95">
            <v>5000</v>
          </cell>
          <cell r="H95">
            <v>627.6</v>
          </cell>
          <cell r="I95">
            <v>0</v>
          </cell>
          <cell r="J95">
            <v>6657.49</v>
          </cell>
          <cell r="K95">
            <v>-1657.49</v>
          </cell>
        </row>
        <row r="96">
          <cell r="A96" t="str">
            <v>550.20.28.842-6100.04</v>
          </cell>
          <cell r="B96" t="str">
            <v>6100.04</v>
          </cell>
          <cell r="C96" t="str">
            <v>6100.04 - Utilities Water</v>
          </cell>
          <cell r="D96" t="str">
            <v>550.20.28.842</v>
          </cell>
          <cell r="E96">
            <v>8000</v>
          </cell>
          <cell r="F96">
            <v>0</v>
          </cell>
          <cell r="G96">
            <v>8000</v>
          </cell>
          <cell r="H96">
            <v>291.48</v>
          </cell>
          <cell r="I96">
            <v>0</v>
          </cell>
          <cell r="J96">
            <v>3017.38</v>
          </cell>
          <cell r="K96">
            <v>4982.62</v>
          </cell>
        </row>
        <row r="97">
          <cell r="A97" t="str">
            <v>550.20.28.843-6100.04</v>
          </cell>
          <cell r="B97" t="str">
            <v>6100.04</v>
          </cell>
          <cell r="C97" t="str">
            <v>6100.04 - Utilities Water</v>
          </cell>
          <cell r="D97" t="str">
            <v>550.20.28.843</v>
          </cell>
          <cell r="E97">
            <v>1500</v>
          </cell>
          <cell r="F97">
            <v>0</v>
          </cell>
          <cell r="G97">
            <v>1500</v>
          </cell>
          <cell r="H97">
            <v>88.67</v>
          </cell>
          <cell r="I97">
            <v>0</v>
          </cell>
          <cell r="J97">
            <v>1040.19</v>
          </cell>
          <cell r="K97">
            <v>459.81</v>
          </cell>
        </row>
        <row r="98">
          <cell r="A98" t="str">
            <v>550.20.28.844-6100.04</v>
          </cell>
          <cell r="B98" t="str">
            <v>6100.04</v>
          </cell>
          <cell r="C98" t="str">
            <v>6100.04 - Utilities Water</v>
          </cell>
          <cell r="D98" t="str">
            <v>550.20.28.844</v>
          </cell>
          <cell r="E98">
            <v>3000</v>
          </cell>
          <cell r="F98">
            <v>0</v>
          </cell>
          <cell r="G98">
            <v>3000</v>
          </cell>
          <cell r="H98">
            <v>0</v>
          </cell>
          <cell r="I98">
            <v>0</v>
          </cell>
          <cell r="J98">
            <v>0</v>
          </cell>
          <cell r="K98">
            <v>3000</v>
          </cell>
        </row>
        <row r="99">
          <cell r="A99" t="str">
            <v>550.20.28.845-6100.04</v>
          </cell>
          <cell r="B99" t="str">
            <v>6100.04</v>
          </cell>
          <cell r="C99" t="str">
            <v>6100.04 - Utilities Water</v>
          </cell>
          <cell r="D99" t="str">
            <v>550.20.28.845</v>
          </cell>
          <cell r="E99">
            <v>3000</v>
          </cell>
          <cell r="F99">
            <v>0</v>
          </cell>
          <cell r="G99">
            <v>3000</v>
          </cell>
          <cell r="H99">
            <v>0</v>
          </cell>
          <cell r="I99">
            <v>0</v>
          </cell>
          <cell r="J99">
            <v>0</v>
          </cell>
          <cell r="K99">
            <v>3000</v>
          </cell>
        </row>
        <row r="100">
          <cell r="A100" t="str">
            <v>550.20.28.846-6100.04</v>
          </cell>
          <cell r="B100" t="str">
            <v>6100.04</v>
          </cell>
          <cell r="C100" t="str">
            <v>6100.04 - Utilities Water</v>
          </cell>
          <cell r="D100" t="str">
            <v>550.20.28.846</v>
          </cell>
          <cell r="E100">
            <v>4000</v>
          </cell>
          <cell r="F100">
            <v>0</v>
          </cell>
          <cell r="G100">
            <v>4000</v>
          </cell>
          <cell r="H100">
            <v>0</v>
          </cell>
          <cell r="I100">
            <v>0</v>
          </cell>
          <cell r="J100">
            <v>0</v>
          </cell>
          <cell r="K100">
            <v>4000</v>
          </cell>
        </row>
        <row r="101">
          <cell r="A101" t="str">
            <v>550.20.28.847-6100.04</v>
          </cell>
          <cell r="B101" t="str">
            <v>6100.04</v>
          </cell>
          <cell r="C101" t="str">
            <v>6100.04 - Utilities Water</v>
          </cell>
          <cell r="D101" t="str">
            <v>550.20.28.847</v>
          </cell>
          <cell r="E101">
            <v>3750</v>
          </cell>
          <cell r="F101">
            <v>0</v>
          </cell>
          <cell r="G101">
            <v>3750</v>
          </cell>
          <cell r="H101">
            <v>0</v>
          </cell>
          <cell r="I101">
            <v>0</v>
          </cell>
          <cell r="J101">
            <v>0</v>
          </cell>
          <cell r="K101">
            <v>3750</v>
          </cell>
        </row>
        <row r="102">
          <cell r="A102" t="str">
            <v>550.20.28.848-6100.04</v>
          </cell>
          <cell r="B102" t="str">
            <v>6100.04</v>
          </cell>
          <cell r="C102" t="str">
            <v>6100.04 - Utilities Water</v>
          </cell>
          <cell r="D102" t="str">
            <v>550.20.28.848</v>
          </cell>
          <cell r="E102">
            <v>1125</v>
          </cell>
          <cell r="F102">
            <v>0</v>
          </cell>
          <cell r="G102">
            <v>1125</v>
          </cell>
          <cell r="H102">
            <v>0</v>
          </cell>
          <cell r="I102">
            <v>0</v>
          </cell>
          <cell r="J102">
            <v>0</v>
          </cell>
          <cell r="K102">
            <v>1125</v>
          </cell>
        </row>
        <row r="103">
          <cell r="A103" t="str">
            <v>550.20.28.849-6100.04</v>
          </cell>
          <cell r="B103" t="str">
            <v>6100.04</v>
          </cell>
          <cell r="C103" t="str">
            <v>6100.04 - Utilities Water</v>
          </cell>
          <cell r="D103" t="str">
            <v>550.20.28.849</v>
          </cell>
          <cell r="E103">
            <v>1000</v>
          </cell>
          <cell r="F103">
            <v>0</v>
          </cell>
          <cell r="G103">
            <v>1000</v>
          </cell>
          <cell r="H103">
            <v>77.55</v>
          </cell>
          <cell r="I103">
            <v>0</v>
          </cell>
          <cell r="J103">
            <v>77.55</v>
          </cell>
          <cell r="K103">
            <v>922.45</v>
          </cell>
        </row>
        <row r="104">
          <cell r="A104" t="str">
            <v>550.20.28.850-6100.04</v>
          </cell>
          <cell r="B104" t="str">
            <v>6100.04</v>
          </cell>
          <cell r="C104" t="str">
            <v>6100.04 - Utilities Water</v>
          </cell>
          <cell r="D104" t="str">
            <v>550.20.28.850</v>
          </cell>
          <cell r="E104">
            <v>2000</v>
          </cell>
          <cell r="F104">
            <v>0</v>
          </cell>
          <cell r="G104">
            <v>2000</v>
          </cell>
          <cell r="H104">
            <v>0</v>
          </cell>
          <cell r="I104">
            <v>0</v>
          </cell>
          <cell r="J104">
            <v>0</v>
          </cell>
          <cell r="K104">
            <v>2000</v>
          </cell>
        </row>
        <row r="105">
          <cell r="A105" t="str">
            <v>550.20.28.851-6100.04</v>
          </cell>
          <cell r="B105" t="str">
            <v>6100.04</v>
          </cell>
          <cell r="C105" t="str">
            <v>6100.04 - Utilities Water</v>
          </cell>
          <cell r="D105" t="str">
            <v>550.20.28.851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550.20.28.852-6100.04</v>
          </cell>
          <cell r="B106" t="str">
            <v>6100.04</v>
          </cell>
          <cell r="C106" t="str">
            <v>6100.04 - Utilities Water</v>
          </cell>
          <cell r="D106" t="str">
            <v>550.20.28.852</v>
          </cell>
          <cell r="E106">
            <v>2000</v>
          </cell>
          <cell r="F106">
            <v>0</v>
          </cell>
          <cell r="G106">
            <v>2000</v>
          </cell>
          <cell r="H106">
            <v>367.14</v>
          </cell>
          <cell r="I106">
            <v>0</v>
          </cell>
          <cell r="J106">
            <v>416.79</v>
          </cell>
          <cell r="K106">
            <v>1583.21</v>
          </cell>
        </row>
        <row r="107">
          <cell r="A107" t="str">
            <v>550.20.28.853-6100.04</v>
          </cell>
          <cell r="B107" t="str">
            <v>6100.04</v>
          </cell>
          <cell r="C107" t="str">
            <v>6100.04 - Utilities Water</v>
          </cell>
          <cell r="D107" t="str">
            <v>550.20.28.853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550.20.28.838-6240.05</v>
          </cell>
          <cell r="B108" t="str">
            <v>6240.05</v>
          </cell>
          <cell r="C108" t="str">
            <v>6240.05 - Supplies-Parks Landscape Maintenance</v>
          </cell>
          <cell r="D108" t="str">
            <v>550.20.28.838</v>
          </cell>
          <cell r="E108">
            <v>3450</v>
          </cell>
          <cell r="F108">
            <v>0</v>
          </cell>
          <cell r="G108">
            <v>3450</v>
          </cell>
          <cell r="H108">
            <v>2267.9499999999998</v>
          </cell>
          <cell r="I108">
            <v>0</v>
          </cell>
          <cell r="J108">
            <v>4543.28</v>
          </cell>
          <cell r="K108">
            <v>-1093.28</v>
          </cell>
        </row>
        <row r="109">
          <cell r="A109" t="str">
            <v>550.20.28.839-6240.05</v>
          </cell>
          <cell r="B109" t="str">
            <v>6240.05</v>
          </cell>
          <cell r="C109" t="str">
            <v>6240.05 - Supplies-Parks Landscape Maintenance</v>
          </cell>
          <cell r="D109" t="str">
            <v>550.20.28.839</v>
          </cell>
          <cell r="E109">
            <v>8000</v>
          </cell>
          <cell r="F109">
            <v>0</v>
          </cell>
          <cell r="G109">
            <v>8000</v>
          </cell>
          <cell r="H109">
            <v>2007.79</v>
          </cell>
          <cell r="I109">
            <v>0</v>
          </cell>
          <cell r="J109">
            <v>4025.8</v>
          </cell>
          <cell r="K109">
            <v>3974.2</v>
          </cell>
        </row>
        <row r="110">
          <cell r="A110" t="str">
            <v>550.20.28.840-6240.05</v>
          </cell>
          <cell r="B110" t="str">
            <v>6240.05</v>
          </cell>
          <cell r="C110" t="str">
            <v>6240.05 - Supplies-Parks Landscape Maintenance</v>
          </cell>
          <cell r="D110" t="str">
            <v>550.20.28.840</v>
          </cell>
          <cell r="E110">
            <v>9000</v>
          </cell>
          <cell r="F110">
            <v>0</v>
          </cell>
          <cell r="G110">
            <v>9000</v>
          </cell>
          <cell r="H110">
            <v>2241.67</v>
          </cell>
          <cell r="I110">
            <v>0</v>
          </cell>
          <cell r="J110">
            <v>4598.87</v>
          </cell>
          <cell r="K110">
            <v>4401.13</v>
          </cell>
        </row>
        <row r="111">
          <cell r="A111" t="str">
            <v>550.20.28.841-6240.05</v>
          </cell>
          <cell r="B111" t="str">
            <v>6240.05</v>
          </cell>
          <cell r="C111" t="str">
            <v>6240.05 - Supplies-Parks Landscape Maintenance</v>
          </cell>
          <cell r="D111" t="str">
            <v>550.20.28.841</v>
          </cell>
          <cell r="E111">
            <v>8000</v>
          </cell>
          <cell r="F111">
            <v>0</v>
          </cell>
          <cell r="G111">
            <v>8000</v>
          </cell>
          <cell r="H111">
            <v>2617.5300000000002</v>
          </cell>
          <cell r="I111">
            <v>0</v>
          </cell>
          <cell r="J111">
            <v>5919.79</v>
          </cell>
          <cell r="K111">
            <v>2080.21</v>
          </cell>
        </row>
        <row r="112">
          <cell r="A112" t="str">
            <v>550.20.28.842-6240.05</v>
          </cell>
          <cell r="B112" t="str">
            <v>6240.05</v>
          </cell>
          <cell r="C112" t="str">
            <v>6240.05 - Supplies-Parks Landscape Maintenance</v>
          </cell>
          <cell r="D112" t="str">
            <v>550.20.28.842</v>
          </cell>
          <cell r="E112">
            <v>7000</v>
          </cell>
          <cell r="F112">
            <v>0</v>
          </cell>
          <cell r="G112">
            <v>7000</v>
          </cell>
          <cell r="H112">
            <v>3359.74</v>
          </cell>
          <cell r="I112">
            <v>0</v>
          </cell>
          <cell r="J112">
            <v>6521.43</v>
          </cell>
          <cell r="K112">
            <v>478.57</v>
          </cell>
        </row>
        <row r="113">
          <cell r="A113" t="str">
            <v>550.20.28.843-6240.05</v>
          </cell>
          <cell r="B113" t="str">
            <v>6240.05</v>
          </cell>
          <cell r="C113" t="str">
            <v>6240.05 - Supplies-Parks Landscape Maintenance</v>
          </cell>
          <cell r="D113" t="str">
            <v>550.20.28.843</v>
          </cell>
          <cell r="E113">
            <v>2000</v>
          </cell>
          <cell r="F113">
            <v>0</v>
          </cell>
          <cell r="G113">
            <v>2000</v>
          </cell>
          <cell r="H113">
            <v>584.16</v>
          </cell>
          <cell r="I113">
            <v>0</v>
          </cell>
          <cell r="J113">
            <v>1296.1199999999999</v>
          </cell>
          <cell r="K113">
            <v>703.88</v>
          </cell>
        </row>
        <row r="114">
          <cell r="A114" t="str">
            <v>550.20.28.844-6240.05</v>
          </cell>
          <cell r="B114" t="str">
            <v>6240.05</v>
          </cell>
          <cell r="C114" t="str">
            <v>6240.05 - Supplies-Parks Landscape Maintenance</v>
          </cell>
          <cell r="D114" t="str">
            <v>550.20.28.844</v>
          </cell>
          <cell r="E114">
            <v>5200</v>
          </cell>
          <cell r="F114">
            <v>0</v>
          </cell>
          <cell r="G114">
            <v>5200</v>
          </cell>
          <cell r="H114">
            <v>1121.3699999999999</v>
          </cell>
          <cell r="I114">
            <v>0</v>
          </cell>
          <cell r="J114">
            <v>2149.5700000000002</v>
          </cell>
          <cell r="K114">
            <v>3050.43</v>
          </cell>
        </row>
        <row r="115">
          <cell r="A115" t="str">
            <v>550.20.28.845-6240.05</v>
          </cell>
          <cell r="B115" t="str">
            <v>6240.05</v>
          </cell>
          <cell r="C115" t="str">
            <v>6240.05 - Supplies-Parks Landscape Maintenance</v>
          </cell>
          <cell r="D115" t="str">
            <v>550.20.28.845</v>
          </cell>
          <cell r="E115">
            <v>5500</v>
          </cell>
          <cell r="F115">
            <v>0</v>
          </cell>
          <cell r="G115">
            <v>5500</v>
          </cell>
          <cell r="H115">
            <v>1524.95</v>
          </cell>
          <cell r="I115">
            <v>0</v>
          </cell>
          <cell r="J115">
            <v>2974.34</v>
          </cell>
          <cell r="K115">
            <v>2525.66</v>
          </cell>
        </row>
        <row r="116">
          <cell r="A116" t="str">
            <v>550.20.28.846-6240.05</v>
          </cell>
          <cell r="B116" t="str">
            <v>6240.05</v>
          </cell>
          <cell r="C116" t="str">
            <v>6240.05 - Supplies-Parks Landscape Maintenance</v>
          </cell>
          <cell r="D116" t="str">
            <v>550.20.28.846</v>
          </cell>
          <cell r="E116">
            <v>7000</v>
          </cell>
          <cell r="F116">
            <v>0</v>
          </cell>
          <cell r="G116">
            <v>7000</v>
          </cell>
          <cell r="H116">
            <v>1246.23</v>
          </cell>
          <cell r="I116">
            <v>0</v>
          </cell>
          <cell r="J116">
            <v>2459.2399999999998</v>
          </cell>
          <cell r="K116">
            <v>4540.76</v>
          </cell>
        </row>
        <row r="117">
          <cell r="A117" t="str">
            <v>550.20.28.847-6240.05</v>
          </cell>
          <cell r="B117" t="str">
            <v>6240.05</v>
          </cell>
          <cell r="C117" t="str">
            <v>6240.05 - Supplies-Parks Landscape Maintenance</v>
          </cell>
          <cell r="D117" t="str">
            <v>550.20.28.847</v>
          </cell>
          <cell r="E117">
            <v>5900</v>
          </cell>
          <cell r="F117">
            <v>0</v>
          </cell>
          <cell r="G117">
            <v>5900</v>
          </cell>
          <cell r="H117">
            <v>395</v>
          </cell>
          <cell r="I117">
            <v>0</v>
          </cell>
          <cell r="J117">
            <v>452</v>
          </cell>
          <cell r="K117">
            <v>5448</v>
          </cell>
        </row>
        <row r="118">
          <cell r="A118" t="str">
            <v>550.20.28.848-6240.05</v>
          </cell>
          <cell r="B118" t="str">
            <v>6240.05</v>
          </cell>
          <cell r="C118" t="str">
            <v>6240.05 - Supplies-Parks Landscape Maintenance</v>
          </cell>
          <cell r="D118" t="str">
            <v>550.20.28.848</v>
          </cell>
          <cell r="E118">
            <v>1757</v>
          </cell>
          <cell r="F118">
            <v>0</v>
          </cell>
          <cell r="G118">
            <v>1757</v>
          </cell>
          <cell r="H118">
            <v>0</v>
          </cell>
          <cell r="I118">
            <v>0</v>
          </cell>
          <cell r="J118">
            <v>0</v>
          </cell>
          <cell r="K118">
            <v>1757</v>
          </cell>
        </row>
        <row r="119">
          <cell r="A119" t="str">
            <v>550.20.28.849-6240.05</v>
          </cell>
          <cell r="B119" t="str">
            <v>6240.05</v>
          </cell>
          <cell r="C119" t="str">
            <v>6240.05 - Supplies-Parks Landscape Maintenance</v>
          </cell>
          <cell r="D119" t="str">
            <v>550.20.28.849</v>
          </cell>
          <cell r="E119">
            <v>4000</v>
          </cell>
          <cell r="F119">
            <v>0</v>
          </cell>
          <cell r="G119">
            <v>4000</v>
          </cell>
          <cell r="H119">
            <v>42</v>
          </cell>
          <cell r="I119">
            <v>0</v>
          </cell>
          <cell r="J119">
            <v>42</v>
          </cell>
          <cell r="K119">
            <v>3958</v>
          </cell>
        </row>
        <row r="120">
          <cell r="A120" t="str">
            <v>550.20.28.850-6240.05</v>
          </cell>
          <cell r="B120" t="str">
            <v>6240.05</v>
          </cell>
          <cell r="C120" t="str">
            <v>6240.05 - Supplies-Parks Landscape Maintenance</v>
          </cell>
          <cell r="D120" t="str">
            <v>550.20.28.850</v>
          </cell>
          <cell r="E120">
            <v>3500</v>
          </cell>
          <cell r="F120">
            <v>0</v>
          </cell>
          <cell r="G120">
            <v>3500</v>
          </cell>
          <cell r="H120">
            <v>0</v>
          </cell>
          <cell r="I120">
            <v>0</v>
          </cell>
          <cell r="J120">
            <v>0</v>
          </cell>
          <cell r="K120">
            <v>3500</v>
          </cell>
        </row>
        <row r="121">
          <cell r="A121" t="str">
            <v>550.20.28.851-6240.05</v>
          </cell>
          <cell r="B121" t="str">
            <v>6240.05</v>
          </cell>
          <cell r="C121" t="str">
            <v>6240.05 - Supplies-Parks Landscape Maintenance</v>
          </cell>
          <cell r="D121" t="str">
            <v>550.20.28.851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550.20.28.852-6240.05</v>
          </cell>
          <cell r="B122" t="str">
            <v>6240.05</v>
          </cell>
          <cell r="C122" t="str">
            <v>6240.05 - Supplies-Parks Landscape Maintenance</v>
          </cell>
          <cell r="D122" t="str">
            <v>550.20.28.852</v>
          </cell>
          <cell r="E122">
            <v>1100</v>
          </cell>
          <cell r="F122">
            <v>0</v>
          </cell>
          <cell r="G122">
            <v>1100</v>
          </cell>
          <cell r="H122">
            <v>56</v>
          </cell>
          <cell r="I122">
            <v>0</v>
          </cell>
          <cell r="J122">
            <v>56</v>
          </cell>
          <cell r="K122">
            <v>1044</v>
          </cell>
        </row>
        <row r="123">
          <cell r="A123" t="str">
            <v>550.20.28.853-6240.05</v>
          </cell>
          <cell r="B123" t="str">
            <v>6240.05</v>
          </cell>
          <cell r="C123" t="str">
            <v>6240.05 - Supplies-Parks Landscape Maintenance</v>
          </cell>
          <cell r="D123" t="str">
            <v>550.20.28.853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550.20.28.838-6300.02</v>
          </cell>
          <cell r="B124" t="str">
            <v>6300.02</v>
          </cell>
          <cell r="C124" t="str">
            <v>6300.02 - Dues &amp; Subscriptions Publications</v>
          </cell>
          <cell r="D124" t="str">
            <v>550.20.28.838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550.20.28.838-6400.03</v>
          </cell>
          <cell r="B125" t="str">
            <v>6400.03</v>
          </cell>
          <cell r="C125" t="str">
            <v>6400.03 - Repairs &amp; Maintenance Major Repair &amp; Contingency</v>
          </cell>
          <cell r="D125" t="str">
            <v>550.20.28.838</v>
          </cell>
          <cell r="E125">
            <v>3040</v>
          </cell>
          <cell r="F125">
            <v>0</v>
          </cell>
          <cell r="G125">
            <v>3040</v>
          </cell>
          <cell r="H125">
            <v>2309.16</v>
          </cell>
          <cell r="I125">
            <v>0</v>
          </cell>
          <cell r="J125">
            <v>4080.86</v>
          </cell>
          <cell r="K125">
            <v>-1040.8599999999999</v>
          </cell>
        </row>
        <row r="126">
          <cell r="A126" t="str">
            <v>550.20.28.839-6400.03</v>
          </cell>
          <cell r="B126" t="str">
            <v>6400.03</v>
          </cell>
          <cell r="C126" t="str">
            <v>6400.03 - Repairs &amp; Maintenance Major Repair &amp; Contingency</v>
          </cell>
          <cell r="D126" t="str">
            <v>550.20.28.839</v>
          </cell>
          <cell r="E126">
            <v>7000</v>
          </cell>
          <cell r="F126">
            <v>0</v>
          </cell>
          <cell r="G126">
            <v>7000</v>
          </cell>
          <cell r="H126">
            <v>173.81</v>
          </cell>
          <cell r="I126">
            <v>0</v>
          </cell>
          <cell r="J126">
            <v>2087.2800000000002</v>
          </cell>
          <cell r="K126">
            <v>4912.72</v>
          </cell>
        </row>
        <row r="127">
          <cell r="A127" t="str">
            <v>550.20.28.840-6400.03</v>
          </cell>
          <cell r="B127" t="str">
            <v>6400.03</v>
          </cell>
          <cell r="C127" t="str">
            <v>6400.03 - Repairs &amp; Maintenance Major Repair &amp; Contingency</v>
          </cell>
          <cell r="D127" t="str">
            <v>550.20.28.840</v>
          </cell>
          <cell r="E127">
            <v>7500</v>
          </cell>
          <cell r="F127">
            <v>0</v>
          </cell>
          <cell r="G127">
            <v>7500</v>
          </cell>
          <cell r="H127">
            <v>212.8</v>
          </cell>
          <cell r="I127">
            <v>-1386</v>
          </cell>
          <cell r="J127">
            <v>1568.78</v>
          </cell>
          <cell r="K127">
            <v>7317.22</v>
          </cell>
        </row>
        <row r="128">
          <cell r="A128" t="str">
            <v>550.20.28.841-6400.03</v>
          </cell>
          <cell r="B128" t="str">
            <v>6400.03</v>
          </cell>
          <cell r="C128" t="str">
            <v>6400.03 - Repairs &amp; Maintenance Major Repair &amp; Contingency</v>
          </cell>
          <cell r="D128" t="str">
            <v>550.20.28.841</v>
          </cell>
          <cell r="E128">
            <v>7500</v>
          </cell>
          <cell r="F128">
            <v>0</v>
          </cell>
          <cell r="G128">
            <v>7500</v>
          </cell>
          <cell r="H128">
            <v>28.91</v>
          </cell>
          <cell r="I128">
            <v>0</v>
          </cell>
          <cell r="J128">
            <v>4008.89</v>
          </cell>
          <cell r="K128">
            <v>3491.11</v>
          </cell>
        </row>
        <row r="129">
          <cell r="A129" t="str">
            <v>550.20.28.842-6400.03</v>
          </cell>
          <cell r="B129" t="str">
            <v>6400.03</v>
          </cell>
          <cell r="C129" t="str">
            <v>6400.03 - Repairs &amp; Maintenance Major Repair &amp; Contingency</v>
          </cell>
          <cell r="D129" t="str">
            <v>550.20.28.842</v>
          </cell>
          <cell r="E129">
            <v>7500</v>
          </cell>
          <cell r="F129">
            <v>0</v>
          </cell>
          <cell r="G129">
            <v>7500</v>
          </cell>
          <cell r="H129">
            <v>145.01</v>
          </cell>
          <cell r="I129">
            <v>0</v>
          </cell>
          <cell r="J129">
            <v>1771.51</v>
          </cell>
          <cell r="K129">
            <v>5728.49</v>
          </cell>
        </row>
        <row r="130">
          <cell r="A130" t="str">
            <v>550.20.28.843-6400.03</v>
          </cell>
          <cell r="B130" t="str">
            <v>6400.03</v>
          </cell>
          <cell r="C130" t="str">
            <v>6400.03 - Repairs &amp; Maintenance Major Repair &amp; Contingency</v>
          </cell>
          <cell r="D130" t="str">
            <v>550.20.28.843</v>
          </cell>
          <cell r="E130">
            <v>1700</v>
          </cell>
          <cell r="F130">
            <v>0</v>
          </cell>
          <cell r="G130">
            <v>1700</v>
          </cell>
          <cell r="H130">
            <v>0</v>
          </cell>
          <cell r="I130">
            <v>0</v>
          </cell>
          <cell r="J130">
            <v>429.23</v>
          </cell>
          <cell r="K130">
            <v>1270.77</v>
          </cell>
        </row>
        <row r="131">
          <cell r="A131" t="str">
            <v>550.20.28.844-6400.03</v>
          </cell>
          <cell r="B131" t="str">
            <v>6400.03</v>
          </cell>
          <cell r="C131" t="str">
            <v>6400.03 - Repairs &amp; Maintenance Major Repair &amp; Contingency</v>
          </cell>
          <cell r="D131" t="str">
            <v>550.20.28.844</v>
          </cell>
          <cell r="E131">
            <v>7000</v>
          </cell>
          <cell r="F131">
            <v>0</v>
          </cell>
          <cell r="G131">
            <v>7000</v>
          </cell>
          <cell r="H131">
            <v>0</v>
          </cell>
          <cell r="I131">
            <v>0</v>
          </cell>
          <cell r="J131">
            <v>546.14</v>
          </cell>
          <cell r="K131">
            <v>6453.86</v>
          </cell>
        </row>
        <row r="132">
          <cell r="A132" t="str">
            <v>550.20.28.845-6400.03</v>
          </cell>
          <cell r="B132" t="str">
            <v>6400.03</v>
          </cell>
          <cell r="C132" t="str">
            <v>6400.03 - Repairs &amp; Maintenance Major Repair &amp; Contingency</v>
          </cell>
          <cell r="D132" t="str">
            <v>550.20.28.845</v>
          </cell>
          <cell r="E132">
            <v>7000</v>
          </cell>
          <cell r="F132">
            <v>2813</v>
          </cell>
          <cell r="G132">
            <v>9813</v>
          </cell>
          <cell r="H132">
            <v>218.95</v>
          </cell>
          <cell r="I132">
            <v>0</v>
          </cell>
          <cell r="J132">
            <v>4788.3</v>
          </cell>
          <cell r="K132">
            <v>5024.7</v>
          </cell>
        </row>
        <row r="133">
          <cell r="A133" t="str">
            <v>550.20.28.846-6400.03</v>
          </cell>
          <cell r="B133" t="str">
            <v>6400.03</v>
          </cell>
          <cell r="C133" t="str">
            <v>6400.03 - Repairs &amp; Maintenance Major Repair &amp; Contingency</v>
          </cell>
          <cell r="D133" t="str">
            <v>550.20.28.846</v>
          </cell>
          <cell r="E133">
            <v>7000</v>
          </cell>
          <cell r="F133">
            <v>0</v>
          </cell>
          <cell r="G133">
            <v>7000</v>
          </cell>
          <cell r="H133">
            <v>0</v>
          </cell>
          <cell r="I133">
            <v>0</v>
          </cell>
          <cell r="J133">
            <v>1338.9</v>
          </cell>
          <cell r="K133">
            <v>5661.1</v>
          </cell>
        </row>
        <row r="134">
          <cell r="A134" t="str">
            <v>550.20.28.847-6400.03</v>
          </cell>
          <cell r="B134" t="str">
            <v>6400.03</v>
          </cell>
          <cell r="C134" t="str">
            <v>6400.03 - Repairs &amp; Maintenance Major Repair &amp; Contingency</v>
          </cell>
          <cell r="D134" t="str">
            <v>550.20.28.847</v>
          </cell>
          <cell r="E134">
            <v>6000</v>
          </cell>
          <cell r="F134">
            <v>0</v>
          </cell>
          <cell r="G134">
            <v>6000</v>
          </cell>
          <cell r="H134">
            <v>0</v>
          </cell>
          <cell r="I134">
            <v>0</v>
          </cell>
          <cell r="J134">
            <v>1272.0999999999999</v>
          </cell>
          <cell r="K134">
            <v>4727.8999999999996</v>
          </cell>
        </row>
        <row r="135">
          <cell r="A135" t="str">
            <v>550.20.28.848-6400.03</v>
          </cell>
          <cell r="B135" t="str">
            <v>6400.03</v>
          </cell>
          <cell r="C135" t="str">
            <v>6400.03 - Repairs &amp; Maintenance Major Repair &amp; Contingency</v>
          </cell>
          <cell r="D135" t="str">
            <v>550.20.28.848</v>
          </cell>
          <cell r="E135">
            <v>1543</v>
          </cell>
          <cell r="F135">
            <v>0</v>
          </cell>
          <cell r="G135">
            <v>1543</v>
          </cell>
          <cell r="H135">
            <v>0</v>
          </cell>
          <cell r="I135">
            <v>0</v>
          </cell>
          <cell r="J135">
            <v>0</v>
          </cell>
          <cell r="K135">
            <v>1543</v>
          </cell>
        </row>
        <row r="136">
          <cell r="A136" t="str">
            <v>550.20.28.849-6400.03</v>
          </cell>
          <cell r="B136" t="str">
            <v>6400.03</v>
          </cell>
          <cell r="C136" t="str">
            <v>6400.03 - Repairs &amp; Maintenance Major Repair &amp; Contingency</v>
          </cell>
          <cell r="D136" t="str">
            <v>550.20.28.849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550.20.28.850-6400.03</v>
          </cell>
          <cell r="B137" t="str">
            <v>6400.03</v>
          </cell>
          <cell r="C137" t="str">
            <v>6400.03 - Repairs &amp; Maintenance Major Repair &amp; Contingency</v>
          </cell>
          <cell r="D137" t="str">
            <v>550.20.28.850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550.20.28.851-6400.03</v>
          </cell>
          <cell r="B138" t="str">
            <v>6400.03</v>
          </cell>
          <cell r="C138" t="str">
            <v>6400.03 - Repairs &amp; Maintenance Major Repair &amp; Contingency</v>
          </cell>
          <cell r="D138" t="str">
            <v>550.20.28.851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550.20.28.852-6400.03</v>
          </cell>
          <cell r="B139" t="str">
            <v>6400.03</v>
          </cell>
          <cell r="C139" t="str">
            <v>6400.03 - Repairs &amp; Maintenance Major Repair &amp; Contingency</v>
          </cell>
          <cell r="D139" t="str">
            <v>550.20.28.852</v>
          </cell>
          <cell r="E139">
            <v>2000</v>
          </cell>
          <cell r="F139">
            <v>0</v>
          </cell>
          <cell r="G139">
            <v>2000</v>
          </cell>
          <cell r="H139">
            <v>0</v>
          </cell>
          <cell r="I139">
            <v>0</v>
          </cell>
          <cell r="J139">
            <v>157.44</v>
          </cell>
          <cell r="K139">
            <v>1842.56</v>
          </cell>
        </row>
        <row r="140">
          <cell r="A140" t="str">
            <v>550.20.28.853-6400.03</v>
          </cell>
          <cell r="B140" t="str">
            <v>6400.03</v>
          </cell>
          <cell r="C140" t="str">
            <v>6400.03 - Repairs &amp; Maintenance Major Repair &amp; Contingency</v>
          </cell>
          <cell r="D140" t="str">
            <v>550.20.28.853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550.20.28.838-6600.05</v>
          </cell>
          <cell r="B141" t="str">
            <v>6600.05</v>
          </cell>
          <cell r="C141" t="str">
            <v>6600.05 - Administrative Expenses Public/Legal Advertisement</v>
          </cell>
          <cell r="D141" t="str">
            <v>550.20.28.838</v>
          </cell>
          <cell r="E141">
            <v>12</v>
          </cell>
          <cell r="F141">
            <v>0</v>
          </cell>
          <cell r="G141">
            <v>12</v>
          </cell>
          <cell r="H141">
            <v>0</v>
          </cell>
          <cell r="I141">
            <v>0</v>
          </cell>
          <cell r="J141">
            <v>0</v>
          </cell>
          <cell r="K141">
            <v>12</v>
          </cell>
        </row>
        <row r="142">
          <cell r="A142" t="str">
            <v>550.20.28.839-6600.05</v>
          </cell>
          <cell r="B142" t="str">
            <v>6600.05</v>
          </cell>
          <cell r="C142" t="str">
            <v>6600.05 - Administrative Expenses Public/Legal Advertisement</v>
          </cell>
          <cell r="D142" t="str">
            <v>550.20.28.839</v>
          </cell>
          <cell r="E142">
            <v>60</v>
          </cell>
          <cell r="F142">
            <v>0</v>
          </cell>
          <cell r="G142">
            <v>60</v>
          </cell>
          <cell r="H142">
            <v>0</v>
          </cell>
          <cell r="I142">
            <v>0</v>
          </cell>
          <cell r="J142">
            <v>0</v>
          </cell>
          <cell r="K142">
            <v>60</v>
          </cell>
        </row>
        <row r="143">
          <cell r="A143" t="str">
            <v>550.20.28.840-6600.05</v>
          </cell>
          <cell r="B143" t="str">
            <v>6600.05</v>
          </cell>
          <cell r="C143" t="str">
            <v>6600.05 - Administrative Expenses Public/Legal Advertisement</v>
          </cell>
          <cell r="D143" t="str">
            <v>550.20.28.840</v>
          </cell>
          <cell r="E143">
            <v>225</v>
          </cell>
          <cell r="F143">
            <v>0</v>
          </cell>
          <cell r="G143">
            <v>225</v>
          </cell>
          <cell r="H143">
            <v>0</v>
          </cell>
          <cell r="I143">
            <v>0</v>
          </cell>
          <cell r="J143">
            <v>0</v>
          </cell>
          <cell r="K143">
            <v>225</v>
          </cell>
        </row>
        <row r="144">
          <cell r="A144" t="str">
            <v>550.20.28.841-6600.05</v>
          </cell>
          <cell r="B144" t="str">
            <v>6600.05</v>
          </cell>
          <cell r="C144" t="str">
            <v>6600.05 - Administrative Expenses Public/Legal Advertisement</v>
          </cell>
          <cell r="D144" t="str">
            <v>550.20.28.841</v>
          </cell>
          <cell r="E144">
            <v>60</v>
          </cell>
          <cell r="F144">
            <v>0</v>
          </cell>
          <cell r="G144">
            <v>60</v>
          </cell>
          <cell r="H144">
            <v>0</v>
          </cell>
          <cell r="I144">
            <v>0</v>
          </cell>
          <cell r="J144">
            <v>0</v>
          </cell>
          <cell r="K144">
            <v>60</v>
          </cell>
        </row>
        <row r="145">
          <cell r="A145" t="str">
            <v>550.20.28.842-6600.05</v>
          </cell>
          <cell r="B145" t="str">
            <v>6600.05</v>
          </cell>
          <cell r="C145" t="str">
            <v>6600.05 - Administrative Expenses Public/Legal Advertisement</v>
          </cell>
          <cell r="D145" t="str">
            <v>550.20.28.842</v>
          </cell>
          <cell r="E145">
            <v>60</v>
          </cell>
          <cell r="F145">
            <v>0</v>
          </cell>
          <cell r="G145">
            <v>60</v>
          </cell>
          <cell r="H145">
            <v>0</v>
          </cell>
          <cell r="I145">
            <v>0</v>
          </cell>
          <cell r="J145">
            <v>0</v>
          </cell>
          <cell r="K145">
            <v>60</v>
          </cell>
        </row>
        <row r="146">
          <cell r="A146" t="str">
            <v>550.20.28.843-6600.05</v>
          </cell>
          <cell r="B146" t="str">
            <v>6600.05</v>
          </cell>
          <cell r="C146" t="str">
            <v>6600.05 - Administrative Expenses Public/Legal Advertisement</v>
          </cell>
          <cell r="D146" t="str">
            <v>550.20.28.843</v>
          </cell>
          <cell r="E146">
            <v>60</v>
          </cell>
          <cell r="F146">
            <v>0</v>
          </cell>
          <cell r="G146">
            <v>60</v>
          </cell>
          <cell r="H146">
            <v>0</v>
          </cell>
          <cell r="I146">
            <v>0</v>
          </cell>
          <cell r="J146">
            <v>0</v>
          </cell>
          <cell r="K146">
            <v>60</v>
          </cell>
        </row>
        <row r="147">
          <cell r="A147" t="str">
            <v>550.20.28.844-6600.05</v>
          </cell>
          <cell r="B147" t="str">
            <v>6600.05</v>
          </cell>
          <cell r="C147" t="str">
            <v>6600.05 - Administrative Expenses Public/Legal Advertisement</v>
          </cell>
          <cell r="D147" t="str">
            <v>550.20.28.844</v>
          </cell>
          <cell r="E147">
            <v>60</v>
          </cell>
          <cell r="F147">
            <v>0</v>
          </cell>
          <cell r="G147">
            <v>60</v>
          </cell>
          <cell r="H147">
            <v>0</v>
          </cell>
          <cell r="I147">
            <v>0</v>
          </cell>
          <cell r="J147">
            <v>0</v>
          </cell>
          <cell r="K147">
            <v>60</v>
          </cell>
        </row>
        <row r="148">
          <cell r="A148" t="str">
            <v>550.20.28.845-6600.05</v>
          </cell>
          <cell r="B148" t="str">
            <v>6600.05</v>
          </cell>
          <cell r="C148" t="str">
            <v>6600.05 - Administrative Expenses Public/Legal Advertisement</v>
          </cell>
          <cell r="D148" t="str">
            <v>550.20.28.845</v>
          </cell>
          <cell r="E148">
            <v>60</v>
          </cell>
          <cell r="F148">
            <v>0</v>
          </cell>
          <cell r="G148">
            <v>60</v>
          </cell>
          <cell r="H148">
            <v>0</v>
          </cell>
          <cell r="I148">
            <v>0</v>
          </cell>
          <cell r="J148">
            <v>0</v>
          </cell>
          <cell r="K148">
            <v>60</v>
          </cell>
        </row>
        <row r="149">
          <cell r="A149" t="str">
            <v>550.20.28.846-6600.05</v>
          </cell>
          <cell r="B149" t="str">
            <v>6600.05</v>
          </cell>
          <cell r="C149" t="str">
            <v>6600.05 - Administrative Expenses Public/Legal Advertisement</v>
          </cell>
          <cell r="D149" t="str">
            <v>550.20.28.846</v>
          </cell>
          <cell r="E149">
            <v>60</v>
          </cell>
          <cell r="F149">
            <v>0</v>
          </cell>
          <cell r="G149">
            <v>60</v>
          </cell>
          <cell r="H149">
            <v>0</v>
          </cell>
          <cell r="I149">
            <v>0</v>
          </cell>
          <cell r="J149">
            <v>0</v>
          </cell>
          <cell r="K149">
            <v>60</v>
          </cell>
        </row>
        <row r="150">
          <cell r="A150" t="str">
            <v>550.20.28.847-6600.05</v>
          </cell>
          <cell r="B150" t="str">
            <v>6600.05</v>
          </cell>
          <cell r="C150" t="str">
            <v>6600.05 - Administrative Expenses Public/Legal Advertisement</v>
          </cell>
          <cell r="D150" t="str">
            <v>550.20.28.847</v>
          </cell>
          <cell r="E150">
            <v>60</v>
          </cell>
          <cell r="F150">
            <v>0</v>
          </cell>
          <cell r="G150">
            <v>60</v>
          </cell>
          <cell r="H150">
            <v>0</v>
          </cell>
          <cell r="I150">
            <v>0</v>
          </cell>
          <cell r="J150">
            <v>0</v>
          </cell>
          <cell r="K150">
            <v>60</v>
          </cell>
        </row>
        <row r="151">
          <cell r="A151" t="str">
            <v>550.20.28.848-6600.05</v>
          </cell>
          <cell r="B151" t="str">
            <v>6600.05</v>
          </cell>
          <cell r="C151" t="str">
            <v>6600.05 - Administrative Expenses Public/Legal Advertisement</v>
          </cell>
          <cell r="D151" t="str">
            <v>550.20.28.848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550.20.28.849-6600.05</v>
          </cell>
          <cell r="B152" t="str">
            <v>6600.05</v>
          </cell>
          <cell r="C152" t="str">
            <v>6600.05 - Administrative Expenses Public/Legal Advertisement</v>
          </cell>
          <cell r="D152" t="str">
            <v>550.20.28.849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550.20.28.850-6600.05</v>
          </cell>
          <cell r="B153" t="str">
            <v>6600.05</v>
          </cell>
          <cell r="C153" t="str">
            <v>6600.05 - Administrative Expenses Public/Legal Advertisement</v>
          </cell>
          <cell r="D153" t="str">
            <v>550.20.28.850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550.20.28.851-6600.05</v>
          </cell>
          <cell r="B154" t="str">
            <v>6600.05</v>
          </cell>
          <cell r="C154" t="str">
            <v>6600.05 - Administrative Expenses Public/Legal Advertisement</v>
          </cell>
          <cell r="D154" t="str">
            <v>550.20.28.851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52.8</v>
          </cell>
          <cell r="K154">
            <v>-52.8</v>
          </cell>
        </row>
        <row r="155">
          <cell r="A155" t="str">
            <v>550.20.28.852-6600.05</v>
          </cell>
          <cell r="B155" t="str">
            <v>6600.05</v>
          </cell>
          <cell r="C155" t="str">
            <v>6600.05 - Administrative Expenses Public/Legal Advertisement</v>
          </cell>
          <cell r="D155" t="str">
            <v>550.20.28.852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550.20.28.853-6600.05</v>
          </cell>
          <cell r="B156" t="str">
            <v>6600.05</v>
          </cell>
          <cell r="C156" t="str">
            <v>6600.05 - Administrative Expenses Public/Legal Advertisement</v>
          </cell>
          <cell r="D156" t="str">
            <v>550.20.28.853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550.20.28.838-6600.25</v>
          </cell>
          <cell r="B157" t="str">
            <v>6600.25</v>
          </cell>
          <cell r="C157" t="str">
            <v>6600.25 - Administrative Expenses Support Services-Indirect Labor</v>
          </cell>
          <cell r="D157" t="str">
            <v>550.20.28.838</v>
          </cell>
          <cell r="E157">
            <v>900</v>
          </cell>
          <cell r="F157">
            <v>0</v>
          </cell>
          <cell r="G157">
            <v>900</v>
          </cell>
          <cell r="H157">
            <v>0</v>
          </cell>
          <cell r="I157">
            <v>0</v>
          </cell>
          <cell r="J157">
            <v>900</v>
          </cell>
          <cell r="K157">
            <v>0</v>
          </cell>
        </row>
        <row r="158">
          <cell r="A158" t="str">
            <v>550.20.28.839-6600.25</v>
          </cell>
          <cell r="B158" t="str">
            <v>6600.25</v>
          </cell>
          <cell r="C158" t="str">
            <v>6600.25 - Administrative Expenses Support Services-Indirect Labor</v>
          </cell>
          <cell r="D158" t="str">
            <v>550.20.28.839</v>
          </cell>
          <cell r="E158">
            <v>4720</v>
          </cell>
          <cell r="F158">
            <v>0</v>
          </cell>
          <cell r="G158">
            <v>4720</v>
          </cell>
          <cell r="H158">
            <v>0</v>
          </cell>
          <cell r="I158">
            <v>0</v>
          </cell>
          <cell r="J158">
            <v>4720</v>
          </cell>
          <cell r="K158">
            <v>0</v>
          </cell>
        </row>
        <row r="159">
          <cell r="A159" t="str">
            <v>550.20.28.840-6600.25</v>
          </cell>
          <cell r="B159" t="str">
            <v>6600.25</v>
          </cell>
          <cell r="C159" t="str">
            <v>6600.25 - Administrative Expenses Support Services-Indirect Labor</v>
          </cell>
          <cell r="D159" t="str">
            <v>550.20.28.840</v>
          </cell>
          <cell r="E159">
            <v>4720</v>
          </cell>
          <cell r="F159">
            <v>0</v>
          </cell>
          <cell r="G159">
            <v>4720</v>
          </cell>
          <cell r="H159">
            <v>0</v>
          </cell>
          <cell r="I159">
            <v>0</v>
          </cell>
          <cell r="J159">
            <v>4720</v>
          </cell>
          <cell r="K159">
            <v>0</v>
          </cell>
        </row>
        <row r="160">
          <cell r="A160" t="str">
            <v>550.20.28.841-6600.25</v>
          </cell>
          <cell r="B160" t="str">
            <v>6600.25</v>
          </cell>
          <cell r="C160" t="str">
            <v>6600.25 - Administrative Expenses Support Services-Indirect Labor</v>
          </cell>
          <cell r="D160" t="str">
            <v>550.20.28.841</v>
          </cell>
          <cell r="E160">
            <v>4720</v>
          </cell>
          <cell r="F160">
            <v>0</v>
          </cell>
          <cell r="G160">
            <v>4720</v>
          </cell>
          <cell r="H160">
            <v>0</v>
          </cell>
          <cell r="I160">
            <v>0</v>
          </cell>
          <cell r="J160">
            <v>4720</v>
          </cell>
          <cell r="K160">
            <v>0</v>
          </cell>
        </row>
        <row r="161">
          <cell r="A161" t="str">
            <v>550.20.28.842-6600.25</v>
          </cell>
          <cell r="B161" t="str">
            <v>6600.25</v>
          </cell>
          <cell r="C161" t="str">
            <v>6600.25 - Administrative Expenses Support Services-Indirect Labor</v>
          </cell>
          <cell r="D161" t="str">
            <v>550.20.28.842</v>
          </cell>
          <cell r="E161">
            <v>4720</v>
          </cell>
          <cell r="F161">
            <v>0</v>
          </cell>
          <cell r="G161">
            <v>4720</v>
          </cell>
          <cell r="H161">
            <v>0</v>
          </cell>
          <cell r="I161">
            <v>0</v>
          </cell>
          <cell r="J161">
            <v>4720</v>
          </cell>
          <cell r="K161">
            <v>0</v>
          </cell>
        </row>
        <row r="162">
          <cell r="A162" t="str">
            <v>550.20.28.843-6600.25</v>
          </cell>
          <cell r="B162" t="str">
            <v>6600.25</v>
          </cell>
          <cell r="C162" t="str">
            <v>6600.25 - Administrative Expenses Support Services-Indirect Labor</v>
          </cell>
          <cell r="D162" t="str">
            <v>550.20.28.843</v>
          </cell>
          <cell r="E162">
            <v>4720</v>
          </cell>
          <cell r="F162">
            <v>0</v>
          </cell>
          <cell r="G162">
            <v>4720</v>
          </cell>
          <cell r="H162">
            <v>0</v>
          </cell>
          <cell r="I162">
            <v>0</v>
          </cell>
          <cell r="J162">
            <v>4720</v>
          </cell>
          <cell r="K162">
            <v>0</v>
          </cell>
        </row>
        <row r="163">
          <cell r="A163" t="str">
            <v>550.20.28.844-6600.25</v>
          </cell>
          <cell r="B163" t="str">
            <v>6600.25</v>
          </cell>
          <cell r="C163" t="str">
            <v>6600.25 - Administrative Expenses Support Services-Indirect Labor</v>
          </cell>
          <cell r="D163" t="str">
            <v>550.20.28.844</v>
          </cell>
          <cell r="E163">
            <v>4720</v>
          </cell>
          <cell r="F163">
            <v>0</v>
          </cell>
          <cell r="G163">
            <v>4720</v>
          </cell>
          <cell r="H163">
            <v>0</v>
          </cell>
          <cell r="I163">
            <v>0</v>
          </cell>
          <cell r="J163">
            <v>4720</v>
          </cell>
          <cell r="K163">
            <v>0</v>
          </cell>
        </row>
        <row r="164">
          <cell r="A164" t="str">
            <v>550.20.28.845-6600.25</v>
          </cell>
          <cell r="B164" t="str">
            <v>6600.25</v>
          </cell>
          <cell r="C164" t="str">
            <v>6600.25 - Administrative Expenses Support Services-Indirect Labor</v>
          </cell>
          <cell r="D164" t="str">
            <v>550.20.28.845</v>
          </cell>
          <cell r="E164">
            <v>4720</v>
          </cell>
          <cell r="F164">
            <v>0</v>
          </cell>
          <cell r="G164">
            <v>4720</v>
          </cell>
          <cell r="H164">
            <v>0</v>
          </cell>
          <cell r="I164">
            <v>0</v>
          </cell>
          <cell r="J164">
            <v>4720</v>
          </cell>
          <cell r="K164">
            <v>0</v>
          </cell>
        </row>
        <row r="165">
          <cell r="A165" t="str">
            <v>550.20.28.846-6600.25</v>
          </cell>
          <cell r="B165" t="str">
            <v>6600.25</v>
          </cell>
          <cell r="C165" t="str">
            <v>6600.25 - Administrative Expenses Support Services-Indirect Labor</v>
          </cell>
          <cell r="D165" t="str">
            <v>550.20.28.846</v>
          </cell>
          <cell r="E165">
            <v>4720</v>
          </cell>
          <cell r="F165">
            <v>0</v>
          </cell>
          <cell r="G165">
            <v>4720</v>
          </cell>
          <cell r="H165">
            <v>0</v>
          </cell>
          <cell r="I165">
            <v>0</v>
          </cell>
          <cell r="J165">
            <v>4720</v>
          </cell>
          <cell r="K165">
            <v>0</v>
          </cell>
        </row>
        <row r="166">
          <cell r="A166" t="str">
            <v>550.20.28.847-6600.25</v>
          </cell>
          <cell r="B166" t="str">
            <v>6600.25</v>
          </cell>
          <cell r="C166" t="str">
            <v>6600.25 - Administrative Expenses Support Services-Indirect Labor</v>
          </cell>
          <cell r="D166" t="str">
            <v>550.20.28.847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550.20.28.848-6600.25</v>
          </cell>
          <cell r="B167" t="str">
            <v>6600.25</v>
          </cell>
          <cell r="C167" t="str">
            <v>6600.25 - Administrative Expenses Support Services-Indirect Labor</v>
          </cell>
          <cell r="D167" t="str">
            <v>550.20.28.848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550.20.28.849-6600.25</v>
          </cell>
          <cell r="B168" t="str">
            <v>6600.25</v>
          </cell>
          <cell r="C168" t="str">
            <v>6600.25 - Administrative Expenses Support Services-Indirect Labor</v>
          </cell>
          <cell r="D168" t="str">
            <v>550.20.28.849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550.20.28.850-6600.25</v>
          </cell>
          <cell r="B169" t="str">
            <v>6600.25</v>
          </cell>
          <cell r="C169" t="str">
            <v>6600.25 - Administrative Expenses Support Services-Indirect Labor</v>
          </cell>
          <cell r="D169" t="str">
            <v>550.20.28.850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550.20.28.851-6600.25</v>
          </cell>
          <cell r="B170" t="str">
            <v>6600.25</v>
          </cell>
          <cell r="C170" t="str">
            <v>6600.25 - Administrative Expenses Support Services-Indirect Labor</v>
          </cell>
          <cell r="D170" t="str">
            <v>550.20.28.851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550.20.28.852-6600.25</v>
          </cell>
          <cell r="B171" t="str">
            <v>6600.25</v>
          </cell>
          <cell r="C171" t="str">
            <v>6600.25 - Administrative Expenses Support Services-Indirect Labor</v>
          </cell>
          <cell r="D171" t="str">
            <v>550.20.28.852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550.20.28.853-6600.25</v>
          </cell>
          <cell r="B172" t="str">
            <v>6600.25</v>
          </cell>
          <cell r="C172" t="str">
            <v>6600.25 - Administrative Expenses Support Services-Indirect Labor</v>
          </cell>
          <cell r="D172" t="str">
            <v>550.20.28.853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550.20.28.838-6600.27</v>
          </cell>
          <cell r="B173" t="str">
            <v>6600.27</v>
          </cell>
          <cell r="C173" t="str">
            <v>6600.27 - Administrative Expenses Support Services-Direct Labor</v>
          </cell>
          <cell r="D173" t="str">
            <v>550.20.28.838</v>
          </cell>
          <cell r="E173">
            <v>15504</v>
          </cell>
          <cell r="F173">
            <v>0</v>
          </cell>
          <cell r="G173">
            <v>15504</v>
          </cell>
          <cell r="H173">
            <v>15828.35</v>
          </cell>
          <cell r="I173">
            <v>0</v>
          </cell>
          <cell r="J173">
            <v>30389.34</v>
          </cell>
          <cell r="K173">
            <v>-14885.34</v>
          </cell>
        </row>
        <row r="174">
          <cell r="A174" t="str">
            <v>550.20.28.839-6600.27</v>
          </cell>
          <cell r="B174" t="str">
            <v>6600.27</v>
          </cell>
          <cell r="C174" t="str">
            <v>6600.27 - Administrative Expenses Support Services-Direct Labor</v>
          </cell>
          <cell r="D174" t="str">
            <v>550.20.28.839</v>
          </cell>
          <cell r="E174">
            <v>30600</v>
          </cell>
          <cell r="F174">
            <v>0</v>
          </cell>
          <cell r="G174">
            <v>30600</v>
          </cell>
          <cell r="H174">
            <v>11841.82</v>
          </cell>
          <cell r="I174">
            <v>0</v>
          </cell>
          <cell r="J174">
            <v>21503.39</v>
          </cell>
          <cell r="K174">
            <v>9096.61</v>
          </cell>
        </row>
        <row r="175">
          <cell r="A175" t="str">
            <v>550.20.28.840-6600.27</v>
          </cell>
          <cell r="B175" t="str">
            <v>6600.27</v>
          </cell>
          <cell r="C175" t="str">
            <v>6600.27 - Administrative Expenses Support Services-Direct Labor</v>
          </cell>
          <cell r="D175" t="str">
            <v>550.20.28.840</v>
          </cell>
          <cell r="E175">
            <v>35000</v>
          </cell>
          <cell r="F175">
            <v>0</v>
          </cell>
          <cell r="G175">
            <v>35000</v>
          </cell>
          <cell r="H175">
            <v>15525.51</v>
          </cell>
          <cell r="I175">
            <v>0</v>
          </cell>
          <cell r="J175">
            <v>29224.78</v>
          </cell>
          <cell r="K175">
            <v>5775.22</v>
          </cell>
        </row>
        <row r="176">
          <cell r="A176" t="str">
            <v>550.20.28.841-6600.27</v>
          </cell>
          <cell r="B176" t="str">
            <v>6600.27</v>
          </cell>
          <cell r="C176" t="str">
            <v>6600.27 - Administrative Expenses Support Services-Direct Labor</v>
          </cell>
          <cell r="D176" t="str">
            <v>550.20.28.841</v>
          </cell>
          <cell r="E176">
            <v>41000</v>
          </cell>
          <cell r="F176">
            <v>0</v>
          </cell>
          <cell r="G176">
            <v>41000</v>
          </cell>
          <cell r="H176">
            <v>18036.53</v>
          </cell>
          <cell r="I176">
            <v>0</v>
          </cell>
          <cell r="J176">
            <v>36804.03</v>
          </cell>
          <cell r="K176">
            <v>4195.97</v>
          </cell>
        </row>
        <row r="177">
          <cell r="A177" t="str">
            <v>550.20.28.842-6600.27</v>
          </cell>
          <cell r="B177" t="str">
            <v>6600.27</v>
          </cell>
          <cell r="C177" t="str">
            <v>6600.27 - Administrative Expenses Support Services-Direct Labor</v>
          </cell>
          <cell r="D177" t="str">
            <v>550.20.28.842</v>
          </cell>
          <cell r="E177">
            <v>30000</v>
          </cell>
          <cell r="F177">
            <v>0</v>
          </cell>
          <cell r="G177">
            <v>30000</v>
          </cell>
          <cell r="H177">
            <v>18050.439999999999</v>
          </cell>
          <cell r="I177">
            <v>0</v>
          </cell>
          <cell r="J177">
            <v>32449.9</v>
          </cell>
          <cell r="K177">
            <v>-2449.9</v>
          </cell>
        </row>
        <row r="178">
          <cell r="A178" t="str">
            <v>550.20.28.843-6600.27</v>
          </cell>
          <cell r="B178" t="str">
            <v>6600.27</v>
          </cell>
          <cell r="C178" t="str">
            <v>6600.27 - Administrative Expenses Support Services-Direct Labor</v>
          </cell>
          <cell r="D178" t="str">
            <v>550.20.28.843</v>
          </cell>
          <cell r="E178">
            <v>9400</v>
          </cell>
          <cell r="F178">
            <v>0</v>
          </cell>
          <cell r="G178">
            <v>9400</v>
          </cell>
          <cell r="H178">
            <v>2359.08</v>
          </cell>
          <cell r="I178">
            <v>0</v>
          </cell>
          <cell r="J178">
            <v>6113.99</v>
          </cell>
          <cell r="K178">
            <v>3286.01</v>
          </cell>
        </row>
        <row r="179">
          <cell r="A179" t="str">
            <v>550.20.28.844-6600.27</v>
          </cell>
          <cell r="B179" t="str">
            <v>6600.27</v>
          </cell>
          <cell r="C179" t="str">
            <v>6600.27 - Administrative Expenses Support Services-Direct Labor</v>
          </cell>
          <cell r="D179" t="str">
            <v>550.20.28.844</v>
          </cell>
          <cell r="E179">
            <v>22275</v>
          </cell>
          <cell r="F179">
            <v>0</v>
          </cell>
          <cell r="G179">
            <v>22275</v>
          </cell>
          <cell r="H179">
            <v>6775.39</v>
          </cell>
          <cell r="I179">
            <v>0</v>
          </cell>
          <cell r="J179">
            <v>13291.97</v>
          </cell>
          <cell r="K179">
            <v>8983.0300000000007</v>
          </cell>
        </row>
        <row r="180">
          <cell r="A180" t="str">
            <v>550.20.28.845-6600.27</v>
          </cell>
          <cell r="B180" t="str">
            <v>6600.27</v>
          </cell>
          <cell r="C180" t="str">
            <v>6600.27 - Administrative Expenses Support Services-Direct Labor</v>
          </cell>
          <cell r="D180" t="str">
            <v>550.20.28.845</v>
          </cell>
          <cell r="E180">
            <v>32390</v>
          </cell>
          <cell r="F180">
            <v>0</v>
          </cell>
          <cell r="G180">
            <v>32390</v>
          </cell>
          <cell r="H180">
            <v>11992.64</v>
          </cell>
          <cell r="I180">
            <v>0</v>
          </cell>
          <cell r="J180">
            <v>22819.99</v>
          </cell>
          <cell r="K180">
            <v>9570.01</v>
          </cell>
        </row>
        <row r="181">
          <cell r="A181" t="str">
            <v>550.20.28.846-6600.27</v>
          </cell>
          <cell r="B181" t="str">
            <v>6600.27</v>
          </cell>
          <cell r="C181" t="str">
            <v>6600.27 - Administrative Expenses Support Services-Direct Labor</v>
          </cell>
          <cell r="D181" t="str">
            <v>550.20.28.846</v>
          </cell>
          <cell r="E181">
            <v>39000</v>
          </cell>
          <cell r="F181">
            <v>0</v>
          </cell>
          <cell r="G181">
            <v>39000</v>
          </cell>
          <cell r="H181">
            <v>8042.53</v>
          </cell>
          <cell r="I181">
            <v>0</v>
          </cell>
          <cell r="J181">
            <v>17468.16</v>
          </cell>
          <cell r="K181">
            <v>21531.84</v>
          </cell>
        </row>
        <row r="182">
          <cell r="A182" t="str">
            <v>550.20.28.847-6600.27</v>
          </cell>
          <cell r="B182" t="str">
            <v>6600.27</v>
          </cell>
          <cell r="C182" t="str">
            <v>6600.27 - Administrative Expenses Support Services-Direct Labor</v>
          </cell>
          <cell r="D182" t="str">
            <v>550.20.28.847</v>
          </cell>
          <cell r="E182">
            <v>29450</v>
          </cell>
          <cell r="F182">
            <v>0</v>
          </cell>
          <cell r="G182">
            <v>29450</v>
          </cell>
          <cell r="H182">
            <v>6848.64</v>
          </cell>
          <cell r="I182">
            <v>0</v>
          </cell>
          <cell r="J182">
            <v>8199.2900000000009</v>
          </cell>
          <cell r="K182">
            <v>21250.71</v>
          </cell>
        </row>
        <row r="183">
          <cell r="A183" t="str">
            <v>550.20.28.848-6600.27</v>
          </cell>
          <cell r="B183" t="str">
            <v>6600.27</v>
          </cell>
          <cell r="C183" t="str">
            <v>6600.27 - Administrative Expenses Support Services-Direct Labor</v>
          </cell>
          <cell r="D183" t="str">
            <v>550.20.28.848</v>
          </cell>
          <cell r="E183">
            <v>12000</v>
          </cell>
          <cell r="F183">
            <v>0</v>
          </cell>
          <cell r="G183">
            <v>12000</v>
          </cell>
          <cell r="H183">
            <v>0</v>
          </cell>
          <cell r="I183">
            <v>0</v>
          </cell>
          <cell r="J183">
            <v>0</v>
          </cell>
          <cell r="K183">
            <v>12000</v>
          </cell>
        </row>
        <row r="184">
          <cell r="A184" t="str">
            <v>550.20.28.849-6600.27</v>
          </cell>
          <cell r="B184" t="str">
            <v>6600.27</v>
          </cell>
          <cell r="C184" t="str">
            <v>6600.27 - Administrative Expenses Support Services-Direct Labor</v>
          </cell>
          <cell r="D184" t="str">
            <v>550.20.28.849</v>
          </cell>
          <cell r="E184">
            <v>19000</v>
          </cell>
          <cell r="F184">
            <v>0</v>
          </cell>
          <cell r="G184">
            <v>19000</v>
          </cell>
          <cell r="H184">
            <v>1694.59</v>
          </cell>
          <cell r="I184">
            <v>0</v>
          </cell>
          <cell r="J184">
            <v>1694.59</v>
          </cell>
          <cell r="K184">
            <v>17305.41</v>
          </cell>
        </row>
        <row r="185">
          <cell r="A185" t="str">
            <v>550.20.28.850-6600.27</v>
          </cell>
          <cell r="B185" t="str">
            <v>6600.27</v>
          </cell>
          <cell r="C185" t="str">
            <v>6600.27 - Administrative Expenses Support Services-Direct Labor</v>
          </cell>
          <cell r="D185" t="str">
            <v>550.20.28.850</v>
          </cell>
          <cell r="E185">
            <v>24000</v>
          </cell>
          <cell r="F185">
            <v>0</v>
          </cell>
          <cell r="G185">
            <v>24000</v>
          </cell>
          <cell r="H185">
            <v>0</v>
          </cell>
          <cell r="I185">
            <v>0</v>
          </cell>
          <cell r="J185">
            <v>0</v>
          </cell>
          <cell r="K185">
            <v>24000</v>
          </cell>
        </row>
        <row r="186">
          <cell r="A186" t="str">
            <v>550.20.28.851-6600.27</v>
          </cell>
          <cell r="B186" t="str">
            <v>6600.27</v>
          </cell>
          <cell r="C186" t="str">
            <v>6600.27 - Administrative Expenses Support Services-Direct Labor</v>
          </cell>
          <cell r="D186" t="str">
            <v>550.20.28.851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 t="str">
            <v>550.20.28.852-6600.27</v>
          </cell>
          <cell r="B187" t="str">
            <v>6600.27</v>
          </cell>
          <cell r="C187" t="str">
            <v>6600.27 - Administrative Expenses Support Services-Direct Labor</v>
          </cell>
          <cell r="D187" t="str">
            <v>550.20.28.852</v>
          </cell>
          <cell r="E187">
            <v>10500</v>
          </cell>
          <cell r="F187">
            <v>0</v>
          </cell>
          <cell r="G187">
            <v>10500</v>
          </cell>
          <cell r="H187">
            <v>3316.25</v>
          </cell>
          <cell r="I187">
            <v>0</v>
          </cell>
          <cell r="J187">
            <v>3316.25</v>
          </cell>
          <cell r="K187">
            <v>7183.75</v>
          </cell>
        </row>
        <row r="188">
          <cell r="A188" t="str">
            <v>550.20.28.853-6600.27</v>
          </cell>
          <cell r="B188" t="str">
            <v>6600.27</v>
          </cell>
          <cell r="C188" t="str">
            <v>6600.27 - Administrative Expenses Support Services-Direct Labor</v>
          </cell>
          <cell r="D188" t="str">
            <v>550.20.28.853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550.00.00.900-7000.03</v>
          </cell>
          <cell r="B189" t="str">
            <v>7000.03</v>
          </cell>
          <cell r="C189" t="str">
            <v>7000.03 - Capital Outlay Operations Equip-Minor</v>
          </cell>
          <cell r="D189" t="str">
            <v>550.00.00.900</v>
          </cell>
          <cell r="E189">
            <v>0</v>
          </cell>
          <cell r="F189">
            <v>7650</v>
          </cell>
          <cell r="G189">
            <v>7650</v>
          </cell>
          <cell r="H189">
            <v>0</v>
          </cell>
          <cell r="I189">
            <v>0</v>
          </cell>
          <cell r="J189">
            <v>7084.42</v>
          </cell>
          <cell r="K189">
            <v>565.58000000000004</v>
          </cell>
        </row>
        <row r="190">
          <cell r="A190" t="str">
            <v>550.00.00.900-7000.04</v>
          </cell>
          <cell r="B190" t="str">
            <v>7000.04</v>
          </cell>
          <cell r="C190" t="str">
            <v>7000.04 - Capital Outlay Operations Equipment-Major</v>
          </cell>
          <cell r="D190" t="str">
            <v>550.00.00.900</v>
          </cell>
          <cell r="E190">
            <v>0</v>
          </cell>
          <cell r="F190">
            <v>38000</v>
          </cell>
          <cell r="G190">
            <v>38000</v>
          </cell>
          <cell r="H190">
            <v>1216.3399999999999</v>
          </cell>
          <cell r="I190">
            <v>0</v>
          </cell>
          <cell r="J190">
            <v>36066.78</v>
          </cell>
          <cell r="K190">
            <v>1933.22</v>
          </cell>
        </row>
        <row r="191">
          <cell r="A191" t="str">
            <v>550.00.00.900-7000.99</v>
          </cell>
          <cell r="B191" t="str">
            <v>7000.99</v>
          </cell>
          <cell r="C191" t="str">
            <v>7000.99 - Capital Outlay General</v>
          </cell>
          <cell r="D191" t="str">
            <v>550.00.00.900</v>
          </cell>
          <cell r="E191">
            <v>7650</v>
          </cell>
          <cell r="F191">
            <v>-7650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550.00.00.900-8000.99</v>
          </cell>
          <cell r="B192" t="str">
            <v>8000.99</v>
          </cell>
          <cell r="C192" t="str">
            <v>8000.99 - Capital Improvements-General Government General</v>
          </cell>
          <cell r="D192" t="str">
            <v>550.00.00.900</v>
          </cell>
          <cell r="E192">
            <v>38000</v>
          </cell>
          <cell r="F192">
            <v>-38000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550.20.28.838-8300.22</v>
          </cell>
          <cell r="B193" t="str">
            <v>8300.22</v>
          </cell>
          <cell r="C193" t="str">
            <v>8300.22 - Capital Improvements-Parks LMD Well</v>
          </cell>
          <cell r="D193" t="str">
            <v>550.20.28.838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1966.72</v>
          </cell>
          <cell r="K193">
            <v>-1966.72</v>
          </cell>
        </row>
        <row r="194">
          <cell r="A194" t="str">
            <v>550.20.28.839-8300.22</v>
          </cell>
          <cell r="B194" t="str">
            <v>8300.22</v>
          </cell>
          <cell r="C194" t="str">
            <v>8300.22 - Capital Improvements-Parks LMD Well</v>
          </cell>
          <cell r="D194" t="str">
            <v>550.20.28.839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550.20.28.840-8300.22</v>
          </cell>
          <cell r="B195" t="str">
            <v>8300.22</v>
          </cell>
          <cell r="C195" t="str">
            <v>8300.22 - Capital Improvements-Parks LMD Well</v>
          </cell>
          <cell r="D195" t="str">
            <v>550.20.28.840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 t="str">
            <v>550.20.28.841-8300.22</v>
          </cell>
          <cell r="B196" t="str">
            <v>8300.22</v>
          </cell>
          <cell r="C196" t="str">
            <v>8300.22 - Capital Improvements-Parks LMD Well</v>
          </cell>
          <cell r="D196" t="str">
            <v>550.20.28.841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 t="str">
            <v>550.20.28.842-8300.22</v>
          </cell>
          <cell r="B197" t="str">
            <v>8300.22</v>
          </cell>
          <cell r="C197" t="str">
            <v>8300.22 - Capital Improvements-Parks LMD Well</v>
          </cell>
          <cell r="D197" t="str">
            <v>550.20.28.842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550.20.28.843-8300.22</v>
          </cell>
          <cell r="B198" t="str">
            <v>8300.22</v>
          </cell>
          <cell r="C198" t="str">
            <v>8300.22 - Capital Improvements-Parks LMD Well</v>
          </cell>
          <cell r="D198" t="str">
            <v>550.20.28.843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550.20.28.844-8300.22</v>
          </cell>
          <cell r="B199" t="str">
            <v>8300.22</v>
          </cell>
          <cell r="C199" t="str">
            <v>8300.22 - Capital Improvements-Parks LMD Well</v>
          </cell>
          <cell r="D199" t="str">
            <v>550.20.28.844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550.20.28.845-8300.22</v>
          </cell>
          <cell r="B200" t="str">
            <v>8300.22</v>
          </cell>
          <cell r="C200" t="str">
            <v>8300.22 - Capital Improvements-Parks LMD Well</v>
          </cell>
          <cell r="D200" t="str">
            <v>550.20.28.845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550.20.28.846-8300.22</v>
          </cell>
          <cell r="B201" t="str">
            <v>8300.22</v>
          </cell>
          <cell r="C201" t="str">
            <v>8300.22 - Capital Improvements-Parks LMD Well</v>
          </cell>
          <cell r="D201" t="str">
            <v>550.20.28.846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550.20.28.847-8300.22</v>
          </cell>
          <cell r="B202" t="str">
            <v>8300.22</v>
          </cell>
          <cell r="C202" t="str">
            <v>8300.22 - Capital Improvements-Parks LMD Well</v>
          </cell>
          <cell r="D202" t="str">
            <v>550.20.28.847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550.20.28.838-8300.97</v>
          </cell>
          <cell r="B203" t="str">
            <v>8300.97</v>
          </cell>
          <cell r="C203" t="str">
            <v>8300.97 - Capital Improvements-Parks LMD Cap Reserve</v>
          </cell>
          <cell r="D203" t="str">
            <v>550.20.28.838</v>
          </cell>
          <cell r="E203">
            <v>1900</v>
          </cell>
          <cell r="F203">
            <v>0</v>
          </cell>
          <cell r="G203">
            <v>1900</v>
          </cell>
          <cell r="H203">
            <v>0</v>
          </cell>
          <cell r="I203">
            <v>0</v>
          </cell>
          <cell r="J203">
            <v>0</v>
          </cell>
          <cell r="K203">
            <v>1900</v>
          </cell>
        </row>
        <row r="204">
          <cell r="A204" t="str">
            <v>550.20.28.839-8300.97</v>
          </cell>
          <cell r="B204" t="str">
            <v>8300.97</v>
          </cell>
          <cell r="C204" t="str">
            <v>8300.97 - Capital Improvements-Parks LMD Cap Reserve</v>
          </cell>
          <cell r="D204" t="str">
            <v>550.20.28.839</v>
          </cell>
          <cell r="E204">
            <v>20000</v>
          </cell>
          <cell r="F204">
            <v>0</v>
          </cell>
          <cell r="G204">
            <v>20000</v>
          </cell>
          <cell r="H204">
            <v>0</v>
          </cell>
          <cell r="I204">
            <v>0</v>
          </cell>
          <cell r="J204">
            <v>0</v>
          </cell>
          <cell r="K204">
            <v>20000</v>
          </cell>
        </row>
        <row r="205">
          <cell r="A205" t="str">
            <v>550.20.28.840-8300.97</v>
          </cell>
          <cell r="B205" t="str">
            <v>8300.97</v>
          </cell>
          <cell r="C205" t="str">
            <v>8300.97 - Capital Improvements-Parks LMD Cap Reserve</v>
          </cell>
          <cell r="D205" t="str">
            <v>550.20.28.840</v>
          </cell>
          <cell r="E205">
            <v>20000</v>
          </cell>
          <cell r="F205">
            <v>0</v>
          </cell>
          <cell r="G205">
            <v>20000</v>
          </cell>
          <cell r="H205">
            <v>0</v>
          </cell>
          <cell r="I205">
            <v>0</v>
          </cell>
          <cell r="J205">
            <v>0</v>
          </cell>
          <cell r="K205">
            <v>20000</v>
          </cell>
        </row>
        <row r="206">
          <cell r="A206" t="str">
            <v>550.20.28.841-8300.97</v>
          </cell>
          <cell r="B206" t="str">
            <v>8300.97</v>
          </cell>
          <cell r="C206" t="str">
            <v>8300.97 - Capital Improvements-Parks LMD Cap Reserve</v>
          </cell>
          <cell r="D206" t="str">
            <v>550.20.28.841</v>
          </cell>
          <cell r="E206">
            <v>20000</v>
          </cell>
          <cell r="F206">
            <v>0</v>
          </cell>
          <cell r="G206">
            <v>20000</v>
          </cell>
          <cell r="H206">
            <v>0</v>
          </cell>
          <cell r="I206">
            <v>0</v>
          </cell>
          <cell r="J206">
            <v>0</v>
          </cell>
          <cell r="K206">
            <v>20000</v>
          </cell>
        </row>
        <row r="207">
          <cell r="A207" t="str">
            <v>550.20.28.842-8300.97</v>
          </cell>
          <cell r="B207" t="str">
            <v>8300.97</v>
          </cell>
          <cell r="C207" t="str">
            <v>8300.97 - Capital Improvements-Parks LMD Cap Reserve</v>
          </cell>
          <cell r="D207" t="str">
            <v>550.20.28.842</v>
          </cell>
          <cell r="E207">
            <v>20000</v>
          </cell>
          <cell r="F207">
            <v>0</v>
          </cell>
          <cell r="G207">
            <v>20000</v>
          </cell>
          <cell r="H207">
            <v>0</v>
          </cell>
          <cell r="I207">
            <v>0</v>
          </cell>
          <cell r="J207">
            <v>0</v>
          </cell>
          <cell r="K207">
            <v>20000</v>
          </cell>
        </row>
        <row r="208">
          <cell r="A208" t="str">
            <v>550.20.28.843-8300.97</v>
          </cell>
          <cell r="B208" t="str">
            <v>8300.97</v>
          </cell>
          <cell r="C208" t="str">
            <v>8300.97 - Capital Improvements-Parks LMD Cap Reserve</v>
          </cell>
          <cell r="D208" t="str">
            <v>550.20.28.843</v>
          </cell>
          <cell r="E208">
            <v>3000</v>
          </cell>
          <cell r="F208">
            <v>0</v>
          </cell>
          <cell r="G208">
            <v>3000</v>
          </cell>
          <cell r="H208">
            <v>0</v>
          </cell>
          <cell r="I208">
            <v>0</v>
          </cell>
          <cell r="J208">
            <v>0</v>
          </cell>
          <cell r="K208">
            <v>3000</v>
          </cell>
        </row>
        <row r="209">
          <cell r="A209" t="str">
            <v>550.20.28.844-8300.97</v>
          </cell>
          <cell r="B209" t="str">
            <v>8300.97</v>
          </cell>
          <cell r="C209" t="str">
            <v>8300.97 - Capital Improvements-Parks LMD Cap Reserve</v>
          </cell>
          <cell r="D209" t="str">
            <v>550.20.28.844</v>
          </cell>
          <cell r="E209">
            <v>20000</v>
          </cell>
          <cell r="F209">
            <v>0</v>
          </cell>
          <cell r="G209">
            <v>20000</v>
          </cell>
          <cell r="H209">
            <v>0</v>
          </cell>
          <cell r="I209">
            <v>0</v>
          </cell>
          <cell r="J209">
            <v>0</v>
          </cell>
          <cell r="K209">
            <v>20000</v>
          </cell>
        </row>
        <row r="210">
          <cell r="A210" t="str">
            <v>550.20.28.845-8300.97</v>
          </cell>
          <cell r="B210" t="str">
            <v>8300.97</v>
          </cell>
          <cell r="C210" t="str">
            <v>8300.97 - Capital Improvements-Parks LMD Cap Reserve</v>
          </cell>
          <cell r="D210" t="str">
            <v>550.20.28.845</v>
          </cell>
          <cell r="E210">
            <v>20000</v>
          </cell>
          <cell r="F210">
            <v>0</v>
          </cell>
          <cell r="G210">
            <v>20000</v>
          </cell>
          <cell r="H210">
            <v>0</v>
          </cell>
          <cell r="I210">
            <v>0</v>
          </cell>
          <cell r="J210">
            <v>0</v>
          </cell>
          <cell r="K210">
            <v>20000</v>
          </cell>
        </row>
        <row r="211">
          <cell r="A211" t="str">
            <v>550.20.28.846-8300.97</v>
          </cell>
          <cell r="B211" t="str">
            <v>8300.97</v>
          </cell>
          <cell r="C211" t="str">
            <v>8300.97 - Capital Improvements-Parks LMD Cap Reserve</v>
          </cell>
          <cell r="D211" t="str">
            <v>550.20.28.846</v>
          </cell>
          <cell r="E211">
            <v>20000</v>
          </cell>
          <cell r="F211">
            <v>0</v>
          </cell>
          <cell r="G211">
            <v>20000</v>
          </cell>
          <cell r="H211">
            <v>0</v>
          </cell>
          <cell r="I211">
            <v>0</v>
          </cell>
          <cell r="J211">
            <v>0</v>
          </cell>
          <cell r="K211">
            <v>20000</v>
          </cell>
        </row>
        <row r="212">
          <cell r="A212" t="str">
            <v>550.20.28.847-8300.97</v>
          </cell>
          <cell r="B212" t="str">
            <v>8300.97</v>
          </cell>
          <cell r="C212" t="str">
            <v>8300.97 - Capital Improvements-Parks LMD Cap Reserve</v>
          </cell>
          <cell r="D212" t="str">
            <v>550.20.28.847</v>
          </cell>
          <cell r="E212">
            <v>20000</v>
          </cell>
          <cell r="F212">
            <v>0</v>
          </cell>
          <cell r="G212">
            <v>20000</v>
          </cell>
          <cell r="H212">
            <v>0</v>
          </cell>
          <cell r="I212">
            <v>0</v>
          </cell>
          <cell r="J212">
            <v>0</v>
          </cell>
          <cell r="K212">
            <v>20000</v>
          </cell>
        </row>
        <row r="213">
          <cell r="A213" t="str">
            <v>550.20.28.848-8300.97</v>
          </cell>
          <cell r="B213" t="str">
            <v>8300.97</v>
          </cell>
          <cell r="C213" t="str">
            <v>8300.97 - Capital Improvements-Parks LMD Cap Reserve</v>
          </cell>
          <cell r="D213" t="str">
            <v>550.20.28.848</v>
          </cell>
          <cell r="E213">
            <v>5000</v>
          </cell>
          <cell r="F213">
            <v>0</v>
          </cell>
          <cell r="G213">
            <v>5000</v>
          </cell>
          <cell r="H213">
            <v>0</v>
          </cell>
          <cell r="I213">
            <v>0</v>
          </cell>
          <cell r="J213">
            <v>0</v>
          </cell>
          <cell r="K213">
            <v>5000</v>
          </cell>
        </row>
        <row r="214">
          <cell r="A214" t="str">
            <v>550.20.28.849-8300.97</v>
          </cell>
          <cell r="B214" t="str">
            <v>8300.97</v>
          </cell>
          <cell r="C214" t="str">
            <v>8300.97 - Capital Improvements-Parks LMD Cap Reserve</v>
          </cell>
          <cell r="D214" t="str">
            <v>550.20.28.849</v>
          </cell>
          <cell r="E214">
            <v>30000</v>
          </cell>
          <cell r="F214">
            <v>0</v>
          </cell>
          <cell r="G214">
            <v>30000</v>
          </cell>
          <cell r="H214">
            <v>0</v>
          </cell>
          <cell r="I214">
            <v>0</v>
          </cell>
          <cell r="J214">
            <v>0</v>
          </cell>
          <cell r="K214">
            <v>30000</v>
          </cell>
        </row>
        <row r="215">
          <cell r="A215" t="str">
            <v>550.20.28.850-8300.97</v>
          </cell>
          <cell r="B215" t="str">
            <v>8300.97</v>
          </cell>
          <cell r="C215" t="str">
            <v>8300.97 - Capital Improvements-Parks LMD Cap Reserve</v>
          </cell>
          <cell r="D215" t="str">
            <v>550.20.28.850</v>
          </cell>
          <cell r="E215">
            <v>20000</v>
          </cell>
          <cell r="F215">
            <v>0</v>
          </cell>
          <cell r="G215">
            <v>20000</v>
          </cell>
          <cell r="H215">
            <v>0</v>
          </cell>
          <cell r="I215">
            <v>0</v>
          </cell>
          <cell r="J215">
            <v>0</v>
          </cell>
          <cell r="K215">
            <v>20000</v>
          </cell>
        </row>
        <row r="216">
          <cell r="A216" t="str">
            <v>550.20.28.851-8300.97</v>
          </cell>
          <cell r="B216" t="str">
            <v>8300.97</v>
          </cell>
          <cell r="C216" t="str">
            <v>8300.97 - Capital Improvements-Parks LMD Cap Reserve</v>
          </cell>
          <cell r="D216" t="str">
            <v>550.20.28.851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550.20.28.852-8300.97</v>
          </cell>
          <cell r="B217" t="str">
            <v>8300.97</v>
          </cell>
          <cell r="C217" t="str">
            <v>8300.97 - Capital Improvements-Parks LMD Cap Reserve</v>
          </cell>
          <cell r="D217" t="str">
            <v>550.20.28.852</v>
          </cell>
          <cell r="E217">
            <v>5000</v>
          </cell>
          <cell r="F217">
            <v>0</v>
          </cell>
          <cell r="G217">
            <v>5000</v>
          </cell>
          <cell r="H217">
            <v>0</v>
          </cell>
          <cell r="I217">
            <v>0</v>
          </cell>
          <cell r="J217">
            <v>0</v>
          </cell>
          <cell r="K217">
            <v>5000</v>
          </cell>
        </row>
        <row r="218">
          <cell r="A218" t="str">
            <v>550.20.28.853-8300.97</v>
          </cell>
          <cell r="B218" t="str">
            <v>8300.97</v>
          </cell>
          <cell r="C218" t="str">
            <v>8300.97 - Capital Improvements-Parks LMD Cap Reserve</v>
          </cell>
          <cell r="D218" t="str">
            <v>550.20.28.853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550.20.28.839-8300.99</v>
          </cell>
          <cell r="B219" t="str">
            <v>8300.99</v>
          </cell>
          <cell r="C219" t="str">
            <v>8300.99 - Capital Improvements-Parks General</v>
          </cell>
          <cell r="D219" t="str">
            <v>550.20.28.839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550.20.28.840-8300.99</v>
          </cell>
          <cell r="B220" t="str">
            <v>8300.99</v>
          </cell>
          <cell r="C220" t="str">
            <v>8300.99 - Capital Improvements-Parks General</v>
          </cell>
          <cell r="D220" t="str">
            <v>550.20.28.840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550.20.28.841-8300.99</v>
          </cell>
          <cell r="B221" t="str">
            <v>8300.99</v>
          </cell>
          <cell r="C221" t="str">
            <v>8300.99 - Capital Improvements-Parks General</v>
          </cell>
          <cell r="D221" t="str">
            <v>550.20.28.841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550.20.28.843-8300.99</v>
          </cell>
          <cell r="B222" t="str">
            <v>8300.99</v>
          </cell>
          <cell r="C222" t="str">
            <v>8300.99 - Capital Improvements-Parks General</v>
          </cell>
          <cell r="D222" t="str">
            <v>550.20.28.843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550.20.28.844-8300.99</v>
          </cell>
          <cell r="B223" t="str">
            <v>8300.99</v>
          </cell>
          <cell r="C223" t="str">
            <v>8300.99 - Capital Improvements-Parks General</v>
          </cell>
          <cell r="D223" t="str">
            <v>550.20.28.844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550.20.28.845-8300.99</v>
          </cell>
          <cell r="B224" t="str">
            <v>8300.99</v>
          </cell>
          <cell r="C224" t="str">
            <v>8300.99 - Capital Improvements-Parks General</v>
          </cell>
          <cell r="D224" t="str">
            <v>550.20.28.845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550.20.28.846-8300.99</v>
          </cell>
          <cell r="B225" t="str">
            <v>8300.99</v>
          </cell>
          <cell r="C225" t="str">
            <v>8300.99 - Capital Improvements-Parks General</v>
          </cell>
          <cell r="D225" t="str">
            <v>550.20.28.846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550.20.28.847-8300.99</v>
          </cell>
          <cell r="B226" t="str">
            <v>8300.99</v>
          </cell>
          <cell r="C226" t="str">
            <v>8300.99 - Capital Improvements-Parks General</v>
          </cell>
          <cell r="D226" t="str">
            <v>550.20.28.847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100.00.00.900-5100.13</v>
          </cell>
        </row>
        <row r="7207">
          <cell r="A7207" t="str">
            <v>550.00.00.900-6000.01</v>
          </cell>
          <cell r="B7207" t="str">
            <v>550</v>
          </cell>
          <cell r="C7207" t="str">
            <v>00</v>
          </cell>
          <cell r="D7207" t="str">
            <v>00</v>
          </cell>
          <cell r="E7207" t="str">
            <v>900</v>
          </cell>
          <cell r="F7207" t="str">
            <v>6000.01</v>
          </cell>
          <cell r="G7207" t="str">
            <v>Professional Services General</v>
          </cell>
          <cell r="H7207">
            <v>0</v>
          </cell>
          <cell r="I7207">
            <v>0</v>
          </cell>
          <cell r="J7207">
            <v>0</v>
          </cell>
          <cell r="K7207">
            <v>0</v>
          </cell>
          <cell r="L7207">
            <v>0</v>
          </cell>
          <cell r="M7207">
            <v>0</v>
          </cell>
          <cell r="N7207">
            <v>0</v>
          </cell>
        </row>
        <row r="7208">
          <cell r="A7208" t="str">
            <v>550.00.00.900-7000.03</v>
          </cell>
          <cell r="B7208" t="str">
            <v>550</v>
          </cell>
          <cell r="C7208" t="str">
            <v>00</v>
          </cell>
          <cell r="D7208" t="str">
            <v>00</v>
          </cell>
          <cell r="E7208" t="str">
            <v>900</v>
          </cell>
          <cell r="F7208" t="str">
            <v>7000.03</v>
          </cell>
          <cell r="G7208" t="str">
            <v>Capital Outlay Operations Equip-Minor</v>
          </cell>
          <cell r="H7208">
            <v>7625</v>
          </cell>
          <cell r="I7208">
            <v>0</v>
          </cell>
          <cell r="J7208">
            <v>7625</v>
          </cell>
          <cell r="K7208">
            <v>0</v>
          </cell>
          <cell r="L7208">
            <v>0</v>
          </cell>
          <cell r="M7208">
            <v>7312.55</v>
          </cell>
          <cell r="N7208">
            <v>312.45</v>
          </cell>
        </row>
        <row r="7209">
          <cell r="A7209" t="str">
            <v>550.00.00.900-7000.04</v>
          </cell>
          <cell r="B7209" t="str">
            <v>550</v>
          </cell>
          <cell r="C7209" t="str">
            <v>00</v>
          </cell>
          <cell r="D7209" t="str">
            <v>00</v>
          </cell>
          <cell r="E7209" t="str">
            <v>900</v>
          </cell>
          <cell r="F7209" t="str">
            <v>7000.04</v>
          </cell>
          <cell r="G7209" t="str">
            <v>Capital Outlay Operations Equipment-Major</v>
          </cell>
          <cell r="H7209">
            <v>0</v>
          </cell>
          <cell r="I7209">
            <v>0</v>
          </cell>
          <cell r="J7209">
            <v>0</v>
          </cell>
          <cell r="K7209">
            <v>0</v>
          </cell>
          <cell r="L7209">
            <v>0</v>
          </cell>
          <cell r="M7209">
            <v>0</v>
          </cell>
          <cell r="N7209">
            <v>0</v>
          </cell>
        </row>
        <row r="7210">
          <cell r="A7210" t="str">
            <v>550.00.00.900-7000.99</v>
          </cell>
          <cell r="B7210" t="str">
            <v>550</v>
          </cell>
          <cell r="C7210" t="str">
            <v>00</v>
          </cell>
          <cell r="D7210" t="str">
            <v>00</v>
          </cell>
          <cell r="E7210" t="str">
            <v>900</v>
          </cell>
          <cell r="F7210" t="str">
            <v>7000.99</v>
          </cell>
          <cell r="G7210" t="str">
            <v>Capital Outlay General</v>
          </cell>
          <cell r="H7210">
            <v>0</v>
          </cell>
          <cell r="I7210">
            <v>0</v>
          </cell>
          <cell r="J7210">
            <v>0</v>
          </cell>
          <cell r="K7210">
            <v>0</v>
          </cell>
          <cell r="L7210">
            <v>0</v>
          </cell>
          <cell r="M7210">
            <v>0</v>
          </cell>
          <cell r="N7210">
            <v>0</v>
          </cell>
        </row>
        <row r="7211">
          <cell r="A7211" t="str">
            <v>550.00.00.900-8000.99</v>
          </cell>
          <cell r="B7211" t="str">
            <v>550</v>
          </cell>
          <cell r="C7211" t="str">
            <v>00</v>
          </cell>
          <cell r="D7211" t="str">
            <v>00</v>
          </cell>
          <cell r="E7211" t="str">
            <v>900</v>
          </cell>
          <cell r="F7211" t="str">
            <v>8000.99</v>
          </cell>
          <cell r="G7211" t="str">
            <v>Capital Improvements-General Government General</v>
          </cell>
          <cell r="H7211">
            <v>0</v>
          </cell>
          <cell r="I7211">
            <v>0</v>
          </cell>
          <cell r="J7211">
            <v>0</v>
          </cell>
          <cell r="K7211">
            <v>0</v>
          </cell>
          <cell r="L7211">
            <v>0</v>
          </cell>
          <cell r="M7211">
            <v>0</v>
          </cell>
          <cell r="N7211">
            <v>0</v>
          </cell>
        </row>
        <row r="7212">
          <cell r="A7212" t="str">
            <v>550.20.28.801-6000.01</v>
          </cell>
          <cell r="B7212" t="str">
            <v>550</v>
          </cell>
          <cell r="C7212" t="str">
            <v>20</v>
          </cell>
          <cell r="D7212" t="str">
            <v>28</v>
          </cell>
          <cell r="E7212" t="str">
            <v>801</v>
          </cell>
          <cell r="F7212" t="str">
            <v>6000.01</v>
          </cell>
          <cell r="G7212" t="str">
            <v>Professional Services General</v>
          </cell>
          <cell r="H7212">
            <v>0</v>
          </cell>
          <cell r="I7212">
            <v>0</v>
          </cell>
          <cell r="J7212">
            <v>0</v>
          </cell>
          <cell r="K7212">
            <v>0</v>
          </cell>
          <cell r="L7212">
            <v>0</v>
          </cell>
          <cell r="M7212">
            <v>0</v>
          </cell>
          <cell r="N7212">
            <v>0</v>
          </cell>
        </row>
        <row r="7213">
          <cell r="A7213" t="str">
            <v>550.20.28.838-6000.10</v>
          </cell>
          <cell r="B7213" t="str">
            <v>550</v>
          </cell>
          <cell r="C7213" t="str">
            <v>20</v>
          </cell>
          <cell r="D7213" t="str">
            <v>28</v>
          </cell>
          <cell r="E7213" t="str">
            <v>838</v>
          </cell>
          <cell r="F7213" t="str">
            <v>6000.10</v>
          </cell>
          <cell r="G7213" t="str">
            <v>Professional Services Consultant</v>
          </cell>
          <cell r="H7213">
            <v>2100</v>
          </cell>
          <cell r="I7213">
            <v>0</v>
          </cell>
          <cell r="J7213">
            <v>2100</v>
          </cell>
          <cell r="K7213">
            <v>0</v>
          </cell>
          <cell r="L7213">
            <v>0</v>
          </cell>
          <cell r="M7213">
            <v>496.25</v>
          </cell>
          <cell r="N7213">
            <v>1603.75</v>
          </cell>
        </row>
        <row r="7214">
          <cell r="A7214" t="str">
            <v>550.20.28.838-6000.11</v>
          </cell>
          <cell r="B7214" t="str">
            <v>550</v>
          </cell>
          <cell r="C7214" t="str">
            <v>20</v>
          </cell>
          <cell r="D7214" t="str">
            <v>28</v>
          </cell>
          <cell r="E7214" t="str">
            <v>838</v>
          </cell>
          <cell r="F7214" t="str">
            <v>6000.11</v>
          </cell>
          <cell r="G7214" t="str">
            <v>Professional Services County Admin Fee</v>
          </cell>
          <cell r="H7214">
            <v>5</v>
          </cell>
          <cell r="I7214">
            <v>0</v>
          </cell>
          <cell r="J7214">
            <v>5</v>
          </cell>
          <cell r="K7214">
            <v>0</v>
          </cell>
          <cell r="L7214">
            <v>0</v>
          </cell>
          <cell r="M7214">
            <v>0</v>
          </cell>
          <cell r="N7214">
            <v>5</v>
          </cell>
        </row>
        <row r="7215">
          <cell r="A7215" t="str">
            <v>550.20.28.838-6100.01</v>
          </cell>
          <cell r="B7215" t="str">
            <v>550</v>
          </cell>
          <cell r="C7215" t="str">
            <v>20</v>
          </cell>
          <cell r="D7215" t="str">
            <v>28</v>
          </cell>
          <cell r="E7215" t="str">
            <v>838</v>
          </cell>
          <cell r="F7215" t="str">
            <v>6100.01</v>
          </cell>
          <cell r="G7215" t="str">
            <v>Utilities Electric</v>
          </cell>
          <cell r="H7215">
            <v>1520</v>
          </cell>
          <cell r="I7215">
            <v>0</v>
          </cell>
          <cell r="J7215">
            <v>1520</v>
          </cell>
          <cell r="K7215">
            <v>0</v>
          </cell>
          <cell r="L7215">
            <v>0</v>
          </cell>
          <cell r="M7215">
            <v>0</v>
          </cell>
          <cell r="N7215">
            <v>1520</v>
          </cell>
        </row>
        <row r="7216">
          <cell r="A7216" t="str">
            <v>550.20.28.838-6100.04</v>
          </cell>
          <cell r="B7216" t="str">
            <v>550</v>
          </cell>
          <cell r="C7216" t="str">
            <v>20</v>
          </cell>
          <cell r="D7216" t="str">
            <v>28</v>
          </cell>
          <cell r="E7216" t="str">
            <v>838</v>
          </cell>
          <cell r="F7216" t="str">
            <v>6100.04</v>
          </cell>
          <cell r="G7216" t="str">
            <v>Utilities Water</v>
          </cell>
          <cell r="H7216">
            <v>12160</v>
          </cell>
          <cell r="I7216">
            <v>0</v>
          </cell>
          <cell r="J7216">
            <v>12160</v>
          </cell>
          <cell r="K7216">
            <v>0</v>
          </cell>
          <cell r="L7216">
            <v>0</v>
          </cell>
          <cell r="M7216">
            <v>0</v>
          </cell>
          <cell r="N7216">
            <v>12160</v>
          </cell>
        </row>
        <row r="7217">
          <cell r="A7217" t="str">
            <v>550.20.28.838-6240.05</v>
          </cell>
          <cell r="B7217" t="str">
            <v>550</v>
          </cell>
          <cell r="C7217" t="str">
            <v>20</v>
          </cell>
          <cell r="D7217" t="str">
            <v>28</v>
          </cell>
          <cell r="E7217" t="str">
            <v>838</v>
          </cell>
          <cell r="F7217" t="str">
            <v>6240.05</v>
          </cell>
          <cell r="G7217" t="str">
            <v>Supplies-Parks Landscape Maintenance</v>
          </cell>
          <cell r="H7217">
            <v>5700</v>
          </cell>
          <cell r="I7217">
            <v>0</v>
          </cell>
          <cell r="J7217">
            <v>5700</v>
          </cell>
          <cell r="K7217">
            <v>0</v>
          </cell>
          <cell r="L7217">
            <v>0</v>
          </cell>
          <cell r="M7217">
            <v>29.85</v>
          </cell>
          <cell r="N7217">
            <v>5670.15</v>
          </cell>
        </row>
        <row r="7218">
          <cell r="A7218" t="str">
            <v>550.20.28.838-6300.02</v>
          </cell>
          <cell r="B7218" t="str">
            <v>550</v>
          </cell>
          <cell r="C7218" t="str">
            <v>20</v>
          </cell>
          <cell r="D7218" t="str">
            <v>28</v>
          </cell>
          <cell r="E7218" t="str">
            <v>838</v>
          </cell>
          <cell r="F7218" t="str">
            <v>6300.02</v>
          </cell>
          <cell r="G7218" t="str">
            <v>Dues &amp; Subscriptions Publications</v>
          </cell>
          <cell r="H7218">
            <v>0</v>
          </cell>
          <cell r="I7218">
            <v>0</v>
          </cell>
          <cell r="J7218">
            <v>0</v>
          </cell>
          <cell r="K7218">
            <v>0</v>
          </cell>
          <cell r="L7218">
            <v>0</v>
          </cell>
          <cell r="M7218">
            <v>0</v>
          </cell>
          <cell r="N7218">
            <v>0</v>
          </cell>
        </row>
        <row r="7219">
          <cell r="A7219" t="str">
            <v>550.20.28.838-6400.03</v>
          </cell>
          <cell r="B7219" t="str">
            <v>550</v>
          </cell>
          <cell r="C7219" t="str">
            <v>20</v>
          </cell>
          <cell r="D7219" t="str">
            <v>28</v>
          </cell>
          <cell r="E7219" t="str">
            <v>838</v>
          </cell>
          <cell r="F7219" t="str">
            <v>6400.03</v>
          </cell>
          <cell r="G7219" t="str">
            <v>Repairs &amp; Maintenance Major Repair &amp; Contingency</v>
          </cell>
          <cell r="H7219">
            <v>6000</v>
          </cell>
          <cell r="I7219">
            <v>0</v>
          </cell>
          <cell r="J7219">
            <v>6000</v>
          </cell>
          <cell r="K7219">
            <v>0</v>
          </cell>
          <cell r="L7219">
            <v>0</v>
          </cell>
          <cell r="M7219">
            <v>0</v>
          </cell>
          <cell r="N7219">
            <v>6000</v>
          </cell>
        </row>
        <row r="7220">
          <cell r="A7220" t="str">
            <v>550.20.28.838-6600.05</v>
          </cell>
          <cell r="B7220" t="str">
            <v>550</v>
          </cell>
          <cell r="C7220" t="str">
            <v>20</v>
          </cell>
          <cell r="D7220" t="str">
            <v>28</v>
          </cell>
          <cell r="E7220" t="str">
            <v>838</v>
          </cell>
          <cell r="F7220" t="str">
            <v>6600.05</v>
          </cell>
          <cell r="G7220" t="str">
            <v>Administrative Expenses Public/Legal Advertisement</v>
          </cell>
          <cell r="H7220">
            <v>50</v>
          </cell>
          <cell r="I7220">
            <v>0</v>
          </cell>
          <cell r="J7220">
            <v>50</v>
          </cell>
          <cell r="K7220">
            <v>0</v>
          </cell>
          <cell r="L7220">
            <v>0</v>
          </cell>
          <cell r="M7220">
            <v>0</v>
          </cell>
          <cell r="N7220">
            <v>50</v>
          </cell>
        </row>
        <row r="7221">
          <cell r="A7221" t="str">
            <v>550.20.28.838-6600.25</v>
          </cell>
          <cell r="B7221" t="str">
            <v>550</v>
          </cell>
          <cell r="C7221" t="str">
            <v>20</v>
          </cell>
          <cell r="D7221" t="str">
            <v>28</v>
          </cell>
          <cell r="E7221" t="str">
            <v>838</v>
          </cell>
          <cell r="F7221" t="str">
            <v>6600.25</v>
          </cell>
          <cell r="G7221" t="str">
            <v>Administrative Expenses Support Services-Indirect Labor</v>
          </cell>
          <cell r="H7221">
            <v>4720</v>
          </cell>
          <cell r="I7221">
            <v>0</v>
          </cell>
          <cell r="J7221">
            <v>4720</v>
          </cell>
          <cell r="K7221">
            <v>0</v>
          </cell>
          <cell r="L7221">
            <v>0</v>
          </cell>
          <cell r="M7221">
            <v>0</v>
          </cell>
          <cell r="N7221">
            <v>4720</v>
          </cell>
        </row>
        <row r="7222">
          <cell r="A7222" t="str">
            <v>550.20.28.838-6600.27</v>
          </cell>
          <cell r="B7222" t="str">
            <v>550</v>
          </cell>
          <cell r="C7222" t="str">
            <v>20</v>
          </cell>
          <cell r="D7222" t="str">
            <v>28</v>
          </cell>
          <cell r="E7222" t="str">
            <v>838</v>
          </cell>
          <cell r="F7222" t="str">
            <v>6600.27</v>
          </cell>
          <cell r="G7222" t="str">
            <v>Administrative Expenses Support Services-Direct Labor</v>
          </cell>
          <cell r="H7222">
            <v>38000</v>
          </cell>
          <cell r="I7222">
            <v>0</v>
          </cell>
          <cell r="J7222">
            <v>38000</v>
          </cell>
          <cell r="K7222">
            <v>0</v>
          </cell>
          <cell r="L7222">
            <v>0</v>
          </cell>
          <cell r="M7222">
            <v>0</v>
          </cell>
          <cell r="N7222">
            <v>38000</v>
          </cell>
        </row>
        <row r="7223">
          <cell r="A7223" t="str">
            <v>550.20.28.838-8300.22</v>
          </cell>
          <cell r="B7223" t="str">
            <v>550</v>
          </cell>
          <cell r="C7223" t="str">
            <v>20</v>
          </cell>
          <cell r="D7223" t="str">
            <v>28</v>
          </cell>
          <cell r="E7223" t="str">
            <v>838</v>
          </cell>
          <cell r="F7223" t="str">
            <v>8300.22</v>
          </cell>
          <cell r="G7223" t="str">
            <v>Capital Improvements-Parks LMD Well</v>
          </cell>
          <cell r="H7223">
            <v>0</v>
          </cell>
          <cell r="I7223">
            <v>0</v>
          </cell>
          <cell r="J7223">
            <v>0</v>
          </cell>
          <cell r="K7223">
            <v>0</v>
          </cell>
          <cell r="L7223">
            <v>0</v>
          </cell>
          <cell r="M7223">
            <v>0</v>
          </cell>
          <cell r="N7223">
            <v>0</v>
          </cell>
        </row>
        <row r="7224">
          <cell r="A7224" t="str">
            <v>550.20.28.838-8300.97</v>
          </cell>
          <cell r="B7224" t="str">
            <v>550</v>
          </cell>
          <cell r="C7224" t="str">
            <v>20</v>
          </cell>
          <cell r="D7224" t="str">
            <v>28</v>
          </cell>
          <cell r="E7224" t="str">
            <v>838</v>
          </cell>
          <cell r="F7224" t="str">
            <v>8300.97</v>
          </cell>
          <cell r="G7224" t="str">
            <v>Capital Improvements-Parks LMD Cap Reserve</v>
          </cell>
          <cell r="H7224">
            <v>3800</v>
          </cell>
          <cell r="I7224">
            <v>0</v>
          </cell>
          <cell r="J7224">
            <v>3800</v>
          </cell>
          <cell r="K7224">
            <v>0</v>
          </cell>
          <cell r="L7224">
            <v>0</v>
          </cell>
          <cell r="M7224">
            <v>0</v>
          </cell>
          <cell r="N7224">
            <v>3800</v>
          </cell>
        </row>
        <row r="7225">
          <cell r="A7225" t="str">
            <v>550.20.28.839-6000.10</v>
          </cell>
          <cell r="B7225" t="str">
            <v>550</v>
          </cell>
          <cell r="C7225" t="str">
            <v>20</v>
          </cell>
          <cell r="D7225" t="str">
            <v>28</v>
          </cell>
          <cell r="E7225" t="str">
            <v>839</v>
          </cell>
          <cell r="F7225" t="str">
            <v>6000.10</v>
          </cell>
          <cell r="G7225" t="str">
            <v>Professional Services Consultant</v>
          </cell>
          <cell r="H7225">
            <v>2675</v>
          </cell>
          <cell r="I7225">
            <v>0</v>
          </cell>
          <cell r="J7225">
            <v>2675</v>
          </cell>
          <cell r="K7225">
            <v>0</v>
          </cell>
          <cell r="L7225">
            <v>0</v>
          </cell>
          <cell r="M7225">
            <v>637.67999999999995</v>
          </cell>
          <cell r="N7225">
            <v>2037.32</v>
          </cell>
        </row>
        <row r="7226">
          <cell r="A7226" t="str">
            <v>550.20.28.839-6000.11</v>
          </cell>
          <cell r="B7226" t="str">
            <v>550</v>
          </cell>
          <cell r="C7226" t="str">
            <v>20</v>
          </cell>
          <cell r="D7226" t="str">
            <v>28</v>
          </cell>
          <cell r="E7226" t="str">
            <v>839</v>
          </cell>
          <cell r="F7226" t="str">
            <v>6000.11</v>
          </cell>
          <cell r="G7226" t="str">
            <v>Professional Services County Admin Fee</v>
          </cell>
          <cell r="H7226">
            <v>825</v>
          </cell>
          <cell r="I7226">
            <v>0</v>
          </cell>
          <cell r="J7226">
            <v>825</v>
          </cell>
          <cell r="K7226">
            <v>0</v>
          </cell>
          <cell r="L7226">
            <v>0</v>
          </cell>
          <cell r="M7226">
            <v>0</v>
          </cell>
          <cell r="N7226">
            <v>825</v>
          </cell>
        </row>
        <row r="7227">
          <cell r="A7227" t="str">
            <v>550.20.28.839-6100.01</v>
          </cell>
          <cell r="B7227" t="str">
            <v>550</v>
          </cell>
          <cell r="C7227" t="str">
            <v>20</v>
          </cell>
          <cell r="D7227" t="str">
            <v>28</v>
          </cell>
          <cell r="E7227" t="str">
            <v>839</v>
          </cell>
          <cell r="F7227" t="str">
            <v>6100.01</v>
          </cell>
          <cell r="G7227" t="str">
            <v>Utilities Electric</v>
          </cell>
          <cell r="H7227">
            <v>6000</v>
          </cell>
          <cell r="I7227">
            <v>0</v>
          </cell>
          <cell r="J7227">
            <v>6000</v>
          </cell>
          <cell r="K7227">
            <v>0</v>
          </cell>
          <cell r="L7227">
            <v>0</v>
          </cell>
          <cell r="M7227">
            <v>1590.38</v>
          </cell>
          <cell r="N7227">
            <v>4409.62</v>
          </cell>
        </row>
        <row r="7228">
          <cell r="A7228" t="str">
            <v>550.20.28.839-6100.04</v>
          </cell>
          <cell r="B7228" t="str">
            <v>550</v>
          </cell>
          <cell r="C7228" t="str">
            <v>20</v>
          </cell>
          <cell r="D7228" t="str">
            <v>28</v>
          </cell>
          <cell r="E7228" t="str">
            <v>839</v>
          </cell>
          <cell r="F7228" t="str">
            <v>6100.04</v>
          </cell>
          <cell r="G7228" t="str">
            <v>Utilities Water</v>
          </cell>
          <cell r="H7228">
            <v>2000</v>
          </cell>
          <cell r="I7228">
            <v>0</v>
          </cell>
          <cell r="J7228">
            <v>2000</v>
          </cell>
          <cell r="K7228">
            <v>0</v>
          </cell>
          <cell r="L7228">
            <v>0</v>
          </cell>
          <cell r="M7228">
            <v>353.45</v>
          </cell>
          <cell r="N7228">
            <v>1646.55</v>
          </cell>
        </row>
        <row r="7229">
          <cell r="A7229" t="str">
            <v>550.20.28.839-6240.05</v>
          </cell>
          <cell r="B7229" t="str">
            <v>550</v>
          </cell>
          <cell r="C7229" t="str">
            <v>20</v>
          </cell>
          <cell r="D7229" t="str">
            <v>28</v>
          </cell>
          <cell r="E7229" t="str">
            <v>839</v>
          </cell>
          <cell r="F7229" t="str">
            <v>6240.05</v>
          </cell>
          <cell r="G7229" t="str">
            <v>Supplies-Parks Landscape Maintenance</v>
          </cell>
          <cell r="H7229">
            <v>8000</v>
          </cell>
          <cell r="I7229">
            <v>0</v>
          </cell>
          <cell r="J7229">
            <v>8000</v>
          </cell>
          <cell r="K7229">
            <v>0</v>
          </cell>
          <cell r="L7229">
            <v>0</v>
          </cell>
          <cell r="M7229">
            <v>29.85</v>
          </cell>
          <cell r="N7229">
            <v>7970.15</v>
          </cell>
        </row>
        <row r="7230">
          <cell r="A7230" t="str">
            <v>550.20.28.839-6400.03</v>
          </cell>
          <cell r="B7230" t="str">
            <v>550</v>
          </cell>
          <cell r="C7230" t="str">
            <v>20</v>
          </cell>
          <cell r="D7230" t="str">
            <v>28</v>
          </cell>
          <cell r="E7230" t="str">
            <v>839</v>
          </cell>
          <cell r="F7230" t="str">
            <v>6400.03</v>
          </cell>
          <cell r="G7230" t="str">
            <v>Repairs &amp; Maintenance Major Repair &amp; Contingency</v>
          </cell>
          <cell r="H7230">
            <v>7000</v>
          </cell>
          <cell r="I7230">
            <v>0</v>
          </cell>
          <cell r="J7230">
            <v>7000</v>
          </cell>
          <cell r="K7230">
            <v>0</v>
          </cell>
          <cell r="L7230">
            <v>0</v>
          </cell>
          <cell r="M7230">
            <v>1099.55</v>
          </cell>
          <cell r="N7230">
            <v>5900.45</v>
          </cell>
        </row>
        <row r="7231">
          <cell r="A7231" t="str">
            <v>550.20.28.839-6600.05</v>
          </cell>
          <cell r="B7231" t="str">
            <v>550</v>
          </cell>
          <cell r="C7231" t="str">
            <v>20</v>
          </cell>
          <cell r="D7231" t="str">
            <v>28</v>
          </cell>
          <cell r="E7231" t="str">
            <v>839</v>
          </cell>
          <cell r="F7231" t="str">
            <v>6600.05</v>
          </cell>
          <cell r="G7231" t="str">
            <v>Administrative Expenses Public/Legal Advertisement</v>
          </cell>
          <cell r="H7231">
            <v>50</v>
          </cell>
          <cell r="I7231">
            <v>0</v>
          </cell>
          <cell r="J7231">
            <v>50</v>
          </cell>
          <cell r="K7231">
            <v>0</v>
          </cell>
          <cell r="L7231">
            <v>0</v>
          </cell>
          <cell r="M7231">
            <v>0</v>
          </cell>
          <cell r="N7231">
            <v>50</v>
          </cell>
        </row>
        <row r="7232">
          <cell r="A7232" t="str">
            <v>550.20.28.839-6600.25</v>
          </cell>
          <cell r="B7232" t="str">
            <v>550</v>
          </cell>
          <cell r="C7232" t="str">
            <v>20</v>
          </cell>
          <cell r="D7232" t="str">
            <v>28</v>
          </cell>
          <cell r="E7232" t="str">
            <v>839</v>
          </cell>
          <cell r="F7232" t="str">
            <v>6600.25</v>
          </cell>
          <cell r="G7232" t="str">
            <v>Administrative Expenses Support Services-Indirect Labor</v>
          </cell>
          <cell r="H7232">
            <v>4720</v>
          </cell>
          <cell r="I7232">
            <v>0</v>
          </cell>
          <cell r="J7232">
            <v>4720</v>
          </cell>
          <cell r="K7232">
            <v>0</v>
          </cell>
          <cell r="L7232">
            <v>0</v>
          </cell>
          <cell r="M7232">
            <v>0</v>
          </cell>
          <cell r="N7232">
            <v>4720</v>
          </cell>
        </row>
        <row r="7233">
          <cell r="A7233" t="str">
            <v>550.20.28.839-6600.27</v>
          </cell>
          <cell r="B7233" t="str">
            <v>550</v>
          </cell>
          <cell r="C7233" t="str">
            <v>20</v>
          </cell>
          <cell r="D7233" t="str">
            <v>28</v>
          </cell>
          <cell r="E7233" t="str">
            <v>839</v>
          </cell>
          <cell r="F7233" t="str">
            <v>6600.27</v>
          </cell>
          <cell r="G7233" t="str">
            <v>Administrative Expenses Support Services-Direct Labor</v>
          </cell>
          <cell r="H7233">
            <v>28000</v>
          </cell>
          <cell r="I7233">
            <v>0</v>
          </cell>
          <cell r="J7233">
            <v>28000</v>
          </cell>
          <cell r="K7233">
            <v>0</v>
          </cell>
          <cell r="L7233">
            <v>0</v>
          </cell>
          <cell r="M7233">
            <v>0</v>
          </cell>
          <cell r="N7233">
            <v>28000</v>
          </cell>
        </row>
        <row r="7234">
          <cell r="A7234" t="str">
            <v>550.20.28.839-8300.22</v>
          </cell>
          <cell r="B7234" t="str">
            <v>550</v>
          </cell>
          <cell r="C7234" t="str">
            <v>20</v>
          </cell>
          <cell r="D7234" t="str">
            <v>28</v>
          </cell>
          <cell r="E7234" t="str">
            <v>839</v>
          </cell>
          <cell r="F7234" t="str">
            <v>8300.22</v>
          </cell>
          <cell r="G7234" t="str">
            <v>Capital Improvements-Parks LMD Well</v>
          </cell>
          <cell r="H7234">
            <v>10000</v>
          </cell>
          <cell r="I7234">
            <v>0</v>
          </cell>
          <cell r="J7234">
            <v>10000</v>
          </cell>
          <cell r="K7234">
            <v>0</v>
          </cell>
          <cell r="L7234">
            <v>0</v>
          </cell>
          <cell r="M7234">
            <v>0</v>
          </cell>
          <cell r="N7234">
            <v>10000</v>
          </cell>
        </row>
        <row r="7235">
          <cell r="A7235" t="str">
            <v>550.20.28.839-8300.97</v>
          </cell>
          <cell r="B7235" t="str">
            <v>550</v>
          </cell>
          <cell r="C7235" t="str">
            <v>20</v>
          </cell>
          <cell r="D7235" t="str">
            <v>28</v>
          </cell>
          <cell r="E7235" t="str">
            <v>839</v>
          </cell>
          <cell r="F7235" t="str">
            <v>8300.97</v>
          </cell>
          <cell r="G7235" t="str">
            <v>Capital Improvements-Parks LMD Cap Reserve</v>
          </cell>
          <cell r="H7235">
            <v>10000</v>
          </cell>
          <cell r="I7235">
            <v>0</v>
          </cell>
          <cell r="J7235">
            <v>10000</v>
          </cell>
          <cell r="K7235">
            <v>0</v>
          </cell>
          <cell r="L7235">
            <v>0</v>
          </cell>
          <cell r="M7235">
            <v>0</v>
          </cell>
          <cell r="N7235">
            <v>10000</v>
          </cell>
        </row>
        <row r="7236">
          <cell r="A7236" t="str">
            <v>550.20.28.839-8300.99</v>
          </cell>
          <cell r="B7236" t="str">
            <v>550</v>
          </cell>
          <cell r="C7236" t="str">
            <v>20</v>
          </cell>
          <cell r="D7236" t="str">
            <v>28</v>
          </cell>
          <cell r="E7236" t="str">
            <v>839</v>
          </cell>
          <cell r="F7236" t="str">
            <v>8300.99</v>
          </cell>
          <cell r="G7236" t="str">
            <v>Capital Improvements-Parks General</v>
          </cell>
          <cell r="H7236">
            <v>0</v>
          </cell>
          <cell r="I7236">
            <v>0</v>
          </cell>
          <cell r="J7236">
            <v>0</v>
          </cell>
          <cell r="K7236">
            <v>0</v>
          </cell>
          <cell r="L7236">
            <v>0</v>
          </cell>
          <cell r="M7236">
            <v>0</v>
          </cell>
          <cell r="N7236">
            <v>0</v>
          </cell>
        </row>
        <row r="7237">
          <cell r="A7237" t="str">
            <v>550.20.28.840-6000.10</v>
          </cell>
          <cell r="B7237" t="str">
            <v>550</v>
          </cell>
          <cell r="C7237" t="str">
            <v>20</v>
          </cell>
          <cell r="D7237" t="str">
            <v>28</v>
          </cell>
          <cell r="E7237" t="str">
            <v>840</v>
          </cell>
          <cell r="F7237" t="str">
            <v>6000.10</v>
          </cell>
          <cell r="G7237" t="str">
            <v>Professional Services Consultant</v>
          </cell>
          <cell r="H7237">
            <v>2100</v>
          </cell>
          <cell r="I7237">
            <v>0</v>
          </cell>
          <cell r="J7237">
            <v>2100</v>
          </cell>
          <cell r="K7237">
            <v>0</v>
          </cell>
          <cell r="L7237">
            <v>0</v>
          </cell>
          <cell r="M7237">
            <v>566.54</v>
          </cell>
          <cell r="N7237">
            <v>1533.46</v>
          </cell>
        </row>
        <row r="7238">
          <cell r="A7238" t="str">
            <v>550.20.28.840-6000.11</v>
          </cell>
          <cell r="B7238" t="str">
            <v>550</v>
          </cell>
          <cell r="C7238" t="str">
            <v>20</v>
          </cell>
          <cell r="D7238" t="str">
            <v>28</v>
          </cell>
          <cell r="E7238" t="str">
            <v>840</v>
          </cell>
          <cell r="F7238" t="str">
            <v>6000.11</v>
          </cell>
          <cell r="G7238" t="str">
            <v>Professional Services County Admin Fee</v>
          </cell>
          <cell r="H7238">
            <v>505</v>
          </cell>
          <cell r="I7238">
            <v>0</v>
          </cell>
          <cell r="J7238">
            <v>505</v>
          </cell>
          <cell r="K7238">
            <v>0</v>
          </cell>
          <cell r="L7238">
            <v>0</v>
          </cell>
          <cell r="M7238">
            <v>0</v>
          </cell>
          <cell r="N7238">
            <v>505</v>
          </cell>
        </row>
        <row r="7239">
          <cell r="A7239" t="str">
            <v>550.20.28.840-6100.01</v>
          </cell>
          <cell r="B7239" t="str">
            <v>550</v>
          </cell>
          <cell r="C7239" t="str">
            <v>20</v>
          </cell>
          <cell r="D7239" t="str">
            <v>28</v>
          </cell>
          <cell r="E7239" t="str">
            <v>840</v>
          </cell>
          <cell r="F7239" t="str">
            <v>6100.01</v>
          </cell>
          <cell r="G7239" t="str">
            <v>Utilities Electric</v>
          </cell>
          <cell r="H7239">
            <v>5000</v>
          </cell>
          <cell r="I7239">
            <v>0</v>
          </cell>
          <cell r="J7239">
            <v>5000</v>
          </cell>
          <cell r="K7239">
            <v>0</v>
          </cell>
          <cell r="L7239">
            <v>0</v>
          </cell>
          <cell r="M7239">
            <v>1396.97</v>
          </cell>
          <cell r="N7239">
            <v>3603.03</v>
          </cell>
        </row>
        <row r="7240">
          <cell r="A7240" t="str">
            <v>550.20.28.840-6100.04</v>
          </cell>
          <cell r="B7240" t="str">
            <v>550</v>
          </cell>
          <cell r="C7240" t="str">
            <v>20</v>
          </cell>
          <cell r="D7240" t="str">
            <v>28</v>
          </cell>
          <cell r="E7240" t="str">
            <v>840</v>
          </cell>
          <cell r="F7240" t="str">
            <v>6100.04</v>
          </cell>
          <cell r="G7240" t="str">
            <v>Utilities Water</v>
          </cell>
          <cell r="H7240">
            <v>2000</v>
          </cell>
          <cell r="I7240">
            <v>0</v>
          </cell>
          <cell r="J7240">
            <v>2000</v>
          </cell>
          <cell r="K7240">
            <v>0</v>
          </cell>
          <cell r="L7240">
            <v>0</v>
          </cell>
          <cell r="M7240">
            <v>540.79999999999995</v>
          </cell>
          <cell r="N7240">
            <v>1459.2</v>
          </cell>
        </row>
        <row r="7241">
          <cell r="A7241" t="str">
            <v>550.20.28.840-6240.05</v>
          </cell>
          <cell r="B7241" t="str">
            <v>550</v>
          </cell>
          <cell r="C7241" t="str">
            <v>20</v>
          </cell>
          <cell r="D7241" t="str">
            <v>28</v>
          </cell>
          <cell r="E7241" t="str">
            <v>840</v>
          </cell>
          <cell r="F7241" t="str">
            <v>6240.05</v>
          </cell>
          <cell r="G7241" t="str">
            <v>Supplies-Parks Landscape Maintenance</v>
          </cell>
          <cell r="H7241">
            <v>8500</v>
          </cell>
          <cell r="I7241">
            <v>0</v>
          </cell>
          <cell r="J7241">
            <v>8500</v>
          </cell>
          <cell r="K7241">
            <v>0</v>
          </cell>
          <cell r="L7241">
            <v>0</v>
          </cell>
          <cell r="M7241">
            <v>59.7</v>
          </cell>
          <cell r="N7241">
            <v>8440.2999999999993</v>
          </cell>
        </row>
        <row r="7242">
          <cell r="A7242" t="str">
            <v>550.20.28.840-6400.03</v>
          </cell>
          <cell r="B7242" t="str">
            <v>550</v>
          </cell>
          <cell r="C7242" t="str">
            <v>20</v>
          </cell>
          <cell r="D7242" t="str">
            <v>28</v>
          </cell>
          <cell r="E7242" t="str">
            <v>840</v>
          </cell>
          <cell r="F7242" t="str">
            <v>6400.03</v>
          </cell>
          <cell r="G7242" t="str">
            <v>Repairs &amp; Maintenance Major Repair &amp; Contingency</v>
          </cell>
          <cell r="H7242">
            <v>7500</v>
          </cell>
          <cell r="I7242">
            <v>0</v>
          </cell>
          <cell r="J7242">
            <v>7500</v>
          </cell>
          <cell r="K7242">
            <v>0</v>
          </cell>
          <cell r="L7242">
            <v>0</v>
          </cell>
          <cell r="M7242">
            <v>465.66</v>
          </cell>
          <cell r="N7242">
            <v>7034.34</v>
          </cell>
        </row>
        <row r="7243">
          <cell r="A7243" t="str">
            <v>550.20.28.840-6600.05</v>
          </cell>
          <cell r="B7243" t="str">
            <v>550</v>
          </cell>
          <cell r="C7243" t="str">
            <v>20</v>
          </cell>
          <cell r="D7243" t="str">
            <v>28</v>
          </cell>
          <cell r="E7243" t="str">
            <v>840</v>
          </cell>
          <cell r="F7243" t="str">
            <v>6600.05</v>
          </cell>
          <cell r="G7243" t="str">
            <v>Administrative Expenses Public/Legal Advertisement</v>
          </cell>
          <cell r="H7243">
            <v>225</v>
          </cell>
          <cell r="I7243">
            <v>0</v>
          </cell>
          <cell r="J7243">
            <v>225</v>
          </cell>
          <cell r="K7243">
            <v>0</v>
          </cell>
          <cell r="L7243">
            <v>0</v>
          </cell>
          <cell r="M7243">
            <v>0</v>
          </cell>
          <cell r="N7243">
            <v>225</v>
          </cell>
        </row>
        <row r="7244">
          <cell r="A7244" t="str">
            <v>550.20.28.840-6600.25</v>
          </cell>
          <cell r="B7244" t="str">
            <v>550</v>
          </cell>
          <cell r="C7244" t="str">
            <v>20</v>
          </cell>
          <cell r="D7244" t="str">
            <v>28</v>
          </cell>
          <cell r="E7244" t="str">
            <v>840</v>
          </cell>
          <cell r="F7244" t="str">
            <v>6600.25</v>
          </cell>
          <cell r="G7244" t="str">
            <v>Administrative Expenses Support Services-Indirect Labor</v>
          </cell>
          <cell r="H7244">
            <v>4720</v>
          </cell>
          <cell r="I7244">
            <v>0</v>
          </cell>
          <cell r="J7244">
            <v>4720</v>
          </cell>
          <cell r="K7244">
            <v>0</v>
          </cell>
          <cell r="L7244">
            <v>0</v>
          </cell>
          <cell r="M7244">
            <v>0</v>
          </cell>
          <cell r="N7244">
            <v>4720</v>
          </cell>
        </row>
        <row r="7245">
          <cell r="A7245" t="str">
            <v>550.20.28.840-6600.27</v>
          </cell>
          <cell r="B7245" t="str">
            <v>550</v>
          </cell>
          <cell r="C7245" t="str">
            <v>20</v>
          </cell>
          <cell r="D7245" t="str">
            <v>28</v>
          </cell>
          <cell r="E7245" t="str">
            <v>840</v>
          </cell>
          <cell r="F7245" t="str">
            <v>6600.27</v>
          </cell>
          <cell r="G7245" t="str">
            <v>Administrative Expenses Support Services-Direct Labor</v>
          </cell>
          <cell r="H7245">
            <v>32000</v>
          </cell>
          <cell r="I7245">
            <v>0</v>
          </cell>
          <cell r="J7245">
            <v>32000</v>
          </cell>
          <cell r="K7245">
            <v>0</v>
          </cell>
          <cell r="L7245">
            <v>0</v>
          </cell>
          <cell r="M7245">
            <v>0</v>
          </cell>
          <cell r="N7245">
            <v>32000</v>
          </cell>
        </row>
        <row r="7246">
          <cell r="A7246" t="str">
            <v>550.20.28.840-8300.22</v>
          </cell>
          <cell r="B7246" t="str">
            <v>550</v>
          </cell>
          <cell r="C7246" t="str">
            <v>20</v>
          </cell>
          <cell r="D7246" t="str">
            <v>28</v>
          </cell>
          <cell r="E7246" t="str">
            <v>840</v>
          </cell>
          <cell r="F7246" t="str">
            <v>8300.22</v>
          </cell>
          <cell r="G7246" t="str">
            <v>Capital Improvements-Parks LMD Well</v>
          </cell>
          <cell r="H7246">
            <v>10000</v>
          </cell>
          <cell r="I7246">
            <v>0</v>
          </cell>
          <cell r="J7246">
            <v>10000</v>
          </cell>
          <cell r="K7246">
            <v>0</v>
          </cell>
          <cell r="L7246">
            <v>0</v>
          </cell>
          <cell r="M7246">
            <v>0</v>
          </cell>
          <cell r="N7246">
            <v>10000</v>
          </cell>
        </row>
        <row r="7247">
          <cell r="A7247" t="str">
            <v>550.20.28.840-8300.97</v>
          </cell>
          <cell r="B7247" t="str">
            <v>550</v>
          </cell>
          <cell r="C7247" t="str">
            <v>20</v>
          </cell>
          <cell r="D7247" t="str">
            <v>28</v>
          </cell>
          <cell r="E7247" t="str">
            <v>840</v>
          </cell>
          <cell r="F7247" t="str">
            <v>8300.97</v>
          </cell>
          <cell r="G7247" t="str">
            <v>Capital Improvements-Parks LMD Cap Reserve</v>
          </cell>
          <cell r="H7247">
            <v>10000</v>
          </cell>
          <cell r="I7247">
            <v>0</v>
          </cell>
          <cell r="J7247">
            <v>10000</v>
          </cell>
          <cell r="K7247">
            <v>0</v>
          </cell>
          <cell r="L7247">
            <v>0</v>
          </cell>
          <cell r="M7247">
            <v>0</v>
          </cell>
          <cell r="N7247">
            <v>10000</v>
          </cell>
        </row>
        <row r="7248">
          <cell r="A7248" t="str">
            <v>550.20.28.840-8300.99</v>
          </cell>
          <cell r="B7248" t="str">
            <v>550</v>
          </cell>
          <cell r="C7248" t="str">
            <v>20</v>
          </cell>
          <cell r="D7248" t="str">
            <v>28</v>
          </cell>
          <cell r="E7248" t="str">
            <v>840</v>
          </cell>
          <cell r="F7248" t="str">
            <v>8300.99</v>
          </cell>
          <cell r="G7248" t="str">
            <v>Capital Improvements-Parks General</v>
          </cell>
          <cell r="H7248">
            <v>0</v>
          </cell>
          <cell r="I7248">
            <v>0</v>
          </cell>
          <cell r="J7248">
            <v>0</v>
          </cell>
          <cell r="K7248">
            <v>0</v>
          </cell>
          <cell r="L7248">
            <v>0</v>
          </cell>
          <cell r="M7248">
            <v>0</v>
          </cell>
          <cell r="N7248">
            <v>0</v>
          </cell>
        </row>
        <row r="7249">
          <cell r="A7249" t="str">
            <v>550.20.28.841-6000.10</v>
          </cell>
          <cell r="B7249" t="str">
            <v>550</v>
          </cell>
          <cell r="C7249" t="str">
            <v>20</v>
          </cell>
          <cell r="D7249" t="str">
            <v>28</v>
          </cell>
          <cell r="E7249" t="str">
            <v>841</v>
          </cell>
          <cell r="F7249" t="str">
            <v>6000.10</v>
          </cell>
          <cell r="G7249" t="str">
            <v>Professional Services Consultant</v>
          </cell>
          <cell r="H7249">
            <v>2375</v>
          </cell>
          <cell r="I7249">
            <v>0</v>
          </cell>
          <cell r="J7249">
            <v>2375</v>
          </cell>
          <cell r="K7249">
            <v>0</v>
          </cell>
          <cell r="L7249">
            <v>0</v>
          </cell>
          <cell r="M7249">
            <v>637.67999999999995</v>
          </cell>
          <cell r="N7249">
            <v>1737.32</v>
          </cell>
        </row>
        <row r="7250">
          <cell r="A7250" t="str">
            <v>550.20.28.841-6000.11</v>
          </cell>
          <cell r="B7250" t="str">
            <v>550</v>
          </cell>
          <cell r="C7250" t="str">
            <v>20</v>
          </cell>
          <cell r="D7250" t="str">
            <v>28</v>
          </cell>
          <cell r="E7250" t="str">
            <v>841</v>
          </cell>
          <cell r="F7250" t="str">
            <v>6000.11</v>
          </cell>
          <cell r="G7250" t="str">
            <v>Professional Services County Admin Fee</v>
          </cell>
          <cell r="H7250">
            <v>800</v>
          </cell>
          <cell r="I7250">
            <v>0</v>
          </cell>
          <cell r="J7250">
            <v>800</v>
          </cell>
          <cell r="K7250">
            <v>0</v>
          </cell>
          <cell r="L7250">
            <v>0</v>
          </cell>
          <cell r="M7250">
            <v>0</v>
          </cell>
          <cell r="N7250">
            <v>800</v>
          </cell>
        </row>
        <row r="7251">
          <cell r="A7251" t="str">
            <v>550.20.28.841-6100.01</v>
          </cell>
          <cell r="B7251" t="str">
            <v>550</v>
          </cell>
          <cell r="C7251" t="str">
            <v>20</v>
          </cell>
          <cell r="D7251" t="str">
            <v>28</v>
          </cell>
          <cell r="E7251" t="str">
            <v>841</v>
          </cell>
          <cell r="F7251" t="str">
            <v>6100.01</v>
          </cell>
          <cell r="G7251" t="str">
            <v>Utilities Electric</v>
          </cell>
          <cell r="H7251">
            <v>7000</v>
          </cell>
          <cell r="I7251">
            <v>0</v>
          </cell>
          <cell r="J7251">
            <v>7000</v>
          </cell>
          <cell r="K7251">
            <v>0</v>
          </cell>
          <cell r="L7251">
            <v>0</v>
          </cell>
          <cell r="M7251">
            <v>1736.26</v>
          </cell>
          <cell r="N7251">
            <v>5263.74</v>
          </cell>
        </row>
        <row r="7252">
          <cell r="A7252" t="str">
            <v>550.20.28.841-6100.04</v>
          </cell>
          <cell r="B7252" t="str">
            <v>550</v>
          </cell>
          <cell r="C7252" t="str">
            <v>20</v>
          </cell>
          <cell r="D7252" t="str">
            <v>28</v>
          </cell>
          <cell r="E7252" t="str">
            <v>841</v>
          </cell>
          <cell r="F7252" t="str">
            <v>6100.04</v>
          </cell>
          <cell r="G7252" t="str">
            <v>Utilities Water</v>
          </cell>
          <cell r="H7252">
            <v>7000</v>
          </cell>
          <cell r="I7252">
            <v>0</v>
          </cell>
          <cell r="J7252">
            <v>7000</v>
          </cell>
          <cell r="K7252">
            <v>0</v>
          </cell>
          <cell r="L7252">
            <v>0</v>
          </cell>
          <cell r="M7252">
            <v>2348.2199999999998</v>
          </cell>
          <cell r="N7252">
            <v>4651.78</v>
          </cell>
        </row>
        <row r="7253">
          <cell r="A7253" t="str">
            <v>550.20.28.841-6240.05</v>
          </cell>
          <cell r="B7253" t="str">
            <v>550</v>
          </cell>
          <cell r="C7253" t="str">
            <v>20</v>
          </cell>
          <cell r="D7253" t="str">
            <v>28</v>
          </cell>
          <cell r="E7253" t="str">
            <v>841</v>
          </cell>
          <cell r="F7253" t="str">
            <v>6240.05</v>
          </cell>
          <cell r="G7253" t="str">
            <v>Supplies-Parks Landscape Maintenance</v>
          </cell>
          <cell r="H7253">
            <v>9000</v>
          </cell>
          <cell r="I7253">
            <v>0</v>
          </cell>
          <cell r="J7253">
            <v>9000</v>
          </cell>
          <cell r="K7253">
            <v>0</v>
          </cell>
          <cell r="L7253">
            <v>0</v>
          </cell>
          <cell r="M7253">
            <v>59.7</v>
          </cell>
          <cell r="N7253">
            <v>8940.2999999999993</v>
          </cell>
        </row>
        <row r="7254">
          <cell r="A7254" t="str">
            <v>550.20.28.841-6400.03</v>
          </cell>
          <cell r="B7254" t="str">
            <v>550</v>
          </cell>
          <cell r="C7254" t="str">
            <v>20</v>
          </cell>
          <cell r="D7254" t="str">
            <v>28</v>
          </cell>
          <cell r="E7254" t="str">
            <v>841</v>
          </cell>
          <cell r="F7254" t="str">
            <v>6400.03</v>
          </cell>
          <cell r="G7254" t="str">
            <v>Repairs &amp; Maintenance Major Repair &amp; Contingency</v>
          </cell>
          <cell r="H7254">
            <v>7500</v>
          </cell>
          <cell r="I7254">
            <v>0</v>
          </cell>
          <cell r="J7254">
            <v>7500</v>
          </cell>
          <cell r="K7254">
            <v>0</v>
          </cell>
          <cell r="L7254">
            <v>0</v>
          </cell>
          <cell r="M7254">
            <v>840.11</v>
          </cell>
          <cell r="N7254">
            <v>6659.89</v>
          </cell>
        </row>
        <row r="7255">
          <cell r="A7255" t="str">
            <v>550.20.28.841-6600.05</v>
          </cell>
          <cell r="B7255" t="str">
            <v>550</v>
          </cell>
          <cell r="C7255" t="str">
            <v>20</v>
          </cell>
          <cell r="D7255" t="str">
            <v>28</v>
          </cell>
          <cell r="E7255" t="str">
            <v>841</v>
          </cell>
          <cell r="F7255" t="str">
            <v>6600.05</v>
          </cell>
          <cell r="G7255" t="str">
            <v>Administrative Expenses Public/Legal Advertisement</v>
          </cell>
          <cell r="H7255">
            <v>60</v>
          </cell>
          <cell r="I7255">
            <v>0</v>
          </cell>
          <cell r="J7255">
            <v>60</v>
          </cell>
          <cell r="K7255">
            <v>0</v>
          </cell>
          <cell r="L7255">
            <v>0</v>
          </cell>
          <cell r="M7255">
            <v>0</v>
          </cell>
          <cell r="N7255">
            <v>60</v>
          </cell>
        </row>
        <row r="7256">
          <cell r="A7256" t="str">
            <v>550.20.28.841-6600.25</v>
          </cell>
          <cell r="B7256" t="str">
            <v>550</v>
          </cell>
          <cell r="C7256" t="str">
            <v>20</v>
          </cell>
          <cell r="D7256" t="str">
            <v>28</v>
          </cell>
          <cell r="E7256" t="str">
            <v>841</v>
          </cell>
          <cell r="F7256" t="str">
            <v>6600.25</v>
          </cell>
          <cell r="G7256" t="str">
            <v>Administrative Expenses Support Services-Indirect Labor</v>
          </cell>
          <cell r="H7256">
            <v>4720</v>
          </cell>
          <cell r="I7256">
            <v>0</v>
          </cell>
          <cell r="J7256">
            <v>4720</v>
          </cell>
          <cell r="K7256">
            <v>0</v>
          </cell>
          <cell r="L7256">
            <v>0</v>
          </cell>
          <cell r="M7256">
            <v>0</v>
          </cell>
          <cell r="N7256">
            <v>4720</v>
          </cell>
        </row>
        <row r="7257">
          <cell r="A7257" t="str">
            <v>550.20.28.841-6600.27</v>
          </cell>
          <cell r="B7257" t="str">
            <v>550</v>
          </cell>
          <cell r="C7257" t="str">
            <v>20</v>
          </cell>
          <cell r="D7257" t="str">
            <v>28</v>
          </cell>
          <cell r="E7257" t="str">
            <v>841</v>
          </cell>
          <cell r="F7257" t="str">
            <v>6600.27</v>
          </cell>
          <cell r="G7257" t="str">
            <v>Administrative Expenses Support Services-Direct Labor</v>
          </cell>
          <cell r="H7257">
            <v>36000</v>
          </cell>
          <cell r="I7257">
            <v>0</v>
          </cell>
          <cell r="J7257">
            <v>36000</v>
          </cell>
          <cell r="K7257">
            <v>0</v>
          </cell>
          <cell r="L7257">
            <v>0</v>
          </cell>
          <cell r="M7257">
            <v>0</v>
          </cell>
          <cell r="N7257">
            <v>36000</v>
          </cell>
        </row>
        <row r="7258">
          <cell r="A7258" t="str">
            <v>550.20.28.841-8300.22</v>
          </cell>
          <cell r="B7258" t="str">
            <v>550</v>
          </cell>
          <cell r="C7258" t="str">
            <v>20</v>
          </cell>
          <cell r="D7258" t="str">
            <v>28</v>
          </cell>
          <cell r="E7258" t="str">
            <v>841</v>
          </cell>
          <cell r="F7258" t="str">
            <v>8300.22</v>
          </cell>
          <cell r="G7258" t="str">
            <v>Capital Improvements-Parks LMD Well</v>
          </cell>
          <cell r="H7258">
            <v>10000</v>
          </cell>
          <cell r="I7258">
            <v>0</v>
          </cell>
          <cell r="J7258">
            <v>10000</v>
          </cell>
          <cell r="K7258">
            <v>0</v>
          </cell>
          <cell r="L7258">
            <v>0</v>
          </cell>
          <cell r="M7258">
            <v>0</v>
          </cell>
          <cell r="N7258">
            <v>10000</v>
          </cell>
        </row>
        <row r="7259">
          <cell r="A7259" t="str">
            <v>550.20.28.841-8300.97</v>
          </cell>
          <cell r="B7259" t="str">
            <v>550</v>
          </cell>
          <cell r="C7259" t="str">
            <v>20</v>
          </cell>
          <cell r="D7259" t="str">
            <v>28</v>
          </cell>
          <cell r="E7259" t="str">
            <v>841</v>
          </cell>
          <cell r="F7259" t="str">
            <v>8300.97</v>
          </cell>
          <cell r="G7259" t="str">
            <v>Capital Improvements-Parks LMD Cap Reserve</v>
          </cell>
          <cell r="H7259">
            <v>10000</v>
          </cell>
          <cell r="I7259">
            <v>0</v>
          </cell>
          <cell r="J7259">
            <v>10000</v>
          </cell>
          <cell r="K7259">
            <v>0</v>
          </cell>
          <cell r="L7259">
            <v>0</v>
          </cell>
          <cell r="M7259">
            <v>0</v>
          </cell>
          <cell r="N7259">
            <v>10000</v>
          </cell>
        </row>
        <row r="7260">
          <cell r="A7260" t="str">
            <v>550.20.28.841-8300.99</v>
          </cell>
          <cell r="B7260" t="str">
            <v>550</v>
          </cell>
          <cell r="C7260" t="str">
            <v>20</v>
          </cell>
          <cell r="D7260" t="str">
            <v>28</v>
          </cell>
          <cell r="E7260" t="str">
            <v>841</v>
          </cell>
          <cell r="F7260" t="str">
            <v>8300.99</v>
          </cell>
          <cell r="G7260" t="str">
            <v>Capital Improvements-Parks General</v>
          </cell>
          <cell r="H7260">
            <v>0</v>
          </cell>
          <cell r="I7260">
            <v>0</v>
          </cell>
          <cell r="J7260">
            <v>0</v>
          </cell>
          <cell r="K7260">
            <v>0</v>
          </cell>
          <cell r="L7260">
            <v>0</v>
          </cell>
          <cell r="M7260">
            <v>0</v>
          </cell>
          <cell r="N7260">
            <v>0</v>
          </cell>
        </row>
        <row r="7261">
          <cell r="A7261" t="str">
            <v>550.20.28.842-6000.10</v>
          </cell>
          <cell r="B7261" t="str">
            <v>550</v>
          </cell>
          <cell r="C7261" t="str">
            <v>20</v>
          </cell>
          <cell r="D7261" t="str">
            <v>28</v>
          </cell>
          <cell r="E7261" t="str">
            <v>842</v>
          </cell>
          <cell r="F7261" t="str">
            <v>6000.10</v>
          </cell>
          <cell r="G7261" t="str">
            <v>Professional Services Consultant</v>
          </cell>
          <cell r="H7261">
            <v>2250</v>
          </cell>
          <cell r="I7261">
            <v>0</v>
          </cell>
          <cell r="J7261">
            <v>2250</v>
          </cell>
          <cell r="K7261">
            <v>0</v>
          </cell>
          <cell r="L7261">
            <v>0</v>
          </cell>
          <cell r="M7261">
            <v>706.25</v>
          </cell>
          <cell r="N7261">
            <v>1543.75</v>
          </cell>
        </row>
        <row r="7262">
          <cell r="A7262" t="str">
            <v>550.20.28.842-6000.11</v>
          </cell>
          <cell r="B7262" t="str">
            <v>550</v>
          </cell>
          <cell r="C7262" t="str">
            <v>20</v>
          </cell>
          <cell r="D7262" t="str">
            <v>28</v>
          </cell>
          <cell r="E7262" t="str">
            <v>842</v>
          </cell>
          <cell r="F7262" t="str">
            <v>6000.11</v>
          </cell>
          <cell r="G7262" t="str">
            <v>Professional Services County Admin Fee</v>
          </cell>
          <cell r="H7262">
            <v>260</v>
          </cell>
          <cell r="I7262">
            <v>0</v>
          </cell>
          <cell r="J7262">
            <v>260</v>
          </cell>
          <cell r="K7262">
            <v>0</v>
          </cell>
          <cell r="L7262">
            <v>0</v>
          </cell>
          <cell r="M7262">
            <v>0</v>
          </cell>
          <cell r="N7262">
            <v>260</v>
          </cell>
        </row>
        <row r="7263">
          <cell r="A7263" t="str">
            <v>550.20.28.842-6100.01</v>
          </cell>
          <cell r="B7263" t="str">
            <v>550</v>
          </cell>
          <cell r="C7263" t="str">
            <v>20</v>
          </cell>
          <cell r="D7263" t="str">
            <v>28</v>
          </cell>
          <cell r="E7263" t="str">
            <v>842</v>
          </cell>
          <cell r="F7263" t="str">
            <v>6100.01</v>
          </cell>
          <cell r="G7263" t="str">
            <v>Utilities Electric</v>
          </cell>
          <cell r="H7263">
            <v>11000</v>
          </cell>
          <cell r="I7263">
            <v>0</v>
          </cell>
          <cell r="J7263">
            <v>11000</v>
          </cell>
          <cell r="K7263">
            <v>0</v>
          </cell>
          <cell r="L7263">
            <v>0</v>
          </cell>
          <cell r="M7263">
            <v>3441.02</v>
          </cell>
          <cell r="N7263">
            <v>7558.98</v>
          </cell>
        </row>
        <row r="7264">
          <cell r="A7264" t="str">
            <v>550.20.28.842-6100.04</v>
          </cell>
          <cell r="B7264" t="str">
            <v>550</v>
          </cell>
          <cell r="C7264" t="str">
            <v>20</v>
          </cell>
          <cell r="D7264" t="str">
            <v>28</v>
          </cell>
          <cell r="E7264" t="str">
            <v>842</v>
          </cell>
          <cell r="F7264" t="str">
            <v>6100.04</v>
          </cell>
          <cell r="G7264" t="str">
            <v>Utilities Water</v>
          </cell>
          <cell r="H7264">
            <v>8000</v>
          </cell>
          <cell r="I7264">
            <v>0</v>
          </cell>
          <cell r="J7264">
            <v>8000</v>
          </cell>
          <cell r="K7264">
            <v>0</v>
          </cell>
          <cell r="L7264">
            <v>0</v>
          </cell>
          <cell r="M7264">
            <v>1274.99</v>
          </cell>
          <cell r="N7264">
            <v>6725.01</v>
          </cell>
        </row>
        <row r="7265">
          <cell r="A7265" t="str">
            <v>550.20.28.842-6240.05</v>
          </cell>
          <cell r="B7265" t="str">
            <v>550</v>
          </cell>
          <cell r="C7265" t="str">
            <v>20</v>
          </cell>
          <cell r="D7265" t="str">
            <v>28</v>
          </cell>
          <cell r="E7265" t="str">
            <v>842</v>
          </cell>
          <cell r="F7265" t="str">
            <v>6240.05</v>
          </cell>
          <cell r="G7265" t="str">
            <v>Supplies-Parks Landscape Maintenance</v>
          </cell>
          <cell r="H7265">
            <v>7000</v>
          </cell>
          <cell r="I7265">
            <v>0</v>
          </cell>
          <cell r="J7265">
            <v>7000</v>
          </cell>
          <cell r="K7265">
            <v>0</v>
          </cell>
          <cell r="L7265">
            <v>0</v>
          </cell>
          <cell r="M7265">
            <v>29.85</v>
          </cell>
          <cell r="N7265">
            <v>6970.15</v>
          </cell>
        </row>
        <row r="7266">
          <cell r="A7266" t="str">
            <v>550.20.28.842-6400.03</v>
          </cell>
          <cell r="B7266" t="str">
            <v>550</v>
          </cell>
          <cell r="C7266" t="str">
            <v>20</v>
          </cell>
          <cell r="D7266" t="str">
            <v>28</v>
          </cell>
          <cell r="E7266" t="str">
            <v>842</v>
          </cell>
          <cell r="F7266" t="str">
            <v>6400.03</v>
          </cell>
          <cell r="G7266" t="str">
            <v>Repairs &amp; Maintenance Major Repair &amp; Contingency</v>
          </cell>
          <cell r="H7266">
            <v>7500</v>
          </cell>
          <cell r="I7266">
            <v>0</v>
          </cell>
          <cell r="J7266">
            <v>7500</v>
          </cell>
          <cell r="K7266">
            <v>0</v>
          </cell>
          <cell r="L7266">
            <v>0</v>
          </cell>
          <cell r="M7266">
            <v>3119.33</v>
          </cell>
          <cell r="N7266">
            <v>4380.67</v>
          </cell>
        </row>
        <row r="7267">
          <cell r="A7267" t="str">
            <v>550.20.28.842-6600.05</v>
          </cell>
          <cell r="B7267" t="str">
            <v>550</v>
          </cell>
          <cell r="C7267" t="str">
            <v>20</v>
          </cell>
          <cell r="D7267" t="str">
            <v>28</v>
          </cell>
          <cell r="E7267" t="str">
            <v>842</v>
          </cell>
          <cell r="F7267" t="str">
            <v>6600.05</v>
          </cell>
          <cell r="G7267" t="str">
            <v>Administrative Expenses Public/Legal Advertisement</v>
          </cell>
          <cell r="H7267">
            <v>50</v>
          </cell>
          <cell r="I7267">
            <v>0</v>
          </cell>
          <cell r="J7267">
            <v>50</v>
          </cell>
          <cell r="K7267">
            <v>0</v>
          </cell>
          <cell r="L7267">
            <v>0</v>
          </cell>
          <cell r="M7267">
            <v>0</v>
          </cell>
          <cell r="N7267">
            <v>50</v>
          </cell>
        </row>
        <row r="7268">
          <cell r="A7268" t="str">
            <v>550.20.28.842-6600.25</v>
          </cell>
          <cell r="B7268" t="str">
            <v>550</v>
          </cell>
          <cell r="C7268" t="str">
            <v>20</v>
          </cell>
          <cell r="D7268" t="str">
            <v>28</v>
          </cell>
          <cell r="E7268" t="str">
            <v>842</v>
          </cell>
          <cell r="F7268" t="str">
            <v>6600.25</v>
          </cell>
          <cell r="G7268" t="str">
            <v>Administrative Expenses Support Services-Indirect Labor</v>
          </cell>
          <cell r="H7268">
            <v>4720</v>
          </cell>
          <cell r="I7268">
            <v>0</v>
          </cell>
          <cell r="J7268">
            <v>4720</v>
          </cell>
          <cell r="K7268">
            <v>0</v>
          </cell>
          <cell r="L7268">
            <v>0</v>
          </cell>
          <cell r="M7268">
            <v>0</v>
          </cell>
          <cell r="N7268">
            <v>4720</v>
          </cell>
        </row>
        <row r="7269">
          <cell r="A7269" t="str">
            <v>550.20.28.842-6600.27</v>
          </cell>
          <cell r="B7269" t="str">
            <v>550</v>
          </cell>
          <cell r="C7269" t="str">
            <v>20</v>
          </cell>
          <cell r="D7269" t="str">
            <v>28</v>
          </cell>
          <cell r="E7269" t="str">
            <v>842</v>
          </cell>
          <cell r="F7269" t="str">
            <v>6600.27</v>
          </cell>
          <cell r="G7269" t="str">
            <v>Administrative Expenses Support Services-Direct Labor</v>
          </cell>
          <cell r="H7269">
            <v>30000</v>
          </cell>
          <cell r="I7269">
            <v>0</v>
          </cell>
          <cell r="J7269">
            <v>30000</v>
          </cell>
          <cell r="K7269">
            <v>0</v>
          </cell>
          <cell r="L7269">
            <v>0</v>
          </cell>
          <cell r="M7269">
            <v>0</v>
          </cell>
          <cell r="N7269">
            <v>30000</v>
          </cell>
        </row>
        <row r="7270">
          <cell r="A7270" t="str">
            <v>550.20.28.842-8300.22</v>
          </cell>
          <cell r="B7270" t="str">
            <v>550</v>
          </cell>
          <cell r="C7270" t="str">
            <v>20</v>
          </cell>
          <cell r="D7270" t="str">
            <v>28</v>
          </cell>
          <cell r="E7270" t="str">
            <v>842</v>
          </cell>
          <cell r="F7270" t="str">
            <v>8300.22</v>
          </cell>
          <cell r="G7270" t="str">
            <v>Capital Improvements-Parks LMD Well</v>
          </cell>
          <cell r="H7270">
            <v>10000</v>
          </cell>
          <cell r="I7270">
            <v>0</v>
          </cell>
          <cell r="J7270">
            <v>10000</v>
          </cell>
          <cell r="K7270">
            <v>0</v>
          </cell>
          <cell r="L7270">
            <v>0</v>
          </cell>
          <cell r="M7270">
            <v>0</v>
          </cell>
          <cell r="N7270">
            <v>10000</v>
          </cell>
        </row>
        <row r="7271">
          <cell r="A7271" t="str">
            <v>550.20.28.842-8300.97</v>
          </cell>
          <cell r="B7271" t="str">
            <v>550</v>
          </cell>
          <cell r="C7271" t="str">
            <v>20</v>
          </cell>
          <cell r="D7271" t="str">
            <v>28</v>
          </cell>
          <cell r="E7271" t="str">
            <v>842</v>
          </cell>
          <cell r="F7271" t="str">
            <v>8300.97</v>
          </cell>
          <cell r="G7271" t="str">
            <v>Capital Improvements-Parks LMD Cap Reserve</v>
          </cell>
          <cell r="H7271">
            <v>10000</v>
          </cell>
          <cell r="I7271">
            <v>0</v>
          </cell>
          <cell r="J7271">
            <v>10000</v>
          </cell>
          <cell r="K7271">
            <v>0</v>
          </cell>
          <cell r="L7271">
            <v>0</v>
          </cell>
          <cell r="M7271">
            <v>0</v>
          </cell>
          <cell r="N7271">
            <v>10000</v>
          </cell>
        </row>
        <row r="7272">
          <cell r="A7272" t="str">
            <v>550.20.28.843-6000.10</v>
          </cell>
          <cell r="B7272" t="str">
            <v>550</v>
          </cell>
          <cell r="C7272" t="str">
            <v>20</v>
          </cell>
          <cell r="D7272" t="str">
            <v>28</v>
          </cell>
          <cell r="E7272" t="str">
            <v>843</v>
          </cell>
          <cell r="F7272" t="str">
            <v>6000.10</v>
          </cell>
          <cell r="G7272" t="str">
            <v>Professional Services Consultant</v>
          </cell>
          <cell r="H7272">
            <v>1900</v>
          </cell>
          <cell r="I7272">
            <v>0</v>
          </cell>
          <cell r="J7272">
            <v>1900</v>
          </cell>
          <cell r="K7272">
            <v>0</v>
          </cell>
          <cell r="L7272">
            <v>0</v>
          </cell>
          <cell r="M7272">
            <v>496.26</v>
          </cell>
          <cell r="N7272">
            <v>1403.74</v>
          </cell>
        </row>
        <row r="7273">
          <cell r="A7273" t="str">
            <v>550.20.28.843-6000.11</v>
          </cell>
          <cell r="B7273" t="str">
            <v>550</v>
          </cell>
          <cell r="C7273" t="str">
            <v>20</v>
          </cell>
          <cell r="D7273" t="str">
            <v>28</v>
          </cell>
          <cell r="E7273" t="str">
            <v>843</v>
          </cell>
          <cell r="F7273" t="str">
            <v>6000.11</v>
          </cell>
          <cell r="G7273" t="str">
            <v>Professional Services County Admin Fee</v>
          </cell>
          <cell r="H7273">
            <v>150</v>
          </cell>
          <cell r="I7273">
            <v>0</v>
          </cell>
          <cell r="J7273">
            <v>150</v>
          </cell>
          <cell r="K7273">
            <v>0</v>
          </cell>
          <cell r="L7273">
            <v>0</v>
          </cell>
          <cell r="M7273">
            <v>0</v>
          </cell>
          <cell r="N7273">
            <v>150</v>
          </cell>
        </row>
        <row r="7274">
          <cell r="A7274" t="str">
            <v>550.20.28.843-6100.01</v>
          </cell>
          <cell r="B7274" t="str">
            <v>550</v>
          </cell>
          <cell r="C7274" t="str">
            <v>20</v>
          </cell>
          <cell r="D7274" t="str">
            <v>28</v>
          </cell>
          <cell r="E7274" t="str">
            <v>843</v>
          </cell>
          <cell r="F7274" t="str">
            <v>6100.01</v>
          </cell>
          <cell r="G7274" t="str">
            <v>Utilities Electric</v>
          </cell>
          <cell r="H7274">
            <v>600</v>
          </cell>
          <cell r="I7274">
            <v>0</v>
          </cell>
          <cell r="J7274">
            <v>600</v>
          </cell>
          <cell r="K7274">
            <v>0</v>
          </cell>
          <cell r="L7274">
            <v>0</v>
          </cell>
          <cell r="M7274">
            <v>161.16</v>
          </cell>
          <cell r="N7274">
            <v>438.84</v>
          </cell>
        </row>
        <row r="7275">
          <cell r="A7275" t="str">
            <v>550.20.28.843-6100.04</v>
          </cell>
          <cell r="B7275" t="str">
            <v>550</v>
          </cell>
          <cell r="C7275" t="str">
            <v>20</v>
          </cell>
          <cell r="D7275" t="str">
            <v>28</v>
          </cell>
          <cell r="E7275" t="str">
            <v>843</v>
          </cell>
          <cell r="F7275" t="str">
            <v>6100.04</v>
          </cell>
          <cell r="G7275" t="str">
            <v>Utilities Water</v>
          </cell>
          <cell r="H7275">
            <v>1400</v>
          </cell>
          <cell r="I7275">
            <v>0</v>
          </cell>
          <cell r="J7275">
            <v>1400</v>
          </cell>
          <cell r="K7275">
            <v>0</v>
          </cell>
          <cell r="L7275">
            <v>0</v>
          </cell>
          <cell r="M7275">
            <v>286.83</v>
          </cell>
          <cell r="N7275">
            <v>1113.17</v>
          </cell>
        </row>
        <row r="7276">
          <cell r="A7276" t="str">
            <v>550.20.28.843-6240.05</v>
          </cell>
          <cell r="B7276" t="str">
            <v>550</v>
          </cell>
          <cell r="C7276" t="str">
            <v>20</v>
          </cell>
          <cell r="D7276" t="str">
            <v>28</v>
          </cell>
          <cell r="E7276" t="str">
            <v>843</v>
          </cell>
          <cell r="F7276" t="str">
            <v>6240.05</v>
          </cell>
          <cell r="G7276" t="str">
            <v>Supplies-Parks Landscape Maintenance</v>
          </cell>
          <cell r="H7276">
            <v>1900</v>
          </cell>
          <cell r="I7276">
            <v>0</v>
          </cell>
          <cell r="J7276">
            <v>1900</v>
          </cell>
          <cell r="K7276">
            <v>0</v>
          </cell>
          <cell r="L7276">
            <v>0</v>
          </cell>
          <cell r="M7276">
            <v>29.85</v>
          </cell>
          <cell r="N7276">
            <v>1870.15</v>
          </cell>
        </row>
        <row r="7277">
          <cell r="A7277" t="str">
            <v>550.20.28.843-6400.03</v>
          </cell>
          <cell r="B7277" t="str">
            <v>550</v>
          </cell>
          <cell r="C7277" t="str">
            <v>20</v>
          </cell>
          <cell r="D7277" t="str">
            <v>28</v>
          </cell>
          <cell r="E7277" t="str">
            <v>843</v>
          </cell>
          <cell r="F7277" t="str">
            <v>6400.03</v>
          </cell>
          <cell r="G7277" t="str">
            <v>Repairs &amp; Maintenance Major Repair &amp; Contingency</v>
          </cell>
          <cell r="H7277">
            <v>1700</v>
          </cell>
          <cell r="I7277">
            <v>0</v>
          </cell>
          <cell r="J7277">
            <v>1700</v>
          </cell>
          <cell r="K7277">
            <v>0</v>
          </cell>
          <cell r="L7277">
            <v>0</v>
          </cell>
          <cell r="M7277">
            <v>118.63</v>
          </cell>
          <cell r="N7277">
            <v>1581.37</v>
          </cell>
        </row>
        <row r="7278">
          <cell r="A7278" t="str">
            <v>550.20.28.843-6600.05</v>
          </cell>
          <cell r="B7278" t="str">
            <v>550</v>
          </cell>
          <cell r="C7278" t="str">
            <v>20</v>
          </cell>
          <cell r="D7278" t="str">
            <v>28</v>
          </cell>
          <cell r="E7278" t="str">
            <v>843</v>
          </cell>
          <cell r="F7278" t="str">
            <v>6600.05</v>
          </cell>
          <cell r="G7278" t="str">
            <v>Administrative Expenses Public/Legal Advertisement</v>
          </cell>
          <cell r="H7278">
            <v>50</v>
          </cell>
          <cell r="I7278">
            <v>0</v>
          </cell>
          <cell r="J7278">
            <v>50</v>
          </cell>
          <cell r="K7278">
            <v>0</v>
          </cell>
          <cell r="L7278">
            <v>0</v>
          </cell>
          <cell r="M7278">
            <v>0</v>
          </cell>
          <cell r="N7278">
            <v>50</v>
          </cell>
        </row>
        <row r="7279">
          <cell r="A7279" t="str">
            <v>550.20.28.843-6600.25</v>
          </cell>
          <cell r="B7279" t="str">
            <v>550</v>
          </cell>
          <cell r="C7279" t="str">
            <v>20</v>
          </cell>
          <cell r="D7279" t="str">
            <v>28</v>
          </cell>
          <cell r="E7279" t="str">
            <v>843</v>
          </cell>
          <cell r="F7279" t="str">
            <v>6600.25</v>
          </cell>
          <cell r="G7279" t="str">
            <v>Administrative Expenses Support Services-Indirect Labor</v>
          </cell>
          <cell r="H7279">
            <v>4335</v>
          </cell>
          <cell r="I7279">
            <v>0</v>
          </cell>
          <cell r="J7279">
            <v>4335</v>
          </cell>
          <cell r="K7279">
            <v>0</v>
          </cell>
          <cell r="L7279">
            <v>0</v>
          </cell>
          <cell r="M7279">
            <v>0</v>
          </cell>
          <cell r="N7279">
            <v>4335</v>
          </cell>
        </row>
        <row r="7280">
          <cell r="A7280" t="str">
            <v>550.20.28.843-6600.27</v>
          </cell>
          <cell r="B7280" t="str">
            <v>550</v>
          </cell>
          <cell r="C7280" t="str">
            <v>20</v>
          </cell>
          <cell r="D7280" t="str">
            <v>28</v>
          </cell>
          <cell r="E7280" t="str">
            <v>843</v>
          </cell>
          <cell r="F7280" t="str">
            <v>6600.27</v>
          </cell>
          <cell r="G7280" t="str">
            <v>Administrative Expenses Support Services-Direct Labor</v>
          </cell>
          <cell r="H7280">
            <v>7200</v>
          </cell>
          <cell r="I7280">
            <v>0</v>
          </cell>
          <cell r="J7280">
            <v>7200</v>
          </cell>
          <cell r="K7280">
            <v>0</v>
          </cell>
          <cell r="L7280">
            <v>0</v>
          </cell>
          <cell r="M7280">
            <v>0</v>
          </cell>
          <cell r="N7280">
            <v>7200</v>
          </cell>
        </row>
        <row r="7281">
          <cell r="A7281" t="str">
            <v>550.20.28.843-8300.22</v>
          </cell>
          <cell r="B7281" t="str">
            <v>550</v>
          </cell>
          <cell r="C7281" t="str">
            <v>20</v>
          </cell>
          <cell r="D7281" t="str">
            <v>28</v>
          </cell>
          <cell r="E7281" t="str">
            <v>843</v>
          </cell>
          <cell r="F7281" t="str">
            <v>8300.22</v>
          </cell>
          <cell r="G7281" t="str">
            <v>Capital Improvements-Parks LMD Well</v>
          </cell>
          <cell r="H7281">
            <v>1000</v>
          </cell>
          <cell r="I7281">
            <v>0</v>
          </cell>
          <cell r="J7281">
            <v>1000</v>
          </cell>
          <cell r="K7281">
            <v>0</v>
          </cell>
          <cell r="L7281">
            <v>0</v>
          </cell>
          <cell r="M7281">
            <v>0</v>
          </cell>
          <cell r="N7281">
            <v>1000</v>
          </cell>
        </row>
        <row r="7282">
          <cell r="A7282" t="str">
            <v>550.20.28.843-8300.97</v>
          </cell>
          <cell r="B7282" t="str">
            <v>550</v>
          </cell>
          <cell r="C7282" t="str">
            <v>20</v>
          </cell>
          <cell r="D7282" t="str">
            <v>28</v>
          </cell>
          <cell r="E7282" t="str">
            <v>843</v>
          </cell>
          <cell r="F7282" t="str">
            <v>8300.97</v>
          </cell>
          <cell r="G7282" t="str">
            <v>Capital Improvements-Parks LMD Cap Reserve</v>
          </cell>
          <cell r="H7282">
            <v>2000</v>
          </cell>
          <cell r="I7282">
            <v>0</v>
          </cell>
          <cell r="J7282">
            <v>2000</v>
          </cell>
          <cell r="K7282">
            <v>0</v>
          </cell>
          <cell r="L7282">
            <v>0</v>
          </cell>
          <cell r="M7282">
            <v>0</v>
          </cell>
          <cell r="N7282">
            <v>2000</v>
          </cell>
        </row>
        <row r="7283">
          <cell r="A7283" t="str">
            <v>550.20.28.843-8300.99</v>
          </cell>
          <cell r="B7283" t="str">
            <v>550</v>
          </cell>
          <cell r="C7283" t="str">
            <v>20</v>
          </cell>
          <cell r="D7283" t="str">
            <v>28</v>
          </cell>
          <cell r="E7283" t="str">
            <v>843</v>
          </cell>
          <cell r="F7283" t="str">
            <v>8300.99</v>
          </cell>
          <cell r="G7283" t="str">
            <v>Capital Improvements-Parks General</v>
          </cell>
          <cell r="H7283">
            <v>0</v>
          </cell>
          <cell r="I7283">
            <v>0</v>
          </cell>
          <cell r="J7283">
            <v>0</v>
          </cell>
          <cell r="K7283">
            <v>0</v>
          </cell>
          <cell r="L7283">
            <v>0</v>
          </cell>
          <cell r="M7283">
            <v>0</v>
          </cell>
          <cell r="N7283">
            <v>0</v>
          </cell>
        </row>
        <row r="7284">
          <cell r="A7284" t="str">
            <v>550.20.28.844-6000.01</v>
          </cell>
          <cell r="B7284" t="str">
            <v>550</v>
          </cell>
          <cell r="C7284" t="str">
            <v>20</v>
          </cell>
          <cell r="D7284" t="str">
            <v>28</v>
          </cell>
          <cell r="E7284" t="str">
            <v>844</v>
          </cell>
          <cell r="F7284" t="str">
            <v>6000.01</v>
          </cell>
          <cell r="G7284" t="str">
            <v>Professional Services General</v>
          </cell>
          <cell r="H7284">
            <v>0</v>
          </cell>
          <cell r="I7284">
            <v>0</v>
          </cell>
          <cell r="J7284">
            <v>0</v>
          </cell>
          <cell r="K7284">
            <v>0</v>
          </cell>
          <cell r="L7284">
            <v>0</v>
          </cell>
          <cell r="M7284">
            <v>0</v>
          </cell>
          <cell r="N7284">
            <v>0</v>
          </cell>
        </row>
        <row r="7285">
          <cell r="A7285" t="str">
            <v>550.20.28.844-6000.10</v>
          </cell>
          <cell r="B7285" t="str">
            <v>550</v>
          </cell>
          <cell r="C7285" t="str">
            <v>20</v>
          </cell>
          <cell r="D7285" t="str">
            <v>28</v>
          </cell>
          <cell r="E7285" t="str">
            <v>844</v>
          </cell>
          <cell r="F7285" t="str">
            <v>6000.10</v>
          </cell>
          <cell r="G7285" t="str">
            <v>Professional Services Consultant</v>
          </cell>
          <cell r="H7285">
            <v>2100</v>
          </cell>
          <cell r="I7285">
            <v>0</v>
          </cell>
          <cell r="J7285">
            <v>2100</v>
          </cell>
          <cell r="K7285">
            <v>0</v>
          </cell>
          <cell r="L7285">
            <v>0</v>
          </cell>
          <cell r="M7285">
            <v>566.54</v>
          </cell>
          <cell r="N7285">
            <v>1533.46</v>
          </cell>
        </row>
        <row r="7286">
          <cell r="A7286" t="str">
            <v>550.20.28.844-6000.11</v>
          </cell>
          <cell r="B7286" t="str">
            <v>550</v>
          </cell>
          <cell r="C7286" t="str">
            <v>20</v>
          </cell>
          <cell r="D7286" t="str">
            <v>28</v>
          </cell>
          <cell r="E7286" t="str">
            <v>844</v>
          </cell>
          <cell r="F7286" t="str">
            <v>6000.11</v>
          </cell>
          <cell r="G7286" t="str">
            <v>Professional Services County Admin Fee</v>
          </cell>
          <cell r="H7286">
            <v>215</v>
          </cell>
          <cell r="I7286">
            <v>0</v>
          </cell>
          <cell r="J7286">
            <v>215</v>
          </cell>
          <cell r="K7286">
            <v>0</v>
          </cell>
          <cell r="L7286">
            <v>0</v>
          </cell>
          <cell r="M7286">
            <v>0</v>
          </cell>
          <cell r="N7286">
            <v>215</v>
          </cell>
        </row>
        <row r="7287">
          <cell r="A7287" t="str">
            <v>550.20.28.844-6100.01</v>
          </cell>
          <cell r="B7287" t="str">
            <v>550</v>
          </cell>
          <cell r="C7287" t="str">
            <v>20</v>
          </cell>
          <cell r="D7287" t="str">
            <v>28</v>
          </cell>
          <cell r="E7287" t="str">
            <v>844</v>
          </cell>
          <cell r="F7287" t="str">
            <v>6100.01</v>
          </cell>
          <cell r="G7287" t="str">
            <v>Utilities Electric</v>
          </cell>
          <cell r="H7287">
            <v>4500</v>
          </cell>
          <cell r="I7287">
            <v>0</v>
          </cell>
          <cell r="J7287">
            <v>4500</v>
          </cell>
          <cell r="K7287">
            <v>0</v>
          </cell>
          <cell r="L7287">
            <v>0</v>
          </cell>
          <cell r="M7287">
            <v>761.8</v>
          </cell>
          <cell r="N7287">
            <v>3738.2</v>
          </cell>
        </row>
        <row r="7288">
          <cell r="A7288" t="str">
            <v>550.20.28.844-6100.04</v>
          </cell>
          <cell r="B7288" t="str">
            <v>550</v>
          </cell>
          <cell r="C7288" t="str">
            <v>20</v>
          </cell>
          <cell r="D7288" t="str">
            <v>28</v>
          </cell>
          <cell r="E7288" t="str">
            <v>844</v>
          </cell>
          <cell r="F7288" t="str">
            <v>6100.04</v>
          </cell>
          <cell r="G7288" t="str">
            <v>Utilities Water</v>
          </cell>
          <cell r="H7288">
            <v>2500</v>
          </cell>
          <cell r="I7288">
            <v>0</v>
          </cell>
          <cell r="J7288">
            <v>2500</v>
          </cell>
          <cell r="K7288">
            <v>0</v>
          </cell>
          <cell r="L7288">
            <v>0</v>
          </cell>
          <cell r="M7288">
            <v>245.31</v>
          </cell>
          <cell r="N7288">
            <v>2254.69</v>
          </cell>
        </row>
        <row r="7289">
          <cell r="A7289" t="str">
            <v>550.20.28.844-6240.05</v>
          </cell>
          <cell r="B7289" t="str">
            <v>550</v>
          </cell>
          <cell r="C7289" t="str">
            <v>20</v>
          </cell>
          <cell r="D7289" t="str">
            <v>28</v>
          </cell>
          <cell r="E7289" t="str">
            <v>844</v>
          </cell>
          <cell r="F7289" t="str">
            <v>6240.05</v>
          </cell>
          <cell r="G7289" t="str">
            <v>Supplies-Parks Landscape Maintenance</v>
          </cell>
          <cell r="H7289">
            <v>4500</v>
          </cell>
          <cell r="I7289">
            <v>0</v>
          </cell>
          <cell r="J7289">
            <v>4500</v>
          </cell>
          <cell r="K7289">
            <v>0</v>
          </cell>
          <cell r="L7289">
            <v>0</v>
          </cell>
          <cell r="M7289">
            <v>0</v>
          </cell>
          <cell r="N7289">
            <v>4500</v>
          </cell>
        </row>
        <row r="7290">
          <cell r="A7290" t="str">
            <v>550.20.28.844-6400.03</v>
          </cell>
          <cell r="B7290" t="str">
            <v>550</v>
          </cell>
          <cell r="C7290" t="str">
            <v>20</v>
          </cell>
          <cell r="D7290" t="str">
            <v>28</v>
          </cell>
          <cell r="E7290" t="str">
            <v>844</v>
          </cell>
          <cell r="F7290" t="str">
            <v>6400.03</v>
          </cell>
          <cell r="G7290" t="str">
            <v>Repairs &amp; Maintenance Major Repair &amp; Contingency</v>
          </cell>
          <cell r="H7290">
            <v>7000</v>
          </cell>
          <cell r="I7290">
            <v>0</v>
          </cell>
          <cell r="J7290">
            <v>7000</v>
          </cell>
          <cell r="K7290">
            <v>0</v>
          </cell>
          <cell r="L7290">
            <v>0</v>
          </cell>
          <cell r="M7290">
            <v>45.84</v>
          </cell>
          <cell r="N7290">
            <v>6954.16</v>
          </cell>
        </row>
        <row r="7291">
          <cell r="A7291" t="str">
            <v>550.20.28.844-6600.05</v>
          </cell>
          <cell r="B7291" t="str">
            <v>550</v>
          </cell>
          <cell r="C7291" t="str">
            <v>20</v>
          </cell>
          <cell r="D7291" t="str">
            <v>28</v>
          </cell>
          <cell r="E7291" t="str">
            <v>844</v>
          </cell>
          <cell r="F7291" t="str">
            <v>6600.05</v>
          </cell>
          <cell r="G7291" t="str">
            <v>Administrative Expenses Public/Legal Advertisement</v>
          </cell>
          <cell r="H7291">
            <v>50</v>
          </cell>
          <cell r="I7291">
            <v>0</v>
          </cell>
          <cell r="J7291">
            <v>50</v>
          </cell>
          <cell r="K7291">
            <v>0</v>
          </cell>
          <cell r="L7291">
            <v>0</v>
          </cell>
          <cell r="M7291">
            <v>0</v>
          </cell>
          <cell r="N7291">
            <v>50</v>
          </cell>
        </row>
        <row r="7292">
          <cell r="A7292" t="str">
            <v>550.20.28.844-6600.25</v>
          </cell>
          <cell r="B7292" t="str">
            <v>550</v>
          </cell>
          <cell r="C7292" t="str">
            <v>20</v>
          </cell>
          <cell r="D7292" t="str">
            <v>28</v>
          </cell>
          <cell r="E7292" t="str">
            <v>844</v>
          </cell>
          <cell r="F7292" t="str">
            <v>6600.25</v>
          </cell>
          <cell r="G7292" t="str">
            <v>Administrative Expenses Support Services-Indirect Labor</v>
          </cell>
          <cell r="H7292">
            <v>4720</v>
          </cell>
          <cell r="I7292">
            <v>0</v>
          </cell>
          <cell r="J7292">
            <v>4720</v>
          </cell>
          <cell r="K7292">
            <v>0</v>
          </cell>
          <cell r="L7292">
            <v>0</v>
          </cell>
          <cell r="M7292">
            <v>0</v>
          </cell>
          <cell r="N7292">
            <v>4720</v>
          </cell>
        </row>
        <row r="7293">
          <cell r="A7293" t="str">
            <v>550.20.28.844-6600.27</v>
          </cell>
          <cell r="B7293" t="str">
            <v>550</v>
          </cell>
          <cell r="C7293" t="str">
            <v>20</v>
          </cell>
          <cell r="D7293" t="str">
            <v>28</v>
          </cell>
          <cell r="E7293" t="str">
            <v>844</v>
          </cell>
          <cell r="F7293" t="str">
            <v>6600.27</v>
          </cell>
          <cell r="G7293" t="str">
            <v>Administrative Expenses Support Services-Direct Labor</v>
          </cell>
          <cell r="H7293">
            <v>20000</v>
          </cell>
          <cell r="I7293">
            <v>0</v>
          </cell>
          <cell r="J7293">
            <v>20000</v>
          </cell>
          <cell r="K7293">
            <v>0</v>
          </cell>
          <cell r="L7293">
            <v>0</v>
          </cell>
          <cell r="M7293">
            <v>0</v>
          </cell>
          <cell r="N7293">
            <v>20000</v>
          </cell>
        </row>
        <row r="7294">
          <cell r="A7294" t="str">
            <v>550.20.28.844-8300.22</v>
          </cell>
          <cell r="B7294" t="str">
            <v>550</v>
          </cell>
          <cell r="C7294" t="str">
            <v>20</v>
          </cell>
          <cell r="D7294" t="str">
            <v>28</v>
          </cell>
          <cell r="E7294" t="str">
            <v>844</v>
          </cell>
          <cell r="F7294" t="str">
            <v>8300.22</v>
          </cell>
          <cell r="G7294" t="str">
            <v>Capital Improvements-Parks LMD Well</v>
          </cell>
          <cell r="H7294">
            <v>10000</v>
          </cell>
          <cell r="I7294">
            <v>0</v>
          </cell>
          <cell r="J7294">
            <v>10000</v>
          </cell>
          <cell r="K7294">
            <v>0</v>
          </cell>
          <cell r="L7294">
            <v>0</v>
          </cell>
          <cell r="M7294">
            <v>0</v>
          </cell>
          <cell r="N7294">
            <v>10000</v>
          </cell>
        </row>
        <row r="7295">
          <cell r="A7295" t="str">
            <v>550.20.28.844-8300.97</v>
          </cell>
          <cell r="B7295" t="str">
            <v>550</v>
          </cell>
          <cell r="C7295" t="str">
            <v>20</v>
          </cell>
          <cell r="D7295" t="str">
            <v>28</v>
          </cell>
          <cell r="E7295" t="str">
            <v>844</v>
          </cell>
          <cell r="F7295" t="str">
            <v>8300.97</v>
          </cell>
          <cell r="G7295" t="str">
            <v>Capital Improvements-Parks LMD Cap Reserve</v>
          </cell>
          <cell r="H7295">
            <v>10000</v>
          </cell>
          <cell r="I7295">
            <v>0</v>
          </cell>
          <cell r="J7295">
            <v>10000</v>
          </cell>
          <cell r="K7295">
            <v>0</v>
          </cell>
          <cell r="L7295">
            <v>0</v>
          </cell>
          <cell r="M7295">
            <v>0</v>
          </cell>
          <cell r="N7295">
            <v>10000</v>
          </cell>
        </row>
        <row r="7296">
          <cell r="A7296" t="str">
            <v>550.20.28.844-8300.99</v>
          </cell>
          <cell r="B7296" t="str">
            <v>550</v>
          </cell>
          <cell r="C7296" t="str">
            <v>20</v>
          </cell>
          <cell r="D7296" t="str">
            <v>28</v>
          </cell>
          <cell r="E7296" t="str">
            <v>844</v>
          </cell>
          <cell r="F7296" t="str">
            <v>8300.99</v>
          </cell>
          <cell r="G7296" t="str">
            <v>Capital Improvements-Parks General</v>
          </cell>
          <cell r="H7296">
            <v>0</v>
          </cell>
          <cell r="I7296">
            <v>0</v>
          </cell>
          <cell r="J7296">
            <v>0</v>
          </cell>
          <cell r="K7296">
            <v>0</v>
          </cell>
          <cell r="L7296">
            <v>0</v>
          </cell>
          <cell r="M7296">
            <v>0</v>
          </cell>
          <cell r="N7296">
            <v>0</v>
          </cell>
        </row>
        <row r="7297">
          <cell r="A7297" t="str">
            <v>550.20.28.845-6000.01</v>
          </cell>
          <cell r="B7297" t="str">
            <v>550</v>
          </cell>
          <cell r="C7297" t="str">
            <v>20</v>
          </cell>
          <cell r="D7297" t="str">
            <v>28</v>
          </cell>
          <cell r="E7297" t="str">
            <v>845</v>
          </cell>
          <cell r="F7297" t="str">
            <v>6000.01</v>
          </cell>
          <cell r="G7297" t="str">
            <v>Professional Services General</v>
          </cell>
          <cell r="H7297">
            <v>0</v>
          </cell>
          <cell r="I7297">
            <v>0</v>
          </cell>
          <cell r="J7297">
            <v>0</v>
          </cell>
          <cell r="K7297">
            <v>0</v>
          </cell>
          <cell r="L7297">
            <v>0</v>
          </cell>
          <cell r="M7297">
            <v>0</v>
          </cell>
          <cell r="N7297">
            <v>0</v>
          </cell>
        </row>
        <row r="7298">
          <cell r="A7298" t="str">
            <v>550.20.28.845-6000.10</v>
          </cell>
          <cell r="B7298" t="str">
            <v>550</v>
          </cell>
          <cell r="C7298" t="str">
            <v>20</v>
          </cell>
          <cell r="D7298" t="str">
            <v>28</v>
          </cell>
          <cell r="E7298" t="str">
            <v>845</v>
          </cell>
          <cell r="F7298" t="str">
            <v>6000.10</v>
          </cell>
          <cell r="G7298" t="str">
            <v>Professional Services Consultant</v>
          </cell>
          <cell r="H7298">
            <v>2100</v>
          </cell>
          <cell r="I7298">
            <v>0</v>
          </cell>
          <cell r="J7298">
            <v>2100</v>
          </cell>
          <cell r="K7298">
            <v>0</v>
          </cell>
          <cell r="L7298">
            <v>0</v>
          </cell>
          <cell r="M7298">
            <v>566.54</v>
          </cell>
          <cell r="N7298">
            <v>1533.46</v>
          </cell>
        </row>
        <row r="7299">
          <cell r="A7299" t="str">
            <v>550.20.28.845-6000.11</v>
          </cell>
          <cell r="B7299" t="str">
            <v>550</v>
          </cell>
          <cell r="C7299" t="str">
            <v>20</v>
          </cell>
          <cell r="D7299" t="str">
            <v>28</v>
          </cell>
          <cell r="E7299" t="str">
            <v>845</v>
          </cell>
          <cell r="F7299" t="str">
            <v>6000.11</v>
          </cell>
          <cell r="G7299" t="str">
            <v>Professional Services County Admin Fee</v>
          </cell>
          <cell r="H7299">
            <v>750</v>
          </cell>
          <cell r="I7299">
            <v>0</v>
          </cell>
          <cell r="J7299">
            <v>750</v>
          </cell>
          <cell r="K7299">
            <v>0</v>
          </cell>
          <cell r="L7299">
            <v>0</v>
          </cell>
          <cell r="M7299">
            <v>0</v>
          </cell>
          <cell r="N7299">
            <v>750</v>
          </cell>
        </row>
        <row r="7300">
          <cell r="A7300" t="str">
            <v>550.20.28.845-6100.01</v>
          </cell>
          <cell r="B7300" t="str">
            <v>550</v>
          </cell>
          <cell r="C7300" t="str">
            <v>20</v>
          </cell>
          <cell r="D7300" t="str">
            <v>28</v>
          </cell>
          <cell r="E7300" t="str">
            <v>845</v>
          </cell>
          <cell r="F7300" t="str">
            <v>6100.01</v>
          </cell>
          <cell r="G7300" t="str">
            <v>Utilities Electric</v>
          </cell>
          <cell r="H7300">
            <v>4500</v>
          </cell>
          <cell r="I7300">
            <v>0</v>
          </cell>
          <cell r="J7300">
            <v>4500</v>
          </cell>
          <cell r="K7300">
            <v>0</v>
          </cell>
          <cell r="L7300">
            <v>0</v>
          </cell>
          <cell r="M7300">
            <v>1056.95</v>
          </cell>
          <cell r="N7300">
            <v>3443.05</v>
          </cell>
        </row>
        <row r="7301">
          <cell r="A7301" t="str">
            <v>550.20.28.845-6100.04</v>
          </cell>
          <cell r="B7301" t="str">
            <v>550</v>
          </cell>
          <cell r="C7301" t="str">
            <v>20</v>
          </cell>
          <cell r="D7301" t="str">
            <v>28</v>
          </cell>
          <cell r="E7301" t="str">
            <v>845</v>
          </cell>
          <cell r="F7301" t="str">
            <v>6100.04</v>
          </cell>
          <cell r="G7301" t="str">
            <v>Utilities Water</v>
          </cell>
          <cell r="H7301">
            <v>3000</v>
          </cell>
          <cell r="I7301">
            <v>0</v>
          </cell>
          <cell r="J7301">
            <v>3000</v>
          </cell>
          <cell r="K7301">
            <v>0</v>
          </cell>
          <cell r="L7301">
            <v>0</v>
          </cell>
          <cell r="M7301">
            <v>0</v>
          </cell>
          <cell r="N7301">
            <v>3000</v>
          </cell>
        </row>
        <row r="7302">
          <cell r="A7302" t="str">
            <v>550.20.28.845-6240.05</v>
          </cell>
          <cell r="B7302" t="str">
            <v>550</v>
          </cell>
          <cell r="C7302" t="str">
            <v>20</v>
          </cell>
          <cell r="D7302" t="str">
            <v>28</v>
          </cell>
          <cell r="E7302" t="str">
            <v>845</v>
          </cell>
          <cell r="F7302" t="str">
            <v>6240.05</v>
          </cell>
          <cell r="G7302" t="str">
            <v>Supplies-Parks Landscape Maintenance</v>
          </cell>
          <cell r="H7302">
            <v>5000</v>
          </cell>
          <cell r="I7302">
            <v>0</v>
          </cell>
          <cell r="J7302">
            <v>5000</v>
          </cell>
          <cell r="K7302">
            <v>0</v>
          </cell>
          <cell r="L7302">
            <v>0</v>
          </cell>
          <cell r="M7302">
            <v>0</v>
          </cell>
          <cell r="N7302">
            <v>5000</v>
          </cell>
        </row>
        <row r="7303">
          <cell r="A7303" t="str">
            <v>550.20.28.845-6400.03</v>
          </cell>
          <cell r="B7303" t="str">
            <v>550</v>
          </cell>
          <cell r="C7303" t="str">
            <v>20</v>
          </cell>
          <cell r="D7303" t="str">
            <v>28</v>
          </cell>
          <cell r="E7303" t="str">
            <v>845</v>
          </cell>
          <cell r="F7303" t="str">
            <v>6400.03</v>
          </cell>
          <cell r="G7303" t="str">
            <v>Repairs &amp; Maintenance Major Repair &amp; Contingency</v>
          </cell>
          <cell r="H7303">
            <v>7000</v>
          </cell>
          <cell r="I7303">
            <v>0</v>
          </cell>
          <cell r="J7303">
            <v>7000</v>
          </cell>
          <cell r="K7303">
            <v>0</v>
          </cell>
          <cell r="L7303">
            <v>0</v>
          </cell>
          <cell r="M7303">
            <v>2461.09</v>
          </cell>
          <cell r="N7303">
            <v>4538.91</v>
          </cell>
        </row>
        <row r="7304">
          <cell r="A7304" t="str">
            <v>550.20.28.845-6600.05</v>
          </cell>
          <cell r="B7304" t="str">
            <v>550</v>
          </cell>
          <cell r="C7304" t="str">
            <v>20</v>
          </cell>
          <cell r="D7304" t="str">
            <v>28</v>
          </cell>
          <cell r="E7304" t="str">
            <v>845</v>
          </cell>
          <cell r="F7304" t="str">
            <v>6600.05</v>
          </cell>
          <cell r="G7304" t="str">
            <v>Administrative Expenses Public/Legal Advertisement</v>
          </cell>
          <cell r="H7304">
            <v>50</v>
          </cell>
          <cell r="I7304">
            <v>0</v>
          </cell>
          <cell r="J7304">
            <v>50</v>
          </cell>
          <cell r="K7304">
            <v>0</v>
          </cell>
          <cell r="L7304">
            <v>0</v>
          </cell>
          <cell r="M7304">
            <v>0</v>
          </cell>
          <cell r="N7304">
            <v>50</v>
          </cell>
        </row>
        <row r="7305">
          <cell r="A7305" t="str">
            <v>550.20.28.845-6600.25</v>
          </cell>
          <cell r="B7305" t="str">
            <v>550</v>
          </cell>
          <cell r="C7305" t="str">
            <v>20</v>
          </cell>
          <cell r="D7305" t="str">
            <v>28</v>
          </cell>
          <cell r="E7305" t="str">
            <v>845</v>
          </cell>
          <cell r="F7305" t="str">
            <v>6600.25</v>
          </cell>
          <cell r="G7305" t="str">
            <v>Administrative Expenses Support Services-Indirect Labor</v>
          </cell>
          <cell r="H7305">
            <v>4720</v>
          </cell>
          <cell r="I7305">
            <v>0</v>
          </cell>
          <cell r="J7305">
            <v>4720</v>
          </cell>
          <cell r="K7305">
            <v>0</v>
          </cell>
          <cell r="L7305">
            <v>0</v>
          </cell>
          <cell r="M7305">
            <v>0</v>
          </cell>
          <cell r="N7305">
            <v>4720</v>
          </cell>
        </row>
        <row r="7306">
          <cell r="A7306" t="str">
            <v>550.20.28.845-6600.27</v>
          </cell>
          <cell r="B7306" t="str">
            <v>550</v>
          </cell>
          <cell r="C7306" t="str">
            <v>20</v>
          </cell>
          <cell r="D7306" t="str">
            <v>28</v>
          </cell>
          <cell r="E7306" t="str">
            <v>845</v>
          </cell>
          <cell r="F7306" t="str">
            <v>6600.27</v>
          </cell>
          <cell r="G7306" t="str">
            <v>Administrative Expenses Support Services-Direct Labor</v>
          </cell>
          <cell r="H7306">
            <v>30000</v>
          </cell>
          <cell r="I7306">
            <v>0</v>
          </cell>
          <cell r="J7306">
            <v>30000</v>
          </cell>
          <cell r="K7306">
            <v>0</v>
          </cell>
          <cell r="L7306">
            <v>0</v>
          </cell>
          <cell r="M7306">
            <v>0</v>
          </cell>
          <cell r="N7306">
            <v>30000</v>
          </cell>
        </row>
        <row r="7307">
          <cell r="A7307" t="str">
            <v>550.20.28.845-8300.22</v>
          </cell>
          <cell r="B7307" t="str">
            <v>550</v>
          </cell>
          <cell r="C7307" t="str">
            <v>20</v>
          </cell>
          <cell r="D7307" t="str">
            <v>28</v>
          </cell>
          <cell r="E7307" t="str">
            <v>845</v>
          </cell>
          <cell r="F7307" t="str">
            <v>8300.22</v>
          </cell>
          <cell r="G7307" t="str">
            <v>Capital Improvements-Parks LMD Well</v>
          </cell>
          <cell r="H7307">
            <v>10000</v>
          </cell>
          <cell r="I7307">
            <v>0</v>
          </cell>
          <cell r="J7307">
            <v>10000</v>
          </cell>
          <cell r="K7307">
            <v>0</v>
          </cell>
          <cell r="L7307">
            <v>0</v>
          </cell>
          <cell r="M7307">
            <v>0</v>
          </cell>
          <cell r="N7307">
            <v>10000</v>
          </cell>
        </row>
        <row r="7308">
          <cell r="A7308" t="str">
            <v>550.20.28.845-8300.97</v>
          </cell>
          <cell r="B7308" t="str">
            <v>550</v>
          </cell>
          <cell r="C7308" t="str">
            <v>20</v>
          </cell>
          <cell r="D7308" t="str">
            <v>28</v>
          </cell>
          <cell r="E7308" t="str">
            <v>845</v>
          </cell>
          <cell r="F7308" t="str">
            <v>8300.97</v>
          </cell>
          <cell r="G7308" t="str">
            <v>Capital Improvements-Parks LMD Cap Reserve</v>
          </cell>
          <cell r="H7308">
            <v>10000</v>
          </cell>
          <cell r="I7308">
            <v>0</v>
          </cell>
          <cell r="J7308">
            <v>10000</v>
          </cell>
          <cell r="K7308">
            <v>0</v>
          </cell>
          <cell r="L7308">
            <v>0</v>
          </cell>
          <cell r="M7308">
            <v>0</v>
          </cell>
          <cell r="N7308">
            <v>10000</v>
          </cell>
        </row>
        <row r="7309">
          <cell r="A7309" t="str">
            <v>550.20.28.845-8300.99</v>
          </cell>
          <cell r="B7309" t="str">
            <v>550</v>
          </cell>
          <cell r="C7309" t="str">
            <v>20</v>
          </cell>
          <cell r="D7309" t="str">
            <v>28</v>
          </cell>
          <cell r="E7309" t="str">
            <v>845</v>
          </cell>
          <cell r="F7309" t="str">
            <v>8300.99</v>
          </cell>
          <cell r="G7309" t="str">
            <v>Capital Improvements-Parks General</v>
          </cell>
          <cell r="H7309">
            <v>0</v>
          </cell>
          <cell r="I7309">
            <v>0</v>
          </cell>
          <cell r="J7309">
            <v>0</v>
          </cell>
          <cell r="K7309">
            <v>0</v>
          </cell>
          <cell r="L7309">
            <v>0</v>
          </cell>
          <cell r="M7309">
            <v>0</v>
          </cell>
          <cell r="N7309">
            <v>0</v>
          </cell>
        </row>
        <row r="7310">
          <cell r="A7310" t="str">
            <v>550.20.28.846-6000.01</v>
          </cell>
          <cell r="B7310" t="str">
            <v>550</v>
          </cell>
          <cell r="C7310" t="str">
            <v>20</v>
          </cell>
          <cell r="D7310" t="str">
            <v>28</v>
          </cell>
          <cell r="E7310" t="str">
            <v>846</v>
          </cell>
          <cell r="F7310" t="str">
            <v>6000.01</v>
          </cell>
          <cell r="G7310" t="str">
            <v>Professional Services General</v>
          </cell>
          <cell r="H7310">
            <v>0</v>
          </cell>
          <cell r="I7310">
            <v>0</v>
          </cell>
          <cell r="J7310">
            <v>0</v>
          </cell>
          <cell r="K7310">
            <v>0</v>
          </cell>
          <cell r="L7310">
            <v>0</v>
          </cell>
          <cell r="M7310">
            <v>0</v>
          </cell>
          <cell r="N7310">
            <v>0</v>
          </cell>
        </row>
        <row r="7311">
          <cell r="A7311" t="str">
            <v>550.20.28.846-6000.10</v>
          </cell>
          <cell r="B7311" t="str">
            <v>550</v>
          </cell>
          <cell r="C7311" t="str">
            <v>20</v>
          </cell>
          <cell r="D7311" t="str">
            <v>28</v>
          </cell>
          <cell r="E7311" t="str">
            <v>846</v>
          </cell>
          <cell r="F7311" t="str">
            <v>6000.10</v>
          </cell>
          <cell r="G7311" t="str">
            <v>Professional Services Consultant</v>
          </cell>
          <cell r="H7311">
            <v>2200</v>
          </cell>
          <cell r="I7311">
            <v>0</v>
          </cell>
          <cell r="J7311">
            <v>2200</v>
          </cell>
          <cell r="K7311">
            <v>0</v>
          </cell>
          <cell r="L7311">
            <v>0</v>
          </cell>
          <cell r="M7311">
            <v>566.54</v>
          </cell>
          <cell r="N7311">
            <v>1633.46</v>
          </cell>
        </row>
        <row r="7312">
          <cell r="A7312" t="str">
            <v>550.20.28.846-6000.11</v>
          </cell>
          <cell r="B7312" t="str">
            <v>550</v>
          </cell>
          <cell r="C7312" t="str">
            <v>20</v>
          </cell>
          <cell r="D7312" t="str">
            <v>28</v>
          </cell>
          <cell r="E7312" t="str">
            <v>846</v>
          </cell>
          <cell r="F7312" t="str">
            <v>6000.11</v>
          </cell>
          <cell r="G7312" t="str">
            <v>Professional Services County Admin Fee</v>
          </cell>
          <cell r="H7312">
            <v>500</v>
          </cell>
          <cell r="I7312">
            <v>0</v>
          </cell>
          <cell r="J7312">
            <v>500</v>
          </cell>
          <cell r="K7312">
            <v>0</v>
          </cell>
          <cell r="L7312">
            <v>0</v>
          </cell>
          <cell r="M7312">
            <v>0</v>
          </cell>
          <cell r="N7312">
            <v>500</v>
          </cell>
        </row>
        <row r="7313">
          <cell r="A7313" t="str">
            <v>550.20.28.846-6100.01</v>
          </cell>
          <cell r="B7313" t="str">
            <v>550</v>
          </cell>
          <cell r="C7313" t="str">
            <v>20</v>
          </cell>
          <cell r="D7313" t="str">
            <v>28</v>
          </cell>
          <cell r="E7313" t="str">
            <v>846</v>
          </cell>
          <cell r="F7313" t="str">
            <v>6100.01</v>
          </cell>
          <cell r="G7313" t="str">
            <v>Utilities Electric</v>
          </cell>
          <cell r="H7313">
            <v>6000</v>
          </cell>
          <cell r="I7313">
            <v>0</v>
          </cell>
          <cell r="J7313">
            <v>6000</v>
          </cell>
          <cell r="K7313">
            <v>0</v>
          </cell>
          <cell r="L7313">
            <v>0</v>
          </cell>
          <cell r="M7313">
            <v>1601.51</v>
          </cell>
          <cell r="N7313">
            <v>4398.49</v>
          </cell>
        </row>
        <row r="7314">
          <cell r="A7314" t="str">
            <v>550.20.28.846-6100.04</v>
          </cell>
          <cell r="B7314" t="str">
            <v>550</v>
          </cell>
          <cell r="C7314" t="str">
            <v>20</v>
          </cell>
          <cell r="D7314" t="str">
            <v>28</v>
          </cell>
          <cell r="E7314" t="str">
            <v>846</v>
          </cell>
          <cell r="F7314" t="str">
            <v>6100.04</v>
          </cell>
          <cell r="G7314" t="str">
            <v>Utilities Water</v>
          </cell>
          <cell r="H7314">
            <v>4000</v>
          </cell>
          <cell r="I7314">
            <v>0</v>
          </cell>
          <cell r="J7314">
            <v>4000</v>
          </cell>
          <cell r="K7314">
            <v>0</v>
          </cell>
          <cell r="L7314">
            <v>0</v>
          </cell>
          <cell r="M7314">
            <v>551.46</v>
          </cell>
          <cell r="N7314">
            <v>3448.54</v>
          </cell>
        </row>
        <row r="7315">
          <cell r="A7315" t="str">
            <v>550.20.28.846-6240.05</v>
          </cell>
          <cell r="B7315" t="str">
            <v>550</v>
          </cell>
          <cell r="C7315" t="str">
            <v>20</v>
          </cell>
          <cell r="D7315" t="str">
            <v>28</v>
          </cell>
          <cell r="E7315" t="str">
            <v>846</v>
          </cell>
          <cell r="F7315" t="str">
            <v>6240.05</v>
          </cell>
          <cell r="G7315" t="str">
            <v>Supplies-Parks Landscape Maintenance</v>
          </cell>
          <cell r="H7315">
            <v>6000</v>
          </cell>
          <cell r="I7315">
            <v>0</v>
          </cell>
          <cell r="J7315">
            <v>6000</v>
          </cell>
          <cell r="K7315">
            <v>0</v>
          </cell>
          <cell r="L7315">
            <v>0</v>
          </cell>
          <cell r="M7315">
            <v>0</v>
          </cell>
          <cell r="N7315">
            <v>6000</v>
          </cell>
        </row>
        <row r="7316">
          <cell r="A7316" t="str">
            <v>550.20.28.846-6400.03</v>
          </cell>
          <cell r="B7316" t="str">
            <v>550</v>
          </cell>
          <cell r="C7316" t="str">
            <v>20</v>
          </cell>
          <cell r="D7316" t="str">
            <v>28</v>
          </cell>
          <cell r="E7316" t="str">
            <v>846</v>
          </cell>
          <cell r="F7316" t="str">
            <v>6400.03</v>
          </cell>
          <cell r="G7316" t="str">
            <v>Repairs &amp; Maintenance Major Repair &amp; Contingency</v>
          </cell>
          <cell r="H7316">
            <v>7000</v>
          </cell>
          <cell r="I7316">
            <v>0</v>
          </cell>
          <cell r="J7316">
            <v>7000</v>
          </cell>
          <cell r="K7316">
            <v>0</v>
          </cell>
          <cell r="L7316">
            <v>0</v>
          </cell>
          <cell r="M7316">
            <v>1886.11</v>
          </cell>
          <cell r="N7316">
            <v>5113.8900000000003</v>
          </cell>
        </row>
        <row r="7317">
          <cell r="A7317" t="str">
            <v>550.20.28.846-6600.05</v>
          </cell>
          <cell r="B7317" t="str">
            <v>550</v>
          </cell>
          <cell r="C7317" t="str">
            <v>20</v>
          </cell>
          <cell r="D7317" t="str">
            <v>28</v>
          </cell>
          <cell r="E7317" t="str">
            <v>846</v>
          </cell>
          <cell r="F7317" t="str">
            <v>6600.05</v>
          </cell>
          <cell r="G7317" t="str">
            <v>Administrative Expenses Public/Legal Advertisement</v>
          </cell>
          <cell r="H7317">
            <v>50</v>
          </cell>
          <cell r="I7317">
            <v>0</v>
          </cell>
          <cell r="J7317">
            <v>50</v>
          </cell>
          <cell r="K7317">
            <v>0</v>
          </cell>
          <cell r="L7317">
            <v>0</v>
          </cell>
          <cell r="M7317">
            <v>0</v>
          </cell>
          <cell r="N7317">
            <v>50</v>
          </cell>
        </row>
        <row r="7318">
          <cell r="A7318" t="str">
            <v>550.20.28.846-6600.25</v>
          </cell>
          <cell r="B7318" t="str">
            <v>550</v>
          </cell>
          <cell r="C7318" t="str">
            <v>20</v>
          </cell>
          <cell r="D7318" t="str">
            <v>28</v>
          </cell>
          <cell r="E7318" t="str">
            <v>846</v>
          </cell>
          <cell r="F7318" t="str">
            <v>6600.25</v>
          </cell>
          <cell r="G7318" t="str">
            <v>Administrative Expenses Support Services-Indirect Labor</v>
          </cell>
          <cell r="H7318">
            <v>4720</v>
          </cell>
          <cell r="I7318">
            <v>0</v>
          </cell>
          <cell r="J7318">
            <v>4720</v>
          </cell>
          <cell r="K7318">
            <v>0</v>
          </cell>
          <cell r="L7318">
            <v>0</v>
          </cell>
          <cell r="M7318">
            <v>0</v>
          </cell>
          <cell r="N7318">
            <v>4720</v>
          </cell>
        </row>
        <row r="7319">
          <cell r="A7319" t="str">
            <v>550.20.28.846-6600.27</v>
          </cell>
          <cell r="B7319" t="str">
            <v>550</v>
          </cell>
          <cell r="C7319" t="str">
            <v>20</v>
          </cell>
          <cell r="D7319" t="str">
            <v>28</v>
          </cell>
          <cell r="E7319" t="str">
            <v>846</v>
          </cell>
          <cell r="F7319" t="str">
            <v>6600.27</v>
          </cell>
          <cell r="G7319" t="str">
            <v>Administrative Expenses Support Services-Direct Labor</v>
          </cell>
          <cell r="H7319">
            <v>32000</v>
          </cell>
          <cell r="I7319">
            <v>0</v>
          </cell>
          <cell r="J7319">
            <v>32000</v>
          </cell>
          <cell r="K7319">
            <v>0</v>
          </cell>
          <cell r="L7319">
            <v>0</v>
          </cell>
          <cell r="M7319">
            <v>0</v>
          </cell>
          <cell r="N7319">
            <v>32000</v>
          </cell>
        </row>
        <row r="7320">
          <cell r="A7320" t="str">
            <v>550.20.28.846-8300.22</v>
          </cell>
          <cell r="B7320" t="str">
            <v>550</v>
          </cell>
          <cell r="C7320" t="str">
            <v>20</v>
          </cell>
          <cell r="D7320" t="str">
            <v>28</v>
          </cell>
          <cell r="E7320" t="str">
            <v>846</v>
          </cell>
          <cell r="F7320" t="str">
            <v>8300.22</v>
          </cell>
          <cell r="G7320" t="str">
            <v>Capital Improvements-Parks LMD Well</v>
          </cell>
          <cell r="H7320">
            <v>10000</v>
          </cell>
          <cell r="I7320">
            <v>0</v>
          </cell>
          <cell r="J7320">
            <v>10000</v>
          </cell>
          <cell r="K7320">
            <v>0</v>
          </cell>
          <cell r="L7320">
            <v>0</v>
          </cell>
          <cell r="M7320">
            <v>0</v>
          </cell>
          <cell r="N7320">
            <v>10000</v>
          </cell>
        </row>
        <row r="7321">
          <cell r="A7321" t="str">
            <v>550.20.28.846-8300.97</v>
          </cell>
          <cell r="B7321" t="str">
            <v>550</v>
          </cell>
          <cell r="C7321" t="str">
            <v>20</v>
          </cell>
          <cell r="D7321" t="str">
            <v>28</v>
          </cell>
          <cell r="E7321" t="str">
            <v>846</v>
          </cell>
          <cell r="F7321" t="str">
            <v>8300.97</v>
          </cell>
          <cell r="G7321" t="str">
            <v>Capital Improvements-Parks LMD Cap Reserve</v>
          </cell>
          <cell r="H7321">
            <v>10000</v>
          </cell>
          <cell r="I7321">
            <v>0</v>
          </cell>
          <cell r="J7321">
            <v>10000</v>
          </cell>
          <cell r="K7321">
            <v>0</v>
          </cell>
          <cell r="L7321">
            <v>0</v>
          </cell>
          <cell r="M7321">
            <v>0</v>
          </cell>
          <cell r="N7321">
            <v>10000</v>
          </cell>
        </row>
        <row r="7322">
          <cell r="A7322" t="str">
            <v>550.20.28.846-8300.99</v>
          </cell>
          <cell r="B7322" t="str">
            <v>550</v>
          </cell>
          <cell r="C7322" t="str">
            <v>20</v>
          </cell>
          <cell r="D7322" t="str">
            <v>28</v>
          </cell>
          <cell r="E7322" t="str">
            <v>846</v>
          </cell>
          <cell r="F7322" t="str">
            <v>8300.99</v>
          </cell>
          <cell r="G7322" t="str">
            <v>Capital Improvements-Parks General</v>
          </cell>
          <cell r="H7322">
            <v>0</v>
          </cell>
          <cell r="I7322">
            <v>0</v>
          </cell>
          <cell r="J7322">
            <v>0</v>
          </cell>
          <cell r="K7322">
            <v>0</v>
          </cell>
          <cell r="L7322">
            <v>0</v>
          </cell>
          <cell r="M7322">
            <v>0</v>
          </cell>
          <cell r="N7322">
            <v>0</v>
          </cell>
        </row>
        <row r="7323">
          <cell r="A7323" t="str">
            <v>550.20.28.847-6000.10</v>
          </cell>
          <cell r="B7323" t="str">
            <v>550</v>
          </cell>
          <cell r="C7323" t="str">
            <v>20</v>
          </cell>
          <cell r="D7323" t="str">
            <v>28</v>
          </cell>
          <cell r="E7323" t="str">
            <v>847</v>
          </cell>
          <cell r="F7323" t="str">
            <v>6000.10</v>
          </cell>
          <cell r="G7323" t="str">
            <v>Professional Services Consultant</v>
          </cell>
          <cell r="H7323">
            <v>1800</v>
          </cell>
          <cell r="I7323">
            <v>0</v>
          </cell>
          <cell r="J7323">
            <v>1800</v>
          </cell>
          <cell r="K7323">
            <v>0</v>
          </cell>
          <cell r="L7323">
            <v>0</v>
          </cell>
          <cell r="M7323">
            <v>637.67999999999995</v>
          </cell>
          <cell r="N7323">
            <v>1162.32</v>
          </cell>
        </row>
        <row r="7324">
          <cell r="A7324" t="str">
            <v>550.20.28.847-6000.11</v>
          </cell>
          <cell r="B7324" t="str">
            <v>550</v>
          </cell>
          <cell r="C7324" t="str">
            <v>20</v>
          </cell>
          <cell r="D7324" t="str">
            <v>28</v>
          </cell>
          <cell r="E7324" t="str">
            <v>847</v>
          </cell>
          <cell r="F7324" t="str">
            <v>6000.11</v>
          </cell>
          <cell r="G7324" t="str">
            <v>Professional Services County Admin Fee</v>
          </cell>
          <cell r="H7324">
            <v>395</v>
          </cell>
          <cell r="I7324">
            <v>0</v>
          </cell>
          <cell r="J7324">
            <v>395</v>
          </cell>
          <cell r="K7324">
            <v>0</v>
          </cell>
          <cell r="L7324">
            <v>0</v>
          </cell>
          <cell r="M7324">
            <v>0</v>
          </cell>
          <cell r="N7324">
            <v>395</v>
          </cell>
        </row>
        <row r="7325">
          <cell r="A7325" t="str">
            <v>550.20.28.847-6100.01</v>
          </cell>
          <cell r="B7325" t="str">
            <v>550</v>
          </cell>
          <cell r="C7325" t="str">
            <v>20</v>
          </cell>
          <cell r="D7325" t="str">
            <v>28</v>
          </cell>
          <cell r="E7325" t="str">
            <v>847</v>
          </cell>
          <cell r="F7325" t="str">
            <v>6100.01</v>
          </cell>
          <cell r="G7325" t="str">
            <v>Utilities Electric</v>
          </cell>
          <cell r="H7325">
            <v>8000</v>
          </cell>
          <cell r="I7325">
            <v>0</v>
          </cell>
          <cell r="J7325">
            <v>8000</v>
          </cell>
          <cell r="K7325">
            <v>0</v>
          </cell>
          <cell r="L7325">
            <v>0</v>
          </cell>
          <cell r="M7325">
            <v>873.79</v>
          </cell>
          <cell r="N7325">
            <v>7126.21</v>
          </cell>
        </row>
        <row r="7326">
          <cell r="A7326" t="str">
            <v>550.20.28.847-6100.04</v>
          </cell>
          <cell r="B7326" t="str">
            <v>550</v>
          </cell>
          <cell r="C7326" t="str">
            <v>20</v>
          </cell>
          <cell r="D7326" t="str">
            <v>28</v>
          </cell>
          <cell r="E7326" t="str">
            <v>847</v>
          </cell>
          <cell r="F7326" t="str">
            <v>6100.04</v>
          </cell>
          <cell r="G7326" t="str">
            <v>Utilities Water</v>
          </cell>
          <cell r="H7326">
            <v>4500</v>
          </cell>
          <cell r="I7326">
            <v>0</v>
          </cell>
          <cell r="J7326">
            <v>4500</v>
          </cell>
          <cell r="K7326">
            <v>0</v>
          </cell>
          <cell r="L7326">
            <v>0</v>
          </cell>
          <cell r="M7326">
            <v>0</v>
          </cell>
          <cell r="N7326">
            <v>4500</v>
          </cell>
        </row>
        <row r="7327">
          <cell r="A7327" t="str">
            <v>550.20.28.847-6240.05</v>
          </cell>
          <cell r="B7327" t="str">
            <v>550</v>
          </cell>
          <cell r="C7327" t="str">
            <v>20</v>
          </cell>
          <cell r="D7327" t="str">
            <v>28</v>
          </cell>
          <cell r="E7327" t="str">
            <v>847</v>
          </cell>
          <cell r="F7327" t="str">
            <v>6240.05</v>
          </cell>
          <cell r="G7327" t="str">
            <v>Supplies-Parks Landscape Maintenance</v>
          </cell>
          <cell r="H7327">
            <v>6500</v>
          </cell>
          <cell r="I7327">
            <v>0</v>
          </cell>
          <cell r="J7327">
            <v>6500</v>
          </cell>
          <cell r="K7327">
            <v>0</v>
          </cell>
          <cell r="L7327">
            <v>0</v>
          </cell>
          <cell r="M7327">
            <v>0</v>
          </cell>
          <cell r="N7327">
            <v>6500</v>
          </cell>
        </row>
        <row r="7328">
          <cell r="A7328" t="str">
            <v>550.20.28.847-6400.03</v>
          </cell>
          <cell r="B7328" t="str">
            <v>550</v>
          </cell>
          <cell r="C7328" t="str">
            <v>20</v>
          </cell>
          <cell r="D7328" t="str">
            <v>28</v>
          </cell>
          <cell r="E7328" t="str">
            <v>847</v>
          </cell>
          <cell r="F7328" t="str">
            <v>6400.03</v>
          </cell>
          <cell r="G7328" t="str">
            <v>Repairs &amp; Maintenance Major Repair &amp; Contingency</v>
          </cell>
          <cell r="H7328">
            <v>6000</v>
          </cell>
          <cell r="I7328">
            <v>0</v>
          </cell>
          <cell r="J7328">
            <v>6000</v>
          </cell>
          <cell r="K7328">
            <v>0</v>
          </cell>
          <cell r="L7328">
            <v>0</v>
          </cell>
          <cell r="M7328">
            <v>87.73</v>
          </cell>
          <cell r="N7328">
            <v>5912.27</v>
          </cell>
        </row>
        <row r="7329">
          <cell r="A7329" t="str">
            <v>550.20.28.847-6600.05</v>
          </cell>
          <cell r="B7329" t="str">
            <v>550</v>
          </cell>
          <cell r="C7329" t="str">
            <v>20</v>
          </cell>
          <cell r="D7329" t="str">
            <v>28</v>
          </cell>
          <cell r="E7329" t="str">
            <v>847</v>
          </cell>
          <cell r="F7329" t="str">
            <v>6600.05</v>
          </cell>
          <cell r="G7329" t="str">
            <v>Administrative Expenses Public/Legal Advertisement</v>
          </cell>
          <cell r="H7329">
            <v>50</v>
          </cell>
          <cell r="I7329">
            <v>0</v>
          </cell>
          <cell r="J7329">
            <v>50</v>
          </cell>
          <cell r="K7329">
            <v>0</v>
          </cell>
          <cell r="L7329">
            <v>0</v>
          </cell>
          <cell r="M7329">
            <v>0</v>
          </cell>
          <cell r="N7329">
            <v>50</v>
          </cell>
        </row>
        <row r="7330">
          <cell r="A7330" t="str">
            <v>550.20.28.847-6600.25</v>
          </cell>
          <cell r="B7330" t="str">
            <v>550</v>
          </cell>
          <cell r="C7330" t="str">
            <v>20</v>
          </cell>
          <cell r="D7330" t="str">
            <v>28</v>
          </cell>
          <cell r="E7330" t="str">
            <v>847</v>
          </cell>
          <cell r="F7330" t="str">
            <v>6600.25</v>
          </cell>
          <cell r="G7330" t="str">
            <v>Administrative Expenses Support Services-Indirect Labor</v>
          </cell>
          <cell r="H7330">
            <v>4720</v>
          </cell>
          <cell r="I7330">
            <v>0</v>
          </cell>
          <cell r="J7330">
            <v>4720</v>
          </cell>
          <cell r="K7330">
            <v>0</v>
          </cell>
          <cell r="L7330">
            <v>0</v>
          </cell>
          <cell r="M7330">
            <v>0</v>
          </cell>
          <cell r="N7330">
            <v>4720</v>
          </cell>
        </row>
        <row r="7331">
          <cell r="A7331" t="str">
            <v>550.20.28.847-6600.27</v>
          </cell>
          <cell r="B7331" t="str">
            <v>550</v>
          </cell>
          <cell r="C7331" t="str">
            <v>20</v>
          </cell>
          <cell r="D7331" t="str">
            <v>28</v>
          </cell>
          <cell r="E7331" t="str">
            <v>847</v>
          </cell>
          <cell r="F7331" t="str">
            <v>6600.27</v>
          </cell>
          <cell r="G7331" t="str">
            <v>Administrative Expenses Support Services-Direct Labor</v>
          </cell>
          <cell r="H7331">
            <v>35000</v>
          </cell>
          <cell r="I7331">
            <v>0</v>
          </cell>
          <cell r="J7331">
            <v>35000</v>
          </cell>
          <cell r="K7331">
            <v>0</v>
          </cell>
          <cell r="L7331">
            <v>0</v>
          </cell>
          <cell r="M7331">
            <v>0</v>
          </cell>
          <cell r="N7331">
            <v>35000</v>
          </cell>
        </row>
        <row r="7332">
          <cell r="A7332" t="str">
            <v>550.20.28.847-8300.22</v>
          </cell>
          <cell r="B7332" t="str">
            <v>550</v>
          </cell>
          <cell r="C7332" t="str">
            <v>20</v>
          </cell>
          <cell r="D7332" t="str">
            <v>28</v>
          </cell>
          <cell r="E7332" t="str">
            <v>847</v>
          </cell>
          <cell r="F7332" t="str">
            <v>8300.22</v>
          </cell>
          <cell r="G7332" t="str">
            <v>Capital Improvements-Parks LMD Well</v>
          </cell>
          <cell r="H7332">
            <v>10000</v>
          </cell>
          <cell r="I7332">
            <v>0</v>
          </cell>
          <cell r="J7332">
            <v>10000</v>
          </cell>
          <cell r="K7332">
            <v>0</v>
          </cell>
          <cell r="L7332">
            <v>0</v>
          </cell>
          <cell r="M7332">
            <v>0</v>
          </cell>
          <cell r="N7332">
            <v>10000</v>
          </cell>
        </row>
        <row r="7333">
          <cell r="A7333" t="str">
            <v>550.20.28.847-8300.97</v>
          </cell>
          <cell r="B7333" t="str">
            <v>550</v>
          </cell>
          <cell r="C7333" t="str">
            <v>20</v>
          </cell>
          <cell r="D7333" t="str">
            <v>28</v>
          </cell>
          <cell r="E7333" t="str">
            <v>847</v>
          </cell>
          <cell r="F7333" t="str">
            <v>8300.97</v>
          </cell>
          <cell r="G7333" t="str">
            <v>Capital Improvements-Parks LMD Cap Reserve</v>
          </cell>
          <cell r="H7333">
            <v>10000</v>
          </cell>
          <cell r="I7333">
            <v>0</v>
          </cell>
          <cell r="J7333">
            <v>10000</v>
          </cell>
          <cell r="K7333">
            <v>0</v>
          </cell>
          <cell r="L7333">
            <v>0</v>
          </cell>
          <cell r="M7333">
            <v>0</v>
          </cell>
          <cell r="N7333">
            <v>10000</v>
          </cell>
        </row>
        <row r="7334">
          <cell r="A7334" t="str">
            <v>550.20.28.847-8300.99</v>
          </cell>
          <cell r="B7334" t="str">
            <v>550</v>
          </cell>
          <cell r="C7334" t="str">
            <v>20</v>
          </cell>
          <cell r="D7334" t="str">
            <v>28</v>
          </cell>
          <cell r="E7334" t="str">
            <v>847</v>
          </cell>
          <cell r="F7334" t="str">
            <v>8300.99</v>
          </cell>
          <cell r="G7334" t="str">
            <v>Capital Improvements-Parks General</v>
          </cell>
          <cell r="H7334">
            <v>0</v>
          </cell>
          <cell r="I7334">
            <v>0</v>
          </cell>
          <cell r="J7334">
            <v>0</v>
          </cell>
          <cell r="K7334">
            <v>0</v>
          </cell>
          <cell r="L7334">
            <v>0</v>
          </cell>
          <cell r="M7334">
            <v>0</v>
          </cell>
          <cell r="N7334">
            <v>0</v>
          </cell>
        </row>
        <row r="7335">
          <cell r="A7335" t="str">
            <v>550.20.28.848-6000.10</v>
          </cell>
          <cell r="B7335" t="str">
            <v>550</v>
          </cell>
          <cell r="C7335" t="str">
            <v>20</v>
          </cell>
          <cell r="D7335" t="str">
            <v>28</v>
          </cell>
          <cell r="E7335" t="str">
            <v>848</v>
          </cell>
          <cell r="F7335" t="str">
            <v>6000.10</v>
          </cell>
          <cell r="G7335" t="str">
            <v>Professional Services Consultant</v>
          </cell>
          <cell r="H7335">
            <v>2300</v>
          </cell>
          <cell r="I7335">
            <v>0</v>
          </cell>
          <cell r="J7335">
            <v>2300</v>
          </cell>
          <cell r="K7335">
            <v>0</v>
          </cell>
          <cell r="L7335">
            <v>0</v>
          </cell>
          <cell r="M7335">
            <v>566.54</v>
          </cell>
          <cell r="N7335">
            <v>1733.46</v>
          </cell>
        </row>
        <row r="7336">
          <cell r="A7336" t="str">
            <v>550.20.28.848-6000.11</v>
          </cell>
          <cell r="B7336" t="str">
            <v>550</v>
          </cell>
          <cell r="C7336" t="str">
            <v>20</v>
          </cell>
          <cell r="D7336" t="str">
            <v>28</v>
          </cell>
          <cell r="E7336" t="str">
            <v>848</v>
          </cell>
          <cell r="F7336" t="str">
            <v>6000.11</v>
          </cell>
          <cell r="G7336" t="str">
            <v>Professional Services County Admin Fee</v>
          </cell>
          <cell r="H7336">
            <v>636</v>
          </cell>
          <cell r="I7336">
            <v>0</v>
          </cell>
          <cell r="J7336">
            <v>636</v>
          </cell>
          <cell r="K7336">
            <v>0</v>
          </cell>
          <cell r="L7336">
            <v>0</v>
          </cell>
          <cell r="M7336">
            <v>0</v>
          </cell>
          <cell r="N7336">
            <v>636</v>
          </cell>
        </row>
        <row r="7337">
          <cell r="A7337" t="str">
            <v>550.20.28.848-6100.01</v>
          </cell>
          <cell r="B7337" t="str">
            <v>550</v>
          </cell>
          <cell r="C7337" t="str">
            <v>20</v>
          </cell>
          <cell r="D7337" t="str">
            <v>28</v>
          </cell>
          <cell r="E7337" t="str">
            <v>848</v>
          </cell>
          <cell r="F7337" t="str">
            <v>6100.01</v>
          </cell>
          <cell r="G7337" t="str">
            <v>Utilities Electric</v>
          </cell>
          <cell r="H7337">
            <v>6900</v>
          </cell>
          <cell r="I7337">
            <v>0</v>
          </cell>
          <cell r="J7337">
            <v>6900</v>
          </cell>
          <cell r="K7337">
            <v>0</v>
          </cell>
          <cell r="L7337">
            <v>0</v>
          </cell>
          <cell r="M7337">
            <v>0</v>
          </cell>
          <cell r="N7337">
            <v>6900</v>
          </cell>
        </row>
        <row r="7338">
          <cell r="A7338" t="str">
            <v>550.20.28.848-6100.04</v>
          </cell>
          <cell r="B7338" t="str">
            <v>550</v>
          </cell>
          <cell r="C7338" t="str">
            <v>20</v>
          </cell>
          <cell r="D7338" t="str">
            <v>28</v>
          </cell>
          <cell r="E7338" t="str">
            <v>848</v>
          </cell>
          <cell r="F7338" t="str">
            <v>6100.04</v>
          </cell>
          <cell r="G7338" t="str">
            <v>Utilities Water</v>
          </cell>
          <cell r="H7338">
            <v>3750</v>
          </cell>
          <cell r="I7338">
            <v>0</v>
          </cell>
          <cell r="J7338">
            <v>3750</v>
          </cell>
          <cell r="K7338">
            <v>0</v>
          </cell>
          <cell r="L7338">
            <v>0</v>
          </cell>
          <cell r="M7338">
            <v>0</v>
          </cell>
          <cell r="N7338">
            <v>3750</v>
          </cell>
        </row>
        <row r="7339">
          <cell r="A7339" t="str">
            <v>550.20.28.848-6240.05</v>
          </cell>
          <cell r="B7339" t="str">
            <v>550</v>
          </cell>
          <cell r="C7339" t="str">
            <v>20</v>
          </cell>
          <cell r="D7339" t="str">
            <v>28</v>
          </cell>
          <cell r="E7339" t="str">
            <v>848</v>
          </cell>
          <cell r="F7339" t="str">
            <v>6240.05</v>
          </cell>
          <cell r="G7339" t="str">
            <v>Supplies-Parks Landscape Maintenance</v>
          </cell>
          <cell r="H7339">
            <v>4500</v>
          </cell>
          <cell r="I7339">
            <v>0</v>
          </cell>
          <cell r="J7339">
            <v>4500</v>
          </cell>
          <cell r="K7339">
            <v>0</v>
          </cell>
          <cell r="L7339">
            <v>0</v>
          </cell>
          <cell r="M7339">
            <v>0</v>
          </cell>
          <cell r="N7339">
            <v>4500</v>
          </cell>
        </row>
        <row r="7340">
          <cell r="A7340" t="str">
            <v>550.20.28.848-6400.03</v>
          </cell>
          <cell r="B7340" t="str">
            <v>550</v>
          </cell>
          <cell r="C7340" t="str">
            <v>20</v>
          </cell>
          <cell r="D7340" t="str">
            <v>28</v>
          </cell>
          <cell r="E7340" t="str">
            <v>848</v>
          </cell>
          <cell r="F7340" t="str">
            <v>6400.03</v>
          </cell>
          <cell r="G7340" t="str">
            <v>Repairs &amp; Maintenance Major Repair &amp; Contingency</v>
          </cell>
          <cell r="H7340">
            <v>1543</v>
          </cell>
          <cell r="I7340">
            <v>0</v>
          </cell>
          <cell r="J7340">
            <v>1543</v>
          </cell>
          <cell r="K7340">
            <v>0</v>
          </cell>
          <cell r="L7340">
            <v>0</v>
          </cell>
          <cell r="M7340">
            <v>31.12</v>
          </cell>
          <cell r="N7340">
            <v>1511.88</v>
          </cell>
        </row>
        <row r="7341">
          <cell r="A7341" t="str">
            <v>550.20.28.848-6600.05</v>
          </cell>
          <cell r="B7341" t="str">
            <v>550</v>
          </cell>
          <cell r="C7341" t="str">
            <v>20</v>
          </cell>
          <cell r="D7341" t="str">
            <v>28</v>
          </cell>
          <cell r="E7341" t="str">
            <v>848</v>
          </cell>
          <cell r="F7341" t="str">
            <v>6600.05</v>
          </cell>
          <cell r="G7341" t="str">
            <v>Administrative Expenses Public/Legal Advertisement</v>
          </cell>
          <cell r="H7341">
            <v>100</v>
          </cell>
          <cell r="I7341">
            <v>0</v>
          </cell>
          <cell r="J7341">
            <v>100</v>
          </cell>
          <cell r="K7341">
            <v>0</v>
          </cell>
          <cell r="L7341">
            <v>0</v>
          </cell>
          <cell r="M7341">
            <v>0</v>
          </cell>
          <cell r="N7341">
            <v>100</v>
          </cell>
        </row>
        <row r="7342">
          <cell r="A7342" t="str">
            <v>550.20.28.848-6600.25</v>
          </cell>
          <cell r="B7342" t="str">
            <v>550</v>
          </cell>
          <cell r="C7342" t="str">
            <v>20</v>
          </cell>
          <cell r="D7342" t="str">
            <v>28</v>
          </cell>
          <cell r="E7342" t="str">
            <v>848</v>
          </cell>
          <cell r="F7342" t="str">
            <v>6600.25</v>
          </cell>
          <cell r="G7342" t="str">
            <v>Administrative Expenses Support Services-Indirect Labor</v>
          </cell>
          <cell r="H7342">
            <v>4720</v>
          </cell>
          <cell r="I7342">
            <v>0</v>
          </cell>
          <cell r="J7342">
            <v>4720</v>
          </cell>
          <cell r="K7342">
            <v>0</v>
          </cell>
          <cell r="L7342">
            <v>0</v>
          </cell>
          <cell r="M7342">
            <v>0</v>
          </cell>
          <cell r="N7342">
            <v>4720</v>
          </cell>
        </row>
        <row r="7343">
          <cell r="A7343" t="str">
            <v>550.20.28.848-6600.27</v>
          </cell>
          <cell r="B7343" t="str">
            <v>550</v>
          </cell>
          <cell r="C7343" t="str">
            <v>20</v>
          </cell>
          <cell r="D7343" t="str">
            <v>28</v>
          </cell>
          <cell r="E7343" t="str">
            <v>848</v>
          </cell>
          <cell r="F7343" t="str">
            <v>6600.27</v>
          </cell>
          <cell r="G7343" t="str">
            <v>Administrative Expenses Support Services-Direct Labor</v>
          </cell>
          <cell r="H7343">
            <v>39000</v>
          </cell>
          <cell r="I7343">
            <v>0</v>
          </cell>
          <cell r="J7343">
            <v>39000</v>
          </cell>
          <cell r="K7343">
            <v>0</v>
          </cell>
          <cell r="L7343">
            <v>0</v>
          </cell>
          <cell r="M7343">
            <v>0</v>
          </cell>
          <cell r="N7343">
            <v>39000</v>
          </cell>
        </row>
        <row r="7344">
          <cell r="A7344" t="str">
            <v>550.20.28.848-8300.97</v>
          </cell>
          <cell r="B7344" t="str">
            <v>550</v>
          </cell>
          <cell r="C7344" t="str">
            <v>20</v>
          </cell>
          <cell r="D7344" t="str">
            <v>28</v>
          </cell>
          <cell r="E7344" t="str">
            <v>848</v>
          </cell>
          <cell r="F7344" t="str">
            <v>8300.97</v>
          </cell>
          <cell r="G7344" t="str">
            <v>Capital Improvements-Parks LMD Cap Reserve</v>
          </cell>
          <cell r="H7344">
            <v>20000</v>
          </cell>
          <cell r="I7344">
            <v>0</v>
          </cell>
          <cell r="J7344">
            <v>20000</v>
          </cell>
          <cell r="K7344">
            <v>0</v>
          </cell>
          <cell r="L7344">
            <v>0</v>
          </cell>
          <cell r="M7344">
            <v>0</v>
          </cell>
          <cell r="N7344">
            <v>20000</v>
          </cell>
        </row>
        <row r="7345">
          <cell r="A7345" t="str">
            <v>550.20.28.849-6000.10</v>
          </cell>
          <cell r="B7345" t="str">
            <v>550</v>
          </cell>
          <cell r="C7345" t="str">
            <v>20</v>
          </cell>
          <cell r="D7345" t="str">
            <v>28</v>
          </cell>
          <cell r="E7345" t="str">
            <v>849</v>
          </cell>
          <cell r="F7345" t="str">
            <v>6000.10</v>
          </cell>
          <cell r="G7345" t="str">
            <v>Professional Services Consultant</v>
          </cell>
          <cell r="H7345">
            <v>2300</v>
          </cell>
          <cell r="I7345">
            <v>0</v>
          </cell>
          <cell r="J7345">
            <v>2300</v>
          </cell>
          <cell r="K7345">
            <v>0</v>
          </cell>
          <cell r="L7345">
            <v>0</v>
          </cell>
          <cell r="M7345">
            <v>496.26</v>
          </cell>
          <cell r="N7345">
            <v>1803.74</v>
          </cell>
        </row>
        <row r="7346">
          <cell r="A7346" t="str">
            <v>550.20.28.849-6000.11</v>
          </cell>
          <cell r="B7346" t="str">
            <v>550</v>
          </cell>
          <cell r="C7346" t="str">
            <v>20</v>
          </cell>
          <cell r="D7346" t="str">
            <v>28</v>
          </cell>
          <cell r="E7346" t="str">
            <v>849</v>
          </cell>
          <cell r="F7346" t="str">
            <v>6000.11</v>
          </cell>
          <cell r="G7346" t="str">
            <v>Professional Services County Admin Fee</v>
          </cell>
          <cell r="H7346">
            <v>60</v>
          </cell>
          <cell r="I7346">
            <v>0</v>
          </cell>
          <cell r="J7346">
            <v>60</v>
          </cell>
          <cell r="K7346">
            <v>0</v>
          </cell>
          <cell r="L7346">
            <v>0</v>
          </cell>
          <cell r="M7346">
            <v>0</v>
          </cell>
          <cell r="N7346">
            <v>60</v>
          </cell>
        </row>
        <row r="7347">
          <cell r="A7347" t="str">
            <v>550.20.28.849-6100.01</v>
          </cell>
          <cell r="B7347" t="str">
            <v>550</v>
          </cell>
          <cell r="C7347" t="str">
            <v>20</v>
          </cell>
          <cell r="D7347" t="str">
            <v>28</v>
          </cell>
          <cell r="E7347" t="str">
            <v>849</v>
          </cell>
          <cell r="F7347" t="str">
            <v>6100.01</v>
          </cell>
          <cell r="G7347" t="str">
            <v>Utilities Electric</v>
          </cell>
          <cell r="H7347">
            <v>3500</v>
          </cell>
          <cell r="I7347">
            <v>0</v>
          </cell>
          <cell r="J7347">
            <v>3500</v>
          </cell>
          <cell r="K7347">
            <v>0</v>
          </cell>
          <cell r="L7347">
            <v>0</v>
          </cell>
          <cell r="M7347">
            <v>253.17</v>
          </cell>
          <cell r="N7347">
            <v>3246.83</v>
          </cell>
        </row>
        <row r="7348">
          <cell r="A7348" t="str">
            <v>550.20.28.849-6100.04</v>
          </cell>
          <cell r="B7348" t="str">
            <v>550</v>
          </cell>
          <cell r="C7348" t="str">
            <v>20</v>
          </cell>
          <cell r="D7348" t="str">
            <v>28</v>
          </cell>
          <cell r="E7348" t="str">
            <v>849</v>
          </cell>
          <cell r="F7348" t="str">
            <v>6100.04</v>
          </cell>
          <cell r="G7348" t="str">
            <v>Utilities Water</v>
          </cell>
          <cell r="H7348">
            <v>1000</v>
          </cell>
          <cell r="I7348">
            <v>0</v>
          </cell>
          <cell r="J7348">
            <v>1000</v>
          </cell>
          <cell r="K7348">
            <v>0</v>
          </cell>
          <cell r="L7348">
            <v>0</v>
          </cell>
          <cell r="M7348">
            <v>232.65</v>
          </cell>
          <cell r="N7348">
            <v>767.35</v>
          </cell>
        </row>
        <row r="7349">
          <cell r="A7349" t="str">
            <v>550.20.28.849-6240.05</v>
          </cell>
          <cell r="B7349" t="str">
            <v>550</v>
          </cell>
          <cell r="C7349" t="str">
            <v>20</v>
          </cell>
          <cell r="D7349" t="str">
            <v>28</v>
          </cell>
          <cell r="E7349" t="str">
            <v>849</v>
          </cell>
          <cell r="F7349" t="str">
            <v>6240.05</v>
          </cell>
          <cell r="G7349" t="str">
            <v>Supplies-Parks Landscape Maintenance</v>
          </cell>
          <cell r="H7349">
            <v>4000</v>
          </cell>
          <cell r="I7349">
            <v>0</v>
          </cell>
          <cell r="J7349">
            <v>4000</v>
          </cell>
          <cell r="K7349">
            <v>0</v>
          </cell>
          <cell r="L7349">
            <v>0</v>
          </cell>
          <cell r="M7349">
            <v>0</v>
          </cell>
          <cell r="N7349">
            <v>4000</v>
          </cell>
        </row>
        <row r="7350">
          <cell r="A7350" t="str">
            <v>550.20.28.849-6400.03</v>
          </cell>
          <cell r="B7350" t="str">
            <v>550</v>
          </cell>
          <cell r="C7350" t="str">
            <v>20</v>
          </cell>
          <cell r="D7350" t="str">
            <v>28</v>
          </cell>
          <cell r="E7350" t="str">
            <v>849</v>
          </cell>
          <cell r="F7350" t="str">
            <v>6400.03</v>
          </cell>
          <cell r="G7350" t="str">
            <v>Repairs &amp; Maintenance Major Repair &amp; Contingency</v>
          </cell>
          <cell r="H7350">
            <v>4700</v>
          </cell>
          <cell r="I7350">
            <v>0</v>
          </cell>
          <cell r="J7350">
            <v>4700</v>
          </cell>
          <cell r="K7350">
            <v>0</v>
          </cell>
          <cell r="L7350">
            <v>0</v>
          </cell>
          <cell r="M7350">
            <v>315.22000000000003</v>
          </cell>
          <cell r="N7350">
            <v>4384.78</v>
          </cell>
        </row>
        <row r="7351">
          <cell r="A7351" t="str">
            <v>550.20.28.849-6600.05</v>
          </cell>
          <cell r="B7351" t="str">
            <v>550</v>
          </cell>
          <cell r="C7351" t="str">
            <v>20</v>
          </cell>
          <cell r="D7351" t="str">
            <v>28</v>
          </cell>
          <cell r="E7351" t="str">
            <v>849</v>
          </cell>
          <cell r="F7351" t="str">
            <v>6600.05</v>
          </cell>
          <cell r="G7351" t="str">
            <v>Administrative Expenses Public/Legal Advertisement</v>
          </cell>
          <cell r="H7351">
            <v>100</v>
          </cell>
          <cell r="I7351">
            <v>0</v>
          </cell>
          <cell r="J7351">
            <v>100</v>
          </cell>
          <cell r="K7351">
            <v>0</v>
          </cell>
          <cell r="L7351">
            <v>0</v>
          </cell>
          <cell r="M7351">
            <v>0</v>
          </cell>
          <cell r="N7351">
            <v>100</v>
          </cell>
        </row>
        <row r="7352">
          <cell r="A7352" t="str">
            <v>550.20.28.849-6600.25</v>
          </cell>
          <cell r="B7352" t="str">
            <v>550</v>
          </cell>
          <cell r="C7352" t="str">
            <v>20</v>
          </cell>
          <cell r="D7352" t="str">
            <v>28</v>
          </cell>
          <cell r="E7352" t="str">
            <v>849</v>
          </cell>
          <cell r="F7352" t="str">
            <v>6600.25</v>
          </cell>
          <cell r="G7352" t="str">
            <v>Administrative Expenses Support Services-Indirect Labor</v>
          </cell>
          <cell r="H7352">
            <v>4720</v>
          </cell>
          <cell r="I7352">
            <v>0</v>
          </cell>
          <cell r="J7352">
            <v>4720</v>
          </cell>
          <cell r="K7352">
            <v>0</v>
          </cell>
          <cell r="L7352">
            <v>0</v>
          </cell>
          <cell r="M7352">
            <v>0</v>
          </cell>
          <cell r="N7352">
            <v>4720</v>
          </cell>
        </row>
        <row r="7353">
          <cell r="A7353" t="str">
            <v>550.20.28.849-6600.27</v>
          </cell>
          <cell r="B7353" t="str">
            <v>550</v>
          </cell>
          <cell r="C7353" t="str">
            <v>20</v>
          </cell>
          <cell r="D7353" t="str">
            <v>28</v>
          </cell>
          <cell r="E7353" t="str">
            <v>849</v>
          </cell>
          <cell r="F7353" t="str">
            <v>6600.27</v>
          </cell>
          <cell r="G7353" t="str">
            <v>Administrative Expenses Support Services-Direct Labor</v>
          </cell>
          <cell r="H7353">
            <v>19000</v>
          </cell>
          <cell r="I7353">
            <v>0</v>
          </cell>
          <cell r="J7353">
            <v>19000</v>
          </cell>
          <cell r="K7353">
            <v>0</v>
          </cell>
          <cell r="L7353">
            <v>0</v>
          </cell>
          <cell r="M7353">
            <v>0</v>
          </cell>
          <cell r="N7353">
            <v>19000</v>
          </cell>
        </row>
        <row r="7354">
          <cell r="A7354" t="str">
            <v>550.20.28.849-8300.97</v>
          </cell>
          <cell r="B7354" t="str">
            <v>550</v>
          </cell>
          <cell r="C7354" t="str">
            <v>20</v>
          </cell>
          <cell r="D7354" t="str">
            <v>28</v>
          </cell>
          <cell r="E7354" t="str">
            <v>849</v>
          </cell>
          <cell r="F7354" t="str">
            <v>8300.97</v>
          </cell>
          <cell r="G7354" t="str">
            <v>Capital Improvements-Parks LMD Cap Reserve</v>
          </cell>
          <cell r="H7354">
            <v>30000</v>
          </cell>
          <cell r="I7354">
            <v>0</v>
          </cell>
          <cell r="J7354">
            <v>30000</v>
          </cell>
          <cell r="K7354">
            <v>0</v>
          </cell>
          <cell r="L7354">
            <v>0</v>
          </cell>
          <cell r="M7354">
            <v>0</v>
          </cell>
          <cell r="N7354">
            <v>30000</v>
          </cell>
        </row>
        <row r="7355">
          <cell r="A7355" t="str">
            <v>550.20.28.850-6000.10</v>
          </cell>
          <cell r="B7355" t="str">
            <v>550</v>
          </cell>
          <cell r="C7355" t="str">
            <v>20</v>
          </cell>
          <cell r="D7355" t="str">
            <v>28</v>
          </cell>
          <cell r="E7355" t="str">
            <v>850</v>
          </cell>
          <cell r="F7355" t="str">
            <v>6000.10</v>
          </cell>
          <cell r="G7355" t="str">
            <v>Professional Services Consultant</v>
          </cell>
          <cell r="H7355">
            <v>2300</v>
          </cell>
          <cell r="I7355">
            <v>0</v>
          </cell>
          <cell r="J7355">
            <v>2300</v>
          </cell>
          <cell r="K7355">
            <v>0</v>
          </cell>
          <cell r="L7355">
            <v>0</v>
          </cell>
          <cell r="M7355">
            <v>637.67999999999995</v>
          </cell>
          <cell r="N7355">
            <v>1662.32</v>
          </cell>
        </row>
        <row r="7356">
          <cell r="A7356" t="str">
            <v>550.20.28.850-6000.11</v>
          </cell>
          <cell r="B7356" t="str">
            <v>550</v>
          </cell>
          <cell r="C7356" t="str">
            <v>20</v>
          </cell>
          <cell r="D7356" t="str">
            <v>28</v>
          </cell>
          <cell r="E7356" t="str">
            <v>850</v>
          </cell>
          <cell r="F7356" t="str">
            <v>6000.11</v>
          </cell>
          <cell r="G7356" t="str">
            <v>Professional Services County Admin Fee</v>
          </cell>
          <cell r="H7356">
            <v>390</v>
          </cell>
          <cell r="I7356">
            <v>0</v>
          </cell>
          <cell r="J7356">
            <v>390</v>
          </cell>
          <cell r="K7356">
            <v>0</v>
          </cell>
          <cell r="L7356">
            <v>0</v>
          </cell>
          <cell r="M7356">
            <v>0</v>
          </cell>
          <cell r="N7356">
            <v>390</v>
          </cell>
        </row>
        <row r="7357">
          <cell r="A7357" t="str">
            <v>550.20.28.850-6100.01</v>
          </cell>
          <cell r="B7357" t="str">
            <v>550</v>
          </cell>
          <cell r="C7357" t="str">
            <v>20</v>
          </cell>
          <cell r="D7357" t="str">
            <v>28</v>
          </cell>
          <cell r="E7357" t="str">
            <v>850</v>
          </cell>
          <cell r="F7357" t="str">
            <v>6100.01</v>
          </cell>
          <cell r="G7357" t="str">
            <v>Utilities Electric</v>
          </cell>
          <cell r="H7357">
            <v>5000</v>
          </cell>
          <cell r="I7357">
            <v>0</v>
          </cell>
          <cell r="J7357">
            <v>5000</v>
          </cell>
          <cell r="K7357">
            <v>0</v>
          </cell>
          <cell r="L7357">
            <v>0</v>
          </cell>
          <cell r="M7357">
            <v>0</v>
          </cell>
          <cell r="N7357">
            <v>5000</v>
          </cell>
        </row>
        <row r="7358">
          <cell r="A7358" t="str">
            <v>550.20.28.850-6100.04</v>
          </cell>
          <cell r="B7358" t="str">
            <v>550</v>
          </cell>
          <cell r="C7358" t="str">
            <v>20</v>
          </cell>
          <cell r="D7358" t="str">
            <v>28</v>
          </cell>
          <cell r="E7358" t="str">
            <v>850</v>
          </cell>
          <cell r="F7358" t="str">
            <v>6100.04</v>
          </cell>
          <cell r="G7358" t="str">
            <v>Utilities Water</v>
          </cell>
          <cell r="H7358">
            <v>7000</v>
          </cell>
          <cell r="I7358">
            <v>0</v>
          </cell>
          <cell r="J7358">
            <v>7000</v>
          </cell>
          <cell r="K7358">
            <v>0</v>
          </cell>
          <cell r="L7358">
            <v>0</v>
          </cell>
          <cell r="M7358">
            <v>0</v>
          </cell>
          <cell r="N7358">
            <v>7000</v>
          </cell>
        </row>
        <row r="7359">
          <cell r="A7359" t="str">
            <v>550.20.28.850-6240.05</v>
          </cell>
          <cell r="B7359" t="str">
            <v>550</v>
          </cell>
          <cell r="C7359" t="str">
            <v>20</v>
          </cell>
          <cell r="D7359" t="str">
            <v>28</v>
          </cell>
          <cell r="E7359" t="str">
            <v>850</v>
          </cell>
          <cell r="F7359" t="str">
            <v>6240.05</v>
          </cell>
          <cell r="G7359" t="str">
            <v>Supplies-Parks Landscape Maintenance</v>
          </cell>
          <cell r="H7359">
            <v>8300</v>
          </cell>
          <cell r="I7359">
            <v>0</v>
          </cell>
          <cell r="J7359">
            <v>8300</v>
          </cell>
          <cell r="K7359">
            <v>0</v>
          </cell>
          <cell r="L7359">
            <v>0</v>
          </cell>
          <cell r="M7359">
            <v>0</v>
          </cell>
          <cell r="N7359">
            <v>8300</v>
          </cell>
        </row>
        <row r="7360">
          <cell r="A7360" t="str">
            <v>550.20.28.850-6400.03</v>
          </cell>
          <cell r="B7360" t="str">
            <v>550</v>
          </cell>
          <cell r="C7360" t="str">
            <v>20</v>
          </cell>
          <cell r="D7360" t="str">
            <v>28</v>
          </cell>
          <cell r="E7360" t="str">
            <v>850</v>
          </cell>
          <cell r="F7360" t="str">
            <v>6400.03</v>
          </cell>
          <cell r="G7360" t="str">
            <v>Repairs &amp; Maintenance Major Repair &amp; Contingency</v>
          </cell>
          <cell r="H7360">
            <v>10000</v>
          </cell>
          <cell r="I7360">
            <v>0</v>
          </cell>
          <cell r="J7360">
            <v>10000</v>
          </cell>
          <cell r="K7360">
            <v>0</v>
          </cell>
          <cell r="L7360">
            <v>0</v>
          </cell>
          <cell r="M7360">
            <v>1142.4000000000001</v>
          </cell>
          <cell r="N7360">
            <v>8857.6</v>
          </cell>
        </row>
        <row r="7361">
          <cell r="A7361" t="str">
            <v>550.20.28.850-6600.05</v>
          </cell>
          <cell r="B7361" t="str">
            <v>550</v>
          </cell>
          <cell r="C7361" t="str">
            <v>20</v>
          </cell>
          <cell r="D7361" t="str">
            <v>28</v>
          </cell>
          <cell r="E7361" t="str">
            <v>850</v>
          </cell>
          <cell r="F7361" t="str">
            <v>6600.05</v>
          </cell>
          <cell r="G7361" t="str">
            <v>Administrative Expenses Public/Legal Advertisement</v>
          </cell>
          <cell r="H7361">
            <v>100</v>
          </cell>
          <cell r="I7361">
            <v>0</v>
          </cell>
          <cell r="J7361">
            <v>100</v>
          </cell>
          <cell r="K7361">
            <v>0</v>
          </cell>
          <cell r="L7361">
            <v>0</v>
          </cell>
          <cell r="M7361">
            <v>0</v>
          </cell>
          <cell r="N7361">
            <v>100</v>
          </cell>
        </row>
        <row r="7362">
          <cell r="A7362" t="str">
            <v>550.20.28.850-6600.25</v>
          </cell>
          <cell r="B7362" t="str">
            <v>550</v>
          </cell>
          <cell r="C7362" t="str">
            <v>20</v>
          </cell>
          <cell r="D7362" t="str">
            <v>28</v>
          </cell>
          <cell r="E7362" t="str">
            <v>850</v>
          </cell>
          <cell r="F7362" t="str">
            <v>6600.25</v>
          </cell>
          <cell r="G7362" t="str">
            <v>Administrative Expenses Support Services-Indirect Labor</v>
          </cell>
          <cell r="H7362">
            <v>4720</v>
          </cell>
          <cell r="I7362">
            <v>0</v>
          </cell>
          <cell r="J7362">
            <v>4720</v>
          </cell>
          <cell r="K7362">
            <v>0</v>
          </cell>
          <cell r="L7362">
            <v>0</v>
          </cell>
          <cell r="M7362">
            <v>0</v>
          </cell>
          <cell r="N7362">
            <v>4720</v>
          </cell>
        </row>
        <row r="7363">
          <cell r="A7363" t="str">
            <v>550.20.28.850-6600.27</v>
          </cell>
          <cell r="B7363" t="str">
            <v>550</v>
          </cell>
          <cell r="C7363" t="str">
            <v>20</v>
          </cell>
          <cell r="D7363" t="str">
            <v>28</v>
          </cell>
          <cell r="E7363" t="str">
            <v>850</v>
          </cell>
          <cell r="F7363" t="str">
            <v>6600.27</v>
          </cell>
          <cell r="G7363" t="str">
            <v>Administrative Expenses Support Services-Direct Labor</v>
          </cell>
          <cell r="H7363">
            <v>69000</v>
          </cell>
          <cell r="I7363">
            <v>0</v>
          </cell>
          <cell r="J7363">
            <v>69000</v>
          </cell>
          <cell r="K7363">
            <v>0</v>
          </cell>
          <cell r="L7363">
            <v>0</v>
          </cell>
          <cell r="M7363">
            <v>0</v>
          </cell>
          <cell r="N7363">
            <v>69000</v>
          </cell>
        </row>
        <row r="7364">
          <cell r="A7364" t="str">
            <v>550.20.28.850-8300.97</v>
          </cell>
          <cell r="B7364" t="str">
            <v>550</v>
          </cell>
          <cell r="C7364" t="str">
            <v>20</v>
          </cell>
          <cell r="D7364" t="str">
            <v>28</v>
          </cell>
          <cell r="E7364" t="str">
            <v>850</v>
          </cell>
          <cell r="F7364" t="str">
            <v>8300.97</v>
          </cell>
          <cell r="G7364" t="str">
            <v>Capital Improvements-Parks LMD Cap Reserve</v>
          </cell>
          <cell r="H7364">
            <v>20000</v>
          </cell>
          <cell r="I7364">
            <v>0</v>
          </cell>
          <cell r="J7364">
            <v>20000</v>
          </cell>
          <cell r="K7364">
            <v>0</v>
          </cell>
          <cell r="L7364">
            <v>0</v>
          </cell>
          <cell r="M7364">
            <v>0</v>
          </cell>
          <cell r="N7364">
            <v>20000</v>
          </cell>
        </row>
        <row r="7365">
          <cell r="A7365" t="str">
            <v>550.20.28.851-6000.10</v>
          </cell>
          <cell r="B7365" t="str">
            <v>550</v>
          </cell>
          <cell r="C7365" t="str">
            <v>20</v>
          </cell>
          <cell r="D7365" t="str">
            <v>28</v>
          </cell>
          <cell r="E7365" t="str">
            <v>851</v>
          </cell>
          <cell r="F7365" t="str">
            <v>6000.10</v>
          </cell>
          <cell r="G7365" t="str">
            <v>Professional Services Consultant</v>
          </cell>
          <cell r="H7365">
            <v>2750</v>
          </cell>
          <cell r="I7365">
            <v>0</v>
          </cell>
          <cell r="J7365">
            <v>2750</v>
          </cell>
          <cell r="K7365">
            <v>0</v>
          </cell>
          <cell r="L7365">
            <v>0</v>
          </cell>
          <cell r="M7365">
            <v>496.26</v>
          </cell>
          <cell r="N7365">
            <v>2253.7399999999998</v>
          </cell>
        </row>
        <row r="7366">
          <cell r="A7366" t="str">
            <v>550.20.28.851-6000.11</v>
          </cell>
          <cell r="B7366" t="str">
            <v>550</v>
          </cell>
          <cell r="C7366" t="str">
            <v>20</v>
          </cell>
          <cell r="D7366" t="str">
            <v>28</v>
          </cell>
          <cell r="E7366" t="str">
            <v>851</v>
          </cell>
          <cell r="F7366" t="str">
            <v>6000.11</v>
          </cell>
          <cell r="G7366" t="str">
            <v>Professional Services County Admin Fee</v>
          </cell>
          <cell r="H7366">
            <v>125</v>
          </cell>
          <cell r="I7366">
            <v>0</v>
          </cell>
          <cell r="J7366">
            <v>125</v>
          </cell>
          <cell r="K7366">
            <v>0</v>
          </cell>
          <cell r="L7366">
            <v>0</v>
          </cell>
          <cell r="M7366">
            <v>0</v>
          </cell>
          <cell r="N7366">
            <v>125</v>
          </cell>
        </row>
        <row r="7367">
          <cell r="A7367" t="str">
            <v>550.20.28.851-6100.01</v>
          </cell>
          <cell r="B7367" t="str">
            <v>550</v>
          </cell>
          <cell r="C7367" t="str">
            <v>20</v>
          </cell>
          <cell r="D7367" t="str">
            <v>28</v>
          </cell>
          <cell r="E7367" t="str">
            <v>851</v>
          </cell>
          <cell r="F7367" t="str">
            <v>6100.01</v>
          </cell>
          <cell r="G7367" t="str">
            <v>Utilities Electric</v>
          </cell>
          <cell r="H7367">
            <v>2625</v>
          </cell>
          <cell r="I7367">
            <v>0</v>
          </cell>
          <cell r="J7367">
            <v>2625</v>
          </cell>
          <cell r="K7367">
            <v>0</v>
          </cell>
          <cell r="L7367">
            <v>0</v>
          </cell>
          <cell r="M7367">
            <v>0</v>
          </cell>
          <cell r="N7367">
            <v>2625</v>
          </cell>
        </row>
        <row r="7368">
          <cell r="A7368" t="str">
            <v>550.20.28.851-6100.04</v>
          </cell>
          <cell r="B7368" t="str">
            <v>550</v>
          </cell>
          <cell r="C7368" t="str">
            <v>20</v>
          </cell>
          <cell r="D7368" t="str">
            <v>28</v>
          </cell>
          <cell r="E7368" t="str">
            <v>851</v>
          </cell>
          <cell r="F7368" t="str">
            <v>6100.04</v>
          </cell>
          <cell r="G7368" t="str">
            <v>Utilities Water</v>
          </cell>
          <cell r="H7368">
            <v>2625</v>
          </cell>
          <cell r="I7368">
            <v>0</v>
          </cell>
          <cell r="J7368">
            <v>2625</v>
          </cell>
          <cell r="K7368">
            <v>0</v>
          </cell>
          <cell r="L7368">
            <v>0</v>
          </cell>
          <cell r="M7368">
            <v>0</v>
          </cell>
          <cell r="N7368">
            <v>2625</v>
          </cell>
        </row>
        <row r="7369">
          <cell r="A7369" t="str">
            <v>550.20.28.851-6240.05</v>
          </cell>
          <cell r="B7369" t="str">
            <v>550</v>
          </cell>
          <cell r="C7369" t="str">
            <v>20</v>
          </cell>
          <cell r="D7369" t="str">
            <v>28</v>
          </cell>
          <cell r="E7369" t="str">
            <v>851</v>
          </cell>
          <cell r="F7369" t="str">
            <v>6240.05</v>
          </cell>
          <cell r="G7369" t="str">
            <v>Supplies-Parks Landscape Maintenance</v>
          </cell>
          <cell r="H7369">
            <v>2650</v>
          </cell>
          <cell r="I7369">
            <v>0</v>
          </cell>
          <cell r="J7369">
            <v>2650</v>
          </cell>
          <cell r="K7369">
            <v>0</v>
          </cell>
          <cell r="L7369">
            <v>0</v>
          </cell>
          <cell r="M7369">
            <v>0</v>
          </cell>
          <cell r="N7369">
            <v>2650</v>
          </cell>
        </row>
        <row r="7370">
          <cell r="A7370" t="str">
            <v>550.20.28.851-6400.03</v>
          </cell>
          <cell r="B7370" t="str">
            <v>550</v>
          </cell>
          <cell r="C7370" t="str">
            <v>20</v>
          </cell>
          <cell r="D7370" t="str">
            <v>28</v>
          </cell>
          <cell r="E7370" t="str">
            <v>851</v>
          </cell>
          <cell r="F7370" t="str">
            <v>6400.03</v>
          </cell>
          <cell r="G7370" t="str">
            <v>Repairs &amp; Maintenance Major Repair &amp; Contingency</v>
          </cell>
          <cell r="H7370">
            <v>3300</v>
          </cell>
          <cell r="I7370">
            <v>0</v>
          </cell>
          <cell r="J7370">
            <v>3300</v>
          </cell>
          <cell r="K7370">
            <v>0</v>
          </cell>
          <cell r="L7370">
            <v>0</v>
          </cell>
          <cell r="M7370">
            <v>45.84</v>
          </cell>
          <cell r="N7370">
            <v>3254.16</v>
          </cell>
        </row>
        <row r="7371">
          <cell r="A7371" t="str">
            <v>550.20.28.851-6600.05</v>
          </cell>
          <cell r="B7371" t="str">
            <v>550</v>
          </cell>
          <cell r="C7371" t="str">
            <v>20</v>
          </cell>
          <cell r="D7371" t="str">
            <v>28</v>
          </cell>
          <cell r="E7371" t="str">
            <v>851</v>
          </cell>
          <cell r="F7371" t="str">
            <v>6600.05</v>
          </cell>
          <cell r="G7371" t="str">
            <v>Administrative Expenses Public/Legal Advertisement</v>
          </cell>
          <cell r="H7371">
            <v>100</v>
          </cell>
          <cell r="I7371">
            <v>0</v>
          </cell>
          <cell r="J7371">
            <v>100</v>
          </cell>
          <cell r="K7371">
            <v>0</v>
          </cell>
          <cell r="L7371">
            <v>0</v>
          </cell>
          <cell r="M7371">
            <v>0</v>
          </cell>
          <cell r="N7371">
            <v>100</v>
          </cell>
        </row>
        <row r="7372">
          <cell r="A7372" t="str">
            <v>550.20.28.851-6600.25</v>
          </cell>
          <cell r="B7372" t="str">
            <v>550</v>
          </cell>
          <cell r="C7372" t="str">
            <v>20</v>
          </cell>
          <cell r="D7372" t="str">
            <v>28</v>
          </cell>
          <cell r="E7372" t="str">
            <v>851</v>
          </cell>
          <cell r="F7372" t="str">
            <v>6600.25</v>
          </cell>
          <cell r="G7372" t="str">
            <v>Administrative Expenses Support Services-Indirect Labor</v>
          </cell>
          <cell r="H7372">
            <v>4720</v>
          </cell>
          <cell r="I7372">
            <v>0</v>
          </cell>
          <cell r="J7372">
            <v>4720</v>
          </cell>
          <cell r="K7372">
            <v>0</v>
          </cell>
          <cell r="L7372">
            <v>0</v>
          </cell>
          <cell r="M7372">
            <v>0</v>
          </cell>
          <cell r="N7372">
            <v>4720</v>
          </cell>
        </row>
        <row r="7373">
          <cell r="A7373" t="str">
            <v>550.20.28.851-6600.27</v>
          </cell>
          <cell r="B7373" t="str">
            <v>550</v>
          </cell>
          <cell r="C7373" t="str">
            <v>20</v>
          </cell>
          <cell r="D7373" t="str">
            <v>28</v>
          </cell>
          <cell r="E7373" t="str">
            <v>851</v>
          </cell>
          <cell r="F7373" t="str">
            <v>6600.27</v>
          </cell>
          <cell r="G7373" t="str">
            <v>Administrative Expenses Support Services-Direct Labor</v>
          </cell>
          <cell r="H7373">
            <v>16500</v>
          </cell>
          <cell r="I7373">
            <v>0</v>
          </cell>
          <cell r="J7373">
            <v>16500</v>
          </cell>
          <cell r="K7373">
            <v>0</v>
          </cell>
          <cell r="L7373">
            <v>0</v>
          </cell>
          <cell r="M7373">
            <v>0</v>
          </cell>
          <cell r="N7373">
            <v>16500</v>
          </cell>
        </row>
        <row r="7374">
          <cell r="A7374" t="str">
            <v>550.20.28.851-8300.97</v>
          </cell>
          <cell r="B7374" t="str">
            <v>550</v>
          </cell>
          <cell r="C7374" t="str">
            <v>20</v>
          </cell>
          <cell r="D7374" t="str">
            <v>28</v>
          </cell>
          <cell r="E7374" t="str">
            <v>851</v>
          </cell>
          <cell r="F7374" t="str">
            <v>8300.97</v>
          </cell>
          <cell r="G7374" t="str">
            <v>Capital Improvements-Parks LMD Cap Reserve</v>
          </cell>
          <cell r="H7374">
            <v>10000</v>
          </cell>
          <cell r="I7374">
            <v>0</v>
          </cell>
          <cell r="J7374">
            <v>10000</v>
          </cell>
          <cell r="K7374">
            <v>0</v>
          </cell>
          <cell r="L7374">
            <v>0</v>
          </cell>
          <cell r="M7374">
            <v>0</v>
          </cell>
          <cell r="N7374">
            <v>10000</v>
          </cell>
        </row>
        <row r="7375">
          <cell r="A7375" t="str">
            <v>550.20.28.852-6000.10</v>
          </cell>
          <cell r="B7375" t="str">
            <v>550</v>
          </cell>
          <cell r="C7375" t="str">
            <v>20</v>
          </cell>
          <cell r="D7375" t="str">
            <v>28</v>
          </cell>
          <cell r="E7375" t="str">
            <v>852</v>
          </cell>
          <cell r="F7375" t="str">
            <v>6000.10</v>
          </cell>
          <cell r="G7375" t="str">
            <v>Professional Services Consultant</v>
          </cell>
          <cell r="H7375">
            <v>2750</v>
          </cell>
          <cell r="I7375">
            <v>0</v>
          </cell>
          <cell r="J7375">
            <v>2750</v>
          </cell>
          <cell r="K7375">
            <v>0</v>
          </cell>
          <cell r="L7375">
            <v>0</v>
          </cell>
          <cell r="M7375">
            <v>496.26</v>
          </cell>
          <cell r="N7375">
            <v>2253.7399999999998</v>
          </cell>
        </row>
        <row r="7376">
          <cell r="A7376" t="str">
            <v>550.20.28.852-6000.11</v>
          </cell>
          <cell r="B7376" t="str">
            <v>550</v>
          </cell>
          <cell r="C7376" t="str">
            <v>20</v>
          </cell>
          <cell r="D7376" t="str">
            <v>28</v>
          </cell>
          <cell r="E7376" t="str">
            <v>852</v>
          </cell>
          <cell r="F7376" t="str">
            <v>6000.11</v>
          </cell>
          <cell r="G7376" t="str">
            <v>Professional Services County Admin Fee</v>
          </cell>
          <cell r="H7376">
            <v>125</v>
          </cell>
          <cell r="I7376">
            <v>0</v>
          </cell>
          <cell r="J7376">
            <v>125</v>
          </cell>
          <cell r="K7376">
            <v>0</v>
          </cell>
          <cell r="L7376">
            <v>0</v>
          </cell>
          <cell r="M7376">
            <v>0</v>
          </cell>
          <cell r="N7376">
            <v>125</v>
          </cell>
        </row>
        <row r="7377">
          <cell r="A7377" t="str">
            <v>550.20.28.852-6100.01</v>
          </cell>
          <cell r="B7377" t="str">
            <v>550</v>
          </cell>
          <cell r="C7377" t="str">
            <v>20</v>
          </cell>
          <cell r="D7377" t="str">
            <v>28</v>
          </cell>
          <cell r="E7377" t="str">
            <v>852</v>
          </cell>
          <cell r="F7377" t="str">
            <v>6100.01</v>
          </cell>
          <cell r="G7377" t="str">
            <v>Utilities Electric</v>
          </cell>
          <cell r="H7377">
            <v>4500</v>
          </cell>
          <cell r="I7377">
            <v>0</v>
          </cell>
          <cell r="J7377">
            <v>4500</v>
          </cell>
          <cell r="K7377">
            <v>0</v>
          </cell>
          <cell r="L7377">
            <v>0</v>
          </cell>
          <cell r="M7377">
            <v>0</v>
          </cell>
          <cell r="N7377">
            <v>4500</v>
          </cell>
        </row>
        <row r="7378">
          <cell r="A7378" t="str">
            <v>550.20.28.852-6100.04</v>
          </cell>
          <cell r="B7378" t="str">
            <v>550</v>
          </cell>
          <cell r="C7378" t="str">
            <v>20</v>
          </cell>
          <cell r="D7378" t="str">
            <v>28</v>
          </cell>
          <cell r="E7378" t="str">
            <v>852</v>
          </cell>
          <cell r="F7378" t="str">
            <v>6100.04</v>
          </cell>
          <cell r="G7378" t="str">
            <v>Utilities Water</v>
          </cell>
          <cell r="H7378">
            <v>4000</v>
          </cell>
          <cell r="I7378">
            <v>0</v>
          </cell>
          <cell r="J7378">
            <v>4000</v>
          </cell>
          <cell r="K7378">
            <v>0</v>
          </cell>
          <cell r="L7378">
            <v>0</v>
          </cell>
          <cell r="M7378">
            <v>1279.69</v>
          </cell>
          <cell r="N7378">
            <v>2720.31</v>
          </cell>
        </row>
        <row r="7379">
          <cell r="A7379" t="str">
            <v>550.20.28.852-6240.05</v>
          </cell>
          <cell r="B7379" t="str">
            <v>550</v>
          </cell>
          <cell r="C7379" t="str">
            <v>20</v>
          </cell>
          <cell r="D7379" t="str">
            <v>28</v>
          </cell>
          <cell r="E7379" t="str">
            <v>852</v>
          </cell>
          <cell r="F7379" t="str">
            <v>6240.05</v>
          </cell>
          <cell r="G7379" t="str">
            <v>Supplies-Parks Landscape Maintenance</v>
          </cell>
          <cell r="H7379">
            <v>2100</v>
          </cell>
          <cell r="I7379">
            <v>0</v>
          </cell>
          <cell r="J7379">
            <v>2100</v>
          </cell>
          <cell r="K7379">
            <v>0</v>
          </cell>
          <cell r="L7379">
            <v>0</v>
          </cell>
          <cell r="M7379">
            <v>0</v>
          </cell>
          <cell r="N7379">
            <v>2100</v>
          </cell>
        </row>
        <row r="7380">
          <cell r="A7380" t="str">
            <v>550.20.28.852-6400.03</v>
          </cell>
          <cell r="B7380" t="str">
            <v>550</v>
          </cell>
          <cell r="C7380" t="str">
            <v>20</v>
          </cell>
          <cell r="D7380" t="str">
            <v>28</v>
          </cell>
          <cell r="E7380" t="str">
            <v>852</v>
          </cell>
          <cell r="F7380" t="str">
            <v>6400.03</v>
          </cell>
          <cell r="G7380" t="str">
            <v>Repairs &amp; Maintenance Major Repair &amp; Contingency</v>
          </cell>
          <cell r="H7380">
            <v>4000</v>
          </cell>
          <cell r="I7380">
            <v>0</v>
          </cell>
          <cell r="J7380">
            <v>4000</v>
          </cell>
          <cell r="K7380">
            <v>0</v>
          </cell>
          <cell r="L7380">
            <v>0</v>
          </cell>
          <cell r="M7380">
            <v>269.38</v>
          </cell>
          <cell r="N7380">
            <v>3730.62</v>
          </cell>
        </row>
        <row r="7381">
          <cell r="A7381" t="str">
            <v>550.20.28.852-6600.05</v>
          </cell>
          <cell r="B7381" t="str">
            <v>550</v>
          </cell>
          <cell r="C7381" t="str">
            <v>20</v>
          </cell>
          <cell r="D7381" t="str">
            <v>28</v>
          </cell>
          <cell r="E7381" t="str">
            <v>852</v>
          </cell>
          <cell r="F7381" t="str">
            <v>6600.05</v>
          </cell>
          <cell r="G7381" t="str">
            <v>Administrative Expenses Public/Legal Advertisement</v>
          </cell>
          <cell r="H7381">
            <v>100</v>
          </cell>
          <cell r="I7381">
            <v>0</v>
          </cell>
          <cell r="J7381">
            <v>100</v>
          </cell>
          <cell r="K7381">
            <v>0</v>
          </cell>
          <cell r="L7381">
            <v>0</v>
          </cell>
          <cell r="M7381">
            <v>0</v>
          </cell>
          <cell r="N7381">
            <v>100</v>
          </cell>
        </row>
        <row r="7382">
          <cell r="A7382" t="str">
            <v>550.20.28.852-6600.25</v>
          </cell>
          <cell r="B7382" t="str">
            <v>550</v>
          </cell>
          <cell r="C7382" t="str">
            <v>20</v>
          </cell>
          <cell r="D7382" t="str">
            <v>28</v>
          </cell>
          <cell r="E7382" t="str">
            <v>852</v>
          </cell>
          <cell r="F7382" t="str">
            <v>6600.25</v>
          </cell>
          <cell r="G7382" t="str">
            <v>Administrative Expenses Support Services-Indirect Labor</v>
          </cell>
          <cell r="H7382">
            <v>4720</v>
          </cell>
          <cell r="I7382">
            <v>0</v>
          </cell>
          <cell r="J7382">
            <v>4720</v>
          </cell>
          <cell r="K7382">
            <v>0</v>
          </cell>
          <cell r="L7382">
            <v>0</v>
          </cell>
          <cell r="M7382">
            <v>0</v>
          </cell>
          <cell r="N7382">
            <v>4720</v>
          </cell>
        </row>
        <row r="7383">
          <cell r="A7383" t="str">
            <v>550.20.28.852-6600.27</v>
          </cell>
          <cell r="B7383" t="str">
            <v>550</v>
          </cell>
          <cell r="C7383" t="str">
            <v>20</v>
          </cell>
          <cell r="D7383" t="str">
            <v>28</v>
          </cell>
          <cell r="E7383" t="str">
            <v>852</v>
          </cell>
          <cell r="F7383" t="str">
            <v>6600.27</v>
          </cell>
          <cell r="G7383" t="str">
            <v>Administrative Expenses Support Services-Direct Labor</v>
          </cell>
          <cell r="H7383">
            <v>15000</v>
          </cell>
          <cell r="I7383">
            <v>0</v>
          </cell>
          <cell r="J7383">
            <v>15000</v>
          </cell>
          <cell r="K7383">
            <v>0</v>
          </cell>
          <cell r="L7383">
            <v>0</v>
          </cell>
          <cell r="M7383">
            <v>0</v>
          </cell>
          <cell r="N7383">
            <v>15000</v>
          </cell>
        </row>
        <row r="7384">
          <cell r="A7384" t="str">
            <v>550.20.28.852-8300.97</v>
          </cell>
          <cell r="B7384" t="str">
            <v>550</v>
          </cell>
          <cell r="C7384" t="str">
            <v>20</v>
          </cell>
          <cell r="D7384" t="str">
            <v>28</v>
          </cell>
          <cell r="E7384" t="str">
            <v>852</v>
          </cell>
          <cell r="F7384" t="str">
            <v>8300.97</v>
          </cell>
          <cell r="G7384" t="str">
            <v>Capital Improvements-Parks LMD Cap Reserve</v>
          </cell>
          <cell r="H7384">
            <v>10000</v>
          </cell>
          <cell r="I7384">
            <v>0</v>
          </cell>
          <cell r="J7384">
            <v>10000</v>
          </cell>
          <cell r="K7384">
            <v>0</v>
          </cell>
          <cell r="L7384">
            <v>0</v>
          </cell>
          <cell r="M7384">
            <v>0</v>
          </cell>
          <cell r="N7384">
            <v>10000</v>
          </cell>
        </row>
        <row r="7385">
          <cell r="A7385" t="str">
            <v>550.20.28.853-6000.01</v>
          </cell>
          <cell r="B7385" t="str">
            <v>550</v>
          </cell>
          <cell r="C7385" t="str">
            <v>20</v>
          </cell>
          <cell r="D7385" t="str">
            <v>28</v>
          </cell>
          <cell r="E7385" t="str">
            <v>853</v>
          </cell>
          <cell r="F7385" t="str">
            <v>6000.01</v>
          </cell>
          <cell r="G7385" t="str">
            <v>Professional Services General</v>
          </cell>
          <cell r="H7385">
            <v>0</v>
          </cell>
          <cell r="I7385">
            <v>0</v>
          </cell>
          <cell r="J7385">
            <v>0</v>
          </cell>
          <cell r="K7385">
            <v>0</v>
          </cell>
          <cell r="L7385">
            <v>0</v>
          </cell>
          <cell r="M7385">
            <v>0</v>
          </cell>
          <cell r="N7385">
            <v>0</v>
          </cell>
        </row>
        <row r="7386">
          <cell r="A7386" t="str">
            <v>550.20.28.853-6000.10</v>
          </cell>
          <cell r="B7386" t="str">
            <v>550</v>
          </cell>
          <cell r="C7386" t="str">
            <v>20</v>
          </cell>
          <cell r="D7386" t="str">
            <v>28</v>
          </cell>
          <cell r="E7386" t="str">
            <v>853</v>
          </cell>
          <cell r="F7386" t="str">
            <v>6000.10</v>
          </cell>
          <cell r="G7386" t="str">
            <v>Professional Services Consultant</v>
          </cell>
          <cell r="H7386">
            <v>0</v>
          </cell>
          <cell r="I7386">
            <v>0</v>
          </cell>
          <cell r="J7386">
            <v>0</v>
          </cell>
          <cell r="K7386">
            <v>0</v>
          </cell>
          <cell r="L7386">
            <v>0</v>
          </cell>
          <cell r="M7386">
            <v>0</v>
          </cell>
          <cell r="N7386">
            <v>0</v>
          </cell>
        </row>
        <row r="7387">
          <cell r="A7387" t="str">
            <v>550.20.28.853-6000.11</v>
          </cell>
          <cell r="B7387" t="str">
            <v>550</v>
          </cell>
          <cell r="C7387" t="str">
            <v>20</v>
          </cell>
          <cell r="D7387" t="str">
            <v>28</v>
          </cell>
          <cell r="E7387" t="str">
            <v>853</v>
          </cell>
          <cell r="F7387" t="str">
            <v>6000.11</v>
          </cell>
          <cell r="G7387" t="str">
            <v>Professional Services County Admin Fee</v>
          </cell>
          <cell r="H7387">
            <v>0</v>
          </cell>
          <cell r="I7387">
            <v>0</v>
          </cell>
          <cell r="J7387">
            <v>0</v>
          </cell>
          <cell r="K7387">
            <v>0</v>
          </cell>
          <cell r="L7387">
            <v>0</v>
          </cell>
          <cell r="M7387">
            <v>0</v>
          </cell>
          <cell r="N7387">
            <v>0</v>
          </cell>
        </row>
        <row r="7388">
          <cell r="A7388" t="str">
            <v>550.20.28.853-6100.01</v>
          </cell>
          <cell r="B7388" t="str">
            <v>550</v>
          </cell>
          <cell r="C7388" t="str">
            <v>20</v>
          </cell>
          <cell r="D7388" t="str">
            <v>28</v>
          </cell>
          <cell r="E7388" t="str">
            <v>853</v>
          </cell>
          <cell r="F7388" t="str">
            <v>6100.01</v>
          </cell>
          <cell r="G7388" t="str">
            <v>Utilities Electric</v>
          </cell>
          <cell r="H7388">
            <v>0</v>
          </cell>
          <cell r="I7388">
            <v>0</v>
          </cell>
          <cell r="J7388">
            <v>0</v>
          </cell>
          <cell r="K7388">
            <v>0</v>
          </cell>
          <cell r="L7388">
            <v>0</v>
          </cell>
          <cell r="M7388">
            <v>0</v>
          </cell>
          <cell r="N7388">
            <v>0</v>
          </cell>
        </row>
        <row r="7389">
          <cell r="A7389" t="str">
            <v>550.20.28.853-6100.04</v>
          </cell>
          <cell r="B7389" t="str">
            <v>550</v>
          </cell>
          <cell r="C7389" t="str">
            <v>20</v>
          </cell>
          <cell r="D7389" t="str">
            <v>28</v>
          </cell>
          <cell r="E7389" t="str">
            <v>853</v>
          </cell>
          <cell r="F7389" t="str">
            <v>6100.04</v>
          </cell>
          <cell r="G7389" t="str">
            <v>Utilities Water</v>
          </cell>
          <cell r="H7389">
            <v>0</v>
          </cell>
          <cell r="I7389">
            <v>0</v>
          </cell>
          <cell r="J7389">
            <v>0</v>
          </cell>
          <cell r="K7389">
            <v>0</v>
          </cell>
          <cell r="L7389">
            <v>0</v>
          </cell>
          <cell r="M7389">
            <v>0</v>
          </cell>
          <cell r="N7389">
            <v>0</v>
          </cell>
        </row>
        <row r="7390">
          <cell r="A7390" t="str">
            <v>550.20.28.853-6240.05</v>
          </cell>
          <cell r="B7390" t="str">
            <v>550</v>
          </cell>
          <cell r="C7390" t="str">
            <v>20</v>
          </cell>
          <cell r="D7390" t="str">
            <v>28</v>
          </cell>
          <cell r="E7390" t="str">
            <v>853</v>
          </cell>
          <cell r="F7390" t="str">
            <v>6240.05</v>
          </cell>
          <cell r="G7390" t="str">
            <v>Supplies-Parks Landscape Maintenance</v>
          </cell>
          <cell r="H7390">
            <v>0</v>
          </cell>
          <cell r="I7390">
            <v>0</v>
          </cell>
          <cell r="J7390">
            <v>0</v>
          </cell>
          <cell r="K7390">
            <v>0</v>
          </cell>
          <cell r="L7390">
            <v>0</v>
          </cell>
          <cell r="M7390">
            <v>0</v>
          </cell>
          <cell r="N7390">
            <v>0</v>
          </cell>
        </row>
        <row r="7391">
          <cell r="A7391" t="str">
            <v>550.20.28.853-6400.03</v>
          </cell>
          <cell r="B7391" t="str">
            <v>550</v>
          </cell>
          <cell r="C7391" t="str">
            <v>20</v>
          </cell>
          <cell r="D7391" t="str">
            <v>28</v>
          </cell>
          <cell r="E7391" t="str">
            <v>853</v>
          </cell>
          <cell r="F7391" t="str">
            <v>6400.03</v>
          </cell>
          <cell r="G7391" t="str">
            <v>Repairs &amp; Maintenance Major Repair &amp; Contingency</v>
          </cell>
          <cell r="H7391">
            <v>0</v>
          </cell>
          <cell r="I7391">
            <v>0</v>
          </cell>
          <cell r="J7391">
            <v>0</v>
          </cell>
          <cell r="K7391">
            <v>0</v>
          </cell>
          <cell r="L7391">
            <v>0</v>
          </cell>
          <cell r="M7391">
            <v>0</v>
          </cell>
          <cell r="N7391">
            <v>0</v>
          </cell>
        </row>
        <row r="7392">
          <cell r="A7392" t="str">
            <v>550.20.28.853-6600.05</v>
          </cell>
          <cell r="B7392" t="str">
            <v>550</v>
          </cell>
          <cell r="C7392" t="str">
            <v>20</v>
          </cell>
          <cell r="D7392" t="str">
            <v>28</v>
          </cell>
          <cell r="E7392" t="str">
            <v>853</v>
          </cell>
          <cell r="F7392" t="str">
            <v>6600.05</v>
          </cell>
          <cell r="G7392" t="str">
            <v>Administrative Expenses Public/Legal Advertisement</v>
          </cell>
          <cell r="H7392">
            <v>0</v>
          </cell>
          <cell r="I7392">
            <v>0</v>
          </cell>
          <cell r="J7392">
            <v>0</v>
          </cell>
          <cell r="K7392">
            <v>0</v>
          </cell>
          <cell r="L7392">
            <v>0</v>
          </cell>
          <cell r="M7392">
            <v>0</v>
          </cell>
          <cell r="N7392">
            <v>0</v>
          </cell>
        </row>
        <row r="7393">
          <cell r="A7393" t="str">
            <v>550.20.28.853-6600.25</v>
          </cell>
          <cell r="B7393" t="str">
            <v>550</v>
          </cell>
          <cell r="C7393" t="str">
            <v>20</v>
          </cell>
          <cell r="D7393" t="str">
            <v>28</v>
          </cell>
          <cell r="E7393" t="str">
            <v>853</v>
          </cell>
          <cell r="F7393" t="str">
            <v>6600.25</v>
          </cell>
          <cell r="G7393" t="str">
            <v>Administrative Expenses Support Services-Indirect Labor</v>
          </cell>
          <cell r="H7393">
            <v>0</v>
          </cell>
          <cell r="I7393">
            <v>0</v>
          </cell>
          <cell r="J7393">
            <v>0</v>
          </cell>
          <cell r="K7393">
            <v>0</v>
          </cell>
          <cell r="L7393">
            <v>0</v>
          </cell>
          <cell r="M7393">
            <v>0</v>
          </cell>
          <cell r="N7393">
            <v>0</v>
          </cell>
        </row>
        <row r="7394">
          <cell r="A7394" t="str">
            <v>550.20.28.853-6600.27</v>
          </cell>
          <cell r="B7394" t="str">
            <v>550</v>
          </cell>
          <cell r="C7394" t="str">
            <v>20</v>
          </cell>
          <cell r="D7394" t="str">
            <v>28</v>
          </cell>
          <cell r="E7394" t="str">
            <v>853</v>
          </cell>
          <cell r="F7394" t="str">
            <v>6600.27</v>
          </cell>
          <cell r="G7394" t="str">
            <v>Administrative Expenses Support Services-Direct Labor</v>
          </cell>
          <cell r="H7394">
            <v>0</v>
          </cell>
          <cell r="I7394">
            <v>0</v>
          </cell>
          <cell r="J7394">
            <v>0</v>
          </cell>
          <cell r="K7394">
            <v>0</v>
          </cell>
          <cell r="L7394">
            <v>0</v>
          </cell>
          <cell r="M7394">
            <v>0</v>
          </cell>
          <cell r="N7394">
            <v>0</v>
          </cell>
        </row>
        <row r="7395">
          <cell r="A7395" t="str">
            <v>550.20.28.853-8300.97</v>
          </cell>
          <cell r="B7395" t="str">
            <v>550</v>
          </cell>
          <cell r="C7395" t="str">
            <v>20</v>
          </cell>
          <cell r="D7395" t="str">
            <v>28</v>
          </cell>
          <cell r="E7395" t="str">
            <v>853</v>
          </cell>
          <cell r="F7395" t="str">
            <v>8300.97</v>
          </cell>
          <cell r="G7395" t="str">
            <v>Capital Improvements-Parks LMD Cap Reserve</v>
          </cell>
          <cell r="H7395">
            <v>0</v>
          </cell>
          <cell r="I7395">
            <v>0</v>
          </cell>
          <cell r="J7395">
            <v>0</v>
          </cell>
          <cell r="K7395">
            <v>0</v>
          </cell>
          <cell r="L7395">
            <v>0</v>
          </cell>
          <cell r="M7395">
            <v>0</v>
          </cell>
          <cell r="N7395">
            <v>0</v>
          </cell>
        </row>
        <row r="7396">
          <cell r="A7396" t="str">
            <v>550.30.40.001-6000.01</v>
          </cell>
          <cell r="B7396" t="str">
            <v>550</v>
          </cell>
          <cell r="C7396" t="str">
            <v>30</v>
          </cell>
          <cell r="D7396" t="str">
            <v>40</v>
          </cell>
          <cell r="E7396" t="str">
            <v>001</v>
          </cell>
          <cell r="F7396" t="str">
            <v>6000.01</v>
          </cell>
          <cell r="G7396" t="str">
            <v>Professional Services General</v>
          </cell>
          <cell r="H7396">
            <v>0</v>
          </cell>
          <cell r="I7396">
            <v>0</v>
          </cell>
          <cell r="J7396">
            <v>0</v>
          </cell>
          <cell r="K7396">
            <v>0</v>
          </cell>
          <cell r="L7396">
            <v>0</v>
          </cell>
          <cell r="M7396">
            <v>0</v>
          </cell>
          <cell r="N739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100.00.00.900-4000.01</v>
          </cell>
        </row>
        <row r="692">
          <cell r="A692" t="str">
            <v>550.20.28.801-4560.05</v>
          </cell>
          <cell r="B692" t="str">
            <v>550</v>
          </cell>
          <cell r="C692" t="str">
            <v>20</v>
          </cell>
          <cell r="D692" t="str">
            <v>28</v>
          </cell>
          <cell r="E692" t="str">
            <v>801</v>
          </cell>
          <cell r="F692" t="str">
            <v>4560.05</v>
          </cell>
          <cell r="G692" t="str">
            <v>Charges for Services-Parks CFD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19816</v>
          </cell>
          <cell r="N692">
            <v>-19816</v>
          </cell>
        </row>
        <row r="693">
          <cell r="A693" t="str">
            <v>550.20.28.838-4560.05</v>
          </cell>
          <cell r="B693" t="str">
            <v>550</v>
          </cell>
          <cell r="C693" t="str">
            <v>20</v>
          </cell>
          <cell r="D693" t="str">
            <v>28</v>
          </cell>
          <cell r="E693" t="str">
            <v>838</v>
          </cell>
          <cell r="F693" t="str">
            <v>4560.05</v>
          </cell>
          <cell r="G693" t="str">
            <v>Charges for Services-Parks CFD</v>
          </cell>
          <cell r="H693">
            <v>74055</v>
          </cell>
          <cell r="I693">
            <v>0</v>
          </cell>
          <cell r="J693">
            <v>74055</v>
          </cell>
          <cell r="K693">
            <v>0</v>
          </cell>
          <cell r="L693">
            <v>0</v>
          </cell>
          <cell r="M693">
            <v>0</v>
          </cell>
          <cell r="N693">
            <v>74055</v>
          </cell>
        </row>
        <row r="694">
          <cell r="A694" t="str">
            <v>550.20.28.838-4700.01</v>
          </cell>
          <cell r="B694" t="str">
            <v>550</v>
          </cell>
          <cell r="C694" t="str">
            <v>20</v>
          </cell>
          <cell r="D694" t="str">
            <v>28</v>
          </cell>
          <cell r="E694" t="str">
            <v>838</v>
          </cell>
          <cell r="F694" t="str">
            <v>4700.01</v>
          </cell>
          <cell r="G694" t="str">
            <v>Investment Earnings Interest on Investments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 t="str">
            <v>550.20.28.838-4850.04</v>
          </cell>
          <cell r="B695" t="str">
            <v>550</v>
          </cell>
          <cell r="C695" t="str">
            <v>20</v>
          </cell>
          <cell r="D695" t="str">
            <v>28</v>
          </cell>
          <cell r="E695" t="str">
            <v>838</v>
          </cell>
          <cell r="F695" t="str">
            <v>4850.04</v>
          </cell>
          <cell r="G695" t="str">
            <v>Other Revenue Rental of Property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 t="str">
            <v>550.20.28.839-4560.02</v>
          </cell>
          <cell r="B696" t="str">
            <v>550</v>
          </cell>
          <cell r="C696" t="str">
            <v>20</v>
          </cell>
          <cell r="D696" t="str">
            <v>28</v>
          </cell>
          <cell r="E696" t="str">
            <v>839</v>
          </cell>
          <cell r="F696" t="str">
            <v>4560.02</v>
          </cell>
          <cell r="G696" t="str">
            <v>Charges for Services-Parks LMD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 t="str">
            <v>550.20.28.839-4560.05</v>
          </cell>
          <cell r="B697" t="str">
            <v>550</v>
          </cell>
          <cell r="C697" t="str">
            <v>20</v>
          </cell>
          <cell r="D697" t="str">
            <v>28</v>
          </cell>
          <cell r="E697" t="str">
            <v>839</v>
          </cell>
          <cell r="F697" t="str">
            <v>4560.05</v>
          </cell>
          <cell r="G697" t="str">
            <v>Charges for Services-Parks CFD</v>
          </cell>
          <cell r="H697">
            <v>79270</v>
          </cell>
          <cell r="I697">
            <v>0</v>
          </cell>
          <cell r="J697">
            <v>79270</v>
          </cell>
          <cell r="K697">
            <v>0</v>
          </cell>
          <cell r="L697">
            <v>0</v>
          </cell>
          <cell r="M697">
            <v>0</v>
          </cell>
          <cell r="N697">
            <v>79270</v>
          </cell>
        </row>
        <row r="698">
          <cell r="A698" t="str">
            <v>550.20.28.839-4850.04</v>
          </cell>
          <cell r="B698" t="str">
            <v>550</v>
          </cell>
          <cell r="C698" t="str">
            <v>20</v>
          </cell>
          <cell r="D698" t="str">
            <v>28</v>
          </cell>
          <cell r="E698" t="str">
            <v>839</v>
          </cell>
          <cell r="F698" t="str">
            <v>4850.04</v>
          </cell>
          <cell r="G698" t="str">
            <v>Other Revenue Rental of Property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 t="str">
            <v>550.20.28.840-4560.02</v>
          </cell>
          <cell r="B699" t="str">
            <v>550</v>
          </cell>
          <cell r="C699" t="str">
            <v>20</v>
          </cell>
          <cell r="D699" t="str">
            <v>28</v>
          </cell>
          <cell r="E699" t="str">
            <v>840</v>
          </cell>
          <cell r="F699" t="str">
            <v>4560.02</v>
          </cell>
          <cell r="G699" t="str">
            <v>Charges for Services-Parks LMD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 t="str">
            <v>550.20.28.840-4560.05</v>
          </cell>
          <cell r="B700" t="str">
            <v>550</v>
          </cell>
          <cell r="C700" t="str">
            <v>20</v>
          </cell>
          <cell r="D700" t="str">
            <v>28</v>
          </cell>
          <cell r="E700" t="str">
            <v>840</v>
          </cell>
          <cell r="F700" t="str">
            <v>4560.05</v>
          </cell>
          <cell r="G700" t="str">
            <v>Charges for Services-Parks CFD</v>
          </cell>
          <cell r="H700">
            <v>82550</v>
          </cell>
          <cell r="I700">
            <v>0</v>
          </cell>
          <cell r="J700">
            <v>82550</v>
          </cell>
          <cell r="K700">
            <v>0</v>
          </cell>
          <cell r="L700">
            <v>0</v>
          </cell>
          <cell r="M700">
            <v>0</v>
          </cell>
          <cell r="N700">
            <v>82550</v>
          </cell>
        </row>
        <row r="701">
          <cell r="A701" t="str">
            <v>550.20.28.840-4850.04</v>
          </cell>
          <cell r="B701" t="str">
            <v>550</v>
          </cell>
          <cell r="C701" t="str">
            <v>20</v>
          </cell>
          <cell r="D701" t="str">
            <v>28</v>
          </cell>
          <cell r="E701" t="str">
            <v>840</v>
          </cell>
          <cell r="F701" t="str">
            <v>4850.04</v>
          </cell>
          <cell r="G701" t="str">
            <v>Other Revenue Rental of Property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 t="str">
            <v>550.20.28.841-4560.02</v>
          </cell>
          <cell r="B702" t="str">
            <v>550</v>
          </cell>
          <cell r="C702" t="str">
            <v>20</v>
          </cell>
          <cell r="D702" t="str">
            <v>28</v>
          </cell>
          <cell r="E702" t="str">
            <v>841</v>
          </cell>
          <cell r="F702" t="str">
            <v>4560.02</v>
          </cell>
          <cell r="G702" t="str">
            <v>Charges for Services-Parks LMD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 t="str">
            <v>550.20.28.841-4560.05</v>
          </cell>
          <cell r="B703" t="str">
            <v>550</v>
          </cell>
          <cell r="C703" t="str">
            <v>20</v>
          </cell>
          <cell r="D703" t="str">
            <v>28</v>
          </cell>
          <cell r="E703" t="str">
            <v>841</v>
          </cell>
          <cell r="F703" t="str">
            <v>4560.05</v>
          </cell>
          <cell r="G703" t="str">
            <v>Charges for Services-Parks CFD</v>
          </cell>
          <cell r="H703">
            <v>94455</v>
          </cell>
          <cell r="I703">
            <v>0</v>
          </cell>
          <cell r="J703">
            <v>94455</v>
          </cell>
          <cell r="K703">
            <v>0</v>
          </cell>
          <cell r="L703">
            <v>0</v>
          </cell>
          <cell r="M703">
            <v>0</v>
          </cell>
          <cell r="N703">
            <v>94455</v>
          </cell>
        </row>
        <row r="704">
          <cell r="A704" t="str">
            <v>550.20.28.841-4850.04</v>
          </cell>
          <cell r="B704" t="str">
            <v>550</v>
          </cell>
          <cell r="C704" t="str">
            <v>20</v>
          </cell>
          <cell r="D704" t="str">
            <v>28</v>
          </cell>
          <cell r="E704" t="str">
            <v>841</v>
          </cell>
          <cell r="F704" t="str">
            <v>4850.04</v>
          </cell>
          <cell r="G704" t="str">
            <v>Other Revenue Rental of Property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 t="str">
            <v>550.20.28.842-4560.05</v>
          </cell>
          <cell r="B705" t="str">
            <v>550</v>
          </cell>
          <cell r="C705" t="str">
            <v>20</v>
          </cell>
          <cell r="D705" t="str">
            <v>28</v>
          </cell>
          <cell r="E705" t="str">
            <v>842</v>
          </cell>
          <cell r="F705" t="str">
            <v>4560.05</v>
          </cell>
          <cell r="G705" t="str">
            <v>Charges for Services-Parks CFD</v>
          </cell>
          <cell r="H705">
            <v>90780</v>
          </cell>
          <cell r="I705">
            <v>0</v>
          </cell>
          <cell r="J705">
            <v>90780</v>
          </cell>
          <cell r="K705">
            <v>0</v>
          </cell>
          <cell r="L705">
            <v>0</v>
          </cell>
          <cell r="M705">
            <v>0</v>
          </cell>
          <cell r="N705">
            <v>90780</v>
          </cell>
        </row>
        <row r="706">
          <cell r="A706" t="str">
            <v>550.20.28.842-4850.04</v>
          </cell>
          <cell r="B706" t="str">
            <v>550</v>
          </cell>
          <cell r="C706" t="str">
            <v>20</v>
          </cell>
          <cell r="D706" t="str">
            <v>28</v>
          </cell>
          <cell r="E706" t="str">
            <v>842</v>
          </cell>
          <cell r="F706" t="str">
            <v>4850.04</v>
          </cell>
          <cell r="G706" t="str">
            <v>Other Revenue Rental of Property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 t="str">
            <v>550.20.28.843-4560.02</v>
          </cell>
          <cell r="B707" t="str">
            <v>550</v>
          </cell>
          <cell r="C707" t="str">
            <v>20</v>
          </cell>
          <cell r="D707" t="str">
            <v>28</v>
          </cell>
          <cell r="E707" t="str">
            <v>843</v>
          </cell>
          <cell r="F707" t="str">
            <v>4560.02</v>
          </cell>
          <cell r="G707" t="str">
            <v>Charges for Services-Parks LMD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 t="str">
            <v>550.20.28.843-4560.05</v>
          </cell>
          <cell r="B708" t="str">
            <v>550</v>
          </cell>
          <cell r="C708" t="str">
            <v>20</v>
          </cell>
          <cell r="D708" t="str">
            <v>28</v>
          </cell>
          <cell r="E708" t="str">
            <v>843</v>
          </cell>
          <cell r="F708" t="str">
            <v>4560.05</v>
          </cell>
          <cell r="G708" t="str">
            <v>Charges for Services-Parks CFD</v>
          </cell>
          <cell r="H708">
            <v>22235</v>
          </cell>
          <cell r="I708">
            <v>0</v>
          </cell>
          <cell r="J708">
            <v>22235</v>
          </cell>
          <cell r="K708">
            <v>0</v>
          </cell>
          <cell r="L708">
            <v>0</v>
          </cell>
          <cell r="M708">
            <v>0</v>
          </cell>
          <cell r="N708">
            <v>22235</v>
          </cell>
        </row>
        <row r="709">
          <cell r="A709" t="str">
            <v>550.20.28.843-4850.04</v>
          </cell>
          <cell r="B709" t="str">
            <v>550</v>
          </cell>
          <cell r="C709" t="str">
            <v>20</v>
          </cell>
          <cell r="D709" t="str">
            <v>28</v>
          </cell>
          <cell r="E709" t="str">
            <v>843</v>
          </cell>
          <cell r="F709" t="str">
            <v>4850.04</v>
          </cell>
          <cell r="G709" t="str">
            <v>Other Revenue Rental of Property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 t="str">
            <v>550.20.28.844-4560.05</v>
          </cell>
          <cell r="B710" t="str">
            <v>550</v>
          </cell>
          <cell r="C710" t="str">
            <v>20</v>
          </cell>
          <cell r="D710" t="str">
            <v>28</v>
          </cell>
          <cell r="E710" t="str">
            <v>844</v>
          </cell>
          <cell r="F710" t="str">
            <v>4560.05</v>
          </cell>
          <cell r="G710" t="str">
            <v>Charges for Services-Parks CFD</v>
          </cell>
          <cell r="H710">
            <v>65580</v>
          </cell>
          <cell r="I710">
            <v>0</v>
          </cell>
          <cell r="J710">
            <v>65580</v>
          </cell>
          <cell r="K710">
            <v>0</v>
          </cell>
          <cell r="L710">
            <v>0</v>
          </cell>
          <cell r="M710">
            <v>0</v>
          </cell>
          <cell r="N710">
            <v>65580</v>
          </cell>
        </row>
        <row r="711">
          <cell r="A711" t="str">
            <v>550.20.28.844-4850.04</v>
          </cell>
          <cell r="B711" t="str">
            <v>550</v>
          </cell>
          <cell r="C711" t="str">
            <v>20</v>
          </cell>
          <cell r="D711" t="str">
            <v>28</v>
          </cell>
          <cell r="E711" t="str">
            <v>844</v>
          </cell>
          <cell r="F711" t="str">
            <v>4850.04</v>
          </cell>
          <cell r="G711" t="str">
            <v>Other Revenue Rental of Property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 t="str">
            <v>550.20.28.845-4560.05</v>
          </cell>
          <cell r="B712" t="str">
            <v>550</v>
          </cell>
          <cell r="C712" t="str">
            <v>20</v>
          </cell>
          <cell r="D712" t="str">
            <v>28</v>
          </cell>
          <cell r="E712" t="str">
            <v>845</v>
          </cell>
          <cell r="F712" t="str">
            <v>4560.05</v>
          </cell>
          <cell r="G712" t="str">
            <v>Charges for Services-Parks CFD</v>
          </cell>
          <cell r="H712">
            <v>77115</v>
          </cell>
          <cell r="I712">
            <v>0</v>
          </cell>
          <cell r="J712">
            <v>77115</v>
          </cell>
          <cell r="K712">
            <v>0</v>
          </cell>
          <cell r="L712">
            <v>0</v>
          </cell>
          <cell r="M712">
            <v>0</v>
          </cell>
          <cell r="N712">
            <v>77115</v>
          </cell>
        </row>
        <row r="713">
          <cell r="A713" t="str">
            <v>550.20.28.845-4850.04</v>
          </cell>
          <cell r="B713" t="str">
            <v>550</v>
          </cell>
          <cell r="C713" t="str">
            <v>20</v>
          </cell>
          <cell r="D713" t="str">
            <v>28</v>
          </cell>
          <cell r="E713" t="str">
            <v>845</v>
          </cell>
          <cell r="F713" t="str">
            <v>4850.04</v>
          </cell>
          <cell r="G713" t="str">
            <v>Other Revenue Rental of Property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 t="str">
            <v>550.20.28.846-4560.05</v>
          </cell>
          <cell r="B714" t="str">
            <v>550</v>
          </cell>
          <cell r="C714" t="str">
            <v>20</v>
          </cell>
          <cell r="D714" t="str">
            <v>28</v>
          </cell>
          <cell r="E714" t="str">
            <v>846</v>
          </cell>
          <cell r="F714" t="str">
            <v>4560.05</v>
          </cell>
          <cell r="G714" t="str">
            <v>Charges for Services-Parks CFD</v>
          </cell>
          <cell r="H714">
            <v>82470</v>
          </cell>
          <cell r="I714">
            <v>0</v>
          </cell>
          <cell r="J714">
            <v>82470</v>
          </cell>
          <cell r="K714">
            <v>0</v>
          </cell>
          <cell r="L714">
            <v>0</v>
          </cell>
          <cell r="M714">
            <v>0</v>
          </cell>
          <cell r="N714">
            <v>82470</v>
          </cell>
        </row>
        <row r="715">
          <cell r="A715" t="str">
            <v>550.20.28.846-4850.04</v>
          </cell>
          <cell r="B715" t="str">
            <v>550</v>
          </cell>
          <cell r="C715" t="str">
            <v>20</v>
          </cell>
          <cell r="D715" t="str">
            <v>28</v>
          </cell>
          <cell r="E715" t="str">
            <v>846</v>
          </cell>
          <cell r="F715" t="str">
            <v>4850.04</v>
          </cell>
          <cell r="G715" t="str">
            <v>Other Revenue Rental of Property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550.20.28.847-4560.05</v>
          </cell>
          <cell r="B716" t="str">
            <v>550</v>
          </cell>
          <cell r="C716" t="str">
            <v>20</v>
          </cell>
          <cell r="D716" t="str">
            <v>28</v>
          </cell>
          <cell r="E716" t="str">
            <v>847</v>
          </cell>
          <cell r="F716" t="str">
            <v>4560.05</v>
          </cell>
          <cell r="G716" t="str">
            <v>Charges for Services-Parks CFD</v>
          </cell>
          <cell r="H716">
            <v>86965</v>
          </cell>
          <cell r="I716">
            <v>0</v>
          </cell>
          <cell r="J716">
            <v>86965</v>
          </cell>
          <cell r="K716">
            <v>0</v>
          </cell>
          <cell r="L716">
            <v>0</v>
          </cell>
          <cell r="M716">
            <v>0</v>
          </cell>
          <cell r="N716">
            <v>86965</v>
          </cell>
        </row>
        <row r="717">
          <cell r="A717" t="str">
            <v>550.20.28.847-4850.04</v>
          </cell>
          <cell r="B717" t="str">
            <v>550</v>
          </cell>
          <cell r="C717" t="str">
            <v>20</v>
          </cell>
          <cell r="D717" t="str">
            <v>28</v>
          </cell>
          <cell r="E717" t="str">
            <v>847</v>
          </cell>
          <cell r="F717" t="str">
            <v>4850.04</v>
          </cell>
          <cell r="G717" t="str">
            <v>Other Revenue Rental of Property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 t="str">
            <v>550.20.28.848-4560.05</v>
          </cell>
          <cell r="B718" t="str">
            <v>550</v>
          </cell>
          <cell r="C718" t="str">
            <v>20</v>
          </cell>
          <cell r="D718" t="str">
            <v>28</v>
          </cell>
          <cell r="E718" t="str">
            <v>848</v>
          </cell>
          <cell r="F718" t="str">
            <v>4560.05</v>
          </cell>
          <cell r="G718" t="str">
            <v>Charges for Services-Parks CFD</v>
          </cell>
          <cell r="H718">
            <v>83449</v>
          </cell>
          <cell r="I718">
            <v>0</v>
          </cell>
          <cell r="J718">
            <v>83449</v>
          </cell>
          <cell r="K718">
            <v>0</v>
          </cell>
          <cell r="L718">
            <v>0</v>
          </cell>
          <cell r="M718">
            <v>0</v>
          </cell>
          <cell r="N718">
            <v>83449</v>
          </cell>
        </row>
        <row r="719">
          <cell r="A719" t="str">
            <v>550.20.28.849-4560.05</v>
          </cell>
          <cell r="B719" t="str">
            <v>550</v>
          </cell>
          <cell r="C719" t="str">
            <v>20</v>
          </cell>
          <cell r="D719" t="str">
            <v>28</v>
          </cell>
          <cell r="E719" t="str">
            <v>849</v>
          </cell>
          <cell r="F719" t="str">
            <v>4560.05</v>
          </cell>
          <cell r="G719" t="str">
            <v>Charges for Services-Parks CFD</v>
          </cell>
          <cell r="H719">
            <v>69380</v>
          </cell>
          <cell r="I719">
            <v>0</v>
          </cell>
          <cell r="J719">
            <v>69380</v>
          </cell>
          <cell r="K719">
            <v>0</v>
          </cell>
          <cell r="L719">
            <v>0</v>
          </cell>
          <cell r="M719">
            <v>0</v>
          </cell>
          <cell r="N719">
            <v>69380</v>
          </cell>
        </row>
        <row r="720">
          <cell r="A720" t="str">
            <v>550.20.28.850-4560.05</v>
          </cell>
          <cell r="B720" t="str">
            <v>550</v>
          </cell>
          <cell r="C720" t="str">
            <v>20</v>
          </cell>
          <cell r="D720" t="str">
            <v>28</v>
          </cell>
          <cell r="E720" t="str">
            <v>850</v>
          </cell>
          <cell r="F720" t="str">
            <v>4560.05</v>
          </cell>
          <cell r="G720" t="str">
            <v>Charges for Services-Parks CFD</v>
          </cell>
          <cell r="H720">
            <v>126810</v>
          </cell>
          <cell r="I720">
            <v>0</v>
          </cell>
          <cell r="J720">
            <v>126810</v>
          </cell>
          <cell r="K720">
            <v>0</v>
          </cell>
          <cell r="L720">
            <v>0</v>
          </cell>
          <cell r="M720">
            <v>0</v>
          </cell>
          <cell r="N720">
            <v>126810</v>
          </cell>
        </row>
        <row r="721">
          <cell r="A721" t="str">
            <v>550.20.28.851-4560.05</v>
          </cell>
          <cell r="B721" t="str">
            <v>550</v>
          </cell>
          <cell r="C721" t="str">
            <v>20</v>
          </cell>
          <cell r="D721" t="str">
            <v>28</v>
          </cell>
          <cell r="E721" t="str">
            <v>851</v>
          </cell>
          <cell r="F721" t="str">
            <v>4560.05</v>
          </cell>
          <cell r="G721" t="str">
            <v>Charges for Services-Parks CFD</v>
          </cell>
          <cell r="H721">
            <v>44395</v>
          </cell>
          <cell r="I721">
            <v>0</v>
          </cell>
          <cell r="J721">
            <v>44395</v>
          </cell>
          <cell r="K721">
            <v>0</v>
          </cell>
          <cell r="L721">
            <v>0</v>
          </cell>
          <cell r="M721">
            <v>0</v>
          </cell>
          <cell r="N721">
            <v>44395</v>
          </cell>
        </row>
        <row r="722">
          <cell r="A722" t="str">
            <v>550.20.28.852-4560.05</v>
          </cell>
          <cell r="B722" t="str">
            <v>550</v>
          </cell>
          <cell r="C722" t="str">
            <v>20</v>
          </cell>
          <cell r="D722" t="str">
            <v>28</v>
          </cell>
          <cell r="E722" t="str">
            <v>852</v>
          </cell>
          <cell r="F722" t="str">
            <v>4560.05</v>
          </cell>
          <cell r="G722" t="str">
            <v>Charges for Services-Parks CFD</v>
          </cell>
          <cell r="H722">
            <v>47293</v>
          </cell>
          <cell r="I722">
            <v>0</v>
          </cell>
          <cell r="J722">
            <v>47293</v>
          </cell>
          <cell r="K722">
            <v>0</v>
          </cell>
          <cell r="L722">
            <v>0</v>
          </cell>
          <cell r="M722">
            <v>0</v>
          </cell>
          <cell r="N722">
            <v>47293</v>
          </cell>
        </row>
        <row r="723">
          <cell r="A723" t="str">
            <v>550.20.28.853-4560.05</v>
          </cell>
          <cell r="B723" t="str">
            <v>550</v>
          </cell>
          <cell r="C723" t="str">
            <v>20</v>
          </cell>
          <cell r="D723" t="str">
            <v>28</v>
          </cell>
          <cell r="E723" t="str">
            <v>853</v>
          </cell>
          <cell r="F723" t="str">
            <v>4560.05</v>
          </cell>
          <cell r="G723" t="str">
            <v>Charges for Services-Parks CFD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 t="str">
            <v>550.30.40.001-4000.13</v>
          </cell>
          <cell r="B724" t="str">
            <v>550</v>
          </cell>
          <cell r="C724" t="str">
            <v>30</v>
          </cell>
          <cell r="D724" t="str">
            <v>40</v>
          </cell>
          <cell r="E724" t="str">
            <v>001</v>
          </cell>
          <cell r="F724" t="str">
            <v>4000.13</v>
          </cell>
          <cell r="G724" t="str">
            <v>Property Tax Assessment District Formations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 t="str">
            <v>550.30.40.001-4560.05</v>
          </cell>
          <cell r="B725" t="str">
            <v>550</v>
          </cell>
          <cell r="C725" t="str">
            <v>30</v>
          </cell>
          <cell r="D725" t="str">
            <v>40</v>
          </cell>
          <cell r="E725" t="str">
            <v>001</v>
          </cell>
          <cell r="F725" t="str">
            <v>4560.05</v>
          </cell>
          <cell r="G725" t="str">
            <v>Charges for Services-Parks CFD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 t="str">
            <v>550.30.40.001-4700.01</v>
          </cell>
          <cell r="B726" t="str">
            <v>550</v>
          </cell>
          <cell r="C726" t="str">
            <v>30</v>
          </cell>
          <cell r="D726" t="str">
            <v>40</v>
          </cell>
          <cell r="E726" t="str">
            <v>001</v>
          </cell>
          <cell r="F726" t="str">
            <v>4700.01</v>
          </cell>
          <cell r="G726" t="str">
            <v>Investment Earnings Interest on Investments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A16" zoomScale="110" zoomScaleNormal="100" zoomScaleSheetLayoutView="110" workbookViewId="0">
      <selection activeCell="W8" sqref="W8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 outlineLevel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117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0" t="s">
        <v>2</v>
      </c>
      <c r="G5" s="200"/>
      <c r="H5" s="200"/>
      <c r="I5" s="200"/>
      <c r="J5" s="200"/>
      <c r="K5" s="200"/>
      <c r="L5" s="200"/>
      <c r="M5" s="16"/>
      <c r="N5" s="15"/>
      <c r="O5" s="15"/>
      <c r="Q5" s="200" t="s">
        <v>3</v>
      </c>
      <c r="R5" s="200"/>
      <c r="S5" s="200"/>
      <c r="T5" s="200"/>
      <c r="U5" s="200"/>
      <c r="V5" s="200"/>
      <c r="W5" s="200"/>
      <c r="X5" s="16"/>
      <c r="Y5" s="15"/>
      <c r="Z5" s="15"/>
      <c r="AA5" s="17"/>
      <c r="AB5" s="201" t="s">
        <v>4</v>
      </c>
      <c r="AC5" s="201"/>
      <c r="AD5" s="201"/>
      <c r="AE5" s="201"/>
      <c r="AF5" s="201"/>
      <c r="AG5" s="201"/>
      <c r="AH5" s="201"/>
      <c r="AI5" s="201"/>
      <c r="AJ5" s="201"/>
      <c r="AK5" s="201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9" t="s">
        <v>14</v>
      </c>
      <c r="N6" s="199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9" t="s">
        <v>14</v>
      </c>
      <c r="Y6" s="199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9" t="s">
        <v>18</v>
      </c>
      <c r="AJ6" s="199"/>
      <c r="AK6" s="24" t="s">
        <v>15</v>
      </c>
      <c r="AL6" s="25"/>
      <c r="AM6" s="23" t="s">
        <v>362</v>
      </c>
      <c r="AN6" s="24" t="s">
        <v>8</v>
      </c>
      <c r="AO6" s="195" t="s">
        <v>361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9" t="s">
        <v>18</v>
      </c>
      <c r="AV6" s="199"/>
      <c r="AW6" s="24" t="s">
        <v>15</v>
      </c>
      <c r="AY6" s="23" t="s">
        <v>19</v>
      </c>
      <c r="AZ6" s="199" t="s">
        <v>20</v>
      </c>
      <c r="BA6" s="199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9" t="s">
        <v>18</v>
      </c>
      <c r="BI6" s="199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312259.89</v>
      </c>
      <c r="G8" s="32">
        <f>F8</f>
        <v>312259.89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376170.45999999979</v>
      </c>
      <c r="R8" s="32">
        <f>L33</f>
        <v>376170.45999999979</v>
      </c>
      <c r="S8" s="32"/>
      <c r="T8" s="32"/>
      <c r="U8" s="32"/>
      <c r="V8" s="32"/>
      <c r="W8" s="32">
        <v>688430</v>
      </c>
      <c r="X8" s="32"/>
      <c r="Y8" s="32"/>
      <c r="Z8" s="32"/>
      <c r="AA8" s="34"/>
      <c r="AB8" s="35">
        <f>+W33</f>
        <v>1200596.45</v>
      </c>
      <c r="AC8" s="32">
        <f>AB8</f>
        <v>1200596.45</v>
      </c>
      <c r="AD8" s="32"/>
      <c r="AE8" s="32"/>
      <c r="AF8" s="32"/>
      <c r="AG8" s="32"/>
      <c r="AH8" s="32">
        <f>AB8</f>
        <v>1200596.45</v>
      </c>
      <c r="AL8" s="14"/>
      <c r="AM8" s="35">
        <f>AH33</f>
        <v>733648.14000000013</v>
      </c>
      <c r="AN8" s="32">
        <f>AM8</f>
        <v>733648.14000000013</v>
      </c>
      <c r="AO8" s="32"/>
      <c r="AP8" s="32"/>
      <c r="AQ8" s="32"/>
      <c r="AR8" s="32"/>
      <c r="AS8" s="32"/>
      <c r="AT8" s="32">
        <f>AH33</f>
        <v>733648.14000000013</v>
      </c>
      <c r="AY8" s="35">
        <f>AT33</f>
        <v>733648.14000000013</v>
      </c>
      <c r="BB8" s="32"/>
      <c r="BC8" s="32"/>
      <c r="BD8" s="32"/>
      <c r="BE8" s="32"/>
      <c r="BF8" s="32"/>
      <c r="BG8" s="32">
        <f>AT33</f>
        <v>733648.14000000013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SUMIF(Revenues!$A$3:$A$37,'Current Working'!$A$11:$A$13,Revenues!H$3:H$37)</f>
        <v>641575</v>
      </c>
      <c r="G11" s="42">
        <f>SUMIF(Revenues!$A$3:$A$37,'Current Working'!$A$11:$A$13,Revenues!I$3:I$37)</f>
        <v>641575</v>
      </c>
      <c r="H11" s="42">
        <f>SUMIF(Revenues!$A$3:$A$37,'Current Working'!$A$11:$A$13,Revenues!J$3:J$37)</f>
        <v>0</v>
      </c>
      <c r="I11" s="42">
        <f>SUMIF(Revenues!$A$3:$A$37,'Current Working'!$A$11:$A$13,Revenues!K$3:K$37)</f>
        <v>0</v>
      </c>
      <c r="J11" s="42">
        <f>SUMIF(Revenues!$A$3:$A$37,'Current Working'!$A$11:$A$13,Revenues!L$3:L$37)</f>
        <v>0</v>
      </c>
      <c r="K11" s="42">
        <f>SUMIF(Revenues!$A$3:$A$37,'Current Working'!$A$11:$A$13,Revenues!M$3:M$37)</f>
        <v>778763.49999999988</v>
      </c>
      <c r="L11" s="42">
        <f>SUMIF(Revenues!$A$3:$A$37,'Current Working'!$A$11:$A$13,Revenues!N$3:N$37)</f>
        <v>778763.49999999988</v>
      </c>
      <c r="M11" s="43">
        <f>L11-G11</f>
        <v>137188.49999999988</v>
      </c>
      <c r="N11" s="44">
        <f>IFERROR(M11/G11,"-")</f>
        <v>0.21383080699840218</v>
      </c>
      <c r="O11" s="45"/>
      <c r="Q11" s="42">
        <f>SUMIF(Revenues!$A$3:$A$37,'Current Working'!$A$11:$A$13,Revenues!Q$3:Q$37)</f>
        <v>911920</v>
      </c>
      <c r="R11" s="42">
        <f>SUMIF(Revenues!$A$3:$A$37,'Current Working'!$A$11:$A$13,Revenues!R$3:R$37)</f>
        <v>911920</v>
      </c>
      <c r="S11" s="42">
        <f>SUMIF(Revenues!$A$3:$A$37,'Current Working'!$A$11:$A$13,Revenues!S$3:S$37)</f>
        <v>0</v>
      </c>
      <c r="T11" s="42">
        <f>SUMIF(Revenues!$A$3:$A$37,'Current Working'!$A$11:$A$13,Revenues!T$3:T$37)</f>
        <v>0</v>
      </c>
      <c r="U11" s="42">
        <f>SUMIF(Revenues!$A$3:$A$37,'Current Working'!$A$11:$A$13,Revenues!U$3:U$37)</f>
        <v>0</v>
      </c>
      <c r="V11" s="42">
        <f>SUMIF(Revenues!$A$3:$A$37,'Current Working'!$A$11:$A$13,Revenues!V$3:V$37)</f>
        <v>972426.71</v>
      </c>
      <c r="W11" s="42">
        <f>SUMIF(Revenues!$A$3:$A$37,'Current Working'!$A$11:$A$13,Revenues!W$3:W$37)</f>
        <v>972426.71</v>
      </c>
      <c r="X11" s="43">
        <f>+W11-Q11</f>
        <v>60506.709999999963</v>
      </c>
      <c r="Y11" s="44">
        <f>IFERROR(X11/Q11,"-")</f>
        <v>6.6350897008509477E-2</v>
      </c>
      <c r="Z11" s="45"/>
      <c r="AA11" s="45"/>
      <c r="AB11" s="42">
        <f>SUMIF(Revenues!$A$3:$A$37,'Current Working'!$A$11:$A$13,Revenues!Z$3:Z$37)</f>
        <v>1126802</v>
      </c>
      <c r="AC11" s="42">
        <f>SUMIF(Revenues!$A$3:$A$37,'Current Working'!$A$11:$A$13,Revenues!AA$3:AA$37)</f>
        <v>1126802</v>
      </c>
      <c r="AD11" s="42">
        <f>SUMIF(Revenues!$A$3:$A$37,'Current Working'!$A$11:$A$13,Revenues!AB$3:AB$37)</f>
        <v>0</v>
      </c>
      <c r="AE11" s="42">
        <f>SUMIF(Revenues!$A$3:$A$37,'Current Working'!$A$11:$A$13,Revenues!AC$3:AC$37)</f>
        <v>0</v>
      </c>
      <c r="AF11" s="42">
        <f>SUMIF(Revenues!$A$3:$A$37,'Current Working'!$A$11:$A$13,Revenues!AD$3:AD$37)</f>
        <v>0</v>
      </c>
      <c r="AG11" s="42">
        <f>SUMIF(Revenues!$A$3:$A$37,'Current Working'!$A$11:$A$13,Revenues!AE$3:AE$37)</f>
        <v>16816</v>
      </c>
      <c r="AH11" s="42">
        <f>SUMIF(Revenues!$A$3:$A$37,'Current Working'!$A$11:$A$13,Revenues!AF$3:AF$37)</f>
        <v>16816</v>
      </c>
      <c r="AI11" s="46">
        <f>+AH11-AC11</f>
        <v>-1109986</v>
      </c>
      <c r="AJ11" s="47">
        <f>IFERROR(AI11/AC11,"-")</f>
        <v>-0.98507634881727224</v>
      </c>
      <c r="AK11" s="48"/>
      <c r="AL11" s="49"/>
      <c r="AM11" s="42">
        <f>SUMIF(Revenues!$A$3:$A$37,'Current Working'!$A$11:$A$13,Revenues!AI$3:AI$37)</f>
        <v>1126802</v>
      </c>
      <c r="AN11" s="42">
        <f>SUMIF(Revenues!$A$3:$A$37,'Current Working'!$A$11:$A$13,Revenues!AJ$3:AJ$37)</f>
        <v>1126802</v>
      </c>
      <c r="AO11" s="42">
        <f>SUMIF(Revenues!$A$3:$A$37,'Current Working'!$A$11:$A$13,Revenues!AK$3:AK$37)</f>
        <v>1126802</v>
      </c>
      <c r="AP11" s="42">
        <f>SUMIF(Revenues!$A$3:$A$37,'Current Working'!$A$11:$A$13,Revenues!AL$3:AL$37)</f>
        <v>19816</v>
      </c>
      <c r="AQ11" s="42">
        <f>SUMIF(Revenues!$A$3:$A$37,'Current Working'!$A$11:$A$13,Revenues!AM$3:AM$37)</f>
        <v>0</v>
      </c>
      <c r="AR11" s="42">
        <f>SUMIF(Revenues!$A$3:$A$37,'Current Working'!$A$11:$A$13,Revenues!AN$3:AN$37)</f>
        <v>0</v>
      </c>
      <c r="AS11" s="42">
        <f>SUMIF(Revenues!$A$3:$A$37,'Current Working'!$A$11:$A$13,Revenues!AO$3:AO$37)</f>
        <v>0</v>
      </c>
      <c r="AT11" s="42">
        <f>SUMIF(Revenues!$A$3:$A$37,'Current Working'!$A$11:$A$13,Revenues!AP$3:AP$37)</f>
        <v>0</v>
      </c>
      <c r="AU11" s="46">
        <f>+AT11-AN11</f>
        <v>-1126802</v>
      </c>
      <c r="AV11" s="47">
        <f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SUMIF(Revenues!$A$3:$A$37,'Current Working'!$A$11:$A$13,Revenues!H$3:H$37)</f>
        <v>0</v>
      </c>
      <c r="G12" s="42">
        <f>SUMIF(Revenues!$A$3:$A$37,'Current Working'!$A$11:$A$13,Revenues!I$3:I$37)</f>
        <v>0</v>
      </c>
      <c r="H12" s="42">
        <f>SUMIF(Revenues!$A$3:$A$37,'Current Working'!$A$11:$A$13,Revenues!J$3:J$37)</f>
        <v>0</v>
      </c>
      <c r="I12" s="42">
        <f>SUMIF(Revenues!$A$3:$A$37,'Current Working'!$A$11:$A$13,Revenues!K$3:K$37)</f>
        <v>0</v>
      </c>
      <c r="J12" s="42">
        <f>SUMIF(Revenues!$A$3:$A$37,'Current Working'!$A$11:$A$13,Revenues!L$3:L$37)</f>
        <v>0</v>
      </c>
      <c r="K12" s="42">
        <f>SUMIF(Revenues!$A$3:$A$37,'Current Working'!$A$11:$A$13,Revenues!M$3:M$37)</f>
        <v>0</v>
      </c>
      <c r="L12" s="42">
        <f>SUMIF(Revenues!$A$3:$A$37,'Current Working'!$A$11:$A$13,Revenues!N$3:N$37)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SUMIF(Revenues!$A$3:$A$37,'Current Working'!$A$11:$A$13,Revenues!Q$3:Q$37)</f>
        <v>0</v>
      </c>
      <c r="R12" s="42">
        <f>SUMIF(Revenues!$A$3:$A$37,'Current Working'!$A$11:$A$13,Revenues!R$3:R$37)</f>
        <v>0</v>
      </c>
      <c r="S12" s="42">
        <f>SUMIF(Revenues!$A$3:$A$37,'Current Working'!$A$11:$A$13,Revenues!S$3:S$37)</f>
        <v>0</v>
      </c>
      <c r="T12" s="42">
        <f>SUMIF(Revenues!$A$3:$A$37,'Current Working'!$A$11:$A$13,Revenues!T$3:T$37)</f>
        <v>0</v>
      </c>
      <c r="U12" s="42">
        <f>SUMIF(Revenues!$A$3:$A$37,'Current Working'!$A$11:$A$13,Revenues!U$3:U$37)</f>
        <v>0</v>
      </c>
      <c r="V12" s="42">
        <f>SUMIF(Revenues!$A$3:$A$37,'Current Working'!$A$11:$A$13,Revenues!V$3:V$37)</f>
        <v>0</v>
      </c>
      <c r="W12" s="42">
        <f>SUMIF(Revenues!$A$3:$A$37,'Current Working'!$A$11:$A$13,Revenues!W$3:W$37)</f>
        <v>0</v>
      </c>
      <c r="X12" s="43">
        <f>+W12-Q12</f>
        <v>0</v>
      </c>
      <c r="Y12" s="44" t="str">
        <f>IFERROR(X12/L12,"-")</f>
        <v>-</v>
      </c>
      <c r="Z12" s="45"/>
      <c r="AA12" s="45"/>
      <c r="AB12" s="42">
        <f>SUMIF(Revenues!$A$3:$A$37,'Current Working'!$A$11:$A$13,Revenues!Z$3:Z$37)</f>
        <v>0</v>
      </c>
      <c r="AC12" s="42">
        <f>SUMIF(Revenues!$A$3:$A$37,'Current Working'!$A$11:$A$13,Revenues!AA$3:AA$37)</f>
        <v>0</v>
      </c>
      <c r="AD12" s="42">
        <f>SUMIF(Revenues!$A$3:$A$37,'Current Working'!$A$11:$A$13,Revenues!AB$3:AB$37)</f>
        <v>0</v>
      </c>
      <c r="AE12" s="42">
        <f>SUMIF(Revenues!$A$3:$A$37,'Current Working'!$A$11:$A$13,Revenues!AC$3:AC$37)</f>
        <v>0</v>
      </c>
      <c r="AF12" s="42">
        <f>SUMIF(Revenues!$A$3:$A$37,'Current Working'!$A$11:$A$13,Revenues!AD$3:AD$37)</f>
        <v>0</v>
      </c>
      <c r="AG12" s="42">
        <f>SUMIF(Revenues!$A$3:$A$37,'Current Working'!$A$11:$A$13,Revenues!AE$3:AE$37)</f>
        <v>0</v>
      </c>
      <c r="AH12" s="42">
        <f>SUMIF(Revenues!$A$3:$A$37,'Current Working'!$A$11:$A$13,Revenues!AF$3:AF$37)</f>
        <v>0</v>
      </c>
      <c r="AI12" s="43">
        <f>+AH12-AC12</f>
        <v>0</v>
      </c>
      <c r="AJ12" s="47" t="str">
        <f>IFERROR(AI12/AC12,"-")</f>
        <v>-</v>
      </c>
      <c r="AL12" s="14"/>
      <c r="AM12" s="42">
        <f>SUMIF(Revenues!$A$3:$A$37,'Current Working'!$A$11:$A$13,Revenues!AI$3:AI$37)</f>
        <v>0</v>
      </c>
      <c r="AN12" s="42">
        <f>SUMIF(Revenues!$A$3:$A$37,'Current Working'!$A$11:$A$13,Revenues!AJ$3:AJ$37)</f>
        <v>0</v>
      </c>
      <c r="AO12" s="42">
        <f>SUMIF(Revenues!$A$3:$A$37,'Current Working'!$A$11:$A$13,Revenues!AK$3:AK$37)</f>
        <v>0</v>
      </c>
      <c r="AP12" s="42">
        <f>SUMIF(Revenues!$A$3:$A$37,'Current Working'!$A$11:$A$13,Revenues!AL$3:AL$37)</f>
        <v>0</v>
      </c>
      <c r="AQ12" s="42">
        <f>SUMIF(Revenues!$A$3:$A$37,'Current Working'!$A$11:$A$13,Revenues!AM$3:AM$37)</f>
        <v>0</v>
      </c>
      <c r="AR12" s="42">
        <f>SUMIF(Revenues!$A$3:$A$37,'Current Working'!$A$11:$A$13,Revenues!AN$3:AN$37)</f>
        <v>0</v>
      </c>
      <c r="AS12" s="42">
        <f>SUMIF(Revenues!$A$3:$A$37,'Current Working'!$A$11:$A$13,Revenues!AO$3:AO$37)</f>
        <v>0</v>
      </c>
      <c r="AT12" s="42">
        <f>SUMIF(Revenues!$A$3:$A$37,'Current Working'!$A$11:$A$13,Revenues!AP$3:AP$37)</f>
        <v>0</v>
      </c>
      <c r="AU12" s="46">
        <f>+AT12-AN12</f>
        <v>0</v>
      </c>
      <c r="AV12" s="47" t="str">
        <f>IFERROR(AU12/AN12,"-")</f>
        <v>-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SUMIF(Revenues!$A$3:$A$37,'Current Working'!$A$11:$A$13,Revenues!H$3:H$37)</f>
        <v>0</v>
      </c>
      <c r="G13" s="42">
        <f>SUMIF(Revenues!$A$3:$A$37,'Current Working'!$A$11:$A$13,Revenues!I$3:I$37)</f>
        <v>0</v>
      </c>
      <c r="H13" s="42">
        <f>SUMIF(Revenues!$A$3:$A$37,'Current Working'!$A$11:$A$13,Revenues!J$3:J$37)</f>
        <v>0</v>
      </c>
      <c r="I13" s="42">
        <f>SUMIF(Revenues!$A$3:$A$37,'Current Working'!$A$11:$A$13,Revenues!K$3:K$37)</f>
        <v>0</v>
      </c>
      <c r="J13" s="42">
        <f>SUMIF(Revenues!$A$3:$A$37,'Current Working'!$A$11:$A$13,Revenues!L$3:L$37)</f>
        <v>0</v>
      </c>
      <c r="K13" s="42">
        <f>SUMIF(Revenues!$A$3:$A$37,'Current Working'!$A$11:$A$13,Revenues!M$3:M$37)</f>
        <v>60</v>
      </c>
      <c r="L13" s="42">
        <f>SUMIF(Revenues!$A$3:$A$37,'Current Working'!$A$11:$A$13,Revenues!N$3:N$37)</f>
        <v>60</v>
      </c>
      <c r="M13" s="43">
        <f>L13-G13</f>
        <v>60</v>
      </c>
      <c r="N13" s="44" t="str">
        <f>IFERROR(M13/G13,"-")</f>
        <v>-</v>
      </c>
      <c r="O13" s="45"/>
      <c r="Q13" s="42">
        <f>SUMIF(Revenues!$A$3:$A$37,'Current Working'!$A$11:$A$13,Revenues!Q$3:Q$37)</f>
        <v>0</v>
      </c>
      <c r="R13" s="42">
        <f>SUMIF(Revenues!$A$3:$A$37,'Current Working'!$A$11:$A$13,Revenues!R$3:R$37)</f>
        <v>0</v>
      </c>
      <c r="S13" s="42">
        <f>SUMIF(Revenues!$A$3:$A$37,'Current Working'!$A$11:$A$13,Revenues!S$3:S$37)</f>
        <v>0</v>
      </c>
      <c r="T13" s="42">
        <f>SUMIF(Revenues!$A$3:$A$37,'Current Working'!$A$11:$A$13,Revenues!T$3:T$37)</f>
        <v>0</v>
      </c>
      <c r="U13" s="42">
        <f>SUMIF(Revenues!$A$3:$A$37,'Current Working'!$A$11:$A$13,Revenues!U$3:U$37)</f>
        <v>0</v>
      </c>
      <c r="V13" s="42">
        <f>SUMIF(Revenues!$A$3:$A$37,'Current Working'!$A$11:$A$13,Revenues!V$3:V$37)</f>
        <v>70</v>
      </c>
      <c r="W13" s="42">
        <f>SUMIF(Revenues!$A$3:$A$37,'Current Working'!$A$11:$A$13,Revenues!W$3:W$37)</f>
        <v>70</v>
      </c>
      <c r="X13" s="50">
        <f>+W13-Q13</f>
        <v>70</v>
      </c>
      <c r="Y13" s="51">
        <f>IFERROR(X13/L13,"-")</f>
        <v>1.1666666666666667</v>
      </c>
      <c r="Z13" s="45"/>
      <c r="AA13" s="45"/>
      <c r="AB13" s="42">
        <f>SUMIF(Revenues!$A$3:$A$37,'Current Working'!$A$11:$A$13,Revenues!Z$3:Z$37)</f>
        <v>0</v>
      </c>
      <c r="AC13" s="42">
        <f>SUMIF(Revenues!$A$3:$A$37,'Current Working'!$A$11:$A$13,Revenues!AA$3:AA$37)</f>
        <v>0</v>
      </c>
      <c r="AD13" s="42">
        <f>SUMIF(Revenues!$A$3:$A$37,'Current Working'!$A$11:$A$13,Revenues!AB$3:AB$37)</f>
        <v>0</v>
      </c>
      <c r="AE13" s="42">
        <f>SUMIF(Revenues!$A$3:$A$37,'Current Working'!$A$11:$A$13,Revenues!AC$3:AC$37)</f>
        <v>0</v>
      </c>
      <c r="AF13" s="42">
        <f>SUMIF(Revenues!$A$3:$A$37,'Current Working'!$A$11:$A$13,Revenues!AD$3:AD$37)</f>
        <v>0</v>
      </c>
      <c r="AG13" s="42">
        <f>SUMIF(Revenues!$A$3:$A$37,'Current Working'!$A$11:$A$13,Revenues!AE$3:AE$37)</f>
        <v>20</v>
      </c>
      <c r="AH13" s="42">
        <f>SUMIF(Revenues!$A$3:$A$37,'Current Working'!$A$11:$A$13,Revenues!AF$3:AF$37)</f>
        <v>20</v>
      </c>
      <c r="AI13" s="43">
        <f>+AH13-AC13</f>
        <v>20</v>
      </c>
      <c r="AJ13" s="47" t="str">
        <f>IFERROR(AI13/AC13,"-")</f>
        <v>-</v>
      </c>
      <c r="AL13" s="14"/>
      <c r="AM13" s="42">
        <f>SUMIF(Revenues!$A$3:$A$37,'Current Working'!$A$11:$A$13,Revenues!AI$3:AI$37)</f>
        <v>0</v>
      </c>
      <c r="AN13" s="42">
        <f>SUMIF(Revenues!$A$3:$A$37,'Current Working'!$A$11:$A$13,Revenues!AJ$3:AJ$37)</f>
        <v>0</v>
      </c>
      <c r="AO13" s="42">
        <f>SUMIF(Revenues!$A$3:$A$37,'Current Working'!$A$11:$A$13,Revenues!AK$3:AK$37)</f>
        <v>0</v>
      </c>
      <c r="AP13" s="42">
        <f>SUMIF(Revenues!$A$3:$A$37,'Current Working'!$A$11:$A$13,Revenues!AL$3:AL$37)</f>
        <v>0</v>
      </c>
      <c r="AQ13" s="42">
        <f>SUMIF(Revenues!$A$3:$A$37,'Current Working'!$A$11:$A$13,Revenues!AM$3:AM$37)</f>
        <v>0</v>
      </c>
      <c r="AR13" s="42">
        <f>SUMIF(Revenues!$A$3:$A$37,'Current Working'!$A$11:$A$13,Revenues!AN$3:AN$37)</f>
        <v>0</v>
      </c>
      <c r="AS13" s="42">
        <f>SUMIF(Revenues!$A$3:$A$37,'Current Working'!$A$11:$A$13,Revenues!AO$3:AO$37)</f>
        <v>0</v>
      </c>
      <c r="AT13" s="42">
        <f>SUMIF(Revenues!$A$3:$A$37,'Current Working'!$A$11:$A$13,Revenues!AP$3:AP$37)</f>
        <v>0</v>
      </c>
      <c r="AU13" s="46">
        <f>+AT13-AN13</f>
        <v>0</v>
      </c>
      <c r="AV13" s="47" t="str">
        <f>IFERROR(AU13/AN13,"-")</f>
        <v>-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641575</v>
      </c>
      <c r="G14" s="54">
        <f t="shared" si="0"/>
        <v>641575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778823.49999999988</v>
      </c>
      <c r="L14" s="54">
        <f t="shared" si="0"/>
        <v>778823.49999999988</v>
      </c>
      <c r="M14" s="55">
        <f>L14-G14</f>
        <v>137248.49999999988</v>
      </c>
      <c r="N14" s="44">
        <f>IFERROR(M14/G14,"-")</f>
        <v>0.21392432685188775</v>
      </c>
      <c r="O14" s="45"/>
      <c r="Q14" s="54">
        <f t="shared" ref="Q14:W14" si="1">SUM(Q11:Q13)</f>
        <v>911920</v>
      </c>
      <c r="R14" s="54">
        <f t="shared" si="1"/>
        <v>911920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972496.71</v>
      </c>
      <c r="W14" s="54">
        <f t="shared" si="1"/>
        <v>972496.71</v>
      </c>
      <c r="X14" s="43">
        <f>+W14-Q14</f>
        <v>60576.709999999963</v>
      </c>
      <c r="Y14" s="44">
        <f>IFERROR(X14/Q14,"-")</f>
        <v>6.6427658127905923E-2</v>
      </c>
      <c r="Z14" s="45"/>
      <c r="AA14" s="45"/>
      <c r="AB14" s="53">
        <f>SUM(AB11:AB13)</f>
        <v>1126802</v>
      </c>
      <c r="AC14" s="54">
        <f>SUM(AC11:AC13)</f>
        <v>1126802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16836</v>
      </c>
      <c r="AH14" s="54">
        <f t="shared" si="2"/>
        <v>16836</v>
      </c>
      <c r="AI14" s="54">
        <f t="shared" si="2"/>
        <v>-1109966</v>
      </c>
      <c r="AJ14" s="47">
        <f>IFERROR(AI14/AC14,"-")</f>
        <v>-0.98505859947000451</v>
      </c>
      <c r="AL14" s="14"/>
      <c r="AM14" s="53">
        <f>SUM(AM11:AM13)</f>
        <v>1126802</v>
      </c>
      <c r="AN14" s="54">
        <f>SUM(AN11:AN13)</f>
        <v>1126802</v>
      </c>
      <c r="AO14" s="54">
        <f t="shared" ref="AO14:AT14" si="3">SUM(AO11:AO13)</f>
        <v>1126802</v>
      </c>
      <c r="AP14" s="54">
        <f t="shared" si="3"/>
        <v>19816</v>
      </c>
      <c r="AQ14" s="54">
        <f t="shared" si="3"/>
        <v>0</v>
      </c>
      <c r="AR14" s="54">
        <f t="shared" si="3"/>
        <v>0</v>
      </c>
      <c r="AS14" s="54">
        <f t="shared" si="3"/>
        <v>0</v>
      </c>
      <c r="AT14" s="54">
        <f t="shared" si="3"/>
        <v>0</v>
      </c>
      <c r="AU14" s="54">
        <f t="shared" ref="AU14" si="4">SUM(AU11:AU13)</f>
        <v>-1126802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SUMIF(Expenses!$A$3:$A$192,'Current Working'!$A$17:$A$22,Expenses!H$3:H$192)</f>
        <v>0</v>
      </c>
      <c r="G17" s="42">
        <f>SUMIF(Expenses!$A$3:$A$192,'Current Working'!$A$17:$A$22,Expenses!I$3:I$192)</f>
        <v>0</v>
      </c>
      <c r="H17" s="42">
        <f>SUMIF(Expenses!$A$3:$A$192,'Current Working'!$A$17:$A$22,Expenses!J$3:J$192)</f>
        <v>0</v>
      </c>
      <c r="I17" s="42">
        <f>SUMIF(Expenses!$A$3:$A$192,'Current Working'!$A$17:$A$22,Expenses!K$3:K$192)</f>
        <v>0</v>
      </c>
      <c r="J17" s="42">
        <f>SUMIF(Expenses!$A$3:$A$192,'Current Working'!$A$17:$A$22,Expenses!L$3:L$192)</f>
        <v>0</v>
      </c>
      <c r="K17" s="42">
        <f>SUMIF(Expenses!$A$3:$A$192,'Current Working'!$A$17:$A$22,Expenses!M$3:M$192)</f>
        <v>0</v>
      </c>
      <c r="L17" s="42">
        <f>SUMIF(Expenses!$A$3:$A$192,'Current Working'!$A$17:$A$22,Expenses!N$3:N$192)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SUMIF(Expenses!$A$3:$A$192,'Current Working'!$A$17:$A$22,Expenses!Q$3:Q$192)</f>
        <v>0</v>
      </c>
      <c r="R17" s="42">
        <f>SUMIF(Expenses!$A$3:$A$192,'Current Working'!$A$17:$A$22,Expenses!R$3:R$192)</f>
        <v>0</v>
      </c>
      <c r="S17" s="42">
        <f>SUMIF(Expenses!$A$3:$A$192,'Current Working'!$A$17:$A$22,Expenses!S$3:S$192)</f>
        <v>0</v>
      </c>
      <c r="T17" s="42">
        <f>SUMIF(Expenses!$A$3:$A$192,'Current Working'!$A$17:$A$22,Expenses!T$3:T$192)</f>
        <v>0</v>
      </c>
      <c r="U17" s="42">
        <f>SUMIF(Expenses!$A$3:$A$192,'Current Working'!$A$17:$A$22,Expenses!U$3:U$192)</f>
        <v>0</v>
      </c>
      <c r="V17" s="42">
        <f>SUMIF(Expenses!$A$3:$A$192,'Current Working'!$A$17:$A$22,Expenses!V$3:V$192)</f>
        <v>0</v>
      </c>
      <c r="W17" s="42">
        <f>SUMIF(Expenses!$A$3:$A$192,'Current Working'!$A$17:$A$22,Expenses!W$3:W$192)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SUMIF(Expenses!$A$3:$A$192,'Current Working'!$A$17:$A$22,Expenses!Z$3:Z$192)</f>
        <v>0</v>
      </c>
      <c r="AC17" s="42">
        <f>SUMIF(Expenses!$A$3:$A$192,'Current Working'!$A$17:$A$22,Expenses!AA$3:AA$192)</f>
        <v>0</v>
      </c>
      <c r="AD17" s="42">
        <f>SUMIF(Expenses!$A$3:$A$192,'Current Working'!$A$17:$A$22,Expenses!AB$3:AB$192)</f>
        <v>0</v>
      </c>
      <c r="AE17" s="42">
        <f>SUMIF(Expenses!$A$3:$A$192,'Current Working'!$A$17:$A$22,Expenses!AC$3:AC$192)</f>
        <v>0</v>
      </c>
      <c r="AF17" s="42">
        <f>SUMIF(Expenses!$A$3:$A$192,'Current Working'!$A$17:$A$22,Expenses!AD$3:AD$192)</f>
        <v>0</v>
      </c>
      <c r="AG17" s="42">
        <f>SUMIF(Expenses!$A$3:$A$192,'Current Working'!$A$17:$A$22,Expenses!AE$3:AE$192)</f>
        <v>0</v>
      </c>
      <c r="AH17" s="42">
        <f>SUMIF(Expenses!$A$3:$A$192,'Current Working'!$A$17:$A$22,Expenses!AF$3:AF$192)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SUMIF(Expenses!$A$3:$A$192,'Current Working'!$A$17:$A$22,Expenses!AI$3:AI$192)</f>
        <v>0</v>
      </c>
      <c r="AN17" s="42">
        <f>SUMIF(Expenses!$A$3:$A$192,'Current Working'!$A$17:$A$22,Expenses!AJ$3:AJ$192)</f>
        <v>0</v>
      </c>
      <c r="AO17" s="42">
        <f>SUMIF(Expenses!$A$3:$A$192,'Current Working'!$A$17:$A$22,Expenses!AK$3:AK$192)</f>
        <v>0</v>
      </c>
      <c r="AP17" s="42">
        <f>SUMIF(Expenses!$A$3:$A$192,'Current Working'!$A$17:$A$22,Expenses!AL$3:AL$192)</f>
        <v>0</v>
      </c>
      <c r="AQ17" s="42">
        <f>SUMIF(Expenses!$A$3:$A$192,'Current Working'!$A$17:$A$22,Expenses!AM$3:AM$192)</f>
        <v>0</v>
      </c>
      <c r="AR17" s="42">
        <f>SUMIF(Expenses!$A$3:$A$192,'Current Working'!$A$17:$A$22,Expenses!AN$3:AN$192)</f>
        <v>0</v>
      </c>
      <c r="AS17" s="42">
        <f>SUMIF(Expenses!$A$3:$A$192,'Current Working'!$A$17:$A$22,Expenses!AO$3:AO$192)</f>
        <v>0</v>
      </c>
      <c r="AT17" s="42">
        <f>SUMIF(Expenses!$A$3:$A$192,'Current Working'!$A$17:$A$22,Expenses!AP$3:AP$192)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SUMIF(Expenses!$A$3:$A$192,'Current Working'!$A$17:$A$22,Expenses!AS$3:AS$192)</f>
        <v>0</v>
      </c>
      <c r="AZ17" s="46">
        <f>+AY17-AT17</f>
        <v>0</v>
      </c>
      <c r="BA17" s="47" t="str">
        <f>IFERROR(AZ17/AT17,"-")</f>
        <v>-</v>
      </c>
      <c r="BB17" s="42">
        <f>SUMIF(Expenses!$A$3:$A$192,'Current Working'!$A$17:$A$22,Expenses!AT$3:AT$192)</f>
        <v>0</v>
      </c>
      <c r="BC17" s="42">
        <f>SUMIF(Expenses!$A$3:$A$192,'Current Working'!$A$17:$A$22,Expenses!AU$3:AU$192)</f>
        <v>0</v>
      </c>
      <c r="BD17" s="42">
        <f>SUMIF(Expenses!$A$3:$A$192,'Current Working'!$A$17:$A$22,Expenses!AV$3:AV$192)</f>
        <v>0</v>
      </c>
      <c r="BE17" s="42">
        <f>SUMIF(Expenses!$A$3:$A$192,'Current Working'!$A$17:$A$22,Expenses!AW$3:AW$192)</f>
        <v>0</v>
      </c>
      <c r="BF17" s="42">
        <f>SUMIF(Expenses!$A$3:$A$192,'Current Working'!$A$17:$A$22,Expenses!AX$3:AX$192)</f>
        <v>0</v>
      </c>
      <c r="BG17" s="42">
        <f>SUMIF(Expenses!$A$3:$A$192,'Current Working'!$A$17:$A$22,Expenses!AY$3:AY$192)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SUMIF(Expenses!$A$3:$A$192,'Current Working'!$A$17:$A$22,Expenses!H$3:H$192)</f>
        <v>29995</v>
      </c>
      <c r="G18" s="42">
        <f>SUMIF(Expenses!$A$3:$A$192,'Current Working'!$A$17:$A$22,Expenses!I$3:I$192)</f>
        <v>29995</v>
      </c>
      <c r="H18" s="42">
        <f>SUMIF(Expenses!$A$3:$A$192,'Current Working'!$A$17:$A$22,Expenses!J$3:J$192)</f>
        <v>0</v>
      </c>
      <c r="I18" s="42">
        <f>SUMIF(Expenses!$A$3:$A$192,'Current Working'!$A$17:$A$22,Expenses!K$3:K$192)</f>
        <v>0</v>
      </c>
      <c r="J18" s="42">
        <f>SUMIF(Expenses!$A$3:$A$192,'Current Working'!$A$17:$A$22,Expenses!L$3:L$192)</f>
        <v>0</v>
      </c>
      <c r="K18" s="42">
        <f>SUMIF(Expenses!$A$3:$A$192,'Current Working'!$A$17:$A$22,Expenses!M$3:M$192)</f>
        <v>80656.35000000002</v>
      </c>
      <c r="L18" s="42">
        <f>SUMIF(Expenses!$A$3:$A$192,'Current Working'!$A$17:$A$22,Expenses!N$3:N$192)</f>
        <v>80656.35000000002</v>
      </c>
      <c r="M18" s="46">
        <f>L18-G18</f>
        <v>50661.35000000002</v>
      </c>
      <c r="N18" s="47">
        <f>IFERROR(M18/G18,"-")</f>
        <v>1.6889931655275887</v>
      </c>
      <c r="O18" s="41"/>
      <c r="Q18" s="42">
        <f>SUMIF(Expenses!$A$3:$A$192,'Current Working'!$A$17:$A$22,Expenses!Q$3:Q$192)</f>
        <v>60115</v>
      </c>
      <c r="R18" s="42">
        <f>SUMIF(Expenses!$A$3:$A$192,'Current Working'!$A$17:$A$22,Expenses!R$3:R$192)</f>
        <v>60115</v>
      </c>
      <c r="S18" s="42">
        <f>SUMIF(Expenses!$A$3:$A$192,'Current Working'!$A$17:$A$22,Expenses!S$3:S$192)</f>
        <v>0</v>
      </c>
      <c r="T18" s="42">
        <f>SUMIF(Expenses!$A$3:$A$192,'Current Working'!$A$17:$A$22,Expenses!T$3:T$192)</f>
        <v>0</v>
      </c>
      <c r="U18" s="42">
        <f>SUMIF(Expenses!$A$3:$A$192,'Current Working'!$A$17:$A$22,Expenses!U$3:U$192)</f>
        <v>0</v>
      </c>
      <c r="V18" s="42">
        <f>SUMIF(Expenses!$A$3:$A$192,'Current Working'!$A$17:$A$22,Expenses!V$3:V$192)</f>
        <v>42571.389999999992</v>
      </c>
      <c r="W18" s="42">
        <f>SUMIF(Expenses!$A$3:$A$192,'Current Working'!$A$17:$A$22,Expenses!W$3:W$192)</f>
        <v>42571.389999999992</v>
      </c>
      <c r="X18" s="46">
        <f>+W18-Q18</f>
        <v>-17543.610000000008</v>
      </c>
      <c r="Y18" s="47">
        <f>IFERROR(X18/Q18,"-")</f>
        <v>-0.29183415121018064</v>
      </c>
      <c r="Z18" s="41"/>
      <c r="AA18" s="41"/>
      <c r="AB18" s="42">
        <f>SUMIF(Expenses!$A$3:$A$192,'Current Working'!$A$17:$A$22,Expenses!Z$3:Z$192)</f>
        <v>38491</v>
      </c>
      <c r="AC18" s="42">
        <f>SUMIF(Expenses!$A$3:$A$192,'Current Working'!$A$17:$A$22,Expenses!AA$3:AA$192)</f>
        <v>61491</v>
      </c>
      <c r="AD18" s="42">
        <f>SUMIF(Expenses!$A$3:$A$192,'Current Working'!$A$17:$A$22,Expenses!AB$3:AB$192)</f>
        <v>0</v>
      </c>
      <c r="AE18" s="42">
        <f>SUMIF(Expenses!$A$3:$A$192,'Current Working'!$A$17:$A$22,Expenses!AC$3:AC$192)</f>
        <v>0</v>
      </c>
      <c r="AF18" s="42">
        <f>SUMIF(Expenses!$A$3:$A$192,'Current Working'!$A$17:$A$22,Expenses!AD$3:AD$192)</f>
        <v>0</v>
      </c>
      <c r="AG18" s="42">
        <f>SUMIF(Expenses!$A$3:$A$192,'Current Working'!$A$17:$A$22,Expenses!AE$3:AE$192)</f>
        <v>54215.56</v>
      </c>
      <c r="AH18" s="42">
        <f>SUMIF(Expenses!$A$3:$A$192,'Current Working'!$A$17:$A$22,Expenses!AF$3:AF$192)</f>
        <v>54215.56</v>
      </c>
      <c r="AI18" s="46">
        <f>+AH18-AC18</f>
        <v>-7275.4400000000023</v>
      </c>
      <c r="AJ18" s="47">
        <f>IFERROR(AI18/AC18,"-")</f>
        <v>-0.11831715210355991</v>
      </c>
      <c r="AK18" s="48"/>
      <c r="AL18" s="49"/>
      <c r="AM18" s="42">
        <f>SUMIF(Expenses!$A$3:$A$192,'Current Working'!$A$17:$A$22,Expenses!AI$3:AI$192)</f>
        <v>38491</v>
      </c>
      <c r="AN18" s="42">
        <f>SUMIF(Expenses!$A$3:$A$192,'Current Working'!$A$17:$A$22,Expenses!AJ$3:AJ$192)</f>
        <v>38491</v>
      </c>
      <c r="AO18" s="42">
        <f>SUMIF(Expenses!$A$3:$A$192,'Current Working'!$A$17:$A$22,Expenses!AK$3:AK$192)</f>
        <v>38491</v>
      </c>
      <c r="AP18" s="42">
        <f>SUMIF(Expenses!$A$3:$A$192,'Current Working'!$A$17:$A$22,Expenses!AL$3:AL$192)</f>
        <v>8570.9600000000009</v>
      </c>
      <c r="AQ18" s="42">
        <f>SUMIF(Expenses!$A$3:$A$192,'Current Working'!$A$17:$A$22,Expenses!AM$3:AM$192)</f>
        <v>0</v>
      </c>
      <c r="AR18" s="42">
        <f>SUMIF(Expenses!$A$3:$A$192,'Current Working'!$A$17:$A$22,Expenses!AN$3:AN$192)</f>
        <v>0</v>
      </c>
      <c r="AS18" s="42">
        <f>SUMIF(Expenses!$A$3:$A$192,'Current Working'!$A$17:$A$22,Expenses!AO$3:AO$192)</f>
        <v>0</v>
      </c>
      <c r="AT18" s="42">
        <f>SUMIF(Expenses!$A$3:$A$192,'Current Working'!$A$17:$A$22,Expenses!AP$3:AP$192)</f>
        <v>0</v>
      </c>
      <c r="AU18" s="46">
        <f>+AT18-AN18</f>
        <v>-38491</v>
      </c>
      <c r="AV18" s="47">
        <f t="shared" ref="AV18:AV23" si="6">IFERROR(AU18/AN18,"-")</f>
        <v>-1</v>
      </c>
      <c r="AW18" s="69"/>
      <c r="AY18" s="42">
        <f>SUMIF(Expenses!$A$3:$A$192,'Current Working'!$A$17:$A$22,Expenses!AS$3:AS$192)</f>
        <v>0</v>
      </c>
      <c r="AZ18" s="46">
        <f>+AY18-AT18</f>
        <v>0</v>
      </c>
      <c r="BA18" s="47" t="str">
        <f>IFERROR(AZ18/AT18,"-")</f>
        <v>-</v>
      </c>
      <c r="BB18" s="42">
        <f>SUMIF(Expenses!$A$3:$A$192,'Current Working'!$A$17:$A$22,Expenses!AT$3:AT$192)</f>
        <v>0</v>
      </c>
      <c r="BC18" s="42">
        <f>SUMIF(Expenses!$A$3:$A$192,'Current Working'!$A$17:$A$22,Expenses!AU$3:AU$192)</f>
        <v>0</v>
      </c>
      <c r="BD18" s="42">
        <f>SUMIF(Expenses!$A$3:$A$192,'Current Working'!$A$17:$A$22,Expenses!AV$3:AV$192)</f>
        <v>0</v>
      </c>
      <c r="BE18" s="42">
        <f>SUMIF(Expenses!$A$3:$A$192,'Current Working'!$A$17:$A$22,Expenses!AW$3:AW$192)</f>
        <v>0</v>
      </c>
      <c r="BF18" s="42">
        <f>SUMIF(Expenses!$A$3:$A$192,'Current Working'!$A$17:$A$22,Expenses!AX$3:AX$192)</f>
        <v>0</v>
      </c>
      <c r="BG18" s="42">
        <f>SUMIF(Expenses!$A$3:$A$192,'Current Working'!$A$17:$A$22,Expenses!AY$3:AY$192)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111</v>
      </c>
      <c r="E19" s="41"/>
      <c r="F19" s="42">
        <f>SUMIF(Expenses!$A$3:$A$192,'Current Working'!$A$17:$A$22,Expenses!H$3:H$192)</f>
        <v>529970</v>
      </c>
      <c r="G19" s="42">
        <f>SUMIF(Expenses!$A$3:$A$192,'Current Working'!$A$17:$A$22,Expenses!I$3:I$192)</f>
        <v>527157</v>
      </c>
      <c r="H19" s="42">
        <f>SUMIF(Expenses!$A$3:$A$192,'Current Working'!$A$17:$A$22,Expenses!J$3:J$192)</f>
        <v>0</v>
      </c>
      <c r="I19" s="42">
        <f>SUMIF(Expenses!$A$3:$A$192,'Current Working'!$A$17:$A$22,Expenses!K$3:K$192)</f>
        <v>0</v>
      </c>
      <c r="J19" s="42">
        <f>SUMIF(Expenses!$A$3:$A$192,'Current Working'!$A$17:$A$22,Expenses!L$3:L$192)</f>
        <v>0</v>
      </c>
      <c r="K19" s="42">
        <f>SUMIF(Expenses!$A$3:$A$192,'Current Working'!$A$17:$A$22,Expenses!M$3:M$192)</f>
        <v>321996.69000000006</v>
      </c>
      <c r="L19" s="42">
        <f>SUMIF(Expenses!$A$3:$A$192,'Current Working'!$A$17:$A$22,Expenses!N$3:N$192)</f>
        <v>321996.69000000006</v>
      </c>
      <c r="M19" s="46">
        <f>L19-G19</f>
        <v>-205160.30999999994</v>
      </c>
      <c r="N19" s="47">
        <f>IFERROR(M19/G19,"-")</f>
        <v>-0.38918255851672262</v>
      </c>
      <c r="O19" s="41"/>
      <c r="Q19" s="42">
        <f>SUMIF(Expenses!$A$3:$A$192,'Current Working'!$A$17:$A$22,Expenses!Q$3:Q$192)</f>
        <v>637316</v>
      </c>
      <c r="R19" s="42">
        <f>SUMIF(Expenses!$A$3:$A$192,'Current Working'!$A$17:$A$22,Expenses!R$3:R$192)</f>
        <v>640129</v>
      </c>
      <c r="S19" s="42">
        <f>SUMIF(Expenses!$A$3:$A$192,'Current Working'!$A$17:$A$22,Expenses!S$3:S$192)</f>
        <v>0</v>
      </c>
      <c r="T19" s="42">
        <f>SUMIF(Expenses!$A$3:$A$192,'Current Working'!$A$17:$A$22,Expenses!T$3:T$192)</f>
        <v>0</v>
      </c>
      <c r="U19" s="42">
        <f>SUMIF(Expenses!$A$3:$A$192,'Current Working'!$A$17:$A$22,Expenses!U$3:U$192)</f>
        <v>0</v>
      </c>
      <c r="V19" s="42">
        <f>SUMIF(Expenses!$A$3:$A$192,'Current Working'!$A$17:$A$22,Expenses!V$3:V$192)</f>
        <v>372640.95</v>
      </c>
      <c r="W19" s="42">
        <f>SUMIF(Expenses!$A$3:$A$192,'Current Working'!$A$17:$A$22,Expenses!W$3:W$192)</f>
        <v>372640.95</v>
      </c>
      <c r="X19" s="46">
        <f>+W19-Q19</f>
        <v>-264675.05</v>
      </c>
      <c r="Y19" s="47">
        <f>IFERROR(X19/Q19,"-")</f>
        <v>-0.41529641496526054</v>
      </c>
      <c r="Z19" s="41"/>
      <c r="AA19" s="41"/>
      <c r="AB19" s="42">
        <f>SUMIF(Expenses!$A$3:$A$192,'Current Working'!$A$17:$A$22,Expenses!Z$3:Z$192)</f>
        <v>831523</v>
      </c>
      <c r="AC19" s="42">
        <f>SUMIF(Expenses!$A$3:$A$192,'Current Working'!$A$17:$A$22,Expenses!AA$3:AA$192)</f>
        <v>831523</v>
      </c>
      <c r="AD19" s="42">
        <f>SUMIF(Expenses!$A$3:$A$192,'Current Working'!$A$17:$A$22,Expenses!AB$3:AB$192)</f>
        <v>0</v>
      </c>
      <c r="AE19" s="42">
        <f>SUMIF(Expenses!$A$3:$A$192,'Current Working'!$A$17:$A$22,Expenses!AC$3:AC$192)</f>
        <v>0</v>
      </c>
      <c r="AF19" s="42">
        <f>SUMIF(Expenses!$A$3:$A$192,'Current Working'!$A$17:$A$22,Expenses!AD$3:AD$192)</f>
        <v>0</v>
      </c>
      <c r="AG19" s="42">
        <f>SUMIF(Expenses!$A$3:$A$192,'Current Working'!$A$17:$A$22,Expenses!AE$3:AE$192)</f>
        <v>426743.43999999983</v>
      </c>
      <c r="AH19" s="42">
        <f>SUMIF(Expenses!$A$3:$A$192,'Current Working'!$A$17:$A$22,Expenses!AF$3:AF$192)</f>
        <v>426743.43999999983</v>
      </c>
      <c r="AI19" s="46">
        <f>+AH19-AC19</f>
        <v>-404779.56000000017</v>
      </c>
      <c r="AJ19" s="47">
        <f>IFERROR(AI19/AC19,"-")</f>
        <v>-0.48679298107208119</v>
      </c>
      <c r="AK19" s="48"/>
      <c r="AL19" s="49"/>
      <c r="AM19" s="42">
        <f>SUMIF(Expenses!$A$3:$A$192,'Current Working'!$A$17:$A$22,Expenses!AI$3:AI$192)</f>
        <v>832523</v>
      </c>
      <c r="AN19" s="42">
        <f>SUMIF(Expenses!$A$3:$A$192,'Current Working'!$A$17:$A$22,Expenses!AJ$3:AJ$192)</f>
        <v>832523</v>
      </c>
      <c r="AO19" s="42">
        <f>SUMIF(Expenses!$A$3:$A$192,'Current Working'!$A$17:$A$22,Expenses!AK$3:AK$192)</f>
        <v>832523</v>
      </c>
      <c r="AP19" s="42">
        <f>SUMIF(Expenses!$A$3:$A$192,'Current Working'!$A$17:$A$22,Expenses!AL$3:AL$192)</f>
        <v>32153.220000000005</v>
      </c>
      <c r="AQ19" s="42">
        <f>SUMIF(Expenses!$A$3:$A$192,'Current Working'!$A$17:$A$22,Expenses!AM$3:AM$192)</f>
        <v>0</v>
      </c>
      <c r="AR19" s="42">
        <f>SUMIF(Expenses!$A$3:$A$192,'Current Working'!$A$17:$A$22,Expenses!AN$3:AN$192)</f>
        <v>0</v>
      </c>
      <c r="AS19" s="42">
        <f>SUMIF(Expenses!$A$3:$A$192,'Current Working'!$A$17:$A$22,Expenses!AO$3:AO$192)</f>
        <v>0</v>
      </c>
      <c r="AT19" s="42">
        <f>SUMIF(Expenses!$A$3:$A$192,'Current Working'!$A$17:$A$22,Expenses!AP$3:AP$192)</f>
        <v>0</v>
      </c>
      <c r="AU19" s="46">
        <f>+AT19-AN19</f>
        <v>-832523</v>
      </c>
      <c r="AV19" s="47">
        <f t="shared" si="6"/>
        <v>-1</v>
      </c>
      <c r="AW19" s="70"/>
      <c r="AY19" s="42">
        <f>SUMIF(Expenses!$A$3:$A$192,'Current Working'!$A$17:$A$22,Expenses!AS$3:AS$192)</f>
        <v>0</v>
      </c>
      <c r="AZ19" s="46">
        <f>+AY19-AT19</f>
        <v>0</v>
      </c>
      <c r="BA19" s="47" t="str">
        <f>IFERROR(AZ19/AT19,"-")</f>
        <v>-</v>
      </c>
      <c r="BB19" s="42">
        <f>SUMIF(Expenses!$A$3:$A$192,'Current Working'!$A$17:$A$22,Expenses!AT$3:AT$192)</f>
        <v>0</v>
      </c>
      <c r="BC19" s="42">
        <f>SUMIF(Expenses!$A$3:$A$192,'Current Working'!$A$17:$A$22,Expenses!AU$3:AU$192)</f>
        <v>0</v>
      </c>
      <c r="BD19" s="42">
        <f>SUMIF(Expenses!$A$3:$A$192,'Current Working'!$A$17:$A$22,Expenses!AV$3:AV$192)</f>
        <v>0</v>
      </c>
      <c r="BE19" s="42">
        <f>SUMIF(Expenses!$A$3:$A$192,'Current Working'!$A$17:$A$22,Expenses!AW$3:AW$192)</f>
        <v>0</v>
      </c>
      <c r="BF19" s="42">
        <f>SUMIF(Expenses!$A$3:$A$192,'Current Working'!$A$17:$A$22,Expenses!AX$3:AX$192)</f>
        <v>0</v>
      </c>
      <c r="BG19" s="42">
        <f>SUMIF(Expenses!$A$3:$A$192,'Current Working'!$A$17:$A$22,Expenses!AY$3:AY$192)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110</v>
      </c>
      <c r="E20" s="41"/>
      <c r="F20" s="42">
        <f>SUMIF(Expenses!$A$3:$A$192,'Current Working'!$A$17:$A$22,Expenses!H$3:H$192)</f>
        <v>0</v>
      </c>
      <c r="G20" s="42">
        <f>SUMIF(Expenses!$A$3:$A$192,'Current Working'!$A$17:$A$22,Expenses!I$3:I$192)</f>
        <v>0</v>
      </c>
      <c r="H20" s="42">
        <f>SUMIF(Expenses!$A$3:$A$192,'Current Working'!$A$17:$A$22,Expenses!J$3:J$192)</f>
        <v>0</v>
      </c>
      <c r="I20" s="42">
        <f>SUMIF(Expenses!$A$3:$A$192,'Current Working'!$A$17:$A$22,Expenses!K$3:K$192)</f>
        <v>0</v>
      </c>
      <c r="J20" s="42">
        <f>SUMIF(Expenses!$A$3:$A$192,'Current Working'!$A$17:$A$22,Expenses!L$3:L$192)</f>
        <v>0</v>
      </c>
      <c r="K20" s="42">
        <f>SUMIF(Expenses!$A$3:$A$192,'Current Working'!$A$17:$A$22,Expenses!M$3:M$192)</f>
        <v>0</v>
      </c>
      <c r="L20" s="42">
        <f>SUMIF(Expenses!$A$3:$A$192,'Current Working'!$A$17:$A$22,Expenses!N$3:N$192)</f>
        <v>0</v>
      </c>
      <c r="M20" s="46"/>
      <c r="N20" s="47"/>
      <c r="O20" s="41"/>
      <c r="Q20" s="42">
        <f>SUMIF(Expenses!$A$3:$A$192,'Current Working'!$A$17:$A$22,Expenses!Q$3:Q$192)</f>
        <v>0</v>
      </c>
      <c r="R20" s="42">
        <f>SUMIF(Expenses!$A$3:$A$192,'Current Working'!$A$17:$A$22,Expenses!R$3:R$192)</f>
        <v>0</v>
      </c>
      <c r="S20" s="42">
        <f>SUMIF(Expenses!$A$3:$A$192,'Current Working'!$A$17:$A$22,Expenses!S$3:S$192)</f>
        <v>0</v>
      </c>
      <c r="T20" s="42">
        <f>SUMIF(Expenses!$A$3:$A$192,'Current Working'!$A$17:$A$22,Expenses!T$3:T$192)</f>
        <v>0</v>
      </c>
      <c r="U20" s="42">
        <f>SUMIF(Expenses!$A$3:$A$192,'Current Working'!$A$17:$A$22,Expenses!U$3:U$192)</f>
        <v>0</v>
      </c>
      <c r="V20" s="42">
        <f>SUMIF(Expenses!$A$3:$A$192,'Current Working'!$A$17:$A$22,Expenses!V$3:V$192)</f>
        <v>0</v>
      </c>
      <c r="W20" s="42">
        <f>SUMIF(Expenses!$A$3:$A$192,'Current Working'!$A$17:$A$22,Expenses!W$3:W$192)</f>
        <v>0</v>
      </c>
      <c r="X20" s="46"/>
      <c r="Y20" s="47"/>
      <c r="Z20" s="41"/>
      <c r="AA20" s="41"/>
      <c r="AB20" s="42">
        <f>SUMIF(Expenses!$A$3:$A$192,'Current Working'!$A$17:$A$22,Expenses!Z$3:Z$192)</f>
        <v>0</v>
      </c>
      <c r="AC20" s="42">
        <f>SUMIF(Expenses!$A$3:$A$192,'Current Working'!$A$17:$A$22,Expenses!AA$3:AA$192)</f>
        <v>0</v>
      </c>
      <c r="AD20" s="42">
        <f>SUMIF(Expenses!$A$3:$A$192,'Current Working'!$A$17:$A$22,Expenses!AB$3:AB$192)</f>
        <v>0</v>
      </c>
      <c r="AE20" s="42">
        <f>SUMIF(Expenses!$A$3:$A$192,'Current Working'!$A$17:$A$22,Expenses!AC$3:AC$192)</f>
        <v>0</v>
      </c>
      <c r="AF20" s="42">
        <f>SUMIF(Expenses!$A$3:$A$192,'Current Working'!$A$17:$A$22,Expenses!AD$3:AD$192)</f>
        <v>0</v>
      </c>
      <c r="AG20" s="42">
        <f>SUMIF(Expenses!$A$3:$A$192,'Current Working'!$A$17:$A$22,Expenses!AE$3:AE$192)</f>
        <v>0</v>
      </c>
      <c r="AH20" s="42">
        <f>SUMIF(Expenses!$A$3:$A$192,'Current Working'!$A$17:$A$22,Expenses!AF$3:AF$192)</f>
        <v>0</v>
      </c>
      <c r="AI20" s="46"/>
      <c r="AJ20" s="47"/>
      <c r="AK20" s="48"/>
      <c r="AL20" s="49"/>
      <c r="AM20" s="42">
        <f>SUMIF(Expenses!$A$3:$A$192,'Current Working'!$A$17:$A$22,Expenses!AI$3:AI$192)</f>
        <v>0</v>
      </c>
      <c r="AN20" s="42">
        <f>SUMIF(Expenses!$A$3:$A$192,'Current Working'!$A$17:$A$22,Expenses!AJ$3:AJ$192)</f>
        <v>0</v>
      </c>
      <c r="AO20" s="42">
        <f>SUMIF(Expenses!$A$3:$A$192,'Current Working'!$A$17:$A$22,Expenses!AK$3:AK$192)</f>
        <v>0</v>
      </c>
      <c r="AP20" s="42">
        <f>SUMIF(Expenses!$A$3:$A$192,'Current Working'!$A$17:$A$22,Expenses!AL$3:AL$192)</f>
        <v>0</v>
      </c>
      <c r="AQ20" s="42">
        <f>SUMIF(Expenses!$A$3:$A$192,'Current Working'!$A$17:$A$22,Expenses!AM$3:AM$192)</f>
        <v>0</v>
      </c>
      <c r="AR20" s="42">
        <f>SUMIF(Expenses!$A$3:$A$192,'Current Working'!$A$17:$A$22,Expenses!AN$3:AN$192)</f>
        <v>0</v>
      </c>
      <c r="AS20" s="42">
        <f>SUMIF(Expenses!$A$3:$A$192,'Current Working'!$A$17:$A$22,Expenses!AO$3:AO$192)</f>
        <v>0</v>
      </c>
      <c r="AT20" s="42">
        <f>SUMIF(Expenses!$A$3:$A$192,'Current Working'!$A$17:$A$22,Expenses!AP$3:AP$192)</f>
        <v>0</v>
      </c>
      <c r="AU20" s="46"/>
      <c r="AV20" s="47"/>
      <c r="AW20" s="70"/>
      <c r="AY20" s="42">
        <f>SUMIF(Expenses!$A$3:$A$192,'Current Working'!$A$17:$A$22,Expenses!AS$3:AS$192)</f>
        <v>0</v>
      </c>
      <c r="AZ20" s="46"/>
      <c r="BA20" s="47"/>
      <c r="BB20" s="42">
        <f>SUMIF(Expenses!$A$3:$A$192,'Current Working'!$A$17:$A$22,Expenses!AT$3:AT$192)</f>
        <v>0</v>
      </c>
      <c r="BC20" s="42">
        <f>SUMIF(Expenses!$A$3:$A$192,'Current Working'!$A$17:$A$22,Expenses!AU$3:AU$192)</f>
        <v>0</v>
      </c>
      <c r="BD20" s="42">
        <f>SUMIF(Expenses!$A$3:$A$192,'Current Working'!$A$17:$A$22,Expenses!AV$3:AV$192)</f>
        <v>0</v>
      </c>
      <c r="BE20" s="42">
        <f>SUMIF(Expenses!$A$3:$A$192,'Current Working'!$A$17:$A$22,Expenses!AW$3:AW$192)</f>
        <v>0</v>
      </c>
      <c r="BF20" s="42">
        <f>SUMIF(Expenses!$A$3:$A$192,'Current Working'!$A$17:$A$22,Expenses!AX$3:AX$192)</f>
        <v>0</v>
      </c>
      <c r="BG20" s="42">
        <f>SUMIF(Expenses!$A$3:$A$192,'Current Working'!$A$17:$A$22,Expenses!AY$3:AY$192)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SUMIF(Expenses!$A$3:$A$192,'Current Working'!$A$17:$A$22,Expenses!H$3:H$192)</f>
        <v>0</v>
      </c>
      <c r="G21" s="42">
        <f>SUMIF(Expenses!$A$3:$A$192,'Current Working'!$A$17:$A$22,Expenses!I$3:I$192)</f>
        <v>0</v>
      </c>
      <c r="H21" s="42">
        <f>SUMIF(Expenses!$A$3:$A$192,'Current Working'!$A$17:$A$22,Expenses!J$3:J$192)</f>
        <v>0</v>
      </c>
      <c r="I21" s="42">
        <f>SUMIF(Expenses!$A$3:$A$192,'Current Working'!$A$17:$A$22,Expenses!K$3:K$192)</f>
        <v>0</v>
      </c>
      <c r="J21" s="42">
        <f>SUMIF(Expenses!$A$3:$A$192,'Current Working'!$A$17:$A$22,Expenses!L$3:L$192)</f>
        <v>0</v>
      </c>
      <c r="K21" s="42">
        <f>SUMIF(Expenses!$A$3:$A$192,'Current Working'!$A$17:$A$22,Expenses!M$3:M$192)</f>
        <v>0</v>
      </c>
      <c r="L21" s="42">
        <f>SUMIF(Expenses!$A$3:$A$192,'Current Working'!$A$17:$A$22,Expenses!N$3:N$192)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SUMIF(Expenses!$A$3:$A$192,'Current Working'!$A$17:$A$22,Expenses!Q$3:Q$192)</f>
        <v>7650</v>
      </c>
      <c r="R21" s="42">
        <f>SUMIF(Expenses!$A$3:$A$192,'Current Working'!$A$17:$A$22,Expenses!R$3:R$192)</f>
        <v>45650</v>
      </c>
      <c r="S21" s="42">
        <f>SUMIF(Expenses!$A$3:$A$192,'Current Working'!$A$17:$A$22,Expenses!S$3:S$192)</f>
        <v>0</v>
      </c>
      <c r="T21" s="42">
        <f>SUMIF(Expenses!$A$3:$A$192,'Current Working'!$A$17:$A$22,Expenses!T$3:T$192)</f>
        <v>0</v>
      </c>
      <c r="U21" s="42">
        <f>SUMIF(Expenses!$A$3:$A$192,'Current Working'!$A$17:$A$22,Expenses!U$3:U$192)</f>
        <v>0</v>
      </c>
      <c r="V21" s="42">
        <f>SUMIF(Expenses!$A$3:$A$192,'Current Working'!$A$17:$A$22,Expenses!V$3:V$192)</f>
        <v>43151.199999999997</v>
      </c>
      <c r="W21" s="42">
        <f>SUMIF(Expenses!$A$3:$A$192,'Current Working'!$A$17:$A$22,Expenses!W$3:W$192)</f>
        <v>43151.199999999997</v>
      </c>
      <c r="X21" s="46">
        <f>+W21-Q21</f>
        <v>35501.199999999997</v>
      </c>
      <c r="Y21" s="47">
        <f>IFERROR(X21/Q21,"-")</f>
        <v>4.640679738562091</v>
      </c>
      <c r="Z21" s="41"/>
      <c r="AA21" s="41"/>
      <c r="AB21" s="42">
        <f>SUMIF(Expenses!$A$3:$A$192,'Current Working'!$A$17:$A$22,Expenses!Z$3:Z$192)</f>
        <v>0</v>
      </c>
      <c r="AC21" s="42">
        <f>SUMIF(Expenses!$A$3:$A$192,'Current Working'!$A$17:$A$22,Expenses!AA$3:AA$192)</f>
        <v>0</v>
      </c>
      <c r="AD21" s="42">
        <f>SUMIF(Expenses!$A$3:$A$192,'Current Working'!$A$17:$A$22,Expenses!AB$3:AB$192)</f>
        <v>0</v>
      </c>
      <c r="AE21" s="42">
        <f>SUMIF(Expenses!$A$3:$A$192,'Current Working'!$A$17:$A$22,Expenses!AC$3:AC$192)</f>
        <v>0</v>
      </c>
      <c r="AF21" s="42">
        <f>SUMIF(Expenses!$A$3:$A$192,'Current Working'!$A$17:$A$22,Expenses!AD$3:AD$192)</f>
        <v>0</v>
      </c>
      <c r="AG21" s="42">
        <f>SUMIF(Expenses!$A$3:$A$192,'Current Working'!$A$17:$A$22,Expenses!AE$3:AE$192)</f>
        <v>0</v>
      </c>
      <c r="AH21" s="42">
        <f>SUMIF(Expenses!$A$3:$A$192,'Current Working'!$A$17:$A$22,Expenses!AF$3:AF$192)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SUMIF(Expenses!$A$3:$A$192,'Current Working'!$A$17:$A$22,Expenses!AI$3:AI$192)</f>
        <v>7625</v>
      </c>
      <c r="AN21" s="42">
        <f>SUMIF(Expenses!$A$3:$A$192,'Current Working'!$A$17:$A$22,Expenses!AJ$3:AJ$192)</f>
        <v>7625</v>
      </c>
      <c r="AO21" s="42">
        <f>SUMIF(Expenses!$A$3:$A$192,'Current Working'!$A$17:$A$22,Expenses!AK$3:AK$192)</f>
        <v>7625</v>
      </c>
      <c r="AP21" s="42">
        <f>SUMIF(Expenses!$A$3:$A$192,'Current Working'!$A$17:$A$22,Expenses!AL$3:AL$192)</f>
        <v>7312.55</v>
      </c>
      <c r="AQ21" s="42">
        <f>SUMIF(Expenses!$A$3:$A$192,'Current Working'!$A$17:$A$22,Expenses!AM$3:AM$192)</f>
        <v>0</v>
      </c>
      <c r="AR21" s="42">
        <f>SUMIF(Expenses!$A$3:$A$192,'Current Working'!$A$17:$A$22,Expenses!AN$3:AN$192)</f>
        <v>0</v>
      </c>
      <c r="AS21" s="42">
        <f>SUMIF(Expenses!$A$3:$A$192,'Current Working'!$A$17:$A$22,Expenses!AO$3:AO$192)</f>
        <v>0</v>
      </c>
      <c r="AT21" s="42">
        <f>SUMIF(Expenses!$A$3:$A$192,'Current Working'!$A$17:$A$22,Expenses!AP$3:AP$192)</f>
        <v>0</v>
      </c>
      <c r="AU21" s="46">
        <f>+AT21-AN21</f>
        <v>-7625</v>
      </c>
      <c r="AV21" s="47">
        <f t="shared" si="6"/>
        <v>-1</v>
      </c>
      <c r="AW21" s="48"/>
      <c r="AY21" s="42">
        <f>SUMIF(Expenses!$A$3:$A$192,'Current Working'!$A$17:$A$22,Expenses!AS$3:AS$192)</f>
        <v>0</v>
      </c>
      <c r="AZ21" s="46">
        <f>+AY21-AT21</f>
        <v>0</v>
      </c>
      <c r="BA21" s="47" t="str">
        <f>IFERROR(AZ21/AT21,"-")</f>
        <v>-</v>
      </c>
      <c r="BB21" s="42">
        <f>SUMIF(Expenses!$A$3:$A$192,'Current Working'!$A$17:$A$22,Expenses!AT$3:AT$192)</f>
        <v>0</v>
      </c>
      <c r="BC21" s="42">
        <f>SUMIF(Expenses!$A$3:$A$192,'Current Working'!$A$17:$A$22,Expenses!AU$3:AU$192)</f>
        <v>0</v>
      </c>
      <c r="BD21" s="42">
        <f>SUMIF(Expenses!$A$3:$A$192,'Current Working'!$A$17:$A$22,Expenses!AV$3:AV$192)</f>
        <v>0</v>
      </c>
      <c r="BE21" s="42">
        <f>SUMIF(Expenses!$A$3:$A$192,'Current Working'!$A$17:$A$22,Expenses!AW$3:AW$192)</f>
        <v>0</v>
      </c>
      <c r="BF21" s="42">
        <f>SUMIF(Expenses!$A$3:$A$192,'Current Working'!$A$17:$A$22,Expenses!AX$3:AX$192)</f>
        <v>0</v>
      </c>
      <c r="BG21" s="42">
        <f>SUMIF(Expenses!$A$3:$A$192,'Current Working'!$A$17:$A$22,Expenses!AY$3:AY$192)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SUMIF(Expenses!$A$3:$A$192,'Current Working'!$A$17:$A$22,Expenses!H$3:H$192)</f>
        <v>86010</v>
      </c>
      <c r="G22" s="42">
        <f>SUMIF(Expenses!$A$3:$A$192,'Current Working'!$A$17:$A$22,Expenses!I$3:I$192)</f>
        <v>86010</v>
      </c>
      <c r="H22" s="42">
        <f>SUMIF(Expenses!$A$3:$A$192,'Current Working'!$A$17:$A$22,Expenses!J$3:J$192)</f>
        <v>0</v>
      </c>
      <c r="I22" s="42">
        <f>SUMIF(Expenses!$A$3:$A$192,'Current Working'!$A$17:$A$22,Expenses!K$3:K$192)</f>
        <v>0</v>
      </c>
      <c r="J22" s="42">
        <f>SUMIF(Expenses!$A$3:$A$192,'Current Working'!$A$17:$A$22,Expenses!L$3:L$192)</f>
        <v>0</v>
      </c>
      <c r="K22" s="42">
        <f>SUMIF(Expenses!$A$3:$A$192,'Current Working'!$A$17:$A$22,Expenses!M$3:M$192)</f>
        <v>0</v>
      </c>
      <c r="L22" s="42">
        <f>SUMIF(Expenses!$A$3:$A$192,'Current Working'!$A$17:$A$22,Expenses!N$3:N$192)</f>
        <v>0</v>
      </c>
      <c r="M22" s="46">
        <f>L22-G22</f>
        <v>-86010</v>
      </c>
      <c r="N22" s="47">
        <f>IFERROR(M22/G22,"-")</f>
        <v>-1</v>
      </c>
      <c r="O22" s="41"/>
      <c r="Q22" s="42">
        <f>SUMIF(Expenses!$A$3:$A$192,'Current Working'!$A$17:$A$22,Expenses!Q$3:Q$192)</f>
        <v>262900</v>
      </c>
      <c r="R22" s="42">
        <f>SUMIF(Expenses!$A$3:$A$192,'Current Working'!$A$17:$A$22,Expenses!R$3:R$192)</f>
        <v>224900</v>
      </c>
      <c r="S22" s="42">
        <f>SUMIF(Expenses!$A$3:$A$192,'Current Working'!$A$17:$A$22,Expenses!S$3:S$192)</f>
        <v>0</v>
      </c>
      <c r="T22" s="42">
        <f>SUMIF(Expenses!$A$3:$A$192,'Current Working'!$A$17:$A$22,Expenses!T$3:T$192)</f>
        <v>0</v>
      </c>
      <c r="U22" s="42">
        <f>SUMIF(Expenses!$A$3:$A$192,'Current Working'!$A$17:$A$22,Expenses!U$3:U$192)</f>
        <v>0</v>
      </c>
      <c r="V22" s="42">
        <f>SUMIF(Expenses!$A$3:$A$192,'Current Working'!$A$17:$A$22,Expenses!V$3:V$192)</f>
        <v>1966.72</v>
      </c>
      <c r="W22" s="42">
        <f>SUMIF(Expenses!$A$3:$A$192,'Current Working'!$A$17:$A$22,Expenses!W$3:W$192)</f>
        <v>1966.72</v>
      </c>
      <c r="X22" s="46">
        <f>+W22-Q22</f>
        <v>-260933.28</v>
      </c>
      <c r="Y22" s="72" t="str">
        <f>IFERROR(X22/L22,"-")</f>
        <v>-</v>
      </c>
      <c r="Z22" s="41"/>
      <c r="AA22" s="41"/>
      <c r="AB22" s="42">
        <f>SUMIF(Expenses!$A$3:$A$192,'Current Working'!$A$17:$A$22,Expenses!Z$3:Z$192)</f>
        <v>256800</v>
      </c>
      <c r="AC22" s="42">
        <f>SUMIF(Expenses!$A$3:$A$192,'Current Working'!$A$17:$A$22,Expenses!AA$3:AA$192)</f>
        <v>256800</v>
      </c>
      <c r="AD22" s="42">
        <f>SUMIF(Expenses!$A$3:$A$192,'Current Working'!$A$17:$A$22,Expenses!AB$3:AB$192)</f>
        <v>0</v>
      </c>
      <c r="AE22" s="42">
        <f>SUMIF(Expenses!$A$3:$A$192,'Current Working'!$A$17:$A$22,Expenses!AC$3:AC$192)</f>
        <v>0</v>
      </c>
      <c r="AF22" s="42">
        <f>SUMIF(Expenses!$A$3:$A$192,'Current Working'!$A$17:$A$22,Expenses!AD$3:AD$192)</f>
        <v>0</v>
      </c>
      <c r="AG22" s="42">
        <f>SUMIF(Expenses!$A$3:$A$192,'Current Working'!$A$17:$A$22,Expenses!AE$3:AE$192)</f>
        <v>2825.31</v>
      </c>
      <c r="AH22" s="42">
        <f>SUMIF(Expenses!$A$3:$A$192,'Current Working'!$A$17:$A$22,Expenses!AF$3:AF$192)</f>
        <v>2825.31</v>
      </c>
      <c r="AI22" s="46">
        <f>+AH22-AC22</f>
        <v>-253974.69</v>
      </c>
      <c r="AJ22" s="47">
        <f>IFERROR(AI22/AC22,"-")</f>
        <v>-0.98899801401869158</v>
      </c>
      <c r="AK22" s="48"/>
      <c r="AL22" s="49"/>
      <c r="AM22" s="42">
        <f>SUMIF(Expenses!$A$3:$A$192,'Current Working'!$A$17:$A$22,Expenses!AI$3:AI$192)</f>
        <v>256800</v>
      </c>
      <c r="AN22" s="42">
        <f>SUMIF(Expenses!$A$3:$A$192,'Current Working'!$A$17:$A$22,Expenses!AJ$3:AJ$192)</f>
        <v>256800</v>
      </c>
      <c r="AO22" s="42">
        <f>SUMIF(Expenses!$A$3:$A$192,'Current Working'!$A$17:$A$22,Expenses!AK$3:AK$192)</f>
        <v>256800</v>
      </c>
      <c r="AP22" s="42">
        <f>SUMIF(Expenses!$A$3:$A$192,'Current Working'!$A$17:$A$22,Expenses!AL$3:AL$192)</f>
        <v>0</v>
      </c>
      <c r="AQ22" s="42">
        <f>SUMIF(Expenses!$A$3:$A$192,'Current Working'!$A$17:$A$22,Expenses!AM$3:AM$192)</f>
        <v>0</v>
      </c>
      <c r="AR22" s="42">
        <f>SUMIF(Expenses!$A$3:$A$192,'Current Working'!$A$17:$A$22,Expenses!AN$3:AN$192)</f>
        <v>0</v>
      </c>
      <c r="AS22" s="42">
        <f>SUMIF(Expenses!$A$3:$A$192,'Current Working'!$A$17:$A$22,Expenses!AO$3:AO$192)</f>
        <v>0</v>
      </c>
      <c r="AT22" s="42">
        <f>SUMIF(Expenses!$A$3:$A$192,'Current Working'!$A$17:$A$22,Expenses!AP$3:AP$192)</f>
        <v>0</v>
      </c>
      <c r="AU22" s="46">
        <f>+AT22-AN22</f>
        <v>-256800</v>
      </c>
      <c r="AV22" s="47">
        <f t="shared" si="6"/>
        <v>-1</v>
      </c>
      <c r="AW22" s="70"/>
      <c r="AY22" s="42">
        <f>SUMIF(Expenses!$A$3:$A$192,'Current Working'!$A$17:$A$22,Expenses!AS$3:AS$192)</f>
        <v>0</v>
      </c>
      <c r="AZ22" s="46">
        <f>+AY22-AT22</f>
        <v>0</v>
      </c>
      <c r="BA22" s="47" t="str">
        <f>IFERROR(AZ22/AT22,"-")</f>
        <v>-</v>
      </c>
      <c r="BB22" s="42">
        <f>SUMIF(Expenses!$A$3:$A$192,'Current Working'!$A$17:$A$22,Expenses!AT$3:AT$192)</f>
        <v>0</v>
      </c>
      <c r="BC22" s="42">
        <f>SUMIF(Expenses!$A$3:$A$192,'Current Working'!$A$17:$A$22,Expenses!AU$3:AU$192)</f>
        <v>0</v>
      </c>
      <c r="BD22" s="42">
        <f>SUMIF(Expenses!$A$3:$A$192,'Current Working'!$A$17:$A$22,Expenses!AV$3:AV$192)</f>
        <v>0</v>
      </c>
      <c r="BE22" s="42">
        <f>SUMIF(Expenses!$A$3:$A$192,'Current Working'!$A$17:$A$22,Expenses!AW$3:AW$192)</f>
        <v>0</v>
      </c>
      <c r="BF22" s="42">
        <f>SUMIF(Expenses!$A$3:$A$192,'Current Working'!$A$17:$A$22,Expenses!AX$3:AX$192)</f>
        <v>0</v>
      </c>
      <c r="BG22" s="42">
        <f>SUMIF(Expenses!$A$3:$A$192,'Current Working'!$A$17:$A$22,Expenses!AY$3:AY$192)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645975</v>
      </c>
      <c r="G23" s="77">
        <f t="shared" si="7"/>
        <v>643162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402653.0400000001</v>
      </c>
      <c r="L23" s="77">
        <f t="shared" si="7"/>
        <v>402653.0400000001</v>
      </c>
      <c r="M23" s="78">
        <f>L23-G23</f>
        <v>-240508.9599999999</v>
      </c>
      <c r="N23" s="47">
        <f>IFERROR(M23/G23,"-")</f>
        <v>-0.37394771457268916</v>
      </c>
      <c r="O23" s="41"/>
      <c r="Q23" s="77">
        <f t="shared" ref="Q23:X23" si="8">SUM(Q17:Q22)</f>
        <v>967981</v>
      </c>
      <c r="R23" s="77">
        <f t="shared" si="8"/>
        <v>970794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460330.26</v>
      </c>
      <c r="W23" s="77">
        <f t="shared" si="8"/>
        <v>460330.26</v>
      </c>
      <c r="X23" s="76">
        <f t="shared" si="8"/>
        <v>-507650.74</v>
      </c>
      <c r="Y23" s="47">
        <f>IFERROR(X23/Q23,"-")</f>
        <v>-0.52444287646141818</v>
      </c>
      <c r="Z23" s="41"/>
      <c r="AA23" s="41"/>
      <c r="AB23" s="76">
        <f t="shared" ref="AB23:AI23" si="9">SUM(AB17:AB22)</f>
        <v>1126814</v>
      </c>
      <c r="AC23" s="77">
        <f t="shared" si="9"/>
        <v>1149814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483784.30999999982</v>
      </c>
      <c r="AH23" s="77">
        <f t="shared" si="9"/>
        <v>483784.30999999982</v>
      </c>
      <c r="AI23" s="77">
        <f t="shared" si="9"/>
        <v>-666029.69000000018</v>
      </c>
      <c r="AJ23" s="47">
        <f>IFERROR(AI23/AC23,"-")</f>
        <v>-0.57924993955544124</v>
      </c>
      <c r="AK23" s="68"/>
      <c r="AL23" s="79"/>
      <c r="AM23" s="76">
        <f t="shared" ref="AM23:AU23" si="10">SUM(AM17:AM22)</f>
        <v>1135439</v>
      </c>
      <c r="AN23" s="77">
        <f t="shared" si="10"/>
        <v>1135439</v>
      </c>
      <c r="AO23" s="77">
        <f t="shared" si="10"/>
        <v>1135439</v>
      </c>
      <c r="AP23" s="77">
        <f t="shared" si="10"/>
        <v>48036.73000000001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-1135439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114</v>
      </c>
      <c r="E26" s="62"/>
      <c r="F26" s="42">
        <f ca="1">SUMIF(Revenues!$A$3:$A$12,'Current Working'!$A$26:$A$27,Revenues!H$3:H$11)</f>
        <v>0</v>
      </c>
      <c r="G26" s="42">
        <f ca="1">SUMIF(Revenues!$A$3:$A$12,'Current Working'!$A$26:$A$27,Revenues!I$3:I$11)</f>
        <v>0</v>
      </c>
      <c r="H26" s="42">
        <f ca="1">SUMIF(Revenues!$A$3:$A$12,'Current Working'!$A$26:$A$27,Revenues!J$3:J$11)</f>
        <v>0</v>
      </c>
      <c r="I26" s="42">
        <f ca="1">SUMIF(Revenues!$A$3:$A$12,'Current Working'!$A$26:$A$27,Revenues!K$3:K$11)</f>
        <v>0</v>
      </c>
      <c r="J26" s="42">
        <f ca="1">SUMIF(Revenues!$A$3:$A$12,'Current Working'!$A$26:$A$27,Revenues!L$3:L$11)</f>
        <v>0</v>
      </c>
      <c r="K26" s="42">
        <f ca="1">SUMIF(Revenues!$A$3:$A$12,'Current Working'!$A$26:$A$27,Revenues!M$3:M$11)</f>
        <v>0</v>
      </c>
      <c r="L26" s="42">
        <f>SUMIF(Revenues!$A$3:$A$12,'Current Working'!$A$26:$A$27,Revenues!N$3:N$37)</f>
        <v>0</v>
      </c>
      <c r="M26" s="46">
        <f ca="1">L26-G26</f>
        <v>0</v>
      </c>
      <c r="N26" s="47" t="str">
        <f ca="1">IFERROR(M26/G26,"-")</f>
        <v>-</v>
      </c>
      <c r="O26" s="41"/>
      <c r="Q26" s="42">
        <f ca="1">SUMIF(Revenues!$A$3:$A$13,'Current Working'!$A$26:$A$27,Revenues!Q$3:Q$11)</f>
        <v>0</v>
      </c>
      <c r="R26" s="42">
        <f ca="1">SUMIF(Revenues!$A$3:$A$13,'Current Working'!$A$26:$A$27,Revenues!R$3:R$11)</f>
        <v>0</v>
      </c>
      <c r="S26" s="42">
        <f ca="1">SUMIF(Revenues!$A$3:$A$13,'Current Working'!$A$26:$A$27,Revenues!S$3:S$11)</f>
        <v>0</v>
      </c>
      <c r="T26" s="42">
        <f ca="1">SUMIF(Revenues!$A$3:$A$13,'Current Working'!$A$26:$A$27,Revenues!T$3:T$11)</f>
        <v>0</v>
      </c>
      <c r="U26" s="42">
        <f ca="1">SUMIF(Revenues!$A$3:$A$13,'Current Working'!$A$26:$A$27,Revenues!U$3:U$11)</f>
        <v>0</v>
      </c>
      <c r="V26" s="42">
        <f ca="1">SUMIF(Revenues!$A$3:$A$13,'Current Working'!$A$26:$A$27,Revenues!V$3:V$11)</f>
        <v>0</v>
      </c>
      <c r="W26" s="42">
        <f ca="1">SUMIF(Revenues!$A$3:$A$13,'Current Working'!$A$26:$A$27,Revenues!W$3:W$11)</f>
        <v>0</v>
      </c>
      <c r="X26" s="46">
        <f ca="1">Q26-M26</f>
        <v>0</v>
      </c>
      <c r="Y26" s="47" t="str">
        <f ca="1">IFERROR(X26/L26,"-")</f>
        <v>-</v>
      </c>
      <c r="Z26" s="41"/>
      <c r="AA26" s="41"/>
      <c r="AB26" s="42">
        <f ca="1">SUMIF(Revenues!$A$3:$A$13,'Current Working'!$A$26,Revenues!Z$3:Z$11)</f>
        <v>0</v>
      </c>
      <c r="AC26" s="42">
        <f ca="1">SUMIF(Revenues!$A$3:$A$13,'Current Working'!$A$26,Revenues!AA$3:AA$11)</f>
        <v>0</v>
      </c>
      <c r="AD26" s="42">
        <f ca="1">SUMIF(Revenues!$A$3:$A$13,'Current Working'!$A$26,Revenues!AB$3:AB$11)</f>
        <v>0</v>
      </c>
      <c r="AE26" s="42">
        <f ca="1">SUMIF(Revenues!$A$3:$A$13,'Current Working'!$A$26,Revenues!AC$3:AC$11)</f>
        <v>0</v>
      </c>
      <c r="AF26" s="42">
        <f ca="1">SUMIF(Revenues!$A$3:$A$13,'Current Working'!$A$26,Revenues!AD$3:AD$11)</f>
        <v>0</v>
      </c>
      <c r="AG26" s="42">
        <f ca="1">SUMIF(Revenues!$A$3:$A$13,'Current Working'!$A$26,Revenues!AE$3:AE$11)</f>
        <v>0</v>
      </c>
      <c r="AH26" s="42">
        <f ca="1">SUMIF(Revenues!$A$3:$A$13,'Current Working'!$A$26,Revenues!AF$3:AF$11)</f>
        <v>0</v>
      </c>
      <c r="AI26" s="46"/>
      <c r="AJ26" s="47"/>
      <c r="AK26" s="68"/>
      <c r="AL26" s="79"/>
      <c r="AM26" s="42">
        <f ca="1">SUMIF(Revenues!$A$3:$A$13,'Current Working'!$A$26,Revenues!AI$3:AI$11)</f>
        <v>0</v>
      </c>
      <c r="AN26" s="42">
        <f ca="1">SUMIF(Revenues!$A$3:$A$13,'Current Working'!$A$26,Revenues!AJ$3:AJ$11)</f>
        <v>0</v>
      </c>
      <c r="AO26" s="42">
        <f ca="1">SUMIF(Revenues!$A$3:$A$13,'Current Working'!$A$26,Revenues!AK$3:AK$11)</f>
        <v>0</v>
      </c>
      <c r="AP26" s="42">
        <f ca="1">SUMIF(Revenues!$A$3:$A$13,'Current Working'!$A$26,Revenues!AL$3:AL$11)</f>
        <v>0</v>
      </c>
      <c r="AQ26" s="42">
        <f ca="1">SUMIF(Revenues!$A$3:$A$13,'Current Working'!$A$26,Revenues!AM$3:AM$11)</f>
        <v>0</v>
      </c>
      <c r="AR26" s="42">
        <f ca="1">SUMIF(Revenues!$A$3:$A$13,'Current Working'!$A$26,Revenues!AN$3:AN$11)</f>
        <v>0</v>
      </c>
      <c r="AS26" s="42">
        <f ca="1">SUMIF(Revenues!$A$3:$A$13,'Current Working'!$A$26,Revenues!AO$3:AO$11)</f>
        <v>0</v>
      </c>
      <c r="AT26" s="42">
        <f ca="1">SUMIF(Revenues!$A$3:$A$13,'Current Working'!$A$26,Revenues!AP$3:AP$11)</f>
        <v>0</v>
      </c>
      <c r="AU26" s="46">
        <f ca="1">AK26-AH26</f>
        <v>0</v>
      </c>
      <c r="AV26" s="47" t="str">
        <f ca="1"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115</v>
      </c>
      <c r="E27" s="62"/>
      <c r="F27" s="42">
        <f ca="1">SUMIF(Revenues!$A$3:$A$12,'Current Working'!$A$26:$A$27,Revenues!H$3:H$11)</f>
        <v>0</v>
      </c>
      <c r="G27" s="42">
        <f ca="1">SUMIF(Revenues!$A$3:$A$12,'Current Working'!$A$26:$A$27,Revenues!I$3:I$11)</f>
        <v>0</v>
      </c>
      <c r="H27" s="42">
        <f ca="1">SUMIF(Revenues!$A$3:$A$12,'Current Working'!$A$26:$A$27,Revenues!J$3:J$11)</f>
        <v>0</v>
      </c>
      <c r="I27" s="42">
        <f ca="1">SUMIF(Revenues!$A$3:$A$12,'Current Working'!$A$26:$A$27,Revenues!K$3:K$11)</f>
        <v>0</v>
      </c>
      <c r="J27" s="42">
        <f ca="1">SUMIF(Revenues!$A$3:$A$12,'Current Working'!$A$26:$A$27,Revenues!L$3:L$11)</f>
        <v>0</v>
      </c>
      <c r="K27" s="42">
        <f ca="1">SUMIF(Revenues!$A$3:$A$12,'Current Working'!$A$26:$A$27,Revenues!M$3:M$11)</f>
        <v>0</v>
      </c>
      <c r="L27" s="42">
        <f>SUMIF(Revenues!$A$3:$A$12,'Current Working'!$A$26:$A$27,Revenues!N$3:N$37)</f>
        <v>0</v>
      </c>
      <c r="M27" s="46"/>
      <c r="N27" s="47"/>
      <c r="O27" s="41"/>
      <c r="Q27" s="42">
        <f ca="1">SUMIF(Revenues!$A$3:$A$13,'Current Working'!$A$26:$A$27,Revenues!Q$3:Q$11)</f>
        <v>0</v>
      </c>
      <c r="R27" s="42">
        <f ca="1">SUMIF(Revenues!$A$3:$A$13,'Current Working'!$A$26:$A$27,Revenues!R$3:R$11)</f>
        <v>0</v>
      </c>
      <c r="S27" s="42">
        <f ca="1">SUMIF(Revenues!$A$3:$A$13,'Current Working'!$A$26:$A$27,Revenues!S$3:S$11)</f>
        <v>0</v>
      </c>
      <c r="T27" s="42">
        <f ca="1">SUMIF(Revenues!$A$3:$A$13,'Current Working'!$A$26:$A$27,Revenues!T$3:T$11)</f>
        <v>0</v>
      </c>
      <c r="U27" s="42">
        <f ca="1">SUMIF(Revenues!$A$3:$A$13,'Current Working'!$A$26:$A$27,Revenues!U$3:U$11)</f>
        <v>0</v>
      </c>
      <c r="V27" s="42">
        <f ca="1">SUMIF(Revenues!$A$3:$A$13,'Current Working'!$A$26:$A$27,Revenues!V$3:V$11)</f>
        <v>0</v>
      </c>
      <c r="W27" s="42">
        <f ca="1">SUMIF(Revenues!$A$3:$A$13,'Current Working'!$A$26:$A$27,Revenues!W$3:W$11)</f>
        <v>0</v>
      </c>
      <c r="X27" s="46"/>
      <c r="Y27" s="47"/>
      <c r="Z27" s="41"/>
      <c r="AA27" s="41"/>
      <c r="AB27" s="42">
        <f ca="1">SUMIF(Revenues!$A$3:$A$13,'Current Working'!$A$26,Revenues!Z$3:Z$11)</f>
        <v>0</v>
      </c>
      <c r="AC27" s="42">
        <f ca="1">SUMIF(Revenues!$A$3:$A$13,'Current Working'!$A$26,Revenues!AA$3:AA$11)</f>
        <v>0</v>
      </c>
      <c r="AD27" s="42">
        <f ca="1">SUMIF(Revenues!$A$3:$A$13,'Current Working'!$A$26,Revenues!AB$3:AB$11)</f>
        <v>0</v>
      </c>
      <c r="AE27" s="42">
        <f ca="1">SUMIF(Revenues!$A$3:$A$13,'Current Working'!$A$26,Revenues!AC$3:AC$11)</f>
        <v>0</v>
      </c>
      <c r="AF27" s="42">
        <f ca="1">SUMIF(Revenues!$A$3:$A$13,'Current Working'!$A$26,Revenues!AD$3:AD$11)</f>
        <v>0</v>
      </c>
      <c r="AG27" s="42">
        <f ca="1">SUMIF(Revenues!$A$3:$A$13,'Current Working'!$A$26,Revenues!AE$3:AE$11)</f>
        <v>0</v>
      </c>
      <c r="AH27" s="42">
        <f ca="1">SUMIF(Revenues!$A$3:$A$13,'Current Working'!$A$26,Revenues!AF$3:AF$11)</f>
        <v>0</v>
      </c>
      <c r="AI27" s="46"/>
      <c r="AJ27" s="47"/>
      <c r="AK27" s="68"/>
      <c r="AL27" s="79"/>
      <c r="AM27" s="42">
        <f ca="1">SUMIF(Revenues!$A$3:$A$13,'Current Working'!$A$26,Revenues!AI$3:AI$11)</f>
        <v>0</v>
      </c>
      <c r="AN27" s="42">
        <f ca="1">SUMIF(Revenues!$A$3:$A$13,'Current Working'!$A$26,Revenues!AJ$3:AJ$11)</f>
        <v>0</v>
      </c>
      <c r="AO27" s="42">
        <f ca="1">SUMIF(Revenues!$A$3:$A$13,'Current Working'!$A$26,Revenues!AK$3:AK$11)</f>
        <v>0</v>
      </c>
      <c r="AP27" s="42">
        <f ca="1">SUMIF(Revenues!$A$3:$A$13,'Current Working'!$A$26,Revenues!AL$3:AL$11)</f>
        <v>0</v>
      </c>
      <c r="AQ27" s="42">
        <f ca="1">SUMIF(Revenues!$A$3:$A$13,'Current Working'!$A$26,Revenues!AM$3:AM$11)</f>
        <v>0</v>
      </c>
      <c r="AR27" s="42">
        <f ca="1">SUMIF(Revenues!$A$3:$A$13,'Current Working'!$A$26,Revenues!AN$3:AN$11)</f>
        <v>0</v>
      </c>
      <c r="AS27" s="42">
        <f ca="1">SUMIF(Revenues!$A$3:$A$13,'Current Working'!$A$26,Revenues!AO$3:AO$11)</f>
        <v>0</v>
      </c>
      <c r="AT27" s="42">
        <f ca="1">SUMIF(Revenues!$A$3:$A$13,'Current Working'!$A$26,Revenues!AP$3:AP$11)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SUMIF(Expenses!$A$3:$A$192,'Current Working'!$A$28,Expenses!H$3:H$192)</f>
        <v>0</v>
      </c>
      <c r="G28" s="42">
        <f>SUMIF(Expenses!$A$3:$A$192,'Current Working'!$A$28,Expenses!I$3:I$192)</f>
        <v>0</v>
      </c>
      <c r="H28" s="42">
        <f>SUMIF(Expenses!$A$3:$A$192,'Current Working'!$A$28,Expenses!J$3:J$192)</f>
        <v>0</v>
      </c>
      <c r="I28" s="42">
        <f>SUMIF(Expenses!$A$3:$A$192,'Current Working'!$A$28,Expenses!K$3:K$192)</f>
        <v>0</v>
      </c>
      <c r="J28" s="42">
        <f>SUMIF(Expenses!$A$3:$A$192,'Current Working'!$A$28,Expenses!L$3:L$192)</f>
        <v>0</v>
      </c>
      <c r="K28" s="42">
        <f>SUMIF(Expenses!$A$3:$A$192,'Current Working'!$A$28,Expenses!M$3:M$192)</f>
        <v>0</v>
      </c>
      <c r="L28" s="42">
        <f>-SUMIF(Expenses!$A$3:$A$192,'Current Working'!$A$28,Expenses!N$3:N$192)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-SUMIF(Expenses!$A$3:$A$192,'Current Working'!$A$28,Expenses!Q$3:Q$192)</f>
        <v>0</v>
      </c>
      <c r="R28" s="42">
        <f>-SUMIF(Expenses!$A$3:$A$192,'Current Working'!$A$28,Expenses!R$3:R$192)</f>
        <v>0</v>
      </c>
      <c r="S28" s="42">
        <f>-SUMIF(Expenses!$A$3:$A$192,'Current Working'!$A$28,Expenses!S$3:S$192)</f>
        <v>0</v>
      </c>
      <c r="T28" s="42">
        <f>-SUMIF(Expenses!$A$3:$A$192,'Current Working'!$A$28,Expenses!T$3:T$192)</f>
        <v>0</v>
      </c>
      <c r="U28" s="42">
        <f>-SUMIF(Expenses!$A$3:$A$192,'Current Working'!$A$28,Expenses!U$3:U$192)</f>
        <v>0</v>
      </c>
      <c r="V28" s="42">
        <f>-SUMIF(Expenses!$A$3:$A$192,'Current Working'!$A$28,Expenses!V$3:V$192)</f>
        <v>0</v>
      </c>
      <c r="W28" s="42">
        <f>-SUMIF(Expenses!$A$3:$A$192,'Current Working'!$A$28,Expenses!W$3:W$192)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-SUMIF(Expenses!$A$3:$A$192,'Current Working'!$A$28,Expenses!Z$3:Z$192)</f>
        <v>0</v>
      </c>
      <c r="AC28" s="42">
        <f>-SUMIF(Expenses!$A$3:$A$192,'Current Working'!$A$28,Expenses!AA$3:AA$192)</f>
        <v>0</v>
      </c>
      <c r="AD28" s="42">
        <f>-SUMIF(Expenses!$A$3:$A$192,'Current Working'!$A$28,Expenses!AB$3:AB$192)</f>
        <v>0</v>
      </c>
      <c r="AE28" s="42">
        <f>-SUMIF(Expenses!$A$3:$A$192,'Current Working'!$A$28,Expenses!AC$3:AC$192)</f>
        <v>0</v>
      </c>
      <c r="AF28" s="42">
        <f>-SUMIF(Expenses!$A$3:$A$192,'Current Working'!$A$28,Expenses!AD$3:AD$192)</f>
        <v>0</v>
      </c>
      <c r="AG28" s="42">
        <f>-SUMIF(Expenses!$A$3:$A$192,'Current Working'!$A$28,Expenses!AE$3:AE$192)</f>
        <v>0</v>
      </c>
      <c r="AH28" s="42">
        <f>-SUMIF(Expenses!$A$3:$A$192,'Current Working'!$A$28,Expenses!AF$3:AF$192)</f>
        <v>0</v>
      </c>
      <c r="AI28" s="46"/>
      <c r="AJ28" s="47"/>
      <c r="AK28" s="68"/>
      <c r="AL28" s="79"/>
      <c r="AM28" s="81">
        <f>-SUMIF(Expenses!$A$3:$A$192,'Current Working'!$A$28,Expenses!AI$3:AI$192)</f>
        <v>0</v>
      </c>
      <c r="AN28" s="81">
        <f>-SUMIF(Expenses!$A$3:$A$192,'Current Working'!$A$28,Expenses!AJ$3:AJ$192)</f>
        <v>0</v>
      </c>
      <c r="AO28" s="81"/>
      <c r="AP28" s="81">
        <f>-SUMIF(Expenses!$A$3:$A$192,'Current Working'!$A$28,Expenses!AL$3:AL$192)</f>
        <v>0</v>
      </c>
      <c r="AQ28" s="81">
        <f>-SUMIF(Expenses!$A$3:$A$192,'Current Working'!$A$28,Expenses!AM$3:AM$192)</f>
        <v>0</v>
      </c>
      <c r="AR28" s="81">
        <f>-SUMIF(Expenses!$A$3:$A$192,'Current Working'!$A$28,Expenses!AN$3:AN$192)</f>
        <v>0</v>
      </c>
      <c r="AS28" s="81">
        <f>-SUMIF(Expenses!$A$3:$A$192,'Current Working'!$A$28,Expenses!AO$3:AO$192)</f>
        <v>0</v>
      </c>
      <c r="AT28" s="81">
        <f>-SUMIF(Expenses!$A$3:$A$192,'Current Working'!$A$28,Expenses!AP$3:AP$192)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-SUMIF(Expenses!$A$3:$A$192,'Current Working'!$A$28,Expenses!AS$3:AS$192)</f>
        <v>0</v>
      </c>
      <c r="AZ28" s="82">
        <f>+AY28-AT28</f>
        <v>0</v>
      </c>
      <c r="BA28" s="47" t="str">
        <f>IFERROR(AZ28/AM28,"-")</f>
        <v>-</v>
      </c>
      <c r="BB28" s="81">
        <f>-SUMIF(Expenses!$A$3:$A$192,'Current Working'!$A$28,Expenses!AT$3:AT$192)</f>
        <v>0</v>
      </c>
      <c r="BC28" s="81">
        <f>-SUMIF(Expenses!$A$3:$A$192,'Current Working'!$A$28,Expenses!AU$3:AU$192)</f>
        <v>0</v>
      </c>
      <c r="BD28" s="81">
        <f>-SUMIF(Expenses!$A$3:$A$192,'Current Working'!$A$28,Expenses!AV$3:AV$192)</f>
        <v>0</v>
      </c>
      <c r="BE28" s="81">
        <f>-SUMIF(Expenses!$A$3:$A$192,'Current Working'!$A$28,Expenses!AW$3:AW$192)</f>
        <v>0</v>
      </c>
      <c r="BF28" s="81">
        <f>-SUMIF(Expenses!$A$3:$A$192,'Current Working'!$A$28,Expenses!AX$3:AX$192)</f>
        <v>0</v>
      </c>
      <c r="BG28" s="81">
        <f>-SUMIF(Expenses!$A$3:$A$192,'Current Working'!$A$28,Expenses!AY$3:AY$192)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 ca="1">SUM(F26:F28)</f>
        <v>0</v>
      </c>
      <c r="G29" s="76">
        <f t="shared" ref="G29:L29" ca="1" si="12">SUM(G26:G28)</f>
        <v>0</v>
      </c>
      <c r="H29" s="76">
        <f t="shared" ca="1" si="12"/>
        <v>0</v>
      </c>
      <c r="I29" s="76">
        <f t="shared" ca="1" si="12"/>
        <v>0</v>
      </c>
      <c r="J29" s="76">
        <f t="shared" ca="1" si="12"/>
        <v>0</v>
      </c>
      <c r="K29" s="76">
        <f t="shared" ca="1" si="12"/>
        <v>0</v>
      </c>
      <c r="L29" s="76">
        <f t="shared" si="12"/>
        <v>0</v>
      </c>
      <c r="M29" s="46">
        <f ca="1">L29-G29</f>
        <v>0</v>
      </c>
      <c r="N29" s="47" t="str">
        <f ca="1">IFERROR(M29/G29,"-")</f>
        <v>-</v>
      </c>
      <c r="O29" s="41"/>
      <c r="Q29" s="77">
        <f ca="1">SUM(Q26:Q28)</f>
        <v>0</v>
      </c>
      <c r="R29" s="77">
        <f t="shared" ref="R29:W29" ca="1" si="13">SUM(R26:R28)</f>
        <v>0</v>
      </c>
      <c r="S29" s="77">
        <f t="shared" ca="1" si="13"/>
        <v>0</v>
      </c>
      <c r="T29" s="77">
        <f t="shared" ca="1" si="13"/>
        <v>0</v>
      </c>
      <c r="U29" s="77">
        <f t="shared" ca="1" si="13"/>
        <v>0</v>
      </c>
      <c r="V29" s="77">
        <f t="shared" ca="1" si="13"/>
        <v>0</v>
      </c>
      <c r="W29" s="77">
        <f t="shared" ca="1" si="13"/>
        <v>0</v>
      </c>
      <c r="X29" s="46">
        <f ca="1">Q29-M29</f>
        <v>0</v>
      </c>
      <c r="Y29" s="47" t="str">
        <f ca="1">IFERROR(X29/L29,"-")</f>
        <v>-</v>
      </c>
      <c r="Z29" s="41"/>
      <c r="AA29" s="41"/>
      <c r="AB29" s="77">
        <f t="shared" ref="AB29" ca="1" si="14">SUM(AB26:AB28)</f>
        <v>0</v>
      </c>
      <c r="AC29" s="77">
        <f t="shared" ref="AC29" ca="1" si="15">SUM(AC26:AC28)</f>
        <v>0</v>
      </c>
      <c r="AD29" s="77">
        <f t="shared" ref="AD29" ca="1" si="16">SUM(AD26:AD28)</f>
        <v>0</v>
      </c>
      <c r="AE29" s="77">
        <f t="shared" ref="AE29" ca="1" si="17">SUM(AE26:AE28)</f>
        <v>0</v>
      </c>
      <c r="AF29" s="77">
        <f t="shared" ref="AF29" ca="1" si="18">SUM(AF26:AF28)</f>
        <v>0</v>
      </c>
      <c r="AG29" s="77">
        <f t="shared" ref="AG29" ca="1" si="19">SUM(AG26:AG28)</f>
        <v>0</v>
      </c>
      <c r="AH29" s="77">
        <f t="shared" ref="AH29" ca="1" si="20">SUM(AH26:AH28)</f>
        <v>0</v>
      </c>
      <c r="AI29" s="46"/>
      <c r="AJ29" s="47"/>
      <c r="AK29" s="68"/>
      <c r="AL29" s="79"/>
      <c r="AM29" s="184">
        <f ca="1">SUM(AM26:AM28)</f>
        <v>0</v>
      </c>
      <c r="AN29" s="83">
        <f t="shared" ref="AN29:AT29" ca="1" si="21">SUM(AN26:AN28)</f>
        <v>0</v>
      </c>
      <c r="AO29" s="83">
        <f t="shared" ca="1" si="21"/>
        <v>0</v>
      </c>
      <c r="AP29" s="83">
        <f t="shared" ca="1" si="21"/>
        <v>0</v>
      </c>
      <c r="AQ29" s="83">
        <f t="shared" ca="1" si="21"/>
        <v>0</v>
      </c>
      <c r="AR29" s="83">
        <f t="shared" ca="1" si="21"/>
        <v>0</v>
      </c>
      <c r="AS29" s="83">
        <f t="shared" ca="1" si="21"/>
        <v>0</v>
      </c>
      <c r="AT29" s="83">
        <f t="shared" ca="1" si="21"/>
        <v>0</v>
      </c>
      <c r="AU29" s="46">
        <f ca="1">AK29-AH29</f>
        <v>0</v>
      </c>
      <c r="AV29" s="47" t="str">
        <f ca="1"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2">SUM(BB26:BB28)</f>
        <v>0</v>
      </c>
      <c r="BC29" s="83">
        <f t="shared" ca="1" si="22"/>
        <v>0</v>
      </c>
      <c r="BD29" s="83">
        <f t="shared" ca="1" si="22"/>
        <v>0</v>
      </c>
      <c r="BE29" s="83">
        <f t="shared" ca="1" si="22"/>
        <v>0</v>
      </c>
      <c r="BF29" s="83">
        <f t="shared" ca="1" si="22"/>
        <v>0</v>
      </c>
      <c r="BG29" s="83">
        <f t="shared" ca="1" si="22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-4400</v>
      </c>
      <c r="G31" s="83">
        <f>+G14-G23</f>
        <v>-1587</v>
      </c>
      <c r="H31" s="62"/>
      <c r="I31" s="62"/>
      <c r="J31" s="62"/>
      <c r="K31" s="62"/>
      <c r="L31" s="83">
        <f>+L14-L23</f>
        <v>376170.45999999979</v>
      </c>
      <c r="M31" s="83">
        <f>+M14-M23</f>
        <v>377757.45999999979</v>
      </c>
      <c r="N31" s="62"/>
      <c r="O31" s="41"/>
      <c r="Q31" s="83">
        <f t="shared" ref="Q31:W31" si="23">+Q14-Q23</f>
        <v>-56061</v>
      </c>
      <c r="R31" s="83">
        <f t="shared" si="23"/>
        <v>-58874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512166.44999999995</v>
      </c>
      <c r="W31" s="83">
        <f t="shared" si="23"/>
        <v>512166.44999999995</v>
      </c>
      <c r="X31" s="62"/>
      <c r="Y31" s="63"/>
      <c r="Z31" s="41"/>
      <c r="AA31" s="41"/>
      <c r="AB31" s="84">
        <f>+AB14-AB23</f>
        <v>-12</v>
      </c>
      <c r="AC31" s="83">
        <f>+AC14-AC23</f>
        <v>-23012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-466948.30999999982</v>
      </c>
      <c r="AI31" s="62"/>
      <c r="AJ31" s="63"/>
      <c r="AK31" s="68"/>
      <c r="AL31" s="79"/>
      <c r="AM31" s="84">
        <f t="shared" ref="AM31:AR31" si="24">+AM14-AM23</f>
        <v>-8637</v>
      </c>
      <c r="AN31" s="83">
        <f t="shared" si="24"/>
        <v>-8637</v>
      </c>
      <c r="AO31" s="83">
        <f t="shared" si="24"/>
        <v>-8637</v>
      </c>
      <c r="AP31" s="83">
        <f t="shared" si="24"/>
        <v>-28220.73000000001</v>
      </c>
      <c r="AQ31" s="83">
        <f t="shared" si="24"/>
        <v>0</v>
      </c>
      <c r="AR31" s="83">
        <f t="shared" si="24"/>
        <v>0</v>
      </c>
      <c r="AS31" s="62"/>
      <c r="AT31" s="83">
        <f>+AT14-AT23</f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307859.89</v>
      </c>
      <c r="G33" s="88">
        <f>+G8+G31</f>
        <v>310672.89</v>
      </c>
      <c r="H33" s="32"/>
      <c r="I33" s="32"/>
      <c r="J33" s="32"/>
      <c r="K33" s="32"/>
      <c r="L33" s="88">
        <f>+L8+L31</f>
        <v>376170.45999999979</v>
      </c>
      <c r="M33" s="28"/>
      <c r="N33" s="89"/>
      <c r="O33" s="32"/>
      <c r="Q33" s="88">
        <f t="shared" ref="Q33:W33" si="25">+Q8+Q31</f>
        <v>320109.45999999979</v>
      </c>
      <c r="R33" s="88">
        <f t="shared" si="25"/>
        <v>317296.45999999979</v>
      </c>
      <c r="S33" s="88">
        <f t="shared" si="25"/>
        <v>0</v>
      </c>
      <c r="T33" s="88">
        <f t="shared" si="25"/>
        <v>0</v>
      </c>
      <c r="U33" s="88">
        <f t="shared" si="25"/>
        <v>0</v>
      </c>
      <c r="V33" s="88">
        <f t="shared" si="25"/>
        <v>512166.44999999995</v>
      </c>
      <c r="W33" s="88">
        <f t="shared" si="25"/>
        <v>1200596.45</v>
      </c>
      <c r="X33" s="62"/>
      <c r="Y33" s="90"/>
      <c r="Z33" s="91"/>
      <c r="AA33" s="91"/>
      <c r="AB33" s="92">
        <f>+AB8+AB31</f>
        <v>1200584.45</v>
      </c>
      <c r="AC33" s="88">
        <f>+AC8+AC31</f>
        <v>1177584.45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733648.14000000013</v>
      </c>
      <c r="AI33" s="62"/>
      <c r="AJ33" s="90"/>
      <c r="AL33" s="14"/>
      <c r="AM33" s="92">
        <f t="shared" ref="AM33:AR33" si="26">+AM8+AM31</f>
        <v>725011.14000000013</v>
      </c>
      <c r="AN33" s="88">
        <f t="shared" si="26"/>
        <v>725011.14000000013</v>
      </c>
      <c r="AO33" s="88">
        <f t="shared" si="26"/>
        <v>-8637</v>
      </c>
      <c r="AP33" s="88">
        <f t="shared" si="26"/>
        <v>-28220.73000000001</v>
      </c>
      <c r="AQ33" s="88">
        <f t="shared" si="26"/>
        <v>0</v>
      </c>
      <c r="AR33" s="88">
        <f t="shared" si="26"/>
        <v>0</v>
      </c>
      <c r="AS33" s="32"/>
      <c r="AT33" s="88">
        <f>+AT8+AT31</f>
        <v>733648.14000000013</v>
      </c>
      <c r="AU33" s="62"/>
      <c r="AV33" s="90"/>
      <c r="AY33" s="92">
        <f ca="1">+AY8+AY31</f>
        <v>733648.14000000013</v>
      </c>
      <c r="AZ33" s="62"/>
      <c r="BA33" s="90"/>
      <c r="BB33" s="88">
        <f t="shared" ref="BB33:BG33" ca="1" si="27">+BB8+BB31</f>
        <v>0</v>
      </c>
      <c r="BC33" s="88">
        <f t="shared" ca="1" si="27"/>
        <v>0</v>
      </c>
      <c r="BD33" s="88">
        <f t="shared" ca="1" si="27"/>
        <v>0</v>
      </c>
      <c r="BE33" s="88">
        <f t="shared" ca="1" si="27"/>
        <v>0</v>
      </c>
      <c r="BF33" s="88">
        <f t="shared" si="27"/>
        <v>0</v>
      </c>
      <c r="BG33" s="88">
        <f t="shared" ca="1" si="27"/>
        <v>733648.14000000013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967981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1126814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4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-376170.45999999979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-1200596.45</v>
      </c>
      <c r="AL72" s="14"/>
      <c r="AT72" s="121">
        <f>+AT70-AT33</f>
        <v>-733648.14000000013</v>
      </c>
      <c r="BG72" s="123" t="e">
        <f ca="1"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5"/>
  <sheetViews>
    <sheetView topLeftCell="I162" zoomScale="120" zoomScaleNormal="120" workbookViewId="0">
      <selection activeCell="AJ193" sqref="AJ193"/>
    </sheetView>
  </sheetViews>
  <sheetFormatPr defaultRowHeight="12.75" outlineLevelCol="1" x14ac:dyDescent="0.2"/>
  <cols>
    <col min="1" max="1" width="9.140625" style="185"/>
    <col min="2" max="2" width="20.42578125" style="143" bestFit="1" customWidth="1"/>
    <col min="3" max="3" width="9.42578125" style="185" hidden="1" customWidth="1" outlineLevel="1"/>
    <col min="4" max="4" width="8" style="185" hidden="1" customWidth="1" outlineLevel="1"/>
    <col min="5" max="5" width="7.7109375" style="185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2" t="s">
        <v>2</v>
      </c>
      <c r="I1" s="202"/>
      <c r="J1" s="202"/>
      <c r="K1" s="202"/>
      <c r="L1" s="202"/>
      <c r="M1" s="202"/>
      <c r="N1" s="202"/>
      <c r="O1" s="202"/>
      <c r="Q1" s="203" t="s">
        <v>3</v>
      </c>
      <c r="R1" s="203"/>
      <c r="S1" s="203"/>
      <c r="T1" s="203"/>
      <c r="U1" s="203"/>
      <c r="V1" s="203"/>
      <c r="W1" s="203"/>
      <c r="X1" s="203"/>
      <c r="Z1" s="204" t="s">
        <v>4</v>
      </c>
      <c r="AA1" s="204"/>
      <c r="AB1" s="204"/>
      <c r="AC1" s="204"/>
      <c r="AD1" s="204"/>
      <c r="AE1" s="204"/>
      <c r="AF1" s="204"/>
      <c r="AG1" s="204"/>
      <c r="AI1" s="205" t="s">
        <v>5</v>
      </c>
      <c r="AJ1" s="205"/>
      <c r="AK1" s="205"/>
      <c r="AL1" s="205"/>
      <c r="AM1" s="205"/>
      <c r="AN1" s="205"/>
      <c r="AO1" s="205"/>
      <c r="AP1" s="205"/>
      <c r="AQ1" s="205"/>
      <c r="AS1" s="203" t="s">
        <v>6</v>
      </c>
      <c r="AT1" s="203"/>
      <c r="AU1" s="203"/>
      <c r="AV1" s="203"/>
      <c r="AW1" s="203"/>
      <c r="AX1" s="203"/>
      <c r="AY1" s="203"/>
      <c r="AZ1" s="203"/>
    </row>
    <row r="2" spans="1:52" s="190" customFormat="1" ht="38.25" customHeight="1" x14ac:dyDescent="0.2">
      <c r="A2" s="186" t="s">
        <v>70</v>
      </c>
      <c r="B2" s="186" t="s">
        <v>71</v>
      </c>
      <c r="C2" s="187" t="s">
        <v>72</v>
      </c>
      <c r="D2" s="187" t="s">
        <v>73</v>
      </c>
      <c r="E2" s="187" t="s">
        <v>74</v>
      </c>
      <c r="F2" s="188" t="s">
        <v>75</v>
      </c>
      <c r="G2" s="188" t="s">
        <v>76</v>
      </c>
      <c r="H2" s="189" t="s">
        <v>7</v>
      </c>
      <c r="I2" s="189" t="s">
        <v>8</v>
      </c>
      <c r="J2" s="189" t="s">
        <v>77</v>
      </c>
      <c r="K2" s="189" t="s">
        <v>78</v>
      </c>
      <c r="L2" s="189" t="s">
        <v>79</v>
      </c>
      <c r="M2" s="189" t="s">
        <v>80</v>
      </c>
      <c r="N2" s="189" t="s">
        <v>13</v>
      </c>
      <c r="O2" s="189" t="s">
        <v>81</v>
      </c>
      <c r="Q2" s="166" t="s">
        <v>7</v>
      </c>
      <c r="R2" s="166" t="s">
        <v>8</v>
      </c>
      <c r="S2" s="166" t="s">
        <v>77</v>
      </c>
      <c r="T2" s="166" t="s">
        <v>78</v>
      </c>
      <c r="U2" s="166" t="s">
        <v>79</v>
      </c>
      <c r="V2" s="166" t="s">
        <v>80</v>
      </c>
      <c r="W2" s="166" t="s">
        <v>13</v>
      </c>
      <c r="X2" s="166" t="s">
        <v>81</v>
      </c>
      <c r="Z2" s="168" t="s">
        <v>7</v>
      </c>
      <c r="AA2" s="168" t="s">
        <v>8</v>
      </c>
      <c r="AB2" s="168" t="s">
        <v>77</v>
      </c>
      <c r="AC2" s="168" t="s">
        <v>78</v>
      </c>
      <c r="AD2" s="168" t="s">
        <v>79</v>
      </c>
      <c r="AE2" s="168" t="s">
        <v>80</v>
      </c>
      <c r="AF2" s="168" t="s">
        <v>17</v>
      </c>
      <c r="AG2" s="168" t="s">
        <v>81</v>
      </c>
      <c r="AI2" s="170" t="s">
        <v>7</v>
      </c>
      <c r="AJ2" s="170" t="s">
        <v>8</v>
      </c>
      <c r="AK2" s="170" t="s">
        <v>361</v>
      </c>
      <c r="AL2" s="170" t="s">
        <v>77</v>
      </c>
      <c r="AM2" s="170" t="s">
        <v>78</v>
      </c>
      <c r="AN2" s="170" t="s">
        <v>79</v>
      </c>
      <c r="AO2" s="170" t="s">
        <v>80</v>
      </c>
      <c r="AP2" s="170" t="s">
        <v>17</v>
      </c>
      <c r="AQ2" s="174" t="s">
        <v>82</v>
      </c>
      <c r="AR2" s="172"/>
      <c r="AS2" s="166" t="s">
        <v>7</v>
      </c>
      <c r="AT2" s="166" t="s">
        <v>8</v>
      </c>
      <c r="AU2" s="166" t="s">
        <v>77</v>
      </c>
      <c r="AV2" s="166" t="s">
        <v>78</v>
      </c>
      <c r="AW2" s="166" t="s">
        <v>79</v>
      </c>
      <c r="AX2" s="166" t="s">
        <v>80</v>
      </c>
      <c r="AY2" s="166" t="s">
        <v>17</v>
      </c>
      <c r="AZ2" s="183" t="s">
        <v>82</v>
      </c>
    </row>
    <row r="3" spans="1:52" x14ac:dyDescent="0.2">
      <c r="A3" s="197">
        <v>5</v>
      </c>
      <c r="B3" s="198" t="s">
        <v>322</v>
      </c>
      <c r="C3" s="192" t="str">
        <f t="shared" ref="C3:C34" si="0">MID(B3,5,2)</f>
        <v>00</v>
      </c>
      <c r="D3" s="192" t="str">
        <f t="shared" ref="D3:D34" si="1">MID(B3,8,2)</f>
        <v>00</v>
      </c>
      <c r="E3" s="185" t="str">
        <f t="shared" ref="E3:E34" si="2">MID(B3,11,3)</f>
        <v>900</v>
      </c>
      <c r="F3" s="143" t="str">
        <f t="shared" ref="F3:F34" si="3">RIGHT(B3,7)</f>
        <v>6000.01</v>
      </c>
      <c r="G3" s="143" t="s">
        <v>85</v>
      </c>
      <c r="H3" s="141">
        <v>0</v>
      </c>
      <c r="I3" s="141">
        <v>0</v>
      </c>
      <c r="J3" s="141"/>
      <c r="K3" s="141"/>
      <c r="L3" s="141"/>
      <c r="M3" s="141">
        <v>0</v>
      </c>
      <c r="N3" s="141">
        <v>0</v>
      </c>
      <c r="O3" s="141">
        <f t="shared" ref="O3:O34" si="4">N3-I3</f>
        <v>0</v>
      </c>
      <c r="Q3" s="142">
        <f>IFERROR(VLOOKUP(B3,[2]rptBudgetaryBudgetCrossOrganiza!$A$2:$K$226,5,FALSE),"0")</f>
        <v>0</v>
      </c>
      <c r="R3" s="142">
        <f>IFERROR(VLOOKUP(B3,[2]rptBudgetaryBudgetCrossOrganiza!$A$2:$K$226,7,FALSE),"0")</f>
        <v>0</v>
      </c>
      <c r="S3" s="142"/>
      <c r="T3" s="142"/>
      <c r="U3" s="142"/>
      <c r="V3" s="142">
        <f>IFERROR(VLOOKUP(B3,[2]rptBudgetaryBudgetCrossOrganiza!$A$2:$K$226,10,FALSE),"0")</f>
        <v>0</v>
      </c>
      <c r="W3" s="142">
        <v>0</v>
      </c>
      <c r="X3" s="142">
        <f t="shared" ref="X3:X31" si="5">W3-R3</f>
        <v>0</v>
      </c>
      <c r="Z3" s="177">
        <v>0</v>
      </c>
      <c r="AA3" s="177">
        <v>0</v>
      </c>
      <c r="AB3" s="173"/>
      <c r="AC3" s="173"/>
      <c r="AD3" s="173"/>
      <c r="AE3" s="177">
        <v>0</v>
      </c>
      <c r="AF3" s="173">
        <v>0</v>
      </c>
      <c r="AG3" s="173">
        <f t="shared" ref="AG3:AG34" si="6">AF3-AA3</f>
        <v>0</v>
      </c>
      <c r="AI3" s="169">
        <v>0</v>
      </c>
      <c r="AJ3" s="169">
        <v>0</v>
      </c>
      <c r="AK3" s="169">
        <f>AJ3</f>
        <v>0</v>
      </c>
      <c r="AL3" s="171">
        <f>IFERROR(VLOOKUP(B3,[3]rptBudgetaryBudgetCrossOrganiza!$A$7207:$N$7396,13,FALSE),"0")</f>
        <v>0</v>
      </c>
      <c r="AM3" s="171"/>
      <c r="AN3" s="171"/>
      <c r="AO3" s="171"/>
      <c r="AP3" s="171"/>
      <c r="AQ3" s="171">
        <f t="shared" ref="AQ3:AQ34" si="7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31" si="8">AY3-AT3</f>
        <v>0</v>
      </c>
    </row>
    <row r="4" spans="1:52" x14ac:dyDescent="0.2">
      <c r="A4" s="191">
        <v>7</v>
      </c>
      <c r="B4" s="143" t="s">
        <v>281</v>
      </c>
      <c r="C4" s="192" t="str">
        <f t="shared" si="0"/>
        <v>00</v>
      </c>
      <c r="D4" s="192" t="str">
        <f t="shared" si="1"/>
        <v>00</v>
      </c>
      <c r="E4" s="185" t="str">
        <f t="shared" si="2"/>
        <v>900</v>
      </c>
      <c r="F4" s="143" t="str">
        <f t="shared" si="3"/>
        <v>7000.03</v>
      </c>
      <c r="G4" s="143" t="s">
        <v>83</v>
      </c>
      <c r="H4" s="141">
        <v>0</v>
      </c>
      <c r="I4" s="141">
        <v>0</v>
      </c>
      <c r="J4" s="141"/>
      <c r="K4" s="141"/>
      <c r="L4" s="141"/>
      <c r="M4" s="141">
        <v>0</v>
      </c>
      <c r="N4" s="141">
        <v>0</v>
      </c>
      <c r="O4" s="141">
        <f t="shared" si="4"/>
        <v>0</v>
      </c>
      <c r="Q4" s="142">
        <f>IFERROR(VLOOKUP(B4,[2]rptBudgetaryBudgetCrossOrganiza!$A$2:$K$226,5,FALSE),"0")</f>
        <v>0</v>
      </c>
      <c r="R4" s="142">
        <f>IFERROR(VLOOKUP(B4,[2]rptBudgetaryBudgetCrossOrganiza!$A$2:$K$226,7,FALSE),"0")</f>
        <v>7650</v>
      </c>
      <c r="S4" s="142"/>
      <c r="T4" s="142"/>
      <c r="U4" s="142"/>
      <c r="V4" s="142">
        <f>IFERROR(VLOOKUP(B4,[2]rptBudgetaryBudgetCrossOrganiza!$A$2:$K$226,10,FALSE),"0")</f>
        <v>7084.42</v>
      </c>
      <c r="W4" s="142">
        <v>7084.42</v>
      </c>
      <c r="X4" s="142">
        <f t="shared" si="5"/>
        <v>-565.57999999999993</v>
      </c>
      <c r="Z4" s="177">
        <v>0</v>
      </c>
      <c r="AA4" s="177">
        <v>0</v>
      </c>
      <c r="AB4" s="173"/>
      <c r="AC4" s="173"/>
      <c r="AD4" s="173"/>
      <c r="AE4" s="177">
        <v>0</v>
      </c>
      <c r="AF4" s="173">
        <v>0</v>
      </c>
      <c r="AG4" s="173">
        <f t="shared" si="6"/>
        <v>0</v>
      </c>
      <c r="AI4" s="169">
        <v>7625</v>
      </c>
      <c r="AJ4" s="169">
        <v>7625</v>
      </c>
      <c r="AK4" s="169">
        <f t="shared" ref="AK4:AK67" si="9">AJ4</f>
        <v>7625</v>
      </c>
      <c r="AL4" s="171">
        <f>IFERROR(VLOOKUP(B4,[3]rptBudgetaryBudgetCrossOrganiza!$A$7207:$N$7396,13,FALSE),"0")</f>
        <v>7312.55</v>
      </c>
      <c r="AM4" s="171"/>
      <c r="AN4" s="171"/>
      <c r="AO4" s="171"/>
      <c r="AP4" s="171"/>
      <c r="AQ4" s="171">
        <f t="shared" si="7"/>
        <v>-7625</v>
      </c>
      <c r="AS4" s="142"/>
      <c r="AT4" s="142"/>
      <c r="AU4" s="142"/>
      <c r="AV4" s="142"/>
      <c r="AW4" s="142"/>
      <c r="AX4" s="142"/>
      <c r="AY4" s="142"/>
      <c r="AZ4" s="142">
        <f t="shared" si="8"/>
        <v>0</v>
      </c>
    </row>
    <row r="5" spans="1:52" x14ac:dyDescent="0.2">
      <c r="A5" s="191">
        <v>7</v>
      </c>
      <c r="B5" s="143" t="s">
        <v>353</v>
      </c>
      <c r="C5" s="192" t="str">
        <f t="shared" si="0"/>
        <v>00</v>
      </c>
      <c r="D5" s="192" t="str">
        <f t="shared" si="1"/>
        <v>00</v>
      </c>
      <c r="E5" s="185" t="str">
        <f t="shared" si="2"/>
        <v>900</v>
      </c>
      <c r="F5" s="143" t="str">
        <f t="shared" si="3"/>
        <v>7000.04</v>
      </c>
      <c r="G5" s="143" t="s">
        <v>116</v>
      </c>
      <c r="H5" s="141">
        <v>0</v>
      </c>
      <c r="I5" s="141">
        <v>0</v>
      </c>
      <c r="J5" s="141"/>
      <c r="K5" s="141"/>
      <c r="L5" s="141"/>
      <c r="M5" s="141">
        <v>0</v>
      </c>
      <c r="N5" s="141">
        <v>0</v>
      </c>
      <c r="O5" s="141">
        <f t="shared" si="4"/>
        <v>0</v>
      </c>
      <c r="Q5" s="142">
        <f>IFERROR(VLOOKUP(B5,[2]rptBudgetaryBudgetCrossOrganiza!$A$2:$K$226,5,FALSE),"0")</f>
        <v>0</v>
      </c>
      <c r="R5" s="142">
        <f>IFERROR(VLOOKUP(B5,[2]rptBudgetaryBudgetCrossOrganiza!$A$2:$K$226,7,FALSE),"0")</f>
        <v>38000</v>
      </c>
      <c r="S5" s="142"/>
      <c r="T5" s="142"/>
      <c r="U5" s="142"/>
      <c r="V5" s="142">
        <f>IFERROR(VLOOKUP(B5,[2]rptBudgetaryBudgetCrossOrganiza!$A$2:$K$226,10,FALSE),"0")</f>
        <v>36066.78</v>
      </c>
      <c r="W5" s="142">
        <v>36066.78</v>
      </c>
      <c r="X5" s="142">
        <f t="shared" si="5"/>
        <v>-1933.2200000000012</v>
      </c>
      <c r="Z5" s="177">
        <v>0</v>
      </c>
      <c r="AA5" s="177">
        <v>0</v>
      </c>
      <c r="AB5" s="173"/>
      <c r="AC5" s="173"/>
      <c r="AD5" s="173"/>
      <c r="AE5" s="177">
        <v>0</v>
      </c>
      <c r="AF5" s="173">
        <v>0</v>
      </c>
      <c r="AG5" s="173">
        <f t="shared" si="6"/>
        <v>0</v>
      </c>
      <c r="AI5" s="169">
        <v>0</v>
      </c>
      <c r="AJ5" s="169">
        <v>0</v>
      </c>
      <c r="AK5" s="169">
        <f t="shared" si="9"/>
        <v>0</v>
      </c>
      <c r="AL5" s="171">
        <f>IFERROR(VLOOKUP(B5,[3]rptBudgetaryBudgetCrossOrganiza!$A$7207:$N$7396,13,FALSE),"0")</f>
        <v>0</v>
      </c>
      <c r="AM5" s="171"/>
      <c r="AN5" s="171"/>
      <c r="AO5" s="171"/>
      <c r="AP5" s="171"/>
      <c r="AQ5" s="171">
        <f t="shared" si="7"/>
        <v>0</v>
      </c>
      <c r="AS5" s="142"/>
      <c r="AT5" s="142"/>
      <c r="AU5" s="142"/>
      <c r="AV5" s="142"/>
      <c r="AW5" s="142"/>
      <c r="AX5" s="142"/>
      <c r="AY5" s="142"/>
      <c r="AZ5" s="142">
        <f t="shared" si="8"/>
        <v>0</v>
      </c>
    </row>
    <row r="6" spans="1:52" x14ac:dyDescent="0.2">
      <c r="A6" s="191">
        <v>7</v>
      </c>
      <c r="B6" s="143" t="s">
        <v>354</v>
      </c>
      <c r="C6" s="192" t="str">
        <f t="shared" si="0"/>
        <v>00</v>
      </c>
      <c r="D6" s="192" t="str">
        <f t="shared" si="1"/>
        <v>00</v>
      </c>
      <c r="E6" s="185" t="str">
        <f t="shared" si="2"/>
        <v>900</v>
      </c>
      <c r="F6" s="143" t="str">
        <f t="shared" si="3"/>
        <v>7000.99</v>
      </c>
      <c r="G6" s="143" t="s">
        <v>84</v>
      </c>
      <c r="H6" s="141">
        <v>0</v>
      </c>
      <c r="I6" s="141">
        <v>0</v>
      </c>
      <c r="J6" s="141"/>
      <c r="K6" s="141"/>
      <c r="L6" s="141"/>
      <c r="M6" s="141">
        <v>0</v>
      </c>
      <c r="N6" s="141">
        <v>0</v>
      </c>
      <c r="O6" s="141">
        <f t="shared" si="4"/>
        <v>0</v>
      </c>
      <c r="Q6" s="142">
        <f>IFERROR(VLOOKUP(B6,[2]rptBudgetaryBudgetCrossOrganiza!$A$2:$K$226,5,FALSE),"0")</f>
        <v>7650</v>
      </c>
      <c r="R6" s="142">
        <f>IFERROR(VLOOKUP(B6,[2]rptBudgetaryBudgetCrossOrganiza!$A$2:$K$226,7,FALSE),"0")</f>
        <v>0</v>
      </c>
      <c r="S6" s="142"/>
      <c r="T6" s="142"/>
      <c r="U6" s="142"/>
      <c r="V6" s="142">
        <f>IFERROR(VLOOKUP(B6,[2]rptBudgetaryBudgetCrossOrganiza!$A$2:$K$226,10,FALSE),"0")</f>
        <v>0</v>
      </c>
      <c r="W6" s="142">
        <v>0</v>
      </c>
      <c r="X6" s="142">
        <f t="shared" si="5"/>
        <v>0</v>
      </c>
      <c r="Z6" s="177">
        <v>0</v>
      </c>
      <c r="AA6" s="177">
        <v>0</v>
      </c>
      <c r="AB6" s="173"/>
      <c r="AC6" s="173"/>
      <c r="AD6" s="173"/>
      <c r="AE6" s="177">
        <v>0</v>
      </c>
      <c r="AF6" s="173">
        <v>0</v>
      </c>
      <c r="AG6" s="173">
        <f t="shared" si="6"/>
        <v>0</v>
      </c>
      <c r="AI6" s="169">
        <v>0</v>
      </c>
      <c r="AJ6" s="169">
        <v>0</v>
      </c>
      <c r="AK6" s="169">
        <f t="shared" si="9"/>
        <v>0</v>
      </c>
      <c r="AL6" s="171">
        <f>IFERROR(VLOOKUP(B6,[3]rptBudgetaryBudgetCrossOrganiza!$A$7207:$N$7396,13,FALSE),"0")</f>
        <v>0</v>
      </c>
      <c r="AM6" s="171"/>
      <c r="AN6" s="171"/>
      <c r="AO6" s="171"/>
      <c r="AP6" s="171"/>
      <c r="AQ6" s="171">
        <f t="shared" si="7"/>
        <v>0</v>
      </c>
      <c r="AS6" s="142"/>
      <c r="AT6" s="142"/>
      <c r="AU6" s="142"/>
      <c r="AV6" s="142"/>
      <c r="AW6" s="142"/>
      <c r="AX6" s="142"/>
      <c r="AY6" s="142"/>
      <c r="AZ6" s="142">
        <f t="shared" si="8"/>
        <v>0</v>
      </c>
    </row>
    <row r="7" spans="1:52" x14ac:dyDescent="0.2">
      <c r="A7" s="191">
        <v>8</v>
      </c>
      <c r="B7" s="143" t="s">
        <v>355</v>
      </c>
      <c r="C7" s="192" t="str">
        <f t="shared" si="0"/>
        <v>00</v>
      </c>
      <c r="D7" s="192" t="str">
        <f t="shared" si="1"/>
        <v>00</v>
      </c>
      <c r="E7" s="185" t="str">
        <f t="shared" si="2"/>
        <v>900</v>
      </c>
      <c r="F7" s="143" t="str">
        <f t="shared" si="3"/>
        <v>8000.99</v>
      </c>
      <c r="G7" s="143" t="s">
        <v>113</v>
      </c>
      <c r="H7" s="141">
        <v>0</v>
      </c>
      <c r="I7" s="141">
        <v>0</v>
      </c>
      <c r="J7" s="141"/>
      <c r="K7" s="141"/>
      <c r="L7" s="141"/>
      <c r="M7" s="141">
        <v>0</v>
      </c>
      <c r="N7" s="141">
        <v>0</v>
      </c>
      <c r="O7" s="141">
        <f t="shared" si="4"/>
        <v>0</v>
      </c>
      <c r="Q7" s="142">
        <f>IFERROR(VLOOKUP(B7,[2]rptBudgetaryBudgetCrossOrganiza!$A$2:$K$226,5,FALSE),"0")</f>
        <v>38000</v>
      </c>
      <c r="R7" s="142">
        <f>IFERROR(VLOOKUP(B7,[2]rptBudgetaryBudgetCrossOrganiza!$A$2:$K$226,7,FALSE),"0")</f>
        <v>0</v>
      </c>
      <c r="S7" s="142"/>
      <c r="T7" s="142"/>
      <c r="U7" s="142"/>
      <c r="V7" s="142">
        <f>IFERROR(VLOOKUP(B7,[2]rptBudgetaryBudgetCrossOrganiza!$A$2:$K$226,10,FALSE),"0")</f>
        <v>0</v>
      </c>
      <c r="W7" s="142">
        <v>0</v>
      </c>
      <c r="X7" s="142">
        <f t="shared" si="5"/>
        <v>0</v>
      </c>
      <c r="Z7" s="177">
        <v>0</v>
      </c>
      <c r="AA7" s="177">
        <v>0</v>
      </c>
      <c r="AB7" s="173"/>
      <c r="AC7" s="173"/>
      <c r="AD7" s="173"/>
      <c r="AE7" s="177">
        <v>0</v>
      </c>
      <c r="AF7" s="173">
        <v>0</v>
      </c>
      <c r="AG7" s="173">
        <f t="shared" si="6"/>
        <v>0</v>
      </c>
      <c r="AI7" s="169">
        <v>0</v>
      </c>
      <c r="AJ7" s="169">
        <v>0</v>
      </c>
      <c r="AK7" s="169">
        <f t="shared" si="9"/>
        <v>0</v>
      </c>
      <c r="AL7" s="171">
        <f>IFERROR(VLOOKUP(B7,[3]rptBudgetaryBudgetCrossOrganiza!$A$7207:$N$7396,13,FALSE),"0")</f>
        <v>0</v>
      </c>
      <c r="AM7" s="171"/>
      <c r="AN7" s="171"/>
      <c r="AO7" s="171"/>
      <c r="AP7" s="171"/>
      <c r="AQ7" s="171">
        <f t="shared" si="7"/>
        <v>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52" x14ac:dyDescent="0.2">
      <c r="A8" s="196">
        <v>5</v>
      </c>
      <c r="B8" s="143" t="s">
        <v>323</v>
      </c>
      <c r="C8" s="192" t="str">
        <f t="shared" si="0"/>
        <v>20</v>
      </c>
      <c r="D8" s="192" t="str">
        <f t="shared" si="1"/>
        <v>28</v>
      </c>
      <c r="E8" s="185" t="str">
        <f t="shared" si="2"/>
        <v>801</v>
      </c>
      <c r="F8" s="143" t="str">
        <f t="shared" si="3"/>
        <v>6000.01</v>
      </c>
      <c r="G8" s="143" t="s">
        <v>85</v>
      </c>
      <c r="H8" s="141">
        <v>0</v>
      </c>
      <c r="I8" s="141">
        <v>0</v>
      </c>
      <c r="J8" s="141"/>
      <c r="K8" s="141"/>
      <c r="L8" s="141"/>
      <c r="M8" s="141">
        <v>56243.14</v>
      </c>
      <c r="N8" s="141">
        <v>56243.14</v>
      </c>
      <c r="O8" s="141">
        <f t="shared" si="4"/>
        <v>56243.14</v>
      </c>
      <c r="Q8" s="142">
        <f>IFERROR(VLOOKUP(B8,[2]rptBudgetaryBudgetCrossOrganiza!$A$2:$K$226,5,FALSE),"0")</f>
        <v>35000</v>
      </c>
      <c r="R8" s="142">
        <f>IFERROR(VLOOKUP(B8,[2]rptBudgetaryBudgetCrossOrganiza!$A$2:$K$226,7,FALSE),"0")</f>
        <v>35000</v>
      </c>
      <c r="S8" s="142"/>
      <c r="T8" s="142"/>
      <c r="U8" s="142"/>
      <c r="V8" s="142">
        <f>IFERROR(VLOOKUP(B8,[2]rptBudgetaryBudgetCrossOrganiza!$A$2:$K$226,10,FALSE),"0")</f>
        <v>10926.69</v>
      </c>
      <c r="W8" s="142">
        <v>10926.69</v>
      </c>
      <c r="X8" s="142">
        <f t="shared" si="5"/>
        <v>-24073.309999999998</v>
      </c>
      <c r="Z8" s="177">
        <v>0</v>
      </c>
      <c r="AA8" s="177">
        <v>23000</v>
      </c>
      <c r="AB8" s="173"/>
      <c r="AC8" s="173"/>
      <c r="AD8" s="173"/>
      <c r="AE8" s="177">
        <v>17704.349999999999</v>
      </c>
      <c r="AF8" s="173">
        <v>17704.349999999999</v>
      </c>
      <c r="AG8" s="173">
        <f t="shared" si="6"/>
        <v>-5295.6500000000015</v>
      </c>
      <c r="AI8" s="169">
        <v>0</v>
      </c>
      <c r="AJ8" s="169">
        <v>0</v>
      </c>
      <c r="AK8" s="169">
        <f t="shared" si="9"/>
        <v>0</v>
      </c>
      <c r="AL8" s="171">
        <f>IFERROR(VLOOKUP(B8,[3]rptBudgetaryBudgetCrossOrganiza!$A$7207:$N$7396,13,FALSE),"0")</f>
        <v>0</v>
      </c>
      <c r="AM8" s="171"/>
      <c r="AN8" s="171"/>
      <c r="AO8" s="171"/>
      <c r="AP8" s="171"/>
      <c r="AQ8" s="171">
        <f t="shared" si="7"/>
        <v>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52" x14ac:dyDescent="0.2">
      <c r="A9" s="196">
        <v>5</v>
      </c>
      <c r="B9" s="143" t="s">
        <v>329</v>
      </c>
      <c r="C9" s="192" t="str">
        <f t="shared" si="0"/>
        <v>20</v>
      </c>
      <c r="D9" s="192" t="str">
        <f t="shared" si="1"/>
        <v>28</v>
      </c>
      <c r="E9" s="185" t="str">
        <f t="shared" si="2"/>
        <v>838</v>
      </c>
      <c r="F9" s="143" t="str">
        <f t="shared" si="3"/>
        <v>6000.10</v>
      </c>
      <c r="G9" s="143" t="s">
        <v>270</v>
      </c>
      <c r="H9" s="141">
        <v>2100</v>
      </c>
      <c r="I9" s="141">
        <v>2100</v>
      </c>
      <c r="J9" s="141"/>
      <c r="K9" s="141"/>
      <c r="L9" s="141"/>
      <c r="M9" s="141">
        <v>1836.37</v>
      </c>
      <c r="N9" s="141">
        <v>1836.37</v>
      </c>
      <c r="O9" s="141">
        <f t="shared" si="4"/>
        <v>-263.63000000000011</v>
      </c>
      <c r="Q9" s="142">
        <f>IFERROR(VLOOKUP(B9,[2]rptBudgetaryBudgetCrossOrganiza!$A$2:$K$226,5,FALSE),"0")</f>
        <v>985</v>
      </c>
      <c r="R9" s="142">
        <f>IFERROR(VLOOKUP(B9,[2]rptBudgetaryBudgetCrossOrganiza!$A$2:$K$226,7,FALSE),"0")</f>
        <v>985</v>
      </c>
      <c r="S9" s="142"/>
      <c r="T9" s="142"/>
      <c r="U9" s="142"/>
      <c r="V9" s="142">
        <f>IFERROR(VLOOKUP(B9,[2]rptBudgetaryBudgetCrossOrganiza!$A$2:$K$226,10,FALSE),"0")</f>
        <v>1893.83</v>
      </c>
      <c r="W9" s="142">
        <v>1893.83</v>
      </c>
      <c r="X9" s="142">
        <f t="shared" si="5"/>
        <v>908.82999999999993</v>
      </c>
      <c r="Z9" s="177">
        <v>2100</v>
      </c>
      <c r="AA9" s="177">
        <v>2100</v>
      </c>
      <c r="AB9" s="173"/>
      <c r="AC9" s="173"/>
      <c r="AD9" s="173"/>
      <c r="AE9" s="177">
        <v>1965.2</v>
      </c>
      <c r="AF9" s="173">
        <v>1965.2</v>
      </c>
      <c r="AG9" s="173">
        <f t="shared" si="6"/>
        <v>-134.79999999999995</v>
      </c>
      <c r="AI9" s="169">
        <v>2100</v>
      </c>
      <c r="AJ9" s="169">
        <v>2100</v>
      </c>
      <c r="AK9" s="169">
        <f t="shared" si="9"/>
        <v>2100</v>
      </c>
      <c r="AL9" s="171">
        <f>IFERROR(VLOOKUP(B9,[3]rptBudgetaryBudgetCrossOrganiza!$A$7207:$N$7396,13,FALSE),"0")</f>
        <v>496.25</v>
      </c>
      <c r="AM9" s="171"/>
      <c r="AN9" s="171"/>
      <c r="AO9" s="171"/>
      <c r="AP9" s="171"/>
      <c r="AQ9" s="171">
        <f t="shared" si="7"/>
        <v>-2100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52" x14ac:dyDescent="0.2">
      <c r="A10" s="196">
        <v>5</v>
      </c>
      <c r="B10" s="143" t="s">
        <v>119</v>
      </c>
      <c r="C10" s="192" t="str">
        <f t="shared" si="0"/>
        <v>20</v>
      </c>
      <c r="D10" s="192" t="str">
        <f t="shared" si="1"/>
        <v>28</v>
      </c>
      <c r="E10" s="185" t="str">
        <f t="shared" si="2"/>
        <v>838</v>
      </c>
      <c r="F10" s="143" t="str">
        <f t="shared" si="3"/>
        <v>6000.11</v>
      </c>
      <c r="G10" s="143" t="s">
        <v>271</v>
      </c>
      <c r="H10" s="141">
        <v>5</v>
      </c>
      <c r="I10" s="141">
        <v>5</v>
      </c>
      <c r="J10" s="141"/>
      <c r="K10" s="141"/>
      <c r="L10" s="141"/>
      <c r="M10" s="141">
        <v>3</v>
      </c>
      <c r="N10" s="141">
        <v>3</v>
      </c>
      <c r="O10" s="141">
        <f t="shared" si="4"/>
        <v>-2</v>
      </c>
      <c r="Q10" s="142">
        <f>IFERROR(VLOOKUP(B10,[2]rptBudgetaryBudgetCrossOrganiza!$A$2:$K$226,5,FALSE),"0")</f>
        <v>290</v>
      </c>
      <c r="R10" s="142">
        <f>IFERROR(VLOOKUP(B10,[2]rptBudgetaryBudgetCrossOrganiza!$A$2:$K$226,7,FALSE),"0")</f>
        <v>290</v>
      </c>
      <c r="S10" s="142"/>
      <c r="T10" s="142"/>
      <c r="U10" s="142"/>
      <c r="V10" s="142">
        <f>IFERROR(VLOOKUP(B10,[2]rptBudgetaryBudgetCrossOrganiza!$A$2:$K$226,10,FALSE),"0")</f>
        <v>6</v>
      </c>
      <c r="W10" s="142">
        <v>6</v>
      </c>
      <c r="X10" s="142">
        <f t="shared" si="5"/>
        <v>-284</v>
      </c>
      <c r="Z10" s="177">
        <v>5</v>
      </c>
      <c r="AA10" s="177">
        <v>5</v>
      </c>
      <c r="AB10" s="173"/>
      <c r="AC10" s="173"/>
      <c r="AD10" s="173"/>
      <c r="AE10" s="177">
        <v>0</v>
      </c>
      <c r="AF10" s="173">
        <v>0</v>
      </c>
      <c r="AG10" s="173">
        <f t="shared" si="6"/>
        <v>-5</v>
      </c>
      <c r="AI10" s="169">
        <v>5</v>
      </c>
      <c r="AJ10" s="169">
        <v>5</v>
      </c>
      <c r="AK10" s="169">
        <f t="shared" si="9"/>
        <v>5</v>
      </c>
      <c r="AL10" s="171">
        <f>IFERROR(VLOOKUP(B10,[3]rptBudgetaryBudgetCrossOrganiza!$A$7207:$N$7396,13,FALSE),"0")</f>
        <v>0</v>
      </c>
      <c r="AM10" s="171"/>
      <c r="AN10" s="171"/>
      <c r="AO10" s="171"/>
      <c r="AP10" s="171"/>
      <c r="AQ10" s="171">
        <f t="shared" si="7"/>
        <v>-5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52" x14ac:dyDescent="0.2">
      <c r="A11" s="191">
        <v>6</v>
      </c>
      <c r="B11" s="143" t="s">
        <v>120</v>
      </c>
      <c r="C11" s="192" t="str">
        <f t="shared" si="0"/>
        <v>20</v>
      </c>
      <c r="D11" s="192" t="str">
        <f t="shared" si="1"/>
        <v>28</v>
      </c>
      <c r="E11" s="185" t="str">
        <f t="shared" si="2"/>
        <v>838</v>
      </c>
      <c r="F11" s="143" t="str">
        <f t="shared" si="3"/>
        <v>6100.01</v>
      </c>
      <c r="G11" s="143" t="s">
        <v>86</v>
      </c>
      <c r="H11" s="141">
        <v>950</v>
      </c>
      <c r="I11" s="141">
        <v>950</v>
      </c>
      <c r="J11" s="141"/>
      <c r="K11" s="141"/>
      <c r="L11" s="141"/>
      <c r="M11" s="141">
        <v>803.35</v>
      </c>
      <c r="N11" s="141">
        <v>803.35</v>
      </c>
      <c r="O11" s="141">
        <f t="shared" si="4"/>
        <v>-146.64999999999998</v>
      </c>
      <c r="Q11" s="142">
        <f>IFERROR(VLOOKUP(B11,[2]rptBudgetaryBudgetCrossOrganiza!$A$2:$K$226,5,FALSE),"0")</f>
        <v>805</v>
      </c>
      <c r="R11" s="142">
        <f>IFERROR(VLOOKUP(B11,[2]rptBudgetaryBudgetCrossOrganiza!$A$2:$K$226,7,FALSE),"0")</f>
        <v>805</v>
      </c>
      <c r="S11" s="142"/>
      <c r="T11" s="142"/>
      <c r="U11" s="142"/>
      <c r="V11" s="142">
        <f>IFERROR(VLOOKUP(B11,[2]rptBudgetaryBudgetCrossOrganiza!$A$2:$K$226,10,FALSE),"0")</f>
        <v>678.8</v>
      </c>
      <c r="W11" s="142">
        <v>678.8</v>
      </c>
      <c r="X11" s="142">
        <f t="shared" si="5"/>
        <v>-126.20000000000005</v>
      </c>
      <c r="Z11" s="177">
        <v>1520</v>
      </c>
      <c r="AA11" s="177">
        <v>1520</v>
      </c>
      <c r="AB11" s="173"/>
      <c r="AC11" s="173"/>
      <c r="AD11" s="173"/>
      <c r="AE11" s="177">
        <v>0</v>
      </c>
      <c r="AF11" s="173">
        <v>0</v>
      </c>
      <c r="AG11" s="173">
        <f t="shared" si="6"/>
        <v>-1520</v>
      </c>
      <c r="AI11" s="169">
        <v>1520</v>
      </c>
      <c r="AJ11" s="169">
        <v>1520</v>
      </c>
      <c r="AK11" s="169">
        <f t="shared" si="9"/>
        <v>1520</v>
      </c>
      <c r="AL11" s="171">
        <f>IFERROR(VLOOKUP(B11,[3]rptBudgetaryBudgetCrossOrganiza!$A$7207:$N$7396,13,FALSE),"0")</f>
        <v>0</v>
      </c>
      <c r="AM11" s="171"/>
      <c r="AN11" s="171"/>
      <c r="AO11" s="171"/>
      <c r="AP11" s="171"/>
      <c r="AQ11" s="171">
        <f t="shared" si="7"/>
        <v>-1520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52" x14ac:dyDescent="0.2">
      <c r="A12" s="191">
        <v>6</v>
      </c>
      <c r="B12" s="143" t="s">
        <v>121</v>
      </c>
      <c r="C12" s="192" t="str">
        <f t="shared" si="0"/>
        <v>20</v>
      </c>
      <c r="D12" s="192" t="str">
        <f t="shared" si="1"/>
        <v>28</v>
      </c>
      <c r="E12" s="185" t="str">
        <f t="shared" si="2"/>
        <v>838</v>
      </c>
      <c r="F12" s="143" t="str">
        <f t="shared" si="3"/>
        <v>6100.04</v>
      </c>
      <c r="G12" s="143" t="s">
        <v>272</v>
      </c>
      <c r="H12" s="141">
        <v>6300</v>
      </c>
      <c r="I12" s="141">
        <v>6300</v>
      </c>
      <c r="J12" s="141"/>
      <c r="K12" s="141"/>
      <c r="L12" s="141"/>
      <c r="M12" s="141">
        <v>6686.42</v>
      </c>
      <c r="N12" s="141">
        <v>6686.42</v>
      </c>
      <c r="O12" s="141">
        <f t="shared" si="4"/>
        <v>386.42000000000007</v>
      </c>
      <c r="Q12" s="142">
        <f>IFERROR(VLOOKUP(B12,[2]rptBudgetaryBudgetCrossOrganiza!$A$2:$K$226,5,FALSE),"0")</f>
        <v>5700</v>
      </c>
      <c r="R12" s="142">
        <f>IFERROR(VLOOKUP(B12,[2]rptBudgetaryBudgetCrossOrganiza!$A$2:$K$226,7,FALSE),"0")</f>
        <v>5700</v>
      </c>
      <c r="S12" s="142"/>
      <c r="T12" s="142"/>
      <c r="U12" s="142"/>
      <c r="V12" s="142">
        <f>IFERROR(VLOOKUP(B12,[2]rptBudgetaryBudgetCrossOrganiza!$A$2:$K$226,10,FALSE),"0")</f>
        <v>6957.64</v>
      </c>
      <c r="W12" s="142">
        <v>6957.64</v>
      </c>
      <c r="X12" s="142">
        <f t="shared" si="5"/>
        <v>1257.6400000000003</v>
      </c>
      <c r="Z12" s="177">
        <v>12160</v>
      </c>
      <c r="AA12" s="177">
        <v>12160</v>
      </c>
      <c r="AB12" s="173"/>
      <c r="AC12" s="173"/>
      <c r="AD12" s="173"/>
      <c r="AE12" s="177">
        <v>0</v>
      </c>
      <c r="AF12" s="173">
        <v>0</v>
      </c>
      <c r="AG12" s="173">
        <f t="shared" si="6"/>
        <v>-12160</v>
      </c>
      <c r="AI12" s="169">
        <v>12160</v>
      </c>
      <c r="AJ12" s="169">
        <v>12160</v>
      </c>
      <c r="AK12" s="169">
        <f t="shared" si="9"/>
        <v>12160</v>
      </c>
      <c r="AL12" s="171">
        <f>IFERROR(VLOOKUP(B12,[3]rptBudgetaryBudgetCrossOrganiza!$A$7207:$N$7396,13,FALSE),"0")</f>
        <v>0</v>
      </c>
      <c r="AM12" s="171"/>
      <c r="AN12" s="171"/>
      <c r="AO12" s="171"/>
      <c r="AP12" s="171"/>
      <c r="AQ12" s="171">
        <f t="shared" si="7"/>
        <v>-12160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52" x14ac:dyDescent="0.2">
      <c r="A13" s="191">
        <v>6</v>
      </c>
      <c r="B13" s="143" t="s">
        <v>122</v>
      </c>
      <c r="C13" s="192" t="str">
        <f t="shared" si="0"/>
        <v>20</v>
      </c>
      <c r="D13" s="192" t="str">
        <f t="shared" si="1"/>
        <v>28</v>
      </c>
      <c r="E13" s="185" t="str">
        <f t="shared" si="2"/>
        <v>838</v>
      </c>
      <c r="F13" s="143" t="str">
        <f t="shared" si="3"/>
        <v>6240.05</v>
      </c>
      <c r="G13" s="143" t="s">
        <v>273</v>
      </c>
      <c r="H13" s="141">
        <v>8500</v>
      </c>
      <c r="I13" s="141">
        <v>8500</v>
      </c>
      <c r="J13" s="141"/>
      <c r="K13" s="141"/>
      <c r="L13" s="141"/>
      <c r="M13" s="141">
        <v>4154.8599999999997</v>
      </c>
      <c r="N13" s="141">
        <v>4154.8599999999997</v>
      </c>
      <c r="O13" s="141">
        <f t="shared" si="4"/>
        <v>-4345.1400000000003</v>
      </c>
      <c r="Q13" s="142">
        <f>IFERROR(VLOOKUP(B13,[2]rptBudgetaryBudgetCrossOrganiza!$A$2:$K$226,5,FALSE),"0")</f>
        <v>3450</v>
      </c>
      <c r="R13" s="142">
        <f>IFERROR(VLOOKUP(B13,[2]rptBudgetaryBudgetCrossOrganiza!$A$2:$K$226,7,FALSE),"0")</f>
        <v>3450</v>
      </c>
      <c r="S13" s="142"/>
      <c r="T13" s="142"/>
      <c r="U13" s="142"/>
      <c r="V13" s="142">
        <f>IFERROR(VLOOKUP(B13,[2]rptBudgetaryBudgetCrossOrganiza!$A$2:$K$226,10,FALSE),"0")</f>
        <v>4543.28</v>
      </c>
      <c r="W13" s="142">
        <v>4543.28</v>
      </c>
      <c r="X13" s="142">
        <f t="shared" si="5"/>
        <v>1093.2799999999997</v>
      </c>
      <c r="Z13" s="177">
        <v>5700</v>
      </c>
      <c r="AA13" s="177">
        <v>5700</v>
      </c>
      <c r="AB13" s="173"/>
      <c r="AC13" s="173"/>
      <c r="AD13" s="173"/>
      <c r="AE13" s="177">
        <v>4398.3</v>
      </c>
      <c r="AF13" s="173">
        <v>4398.3</v>
      </c>
      <c r="AG13" s="173">
        <f t="shared" si="6"/>
        <v>-1301.6999999999998</v>
      </c>
      <c r="AI13" s="169">
        <v>5700</v>
      </c>
      <c r="AJ13" s="169">
        <v>5700</v>
      </c>
      <c r="AK13" s="169">
        <f t="shared" si="9"/>
        <v>5700</v>
      </c>
      <c r="AL13" s="171">
        <f>IFERROR(VLOOKUP(B13,[3]rptBudgetaryBudgetCrossOrganiza!$A$7207:$N$7396,13,FALSE),"0")</f>
        <v>29.85</v>
      </c>
      <c r="AM13" s="171"/>
      <c r="AN13" s="171"/>
      <c r="AO13" s="171"/>
      <c r="AP13" s="171"/>
      <c r="AQ13" s="171">
        <f t="shared" si="7"/>
        <v>-5700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52" x14ac:dyDescent="0.2">
      <c r="A14" s="191">
        <v>6</v>
      </c>
      <c r="B14" s="143" t="s">
        <v>351</v>
      </c>
      <c r="C14" s="192" t="str">
        <f t="shared" si="0"/>
        <v>20</v>
      </c>
      <c r="D14" s="192" t="str">
        <f t="shared" si="1"/>
        <v>28</v>
      </c>
      <c r="E14" s="185" t="str">
        <f t="shared" si="2"/>
        <v>838</v>
      </c>
      <c r="F14" s="143" t="str">
        <f t="shared" si="3"/>
        <v>6300.02</v>
      </c>
      <c r="G14" s="143" t="s">
        <v>274</v>
      </c>
      <c r="H14" s="141">
        <v>0</v>
      </c>
      <c r="I14" s="141">
        <v>0</v>
      </c>
      <c r="J14" s="141"/>
      <c r="K14" s="141"/>
      <c r="L14" s="141"/>
      <c r="M14" s="141">
        <v>0</v>
      </c>
      <c r="N14" s="141">
        <v>0</v>
      </c>
      <c r="O14" s="141">
        <f t="shared" si="4"/>
        <v>0</v>
      </c>
      <c r="Q14" s="142">
        <f>IFERROR(VLOOKUP(B14,[2]rptBudgetaryBudgetCrossOrganiza!$A$2:$K$226,5,FALSE),"0")</f>
        <v>0</v>
      </c>
      <c r="R14" s="142">
        <f>IFERROR(VLOOKUP(B14,[2]rptBudgetaryBudgetCrossOrganiza!$A$2:$K$226,7,FALSE),"0")</f>
        <v>0</v>
      </c>
      <c r="S14" s="142"/>
      <c r="T14" s="142"/>
      <c r="U14" s="142"/>
      <c r="V14" s="142">
        <f>IFERROR(VLOOKUP(B14,[2]rptBudgetaryBudgetCrossOrganiza!$A$2:$K$226,10,FALSE),"0")</f>
        <v>0</v>
      </c>
      <c r="W14" s="142">
        <v>0</v>
      </c>
      <c r="X14" s="142">
        <f t="shared" si="5"/>
        <v>0</v>
      </c>
      <c r="Z14" s="177">
        <v>0</v>
      </c>
      <c r="AA14" s="177">
        <v>0</v>
      </c>
      <c r="AB14" s="173"/>
      <c r="AC14" s="173"/>
      <c r="AD14" s="173"/>
      <c r="AE14" s="177">
        <v>0</v>
      </c>
      <c r="AF14" s="173">
        <v>0</v>
      </c>
      <c r="AG14" s="173">
        <f t="shared" si="6"/>
        <v>0</v>
      </c>
      <c r="AI14" s="169">
        <v>0</v>
      </c>
      <c r="AJ14" s="169">
        <v>0</v>
      </c>
      <c r="AK14" s="169">
        <f t="shared" si="9"/>
        <v>0</v>
      </c>
      <c r="AL14" s="171">
        <f>IFERROR(VLOOKUP(B14,[3]rptBudgetaryBudgetCrossOrganiza!$A$7207:$N$7396,13,FALSE),"0")</f>
        <v>0</v>
      </c>
      <c r="AM14" s="171"/>
      <c r="AN14" s="171"/>
      <c r="AO14" s="171"/>
      <c r="AP14" s="171"/>
      <c r="AQ14" s="171">
        <f t="shared" si="7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52" x14ac:dyDescent="0.2">
      <c r="A15" s="191">
        <v>6</v>
      </c>
      <c r="B15" s="143" t="s">
        <v>123</v>
      </c>
      <c r="C15" s="192" t="str">
        <f t="shared" si="0"/>
        <v>20</v>
      </c>
      <c r="D15" s="192" t="str">
        <f t="shared" si="1"/>
        <v>28</v>
      </c>
      <c r="E15" s="185" t="str">
        <f t="shared" si="2"/>
        <v>838</v>
      </c>
      <c r="F15" s="143" t="str">
        <f t="shared" si="3"/>
        <v>6400.03</v>
      </c>
      <c r="G15" s="143" t="s">
        <v>275</v>
      </c>
      <c r="H15" s="141">
        <v>0</v>
      </c>
      <c r="I15" s="141">
        <v>0</v>
      </c>
      <c r="J15" s="141"/>
      <c r="K15" s="141"/>
      <c r="L15" s="141"/>
      <c r="M15" s="141">
        <v>5401.33</v>
      </c>
      <c r="N15" s="141">
        <v>5401.33</v>
      </c>
      <c r="O15" s="141">
        <f t="shared" si="4"/>
        <v>5401.33</v>
      </c>
      <c r="Q15" s="142">
        <f>IFERROR(VLOOKUP(B15,[2]rptBudgetaryBudgetCrossOrganiza!$A$2:$K$226,5,FALSE),"0")</f>
        <v>3040</v>
      </c>
      <c r="R15" s="142">
        <f>IFERROR(VLOOKUP(B15,[2]rptBudgetaryBudgetCrossOrganiza!$A$2:$K$226,7,FALSE),"0")</f>
        <v>3040</v>
      </c>
      <c r="S15" s="142"/>
      <c r="T15" s="142"/>
      <c r="U15" s="142"/>
      <c r="V15" s="142">
        <f>IFERROR(VLOOKUP(B15,[2]rptBudgetaryBudgetCrossOrganiza!$A$2:$K$226,10,FALSE),"0")</f>
        <v>4080.86</v>
      </c>
      <c r="W15" s="142">
        <v>4080.86</v>
      </c>
      <c r="X15" s="142">
        <f t="shared" si="5"/>
        <v>1040.8600000000001</v>
      </c>
      <c r="Z15" s="177">
        <v>6000</v>
      </c>
      <c r="AA15" s="177">
        <v>6000</v>
      </c>
      <c r="AB15" s="173"/>
      <c r="AC15" s="173"/>
      <c r="AD15" s="173"/>
      <c r="AE15" s="177">
        <v>5631.3</v>
      </c>
      <c r="AF15" s="173">
        <v>5631.3</v>
      </c>
      <c r="AG15" s="173">
        <f t="shared" si="6"/>
        <v>-368.69999999999982</v>
      </c>
      <c r="AI15" s="169">
        <v>6000</v>
      </c>
      <c r="AJ15" s="169">
        <v>6000</v>
      </c>
      <c r="AK15" s="169">
        <f t="shared" si="9"/>
        <v>6000</v>
      </c>
      <c r="AL15" s="171">
        <f>IFERROR(VLOOKUP(B15,[3]rptBudgetaryBudgetCrossOrganiza!$A$7207:$N$7396,13,FALSE),"0")</f>
        <v>0</v>
      </c>
      <c r="AM15" s="171"/>
      <c r="AN15" s="171"/>
      <c r="AO15" s="171"/>
      <c r="AP15" s="171"/>
      <c r="AQ15" s="171">
        <f t="shared" si="7"/>
        <v>-6000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52" x14ac:dyDescent="0.2">
      <c r="A16" s="191">
        <v>6</v>
      </c>
      <c r="B16" s="143" t="s">
        <v>124</v>
      </c>
      <c r="C16" s="192" t="str">
        <f t="shared" si="0"/>
        <v>20</v>
      </c>
      <c r="D16" s="192" t="str">
        <f t="shared" si="1"/>
        <v>28</v>
      </c>
      <c r="E16" s="185" t="str">
        <f t="shared" si="2"/>
        <v>838</v>
      </c>
      <c r="F16" s="143" t="str">
        <f t="shared" si="3"/>
        <v>6600.05</v>
      </c>
      <c r="G16" s="143" t="s">
        <v>276</v>
      </c>
      <c r="H16" s="141">
        <v>60</v>
      </c>
      <c r="I16" s="141">
        <v>60</v>
      </c>
      <c r="J16" s="141"/>
      <c r="K16" s="141"/>
      <c r="L16" s="141"/>
      <c r="M16" s="141">
        <v>66</v>
      </c>
      <c r="N16" s="141">
        <v>66</v>
      </c>
      <c r="O16" s="141">
        <f t="shared" si="4"/>
        <v>6</v>
      </c>
      <c r="Q16" s="142">
        <f>IFERROR(VLOOKUP(B16,[2]rptBudgetaryBudgetCrossOrganiza!$A$2:$K$226,5,FALSE),"0")</f>
        <v>12</v>
      </c>
      <c r="R16" s="142">
        <f>IFERROR(VLOOKUP(B16,[2]rptBudgetaryBudgetCrossOrganiza!$A$2:$K$226,7,FALSE),"0")</f>
        <v>12</v>
      </c>
      <c r="S16" s="142"/>
      <c r="T16" s="142"/>
      <c r="U16" s="142"/>
      <c r="V16" s="142">
        <f>IFERROR(VLOOKUP(B16,[2]rptBudgetaryBudgetCrossOrganiza!$A$2:$K$226,10,FALSE),"0")</f>
        <v>0</v>
      </c>
      <c r="W16" s="142">
        <v>0</v>
      </c>
      <c r="X16" s="142">
        <f t="shared" si="5"/>
        <v>-12</v>
      </c>
      <c r="Z16" s="177">
        <v>50</v>
      </c>
      <c r="AA16" s="177">
        <v>50</v>
      </c>
      <c r="AB16" s="173"/>
      <c r="AC16" s="173"/>
      <c r="AD16" s="173"/>
      <c r="AE16" s="177">
        <v>0</v>
      </c>
      <c r="AF16" s="173">
        <v>0</v>
      </c>
      <c r="AG16" s="173">
        <f t="shared" si="6"/>
        <v>-50</v>
      </c>
      <c r="AI16" s="169">
        <v>50</v>
      </c>
      <c r="AJ16" s="169">
        <v>50</v>
      </c>
      <c r="AK16" s="169">
        <f t="shared" si="9"/>
        <v>50</v>
      </c>
      <c r="AL16" s="171">
        <f>IFERROR(VLOOKUP(B16,[3]rptBudgetaryBudgetCrossOrganiza!$A$7207:$N$7396,13,FALSE),"0")</f>
        <v>0</v>
      </c>
      <c r="AM16" s="171"/>
      <c r="AN16" s="171"/>
      <c r="AO16" s="171"/>
      <c r="AP16" s="171"/>
      <c r="AQ16" s="171">
        <f t="shared" si="7"/>
        <v>-50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2" x14ac:dyDescent="0.2">
      <c r="A17" s="191">
        <v>6</v>
      </c>
      <c r="B17" s="143" t="s">
        <v>125</v>
      </c>
      <c r="C17" s="192" t="str">
        <f t="shared" si="0"/>
        <v>20</v>
      </c>
      <c r="D17" s="192" t="str">
        <f t="shared" si="1"/>
        <v>28</v>
      </c>
      <c r="E17" s="185" t="str">
        <f t="shared" si="2"/>
        <v>838</v>
      </c>
      <c r="F17" s="143" t="str">
        <f t="shared" si="3"/>
        <v>6600.25</v>
      </c>
      <c r="G17" s="143" t="s">
        <v>112</v>
      </c>
      <c r="H17" s="141">
        <v>4720</v>
      </c>
      <c r="I17" s="141">
        <v>4720</v>
      </c>
      <c r="J17" s="141"/>
      <c r="K17" s="141"/>
      <c r="L17" s="141"/>
      <c r="M17" s="141">
        <v>4720</v>
      </c>
      <c r="N17" s="141">
        <v>4720</v>
      </c>
      <c r="O17" s="141">
        <f t="shared" si="4"/>
        <v>0</v>
      </c>
      <c r="Q17" s="142">
        <f>IFERROR(VLOOKUP(B17,[2]rptBudgetaryBudgetCrossOrganiza!$A$2:$K$226,5,FALSE),"0")</f>
        <v>900</v>
      </c>
      <c r="R17" s="142">
        <f>IFERROR(VLOOKUP(B17,[2]rptBudgetaryBudgetCrossOrganiza!$A$2:$K$226,7,FALSE),"0")</f>
        <v>900</v>
      </c>
      <c r="S17" s="142"/>
      <c r="T17" s="142"/>
      <c r="U17" s="142"/>
      <c r="V17" s="142">
        <f>IFERROR(VLOOKUP(B17,[2]rptBudgetaryBudgetCrossOrganiza!$A$2:$K$226,10,FALSE),"0")</f>
        <v>900</v>
      </c>
      <c r="W17" s="142">
        <v>900</v>
      </c>
      <c r="X17" s="142">
        <f t="shared" si="5"/>
        <v>0</v>
      </c>
      <c r="Z17" s="177">
        <v>4720</v>
      </c>
      <c r="AA17" s="177">
        <v>4720</v>
      </c>
      <c r="AB17" s="173"/>
      <c r="AC17" s="173"/>
      <c r="AD17" s="173"/>
      <c r="AE17" s="177">
        <v>3539.97</v>
      </c>
      <c r="AF17" s="173">
        <v>3539.97</v>
      </c>
      <c r="AG17" s="173">
        <f t="shared" si="6"/>
        <v>-1180.0300000000002</v>
      </c>
      <c r="AI17" s="169">
        <v>4720</v>
      </c>
      <c r="AJ17" s="169">
        <v>4720</v>
      </c>
      <c r="AK17" s="169">
        <f t="shared" si="9"/>
        <v>4720</v>
      </c>
      <c r="AL17" s="171">
        <f>IFERROR(VLOOKUP(B17,[3]rptBudgetaryBudgetCrossOrganiza!$A$7207:$N$7396,13,FALSE),"0")</f>
        <v>0</v>
      </c>
      <c r="AM17" s="171"/>
      <c r="AN17" s="171"/>
      <c r="AO17" s="171"/>
      <c r="AP17" s="171"/>
      <c r="AQ17" s="171">
        <f t="shared" si="7"/>
        <v>-4720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2" x14ac:dyDescent="0.2">
      <c r="A18" s="191">
        <v>6</v>
      </c>
      <c r="B18" s="143" t="s">
        <v>126</v>
      </c>
      <c r="C18" s="192" t="str">
        <f t="shared" si="0"/>
        <v>20</v>
      </c>
      <c r="D18" s="192" t="str">
        <f t="shared" si="1"/>
        <v>28</v>
      </c>
      <c r="E18" s="185" t="str">
        <f t="shared" si="2"/>
        <v>838</v>
      </c>
      <c r="F18" s="143" t="str">
        <f t="shared" si="3"/>
        <v>6600.27</v>
      </c>
      <c r="G18" s="143" t="s">
        <v>277</v>
      </c>
      <c r="H18" s="141">
        <v>22700</v>
      </c>
      <c r="I18" s="141">
        <v>22700</v>
      </c>
      <c r="J18" s="141"/>
      <c r="K18" s="141"/>
      <c r="L18" s="141"/>
      <c r="M18" s="141">
        <v>29248.69</v>
      </c>
      <c r="N18" s="141">
        <v>29248.69</v>
      </c>
      <c r="O18" s="141">
        <f t="shared" si="4"/>
        <v>6548.6899999999987</v>
      </c>
      <c r="Q18" s="142">
        <f>IFERROR(VLOOKUP(B18,[2]rptBudgetaryBudgetCrossOrganiza!$A$2:$K$226,5,FALSE),"0")</f>
        <v>15504</v>
      </c>
      <c r="R18" s="142">
        <f>IFERROR(VLOOKUP(B18,[2]rptBudgetaryBudgetCrossOrganiza!$A$2:$K$226,7,FALSE),"0")</f>
        <v>15504</v>
      </c>
      <c r="S18" s="142"/>
      <c r="T18" s="142"/>
      <c r="U18" s="142"/>
      <c r="V18" s="142">
        <f>IFERROR(VLOOKUP(B18,[2]rptBudgetaryBudgetCrossOrganiza!$A$2:$K$226,10,FALSE),"0")</f>
        <v>30389.34</v>
      </c>
      <c r="W18" s="142">
        <v>30389.34</v>
      </c>
      <c r="X18" s="142">
        <f t="shared" si="5"/>
        <v>14885.34</v>
      </c>
      <c r="Z18" s="177">
        <v>38000</v>
      </c>
      <c r="AA18" s="177">
        <v>38000</v>
      </c>
      <c r="AB18" s="173"/>
      <c r="AC18" s="173"/>
      <c r="AD18" s="173"/>
      <c r="AE18" s="177">
        <v>29037.29</v>
      </c>
      <c r="AF18" s="173">
        <v>29037.29</v>
      </c>
      <c r="AG18" s="173">
        <f t="shared" si="6"/>
        <v>-8962.7099999999991</v>
      </c>
      <c r="AI18" s="169">
        <v>38000</v>
      </c>
      <c r="AJ18" s="169">
        <v>38000</v>
      </c>
      <c r="AK18" s="169">
        <f t="shared" si="9"/>
        <v>38000</v>
      </c>
      <c r="AL18" s="171">
        <f>IFERROR(VLOOKUP(B18,[3]rptBudgetaryBudgetCrossOrganiza!$A$7207:$N$7396,13,FALSE),"0")</f>
        <v>0</v>
      </c>
      <c r="AM18" s="171"/>
      <c r="AN18" s="171"/>
      <c r="AO18" s="171"/>
      <c r="AP18" s="171"/>
      <c r="AQ18" s="171">
        <f t="shared" si="7"/>
        <v>-38000</v>
      </c>
      <c r="AS18" s="142"/>
      <c r="AT18" s="142"/>
      <c r="AU18" s="142"/>
      <c r="AV18" s="142"/>
      <c r="AW18" s="142"/>
      <c r="AX18" s="142"/>
      <c r="AY18" s="142"/>
      <c r="AZ18" s="142">
        <f t="shared" si="8"/>
        <v>0</v>
      </c>
    </row>
    <row r="19" spans="1:52" x14ac:dyDescent="0.2">
      <c r="A19" s="191">
        <v>8</v>
      </c>
      <c r="B19" s="143" t="s">
        <v>127</v>
      </c>
      <c r="C19" s="192" t="str">
        <f t="shared" si="0"/>
        <v>20</v>
      </c>
      <c r="D19" s="192" t="str">
        <f t="shared" si="1"/>
        <v>28</v>
      </c>
      <c r="E19" s="185" t="str">
        <f t="shared" si="2"/>
        <v>838</v>
      </c>
      <c r="F19" s="143" t="str">
        <f t="shared" si="3"/>
        <v>8300.22</v>
      </c>
      <c r="G19" s="143" t="s">
        <v>278</v>
      </c>
      <c r="H19" s="141">
        <v>0</v>
      </c>
      <c r="I19" s="141">
        <v>0</v>
      </c>
      <c r="J19" s="141"/>
      <c r="K19" s="141"/>
      <c r="L19" s="141"/>
      <c r="M19" s="141">
        <v>0</v>
      </c>
      <c r="N19" s="141">
        <v>0</v>
      </c>
      <c r="O19" s="141">
        <f t="shared" si="4"/>
        <v>0</v>
      </c>
      <c r="Q19" s="142">
        <f>IFERROR(VLOOKUP(B19,[2]rptBudgetaryBudgetCrossOrganiza!$A$2:$K$226,5,FALSE),"0")</f>
        <v>0</v>
      </c>
      <c r="R19" s="142">
        <f>IFERROR(VLOOKUP(B19,[2]rptBudgetaryBudgetCrossOrganiza!$A$2:$K$226,7,FALSE),"0")</f>
        <v>0</v>
      </c>
      <c r="S19" s="142"/>
      <c r="T19" s="142"/>
      <c r="U19" s="142"/>
      <c r="V19" s="142">
        <f>IFERROR(VLOOKUP(B19,[2]rptBudgetaryBudgetCrossOrganiza!$A$2:$K$226,10,FALSE),"0")</f>
        <v>1966.72</v>
      </c>
      <c r="W19" s="142">
        <v>1966.72</v>
      </c>
      <c r="X19" s="142">
        <f t="shared" si="5"/>
        <v>1966.72</v>
      </c>
      <c r="Z19" s="177">
        <v>0</v>
      </c>
      <c r="AA19" s="177">
        <v>0</v>
      </c>
      <c r="AB19" s="173"/>
      <c r="AC19" s="173"/>
      <c r="AD19" s="173"/>
      <c r="AE19" s="177">
        <v>0</v>
      </c>
      <c r="AF19" s="173">
        <v>0</v>
      </c>
      <c r="AG19" s="173">
        <f t="shared" si="6"/>
        <v>0</v>
      </c>
      <c r="AI19" s="169">
        <v>0</v>
      </c>
      <c r="AJ19" s="169">
        <v>0</v>
      </c>
      <c r="AK19" s="169">
        <f t="shared" si="9"/>
        <v>0</v>
      </c>
      <c r="AL19" s="171">
        <f>IFERROR(VLOOKUP(B19,[3]rptBudgetaryBudgetCrossOrganiza!$A$7207:$N$7396,13,FALSE),"0")</f>
        <v>0</v>
      </c>
      <c r="AM19" s="171"/>
      <c r="AN19" s="171"/>
      <c r="AO19" s="171"/>
      <c r="AP19" s="171"/>
      <c r="AQ19" s="171">
        <f t="shared" si="7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8"/>
        <v>0</v>
      </c>
    </row>
    <row r="20" spans="1:52" x14ac:dyDescent="0.2">
      <c r="A20" s="191">
        <v>8</v>
      </c>
      <c r="B20" s="143" t="s">
        <v>128</v>
      </c>
      <c r="C20" s="192" t="str">
        <f t="shared" si="0"/>
        <v>20</v>
      </c>
      <c r="D20" s="192" t="str">
        <f t="shared" si="1"/>
        <v>28</v>
      </c>
      <c r="E20" s="185" t="str">
        <f t="shared" si="2"/>
        <v>838</v>
      </c>
      <c r="F20" s="143" t="str">
        <f t="shared" si="3"/>
        <v>8300.97</v>
      </c>
      <c r="G20" s="143" t="s">
        <v>279</v>
      </c>
      <c r="H20" s="141">
        <v>3010</v>
      </c>
      <c r="I20" s="141">
        <v>3010</v>
      </c>
      <c r="J20" s="141"/>
      <c r="K20" s="141"/>
      <c r="L20" s="141"/>
      <c r="M20" s="141">
        <v>0</v>
      </c>
      <c r="N20" s="141">
        <v>0</v>
      </c>
      <c r="O20" s="141">
        <f t="shared" si="4"/>
        <v>-3010</v>
      </c>
      <c r="Q20" s="142">
        <f>IFERROR(VLOOKUP(B20,[2]rptBudgetaryBudgetCrossOrganiza!$A$2:$K$226,5,FALSE),"0")</f>
        <v>1900</v>
      </c>
      <c r="R20" s="142">
        <f>IFERROR(VLOOKUP(B20,[2]rptBudgetaryBudgetCrossOrganiza!$A$2:$K$226,7,FALSE),"0")</f>
        <v>1900</v>
      </c>
      <c r="S20" s="142"/>
      <c r="T20" s="142"/>
      <c r="U20" s="142"/>
      <c r="V20" s="142">
        <f>IFERROR(VLOOKUP(B20,[2]rptBudgetaryBudgetCrossOrganiza!$A$2:$K$226,10,FALSE),"0")</f>
        <v>0</v>
      </c>
      <c r="W20" s="142">
        <v>0</v>
      </c>
      <c r="X20" s="142">
        <f t="shared" si="5"/>
        <v>-1900</v>
      </c>
      <c r="Z20" s="177">
        <v>3800</v>
      </c>
      <c r="AA20" s="177">
        <v>3800</v>
      </c>
      <c r="AB20" s="173"/>
      <c r="AC20" s="173"/>
      <c r="AD20" s="173"/>
      <c r="AE20" s="177">
        <v>0</v>
      </c>
      <c r="AF20" s="173">
        <v>0</v>
      </c>
      <c r="AG20" s="173">
        <f t="shared" si="6"/>
        <v>-3800</v>
      </c>
      <c r="AI20" s="169">
        <v>3800</v>
      </c>
      <c r="AJ20" s="169">
        <v>3800</v>
      </c>
      <c r="AK20" s="169">
        <f t="shared" si="9"/>
        <v>3800</v>
      </c>
      <c r="AL20" s="171">
        <f>IFERROR(VLOOKUP(B20,[3]rptBudgetaryBudgetCrossOrganiza!$A$7207:$N$7396,13,FALSE),"0")</f>
        <v>0</v>
      </c>
      <c r="AM20" s="171"/>
      <c r="AN20" s="171"/>
      <c r="AO20" s="171"/>
      <c r="AP20" s="171"/>
      <c r="AQ20" s="171">
        <f t="shared" si="7"/>
        <v>-3800</v>
      </c>
      <c r="AS20" s="142"/>
      <c r="AT20" s="142"/>
      <c r="AU20" s="142"/>
      <c r="AV20" s="142"/>
      <c r="AW20" s="142"/>
      <c r="AX20" s="142"/>
      <c r="AY20" s="142"/>
      <c r="AZ20" s="142">
        <f t="shared" si="8"/>
        <v>0</v>
      </c>
    </row>
    <row r="21" spans="1:52" x14ac:dyDescent="0.2">
      <c r="A21" s="196">
        <v>5</v>
      </c>
      <c r="B21" s="193" t="s">
        <v>330</v>
      </c>
      <c r="C21" s="192" t="str">
        <f t="shared" si="0"/>
        <v>20</v>
      </c>
      <c r="D21" s="192" t="str">
        <f t="shared" si="1"/>
        <v>28</v>
      </c>
      <c r="E21" s="185" t="str">
        <f t="shared" si="2"/>
        <v>839</v>
      </c>
      <c r="F21" s="143" t="str">
        <f t="shared" si="3"/>
        <v>6000.10</v>
      </c>
      <c r="G21" s="143" t="s">
        <v>270</v>
      </c>
      <c r="H21" s="141">
        <v>2675</v>
      </c>
      <c r="I21" s="141">
        <v>2675</v>
      </c>
      <c r="J21" s="141"/>
      <c r="K21" s="141"/>
      <c r="L21" s="141"/>
      <c r="M21" s="141">
        <v>2354.2199999999998</v>
      </c>
      <c r="N21" s="141">
        <v>2354.2199999999998</v>
      </c>
      <c r="O21" s="141">
        <f t="shared" si="4"/>
        <v>-320.7800000000002</v>
      </c>
      <c r="Q21" s="142">
        <f>IFERROR(VLOOKUP(B21,[2]rptBudgetaryBudgetCrossOrganiza!$A$2:$K$226,5,FALSE),"0")</f>
        <v>2675</v>
      </c>
      <c r="R21" s="142">
        <f>IFERROR(VLOOKUP(B21,[2]rptBudgetaryBudgetCrossOrganiza!$A$2:$K$226,7,FALSE),"0")</f>
        <v>2675</v>
      </c>
      <c r="S21" s="142"/>
      <c r="T21" s="142"/>
      <c r="U21" s="142"/>
      <c r="V21" s="142">
        <f>IFERROR(VLOOKUP(B21,[2]rptBudgetaryBudgetCrossOrganiza!$A$2:$K$226,10,FALSE),"0")</f>
        <v>2433.4699999999998</v>
      </c>
      <c r="W21" s="142">
        <v>2433.4699999999998</v>
      </c>
      <c r="X21" s="142">
        <f t="shared" si="5"/>
        <v>-241.5300000000002</v>
      </c>
      <c r="Z21" s="177">
        <v>2675</v>
      </c>
      <c r="AA21" s="177">
        <v>2675</v>
      </c>
      <c r="AB21" s="173"/>
      <c r="AC21" s="173"/>
      <c r="AD21" s="173"/>
      <c r="AE21" s="177">
        <v>2525.8000000000002</v>
      </c>
      <c r="AF21" s="173">
        <v>2525.8000000000002</v>
      </c>
      <c r="AG21" s="173">
        <f t="shared" si="6"/>
        <v>-149.19999999999982</v>
      </c>
      <c r="AI21" s="169">
        <v>2675</v>
      </c>
      <c r="AJ21" s="169">
        <v>2675</v>
      </c>
      <c r="AK21" s="169">
        <f t="shared" si="9"/>
        <v>2675</v>
      </c>
      <c r="AL21" s="171">
        <f>IFERROR(VLOOKUP(B21,[3]rptBudgetaryBudgetCrossOrganiza!$A$7207:$N$7396,13,FALSE),"0")</f>
        <v>637.67999999999995</v>
      </c>
      <c r="AM21" s="171"/>
      <c r="AN21" s="171"/>
      <c r="AO21" s="171"/>
      <c r="AP21" s="171"/>
      <c r="AQ21" s="171">
        <f t="shared" si="7"/>
        <v>-2675</v>
      </c>
      <c r="AS21" s="142"/>
      <c r="AT21" s="142"/>
      <c r="AU21" s="142"/>
      <c r="AV21" s="142"/>
      <c r="AW21" s="142"/>
      <c r="AX21" s="142"/>
      <c r="AY21" s="142"/>
      <c r="AZ21" s="142">
        <f t="shared" si="8"/>
        <v>0</v>
      </c>
    </row>
    <row r="22" spans="1:52" x14ac:dyDescent="0.2">
      <c r="A22" s="196">
        <v>5</v>
      </c>
      <c r="B22" s="143" t="s">
        <v>129</v>
      </c>
      <c r="C22" s="192" t="str">
        <f t="shared" si="0"/>
        <v>20</v>
      </c>
      <c r="D22" s="192" t="str">
        <f t="shared" si="1"/>
        <v>28</v>
      </c>
      <c r="E22" s="185" t="str">
        <f t="shared" si="2"/>
        <v>839</v>
      </c>
      <c r="F22" s="143" t="str">
        <f t="shared" si="3"/>
        <v>6000.11</v>
      </c>
      <c r="G22" s="143" t="s">
        <v>271</v>
      </c>
      <c r="H22" s="141">
        <v>825</v>
      </c>
      <c r="I22" s="141">
        <v>825</v>
      </c>
      <c r="J22" s="141"/>
      <c r="K22" s="141"/>
      <c r="L22" s="141"/>
      <c r="M22" s="141">
        <v>822</v>
      </c>
      <c r="N22" s="141">
        <v>822</v>
      </c>
      <c r="O22" s="141">
        <f t="shared" si="4"/>
        <v>-3</v>
      </c>
      <c r="Q22" s="142">
        <f>IFERROR(VLOOKUP(B22,[2]rptBudgetaryBudgetCrossOrganiza!$A$2:$K$226,5,FALSE),"0")</f>
        <v>825</v>
      </c>
      <c r="R22" s="142">
        <f>IFERROR(VLOOKUP(B22,[2]rptBudgetaryBudgetCrossOrganiza!$A$2:$K$226,7,FALSE),"0")</f>
        <v>825</v>
      </c>
      <c r="S22" s="142"/>
      <c r="T22" s="142"/>
      <c r="U22" s="142"/>
      <c r="V22" s="142">
        <f>IFERROR(VLOOKUP(B22,[2]rptBudgetaryBudgetCrossOrganiza!$A$2:$K$226,10,FALSE),"0")</f>
        <v>813.78</v>
      </c>
      <c r="W22" s="142">
        <v>813.78</v>
      </c>
      <c r="X22" s="142">
        <f t="shared" si="5"/>
        <v>-11.220000000000027</v>
      </c>
      <c r="Z22" s="177">
        <v>825</v>
      </c>
      <c r="AA22" s="177">
        <v>825</v>
      </c>
      <c r="AB22" s="173"/>
      <c r="AC22" s="173"/>
      <c r="AD22" s="173"/>
      <c r="AE22" s="177">
        <v>0</v>
      </c>
      <c r="AF22" s="173">
        <v>0</v>
      </c>
      <c r="AG22" s="173">
        <f t="shared" si="6"/>
        <v>-825</v>
      </c>
      <c r="AI22" s="169">
        <v>825</v>
      </c>
      <c r="AJ22" s="169">
        <v>825</v>
      </c>
      <c r="AK22" s="169">
        <f t="shared" si="9"/>
        <v>825</v>
      </c>
      <c r="AL22" s="171">
        <f>IFERROR(VLOOKUP(B22,[3]rptBudgetaryBudgetCrossOrganiza!$A$7207:$N$7396,13,FALSE),"0")</f>
        <v>0</v>
      </c>
      <c r="AM22" s="171"/>
      <c r="AN22" s="171"/>
      <c r="AO22" s="171"/>
      <c r="AP22" s="171"/>
      <c r="AQ22" s="171">
        <f t="shared" si="7"/>
        <v>-825</v>
      </c>
      <c r="AS22" s="142"/>
      <c r="AT22" s="142"/>
      <c r="AU22" s="142"/>
      <c r="AV22" s="142"/>
      <c r="AW22" s="142"/>
      <c r="AX22" s="142"/>
      <c r="AY22" s="142"/>
      <c r="AZ22" s="142">
        <f t="shared" si="8"/>
        <v>0</v>
      </c>
    </row>
    <row r="23" spans="1:52" x14ac:dyDescent="0.2">
      <c r="A23" s="191">
        <v>6</v>
      </c>
      <c r="B23" s="143" t="s">
        <v>130</v>
      </c>
      <c r="C23" s="192" t="str">
        <f t="shared" si="0"/>
        <v>20</v>
      </c>
      <c r="D23" s="192" t="str">
        <f t="shared" si="1"/>
        <v>28</v>
      </c>
      <c r="E23" s="185" t="str">
        <f t="shared" si="2"/>
        <v>839</v>
      </c>
      <c r="F23" s="143" t="str">
        <f t="shared" si="3"/>
        <v>6100.01</v>
      </c>
      <c r="G23" s="143" t="s">
        <v>86</v>
      </c>
      <c r="H23" s="141">
        <v>9900</v>
      </c>
      <c r="I23" s="141">
        <v>9900</v>
      </c>
      <c r="J23" s="141"/>
      <c r="K23" s="141"/>
      <c r="L23" s="141"/>
      <c r="M23" s="141">
        <v>4906.6400000000003</v>
      </c>
      <c r="N23" s="141">
        <v>4906.6400000000003</v>
      </c>
      <c r="O23" s="141">
        <f t="shared" si="4"/>
        <v>-4993.3599999999997</v>
      </c>
      <c r="Q23" s="142">
        <f>IFERROR(VLOOKUP(B23,[2]rptBudgetaryBudgetCrossOrganiza!$A$2:$K$226,5,FALSE),"0")</f>
        <v>7500</v>
      </c>
      <c r="R23" s="142">
        <f>IFERROR(VLOOKUP(B23,[2]rptBudgetaryBudgetCrossOrganiza!$A$2:$K$226,7,FALSE),"0")</f>
        <v>7500</v>
      </c>
      <c r="S23" s="142"/>
      <c r="T23" s="142"/>
      <c r="U23" s="142"/>
      <c r="V23" s="142">
        <f>IFERROR(VLOOKUP(B23,[2]rptBudgetaryBudgetCrossOrganiza!$A$2:$K$226,10,FALSE),"0")</f>
        <v>4224.78</v>
      </c>
      <c r="W23" s="142">
        <v>4224.78</v>
      </c>
      <c r="X23" s="142">
        <f t="shared" si="5"/>
        <v>-3275.2200000000003</v>
      </c>
      <c r="Z23" s="177">
        <v>6000</v>
      </c>
      <c r="AA23" s="177">
        <v>6000</v>
      </c>
      <c r="AB23" s="173"/>
      <c r="AC23" s="173"/>
      <c r="AD23" s="173"/>
      <c r="AE23" s="177">
        <v>4841.6000000000004</v>
      </c>
      <c r="AF23" s="173">
        <v>4841.6000000000004</v>
      </c>
      <c r="AG23" s="173">
        <f t="shared" si="6"/>
        <v>-1158.3999999999996</v>
      </c>
      <c r="AI23" s="169">
        <v>6000</v>
      </c>
      <c r="AJ23" s="169">
        <v>6000</v>
      </c>
      <c r="AK23" s="169">
        <f t="shared" si="9"/>
        <v>6000</v>
      </c>
      <c r="AL23" s="171">
        <f>IFERROR(VLOOKUP(B23,[3]rptBudgetaryBudgetCrossOrganiza!$A$7207:$N$7396,13,FALSE),"0")</f>
        <v>1590.38</v>
      </c>
      <c r="AM23" s="171"/>
      <c r="AN23" s="171"/>
      <c r="AO23" s="171"/>
      <c r="AP23" s="171"/>
      <c r="AQ23" s="171">
        <f t="shared" si="7"/>
        <v>-6000</v>
      </c>
      <c r="AS23" s="142"/>
      <c r="AT23" s="142"/>
      <c r="AU23" s="142"/>
      <c r="AV23" s="142"/>
      <c r="AW23" s="142"/>
      <c r="AX23" s="142"/>
      <c r="AY23" s="142"/>
      <c r="AZ23" s="142">
        <f t="shared" si="8"/>
        <v>0</v>
      </c>
    </row>
    <row r="24" spans="1:52" x14ac:dyDescent="0.2">
      <c r="A24" s="191">
        <v>6</v>
      </c>
      <c r="B24" s="143" t="s">
        <v>131</v>
      </c>
      <c r="C24" s="192" t="str">
        <f t="shared" si="0"/>
        <v>20</v>
      </c>
      <c r="D24" s="192" t="str">
        <f t="shared" si="1"/>
        <v>28</v>
      </c>
      <c r="E24" s="185" t="str">
        <f t="shared" si="2"/>
        <v>839</v>
      </c>
      <c r="F24" s="143" t="str">
        <f t="shared" si="3"/>
        <v>6100.04</v>
      </c>
      <c r="G24" s="143" t="s">
        <v>272</v>
      </c>
      <c r="H24" s="141">
        <v>1600</v>
      </c>
      <c r="I24" s="141">
        <v>1600</v>
      </c>
      <c r="J24" s="141"/>
      <c r="K24" s="141"/>
      <c r="L24" s="141"/>
      <c r="M24" s="141">
        <v>1562.71</v>
      </c>
      <c r="N24" s="141">
        <v>1562.71</v>
      </c>
      <c r="O24" s="141">
        <f t="shared" si="4"/>
        <v>-37.289999999999964</v>
      </c>
      <c r="Q24" s="142">
        <f>IFERROR(VLOOKUP(B24,[2]rptBudgetaryBudgetCrossOrganiza!$A$2:$K$226,5,FALSE),"0")</f>
        <v>1600</v>
      </c>
      <c r="R24" s="142">
        <f>IFERROR(VLOOKUP(B24,[2]rptBudgetaryBudgetCrossOrganiza!$A$2:$K$226,7,FALSE),"0")</f>
        <v>1600</v>
      </c>
      <c r="S24" s="142"/>
      <c r="T24" s="142"/>
      <c r="U24" s="142"/>
      <c r="V24" s="142">
        <f>IFERROR(VLOOKUP(B24,[2]rptBudgetaryBudgetCrossOrganiza!$A$2:$K$226,10,FALSE),"0")</f>
        <v>1480.04</v>
      </c>
      <c r="W24" s="142">
        <v>1480.04</v>
      </c>
      <c r="X24" s="142">
        <f t="shared" si="5"/>
        <v>-119.96000000000004</v>
      </c>
      <c r="Z24" s="177">
        <v>2000</v>
      </c>
      <c r="AA24" s="177">
        <v>2000</v>
      </c>
      <c r="AB24" s="173"/>
      <c r="AC24" s="173"/>
      <c r="AD24" s="173"/>
      <c r="AE24" s="177">
        <v>1434.95</v>
      </c>
      <c r="AF24" s="173">
        <v>1434.95</v>
      </c>
      <c r="AG24" s="173">
        <f t="shared" si="6"/>
        <v>-565.04999999999995</v>
      </c>
      <c r="AI24" s="169">
        <v>2000</v>
      </c>
      <c r="AJ24" s="169">
        <v>2000</v>
      </c>
      <c r="AK24" s="169">
        <f t="shared" si="9"/>
        <v>2000</v>
      </c>
      <c r="AL24" s="171">
        <f>IFERROR(VLOOKUP(B24,[3]rptBudgetaryBudgetCrossOrganiza!$A$7207:$N$7396,13,FALSE),"0")</f>
        <v>353.45</v>
      </c>
      <c r="AM24" s="171"/>
      <c r="AN24" s="171"/>
      <c r="AO24" s="171"/>
      <c r="AP24" s="171"/>
      <c r="AQ24" s="171">
        <f t="shared" si="7"/>
        <v>-2000</v>
      </c>
      <c r="AS24" s="142"/>
      <c r="AT24" s="142"/>
      <c r="AU24" s="142"/>
      <c r="AV24" s="142"/>
      <c r="AW24" s="142"/>
      <c r="AX24" s="142"/>
      <c r="AY24" s="142"/>
      <c r="AZ24" s="142">
        <f t="shared" si="8"/>
        <v>0</v>
      </c>
    </row>
    <row r="25" spans="1:52" x14ac:dyDescent="0.2">
      <c r="A25" s="191">
        <v>6</v>
      </c>
      <c r="B25" s="143" t="s">
        <v>132</v>
      </c>
      <c r="C25" s="192" t="str">
        <f t="shared" si="0"/>
        <v>20</v>
      </c>
      <c r="D25" s="192" t="str">
        <f t="shared" si="1"/>
        <v>28</v>
      </c>
      <c r="E25" s="185" t="str">
        <f t="shared" si="2"/>
        <v>839</v>
      </c>
      <c r="F25" s="143" t="str">
        <f t="shared" si="3"/>
        <v>6240.05</v>
      </c>
      <c r="G25" s="143" t="s">
        <v>273</v>
      </c>
      <c r="H25" s="141">
        <v>7000</v>
      </c>
      <c r="I25" s="141">
        <v>7000</v>
      </c>
      <c r="J25" s="141"/>
      <c r="K25" s="141"/>
      <c r="L25" s="141"/>
      <c r="M25" s="141">
        <v>4021.98</v>
      </c>
      <c r="N25" s="141">
        <v>4021.98</v>
      </c>
      <c r="O25" s="141">
        <f t="shared" si="4"/>
        <v>-2978.02</v>
      </c>
      <c r="Q25" s="142">
        <f>IFERROR(VLOOKUP(B25,[2]rptBudgetaryBudgetCrossOrganiza!$A$2:$K$226,5,FALSE),"0")</f>
        <v>8000</v>
      </c>
      <c r="R25" s="142">
        <f>IFERROR(VLOOKUP(B25,[2]rptBudgetaryBudgetCrossOrganiza!$A$2:$K$226,7,FALSE),"0")</f>
        <v>8000</v>
      </c>
      <c r="S25" s="142"/>
      <c r="T25" s="142"/>
      <c r="U25" s="142"/>
      <c r="V25" s="142">
        <f>IFERROR(VLOOKUP(B25,[2]rptBudgetaryBudgetCrossOrganiza!$A$2:$K$226,10,FALSE),"0")</f>
        <v>4025.8</v>
      </c>
      <c r="W25" s="142">
        <v>4025.8</v>
      </c>
      <c r="X25" s="142">
        <f t="shared" si="5"/>
        <v>-3974.2</v>
      </c>
      <c r="Z25" s="177">
        <v>8000</v>
      </c>
      <c r="AA25" s="177">
        <v>8000</v>
      </c>
      <c r="AB25" s="173"/>
      <c r="AC25" s="173"/>
      <c r="AD25" s="173"/>
      <c r="AE25" s="177">
        <v>3906.51</v>
      </c>
      <c r="AF25" s="173">
        <v>3906.51</v>
      </c>
      <c r="AG25" s="173">
        <f t="shared" si="6"/>
        <v>-4093.49</v>
      </c>
      <c r="AI25" s="169">
        <v>8000</v>
      </c>
      <c r="AJ25" s="169">
        <v>8000</v>
      </c>
      <c r="AK25" s="169">
        <f t="shared" si="9"/>
        <v>8000</v>
      </c>
      <c r="AL25" s="171">
        <f>IFERROR(VLOOKUP(B25,[3]rptBudgetaryBudgetCrossOrganiza!$A$7207:$N$7396,13,FALSE),"0")</f>
        <v>29.85</v>
      </c>
      <c r="AM25" s="171"/>
      <c r="AN25" s="171"/>
      <c r="AO25" s="171"/>
      <c r="AP25" s="171"/>
      <c r="AQ25" s="171">
        <f t="shared" si="7"/>
        <v>-8000</v>
      </c>
      <c r="AS25" s="142"/>
      <c r="AT25" s="142"/>
      <c r="AU25" s="142"/>
      <c r="AV25" s="142"/>
      <c r="AW25" s="142"/>
      <c r="AX25" s="142"/>
      <c r="AY25" s="142"/>
      <c r="AZ25" s="142">
        <f t="shared" si="8"/>
        <v>0</v>
      </c>
    </row>
    <row r="26" spans="1:52" x14ac:dyDescent="0.2">
      <c r="A26" s="191">
        <v>6</v>
      </c>
      <c r="B26" s="143" t="s">
        <v>133</v>
      </c>
      <c r="C26" s="192" t="str">
        <f t="shared" si="0"/>
        <v>20</v>
      </c>
      <c r="D26" s="192" t="str">
        <f t="shared" si="1"/>
        <v>28</v>
      </c>
      <c r="E26" s="185" t="str">
        <f t="shared" si="2"/>
        <v>839</v>
      </c>
      <c r="F26" s="143" t="str">
        <f t="shared" si="3"/>
        <v>6400.03</v>
      </c>
      <c r="G26" s="143" t="s">
        <v>275</v>
      </c>
      <c r="H26" s="141">
        <v>7000</v>
      </c>
      <c r="I26" s="141">
        <v>7000</v>
      </c>
      <c r="J26" s="141"/>
      <c r="K26" s="141"/>
      <c r="L26" s="141"/>
      <c r="M26" s="141">
        <v>5399.33</v>
      </c>
      <c r="N26" s="141">
        <v>5399.33</v>
      </c>
      <c r="O26" s="141">
        <f t="shared" si="4"/>
        <v>-1600.67</v>
      </c>
      <c r="Q26" s="142">
        <f>IFERROR(VLOOKUP(B26,[2]rptBudgetaryBudgetCrossOrganiza!$A$2:$K$226,5,FALSE),"0")</f>
        <v>7000</v>
      </c>
      <c r="R26" s="142">
        <f>IFERROR(VLOOKUP(B26,[2]rptBudgetaryBudgetCrossOrganiza!$A$2:$K$226,7,FALSE),"0")</f>
        <v>7000</v>
      </c>
      <c r="S26" s="142"/>
      <c r="T26" s="142"/>
      <c r="U26" s="142"/>
      <c r="V26" s="142">
        <f>IFERROR(VLOOKUP(B26,[2]rptBudgetaryBudgetCrossOrganiza!$A$2:$K$226,10,FALSE),"0")</f>
        <v>2087.2800000000002</v>
      </c>
      <c r="W26" s="142">
        <v>2087.2800000000002</v>
      </c>
      <c r="X26" s="142">
        <f t="shared" si="5"/>
        <v>-4912.7199999999993</v>
      </c>
      <c r="Z26" s="177">
        <v>7000</v>
      </c>
      <c r="AA26" s="177">
        <v>7000</v>
      </c>
      <c r="AB26" s="173"/>
      <c r="AC26" s="173"/>
      <c r="AD26" s="173"/>
      <c r="AE26" s="177">
        <v>925.5</v>
      </c>
      <c r="AF26" s="173">
        <v>925.5</v>
      </c>
      <c r="AG26" s="173">
        <f t="shared" si="6"/>
        <v>-6074.5</v>
      </c>
      <c r="AI26" s="169">
        <v>7000</v>
      </c>
      <c r="AJ26" s="169">
        <v>7000</v>
      </c>
      <c r="AK26" s="169">
        <f t="shared" si="9"/>
        <v>7000</v>
      </c>
      <c r="AL26" s="171">
        <f>IFERROR(VLOOKUP(B26,[3]rptBudgetaryBudgetCrossOrganiza!$A$7207:$N$7396,13,FALSE),"0")</f>
        <v>1099.55</v>
      </c>
      <c r="AM26" s="171"/>
      <c r="AN26" s="171"/>
      <c r="AO26" s="171"/>
      <c r="AP26" s="171"/>
      <c r="AQ26" s="171">
        <f t="shared" si="7"/>
        <v>-7000</v>
      </c>
      <c r="AS26" s="142"/>
      <c r="AT26" s="142"/>
      <c r="AU26" s="142"/>
      <c r="AV26" s="142"/>
      <c r="AW26" s="142"/>
      <c r="AX26" s="142"/>
      <c r="AY26" s="142"/>
      <c r="AZ26" s="142">
        <f t="shared" si="8"/>
        <v>0</v>
      </c>
    </row>
    <row r="27" spans="1:52" x14ac:dyDescent="0.2">
      <c r="A27" s="191">
        <v>6</v>
      </c>
      <c r="B27" s="143" t="s">
        <v>134</v>
      </c>
      <c r="C27" s="192" t="str">
        <f t="shared" si="0"/>
        <v>20</v>
      </c>
      <c r="D27" s="192" t="str">
        <f t="shared" si="1"/>
        <v>28</v>
      </c>
      <c r="E27" s="185" t="str">
        <f t="shared" si="2"/>
        <v>839</v>
      </c>
      <c r="F27" s="143" t="str">
        <f t="shared" si="3"/>
        <v>6600.05</v>
      </c>
      <c r="G27" s="143" t="s">
        <v>276</v>
      </c>
      <c r="H27" s="141">
        <v>60</v>
      </c>
      <c r="I27" s="141">
        <v>60</v>
      </c>
      <c r="J27" s="141"/>
      <c r="K27" s="141"/>
      <c r="L27" s="141"/>
      <c r="M27" s="141">
        <v>0</v>
      </c>
      <c r="N27" s="141">
        <v>0</v>
      </c>
      <c r="O27" s="141">
        <f t="shared" si="4"/>
        <v>-60</v>
      </c>
      <c r="Q27" s="142">
        <f>IFERROR(VLOOKUP(B27,[2]rptBudgetaryBudgetCrossOrganiza!$A$2:$K$226,5,FALSE),"0")</f>
        <v>60</v>
      </c>
      <c r="R27" s="142">
        <f>IFERROR(VLOOKUP(B27,[2]rptBudgetaryBudgetCrossOrganiza!$A$2:$K$226,7,FALSE),"0")</f>
        <v>60</v>
      </c>
      <c r="S27" s="142"/>
      <c r="T27" s="142"/>
      <c r="U27" s="142"/>
      <c r="V27" s="142">
        <f>IFERROR(VLOOKUP(B27,[2]rptBudgetaryBudgetCrossOrganiza!$A$2:$K$226,10,FALSE),"0")</f>
        <v>0</v>
      </c>
      <c r="W27" s="142">
        <v>0</v>
      </c>
      <c r="X27" s="142">
        <f t="shared" si="5"/>
        <v>-60</v>
      </c>
      <c r="Z27" s="177">
        <v>50</v>
      </c>
      <c r="AA27" s="177">
        <v>50</v>
      </c>
      <c r="AB27" s="173"/>
      <c r="AC27" s="173"/>
      <c r="AD27" s="173"/>
      <c r="AE27" s="177">
        <v>0</v>
      </c>
      <c r="AF27" s="173">
        <v>0</v>
      </c>
      <c r="AG27" s="173">
        <f t="shared" si="6"/>
        <v>-50</v>
      </c>
      <c r="AI27" s="169">
        <v>50</v>
      </c>
      <c r="AJ27" s="169">
        <v>50</v>
      </c>
      <c r="AK27" s="169">
        <f t="shared" si="9"/>
        <v>50</v>
      </c>
      <c r="AL27" s="171">
        <f>IFERROR(VLOOKUP(B27,[3]rptBudgetaryBudgetCrossOrganiza!$A$7207:$N$7396,13,FALSE),"0")</f>
        <v>0</v>
      </c>
      <c r="AM27" s="171"/>
      <c r="AN27" s="171"/>
      <c r="AO27" s="171"/>
      <c r="AP27" s="171"/>
      <c r="AQ27" s="171">
        <f t="shared" si="7"/>
        <v>-50</v>
      </c>
      <c r="AS27" s="142"/>
      <c r="AT27" s="142"/>
      <c r="AU27" s="142"/>
      <c r="AV27" s="142"/>
      <c r="AW27" s="142"/>
      <c r="AX27" s="142"/>
      <c r="AY27" s="142"/>
      <c r="AZ27" s="142">
        <f t="shared" si="8"/>
        <v>0</v>
      </c>
    </row>
    <row r="28" spans="1:52" x14ac:dyDescent="0.2">
      <c r="A28" s="191">
        <v>6</v>
      </c>
      <c r="B28" s="143" t="s">
        <v>135</v>
      </c>
      <c r="C28" s="192" t="str">
        <f t="shared" si="0"/>
        <v>20</v>
      </c>
      <c r="D28" s="192" t="str">
        <f t="shared" si="1"/>
        <v>28</v>
      </c>
      <c r="E28" s="185" t="str">
        <f t="shared" si="2"/>
        <v>839</v>
      </c>
      <c r="F28" s="143" t="str">
        <f t="shared" si="3"/>
        <v>6600.25</v>
      </c>
      <c r="G28" s="143" t="s">
        <v>112</v>
      </c>
      <c r="H28" s="141">
        <v>4720</v>
      </c>
      <c r="I28" s="141">
        <v>4720</v>
      </c>
      <c r="J28" s="141"/>
      <c r="K28" s="141"/>
      <c r="L28" s="141"/>
      <c r="M28" s="141">
        <v>4720</v>
      </c>
      <c r="N28" s="141">
        <v>4720</v>
      </c>
      <c r="O28" s="141">
        <f t="shared" si="4"/>
        <v>0</v>
      </c>
      <c r="Q28" s="142">
        <f>IFERROR(VLOOKUP(B28,[2]rptBudgetaryBudgetCrossOrganiza!$A$2:$K$226,5,FALSE),"0")</f>
        <v>4720</v>
      </c>
      <c r="R28" s="142">
        <f>IFERROR(VLOOKUP(B28,[2]rptBudgetaryBudgetCrossOrganiza!$A$2:$K$226,7,FALSE),"0")</f>
        <v>4720</v>
      </c>
      <c r="S28" s="142"/>
      <c r="T28" s="142"/>
      <c r="U28" s="142"/>
      <c r="V28" s="142">
        <f>IFERROR(VLOOKUP(B28,[2]rptBudgetaryBudgetCrossOrganiza!$A$2:$K$226,10,FALSE),"0")</f>
        <v>4720</v>
      </c>
      <c r="W28" s="142">
        <v>4720</v>
      </c>
      <c r="X28" s="142">
        <f t="shared" si="5"/>
        <v>0</v>
      </c>
      <c r="Z28" s="177">
        <v>4720</v>
      </c>
      <c r="AA28" s="177">
        <v>4720</v>
      </c>
      <c r="AB28" s="173"/>
      <c r="AC28" s="173"/>
      <c r="AD28" s="173"/>
      <c r="AE28" s="177">
        <v>3539.97</v>
      </c>
      <c r="AF28" s="173">
        <v>3539.97</v>
      </c>
      <c r="AG28" s="173">
        <f t="shared" si="6"/>
        <v>-1180.0300000000002</v>
      </c>
      <c r="AI28" s="169">
        <v>4720</v>
      </c>
      <c r="AJ28" s="169">
        <v>4720</v>
      </c>
      <c r="AK28" s="169">
        <f t="shared" si="9"/>
        <v>4720</v>
      </c>
      <c r="AL28" s="171">
        <f>IFERROR(VLOOKUP(B28,[3]rptBudgetaryBudgetCrossOrganiza!$A$7207:$N$7396,13,FALSE),"0")</f>
        <v>0</v>
      </c>
      <c r="AM28" s="171"/>
      <c r="AN28" s="171"/>
      <c r="AO28" s="171"/>
      <c r="AP28" s="171"/>
      <c r="AQ28" s="171">
        <f t="shared" si="7"/>
        <v>-4720</v>
      </c>
      <c r="AS28" s="142"/>
      <c r="AT28" s="142"/>
      <c r="AU28" s="142"/>
      <c r="AV28" s="142"/>
      <c r="AW28" s="142"/>
      <c r="AX28" s="142"/>
      <c r="AY28" s="142"/>
      <c r="AZ28" s="142">
        <f t="shared" si="8"/>
        <v>0</v>
      </c>
    </row>
    <row r="29" spans="1:52" x14ac:dyDescent="0.2">
      <c r="A29" s="191">
        <v>6</v>
      </c>
      <c r="B29" s="143" t="s">
        <v>136</v>
      </c>
      <c r="C29" s="192" t="str">
        <f t="shared" si="0"/>
        <v>20</v>
      </c>
      <c r="D29" s="192" t="str">
        <f t="shared" si="1"/>
        <v>28</v>
      </c>
      <c r="E29" s="185" t="str">
        <f t="shared" si="2"/>
        <v>839</v>
      </c>
      <c r="F29" s="143" t="str">
        <f t="shared" si="3"/>
        <v>6600.27</v>
      </c>
      <c r="G29" s="143" t="s">
        <v>277</v>
      </c>
      <c r="H29" s="141">
        <v>30000</v>
      </c>
      <c r="I29" s="141">
        <v>30000</v>
      </c>
      <c r="J29" s="141"/>
      <c r="K29" s="141"/>
      <c r="L29" s="141"/>
      <c r="M29" s="141">
        <v>20915.310000000001</v>
      </c>
      <c r="N29" s="141">
        <v>20915.310000000001</v>
      </c>
      <c r="O29" s="141">
        <f t="shared" si="4"/>
        <v>-9084.6899999999987</v>
      </c>
      <c r="Q29" s="142">
        <f>IFERROR(VLOOKUP(B29,[2]rptBudgetaryBudgetCrossOrganiza!$A$2:$K$226,5,FALSE),"0")</f>
        <v>30600</v>
      </c>
      <c r="R29" s="142">
        <f>IFERROR(VLOOKUP(B29,[2]rptBudgetaryBudgetCrossOrganiza!$A$2:$K$226,7,FALSE),"0")</f>
        <v>30600</v>
      </c>
      <c r="S29" s="142"/>
      <c r="T29" s="142"/>
      <c r="U29" s="142"/>
      <c r="V29" s="142">
        <f>IFERROR(VLOOKUP(B29,[2]rptBudgetaryBudgetCrossOrganiza!$A$2:$K$226,10,FALSE),"0")</f>
        <v>21503.39</v>
      </c>
      <c r="W29" s="142">
        <v>21503.39</v>
      </c>
      <c r="X29" s="142">
        <f t="shared" si="5"/>
        <v>-9096.61</v>
      </c>
      <c r="Z29" s="177">
        <v>28000</v>
      </c>
      <c r="AA29" s="177">
        <v>28000</v>
      </c>
      <c r="AB29" s="173"/>
      <c r="AC29" s="173"/>
      <c r="AD29" s="173"/>
      <c r="AE29" s="177">
        <v>18651.63</v>
      </c>
      <c r="AF29" s="173">
        <v>18651.63</v>
      </c>
      <c r="AG29" s="173">
        <f t="shared" si="6"/>
        <v>-9348.369999999999</v>
      </c>
      <c r="AI29" s="169">
        <v>28000</v>
      </c>
      <c r="AJ29" s="169">
        <v>28000</v>
      </c>
      <c r="AK29" s="169">
        <f t="shared" si="9"/>
        <v>28000</v>
      </c>
      <c r="AL29" s="171">
        <f>IFERROR(VLOOKUP(B29,[3]rptBudgetaryBudgetCrossOrganiza!$A$7207:$N$7396,13,FALSE),"0")</f>
        <v>0</v>
      </c>
      <c r="AM29" s="171"/>
      <c r="AN29" s="171"/>
      <c r="AO29" s="171"/>
      <c r="AP29" s="171"/>
      <c r="AQ29" s="171">
        <f t="shared" si="7"/>
        <v>-28000</v>
      </c>
      <c r="AS29" s="142"/>
      <c r="AT29" s="142"/>
      <c r="AU29" s="142"/>
      <c r="AV29" s="142"/>
      <c r="AW29" s="142"/>
      <c r="AX29" s="142"/>
      <c r="AY29" s="142"/>
      <c r="AZ29" s="142">
        <f t="shared" si="8"/>
        <v>0</v>
      </c>
    </row>
    <row r="30" spans="1:52" x14ac:dyDescent="0.2">
      <c r="A30" s="191">
        <v>8</v>
      </c>
      <c r="B30" s="143" t="s">
        <v>137</v>
      </c>
      <c r="C30" s="192" t="str">
        <f t="shared" si="0"/>
        <v>20</v>
      </c>
      <c r="D30" s="192" t="str">
        <f t="shared" si="1"/>
        <v>28</v>
      </c>
      <c r="E30" s="185" t="str">
        <f t="shared" si="2"/>
        <v>839</v>
      </c>
      <c r="F30" s="143" t="str">
        <f t="shared" si="3"/>
        <v>8300.22</v>
      </c>
      <c r="G30" s="143" t="s">
        <v>278</v>
      </c>
      <c r="H30" s="141">
        <v>0</v>
      </c>
      <c r="I30" s="141">
        <v>0</v>
      </c>
      <c r="J30" s="141"/>
      <c r="K30" s="141"/>
      <c r="L30" s="141"/>
      <c r="M30" s="141">
        <v>0</v>
      </c>
      <c r="N30" s="141">
        <v>0</v>
      </c>
      <c r="O30" s="141">
        <f t="shared" si="4"/>
        <v>0</v>
      </c>
      <c r="Q30" s="142">
        <f>IFERROR(VLOOKUP(B30,[2]rptBudgetaryBudgetCrossOrganiza!$A$2:$K$226,5,FALSE),"0")</f>
        <v>0</v>
      </c>
      <c r="R30" s="142">
        <f>IFERROR(VLOOKUP(B30,[2]rptBudgetaryBudgetCrossOrganiza!$A$2:$K$226,7,FALSE),"0")</f>
        <v>0</v>
      </c>
      <c r="S30" s="142"/>
      <c r="T30" s="142"/>
      <c r="U30" s="142"/>
      <c r="V30" s="142">
        <f>IFERROR(VLOOKUP(B30,[2]rptBudgetaryBudgetCrossOrganiza!$A$2:$K$226,10,FALSE),"0")</f>
        <v>0</v>
      </c>
      <c r="W30" s="142">
        <v>0</v>
      </c>
      <c r="X30" s="142">
        <f t="shared" si="5"/>
        <v>0</v>
      </c>
      <c r="Z30" s="177">
        <v>10000</v>
      </c>
      <c r="AA30" s="177">
        <v>10000</v>
      </c>
      <c r="AB30" s="173"/>
      <c r="AC30" s="173"/>
      <c r="AD30" s="173"/>
      <c r="AE30" s="177">
        <v>0</v>
      </c>
      <c r="AF30" s="173">
        <v>0</v>
      </c>
      <c r="AG30" s="173">
        <f t="shared" si="6"/>
        <v>-10000</v>
      </c>
      <c r="AI30" s="169">
        <v>10000</v>
      </c>
      <c r="AJ30" s="169">
        <v>10000</v>
      </c>
      <c r="AK30" s="169">
        <f t="shared" si="9"/>
        <v>10000</v>
      </c>
      <c r="AL30" s="171">
        <f>IFERROR(VLOOKUP(B30,[3]rptBudgetaryBudgetCrossOrganiza!$A$7207:$N$7396,13,FALSE),"0")</f>
        <v>0</v>
      </c>
      <c r="AM30" s="171"/>
      <c r="AN30" s="171"/>
      <c r="AO30" s="171"/>
      <c r="AP30" s="171"/>
      <c r="AQ30" s="171">
        <f t="shared" si="7"/>
        <v>-10000</v>
      </c>
      <c r="AS30" s="142"/>
      <c r="AT30" s="142"/>
      <c r="AU30" s="142"/>
      <c r="AV30" s="142"/>
      <c r="AW30" s="142"/>
      <c r="AX30" s="142"/>
      <c r="AY30" s="142"/>
      <c r="AZ30" s="142">
        <f t="shared" si="8"/>
        <v>0</v>
      </c>
    </row>
    <row r="31" spans="1:52" x14ac:dyDescent="0.2">
      <c r="A31" s="191">
        <v>8</v>
      </c>
      <c r="B31" s="143" t="s">
        <v>138</v>
      </c>
      <c r="C31" s="192" t="str">
        <f t="shared" si="0"/>
        <v>20</v>
      </c>
      <c r="D31" s="192" t="str">
        <f t="shared" si="1"/>
        <v>28</v>
      </c>
      <c r="E31" s="185" t="str">
        <f t="shared" si="2"/>
        <v>839</v>
      </c>
      <c r="F31" s="143" t="str">
        <f t="shared" si="3"/>
        <v>8300.97</v>
      </c>
      <c r="G31" s="143" t="s">
        <v>279</v>
      </c>
      <c r="H31" s="141">
        <v>20000</v>
      </c>
      <c r="I31" s="141">
        <v>20000</v>
      </c>
      <c r="J31" s="141"/>
      <c r="K31" s="141"/>
      <c r="L31" s="141"/>
      <c r="M31" s="141">
        <v>0</v>
      </c>
      <c r="N31" s="141">
        <v>0</v>
      </c>
      <c r="O31" s="141">
        <f t="shared" si="4"/>
        <v>-20000</v>
      </c>
      <c r="Q31" s="142">
        <f>IFERROR(VLOOKUP(B31,[2]rptBudgetaryBudgetCrossOrganiza!$A$2:$K$226,5,FALSE),"0")</f>
        <v>20000</v>
      </c>
      <c r="R31" s="142">
        <f>IFERROR(VLOOKUP(B31,[2]rptBudgetaryBudgetCrossOrganiza!$A$2:$K$226,7,FALSE),"0")</f>
        <v>20000</v>
      </c>
      <c r="S31" s="142"/>
      <c r="T31" s="142"/>
      <c r="U31" s="142"/>
      <c r="V31" s="142">
        <f>IFERROR(VLOOKUP(B31,[2]rptBudgetaryBudgetCrossOrganiza!$A$2:$K$226,10,FALSE),"0")</f>
        <v>0</v>
      </c>
      <c r="W31" s="142">
        <v>0</v>
      </c>
      <c r="X31" s="142">
        <f t="shared" si="5"/>
        <v>-20000</v>
      </c>
      <c r="Z31" s="177">
        <v>10000</v>
      </c>
      <c r="AA31" s="177">
        <v>10000</v>
      </c>
      <c r="AB31" s="173"/>
      <c r="AC31" s="173"/>
      <c r="AD31" s="173"/>
      <c r="AE31" s="177">
        <v>0</v>
      </c>
      <c r="AF31" s="173">
        <v>0</v>
      </c>
      <c r="AG31" s="173">
        <f t="shared" si="6"/>
        <v>-10000</v>
      </c>
      <c r="AI31" s="169">
        <v>10000</v>
      </c>
      <c r="AJ31" s="169">
        <v>10000</v>
      </c>
      <c r="AK31" s="169">
        <f t="shared" si="9"/>
        <v>10000</v>
      </c>
      <c r="AL31" s="171">
        <f>IFERROR(VLOOKUP(B31,[3]rptBudgetaryBudgetCrossOrganiza!$A$7207:$N$7396,13,FALSE),"0")</f>
        <v>0</v>
      </c>
      <c r="AM31" s="171"/>
      <c r="AN31" s="171"/>
      <c r="AO31" s="171"/>
      <c r="AP31" s="171"/>
      <c r="AQ31" s="171">
        <f t="shared" si="7"/>
        <v>-10000</v>
      </c>
      <c r="AS31" s="142"/>
      <c r="AT31" s="142"/>
      <c r="AU31" s="142"/>
      <c r="AV31" s="142"/>
      <c r="AW31" s="142"/>
      <c r="AX31" s="142"/>
      <c r="AY31" s="142"/>
      <c r="AZ31" s="142">
        <f t="shared" si="8"/>
        <v>0</v>
      </c>
    </row>
    <row r="32" spans="1:52" x14ac:dyDescent="0.2">
      <c r="A32" s="191">
        <v>8</v>
      </c>
      <c r="B32" s="143" t="s">
        <v>139</v>
      </c>
      <c r="C32" s="192" t="str">
        <f t="shared" si="0"/>
        <v>20</v>
      </c>
      <c r="D32" s="192" t="str">
        <f t="shared" si="1"/>
        <v>28</v>
      </c>
      <c r="E32" s="185" t="str">
        <f t="shared" si="2"/>
        <v>839</v>
      </c>
      <c r="F32" s="143" t="str">
        <f t="shared" si="3"/>
        <v>8300.99</v>
      </c>
      <c r="G32" s="143" t="s">
        <v>280</v>
      </c>
      <c r="H32" s="141">
        <v>0</v>
      </c>
      <c r="I32" s="141">
        <v>0</v>
      </c>
      <c r="J32" s="141"/>
      <c r="K32" s="141"/>
      <c r="L32" s="141"/>
      <c r="M32" s="141">
        <v>0</v>
      </c>
      <c r="N32" s="141">
        <v>0</v>
      </c>
      <c r="O32" s="141">
        <f t="shared" si="4"/>
        <v>0</v>
      </c>
      <c r="Q32" s="142">
        <f>IFERROR(VLOOKUP(B32,[2]rptBudgetaryBudgetCrossOrganiza!$A$2:$K$226,5,FALSE),"0")</f>
        <v>0</v>
      </c>
      <c r="R32" s="142">
        <f>IFERROR(VLOOKUP(B32,[2]rptBudgetaryBudgetCrossOrganiza!$A$2:$K$226,7,FALSE),"0")</f>
        <v>0</v>
      </c>
      <c r="S32" s="142"/>
      <c r="T32" s="142"/>
      <c r="U32" s="142"/>
      <c r="V32" s="142">
        <f>IFERROR(VLOOKUP(B32,[2]rptBudgetaryBudgetCrossOrganiza!$A$2:$K$226,10,FALSE),"0")</f>
        <v>0</v>
      </c>
      <c r="W32" s="142">
        <v>0</v>
      </c>
      <c r="X32" s="142"/>
      <c r="Z32" s="177">
        <v>0</v>
      </c>
      <c r="AA32" s="177">
        <v>0</v>
      </c>
      <c r="AB32" s="173"/>
      <c r="AC32" s="173"/>
      <c r="AD32" s="173"/>
      <c r="AE32" s="177">
        <v>0</v>
      </c>
      <c r="AF32" s="173">
        <v>0</v>
      </c>
      <c r="AG32" s="173">
        <f t="shared" si="6"/>
        <v>0</v>
      </c>
      <c r="AI32" s="169">
        <v>0</v>
      </c>
      <c r="AJ32" s="169">
        <v>0</v>
      </c>
      <c r="AK32" s="169">
        <f t="shared" si="9"/>
        <v>0</v>
      </c>
      <c r="AL32" s="171">
        <f>IFERROR(VLOOKUP(B32,[3]rptBudgetaryBudgetCrossOrganiza!$A$7207:$N$7396,13,FALSE),"0")</f>
        <v>0</v>
      </c>
      <c r="AM32" s="171"/>
      <c r="AN32" s="171"/>
      <c r="AO32" s="171"/>
      <c r="AP32" s="171"/>
      <c r="AQ32" s="171">
        <f t="shared" si="7"/>
        <v>0</v>
      </c>
      <c r="AS32" s="142"/>
      <c r="AT32" s="142"/>
      <c r="AU32" s="142"/>
      <c r="AV32" s="142"/>
      <c r="AW32" s="142"/>
      <c r="AX32" s="142"/>
      <c r="AY32" s="142"/>
      <c r="AZ32" s="142"/>
    </row>
    <row r="33" spans="1:52" x14ac:dyDescent="0.2">
      <c r="A33" s="196">
        <v>5</v>
      </c>
      <c r="B33" s="143" t="s">
        <v>331</v>
      </c>
      <c r="C33" s="192" t="str">
        <f t="shared" si="0"/>
        <v>20</v>
      </c>
      <c r="D33" s="192" t="str">
        <f t="shared" si="1"/>
        <v>28</v>
      </c>
      <c r="E33" s="185" t="str">
        <f t="shared" si="2"/>
        <v>840</v>
      </c>
      <c r="F33" s="143" t="str">
        <f t="shared" si="3"/>
        <v>6000.10</v>
      </c>
      <c r="G33" s="143" t="s">
        <v>270</v>
      </c>
      <c r="H33" s="141">
        <v>2300</v>
      </c>
      <c r="I33" s="141">
        <v>2300</v>
      </c>
      <c r="J33" s="141"/>
      <c r="K33" s="141"/>
      <c r="L33" s="141"/>
      <c r="M33" s="141">
        <v>2098.7800000000002</v>
      </c>
      <c r="N33" s="141">
        <v>2098.7800000000002</v>
      </c>
      <c r="O33" s="141">
        <f t="shared" si="4"/>
        <v>-201.2199999999998</v>
      </c>
      <c r="Q33" s="142">
        <f>IFERROR(VLOOKUP(B33,[2]rptBudgetaryBudgetCrossOrganiza!$A$2:$K$226,5,FALSE),"0")</f>
        <v>2300</v>
      </c>
      <c r="R33" s="142">
        <f>IFERROR(VLOOKUP(B33,[2]rptBudgetaryBudgetCrossOrganiza!$A$2:$K$226,7,FALSE),"0")</f>
        <v>2300</v>
      </c>
      <c r="S33" s="142"/>
      <c r="T33" s="142"/>
      <c r="U33" s="142"/>
      <c r="V33" s="142">
        <f>IFERROR(VLOOKUP(B33,[2]rptBudgetaryBudgetCrossOrganiza!$A$2:$K$226,10,FALSE),"0")</f>
        <v>2164.77</v>
      </c>
      <c r="W33" s="142">
        <v>2164.77</v>
      </c>
      <c r="X33" s="142">
        <f t="shared" ref="X33:X43" si="10">W33-R33</f>
        <v>-135.23000000000002</v>
      </c>
      <c r="Z33" s="177">
        <v>2100</v>
      </c>
      <c r="AA33" s="177">
        <v>2100</v>
      </c>
      <c r="AB33" s="173"/>
      <c r="AC33" s="173"/>
      <c r="AD33" s="173"/>
      <c r="AE33" s="177">
        <v>2244.2199999999998</v>
      </c>
      <c r="AF33" s="173">
        <v>2244.2199999999998</v>
      </c>
      <c r="AG33" s="173">
        <f t="shared" si="6"/>
        <v>144.2199999999998</v>
      </c>
      <c r="AI33" s="169">
        <v>2100</v>
      </c>
      <c r="AJ33" s="169">
        <v>2100</v>
      </c>
      <c r="AK33" s="169">
        <f t="shared" si="9"/>
        <v>2100</v>
      </c>
      <c r="AL33" s="171">
        <f>IFERROR(VLOOKUP(B33,[3]rptBudgetaryBudgetCrossOrganiza!$A$7207:$N$7396,13,FALSE),"0")</f>
        <v>566.54</v>
      </c>
      <c r="AM33" s="171"/>
      <c r="AN33" s="171"/>
      <c r="AO33" s="171"/>
      <c r="AP33" s="171"/>
      <c r="AQ33" s="171">
        <f t="shared" si="7"/>
        <v>-2100</v>
      </c>
      <c r="AS33" s="142"/>
      <c r="AT33" s="142"/>
      <c r="AU33" s="142"/>
      <c r="AV33" s="142"/>
      <c r="AW33" s="142"/>
      <c r="AX33" s="142"/>
      <c r="AY33" s="142"/>
      <c r="AZ33" s="142">
        <f t="shared" ref="AZ33:AZ43" si="11">AY33-AT33</f>
        <v>0</v>
      </c>
    </row>
    <row r="34" spans="1:52" x14ac:dyDescent="0.2">
      <c r="A34" s="196">
        <v>5</v>
      </c>
      <c r="B34" s="143" t="s">
        <v>140</v>
      </c>
      <c r="C34" s="192" t="str">
        <f t="shared" si="0"/>
        <v>20</v>
      </c>
      <c r="D34" s="192" t="str">
        <f t="shared" si="1"/>
        <v>28</v>
      </c>
      <c r="E34" s="185" t="str">
        <f t="shared" si="2"/>
        <v>840</v>
      </c>
      <c r="F34" s="143" t="str">
        <f t="shared" si="3"/>
        <v>6000.11</v>
      </c>
      <c r="G34" s="143" t="s">
        <v>271</v>
      </c>
      <c r="H34" s="141">
        <v>505</v>
      </c>
      <c r="I34" s="141">
        <v>505</v>
      </c>
      <c r="J34" s="141"/>
      <c r="K34" s="141"/>
      <c r="L34" s="141"/>
      <c r="M34" s="141">
        <v>504</v>
      </c>
      <c r="N34" s="141">
        <v>504</v>
      </c>
      <c r="O34" s="141">
        <f t="shared" si="4"/>
        <v>-1</v>
      </c>
      <c r="Q34" s="142">
        <f>IFERROR(VLOOKUP(B34,[2]rptBudgetaryBudgetCrossOrganiza!$A$2:$K$226,5,FALSE),"0")</f>
        <v>505</v>
      </c>
      <c r="R34" s="142">
        <f>IFERROR(VLOOKUP(B34,[2]rptBudgetaryBudgetCrossOrganiza!$A$2:$K$226,7,FALSE),"0")</f>
        <v>505</v>
      </c>
      <c r="S34" s="142"/>
      <c r="T34" s="142"/>
      <c r="U34" s="142"/>
      <c r="V34" s="142">
        <f>IFERROR(VLOOKUP(B34,[2]rptBudgetaryBudgetCrossOrganiza!$A$2:$K$226,10,FALSE),"0")</f>
        <v>624</v>
      </c>
      <c r="W34" s="142">
        <v>624</v>
      </c>
      <c r="X34" s="142">
        <f t="shared" si="10"/>
        <v>119</v>
      </c>
      <c r="Z34" s="177">
        <v>505</v>
      </c>
      <c r="AA34" s="177">
        <v>505</v>
      </c>
      <c r="AB34" s="173"/>
      <c r="AC34" s="173"/>
      <c r="AD34" s="173"/>
      <c r="AE34" s="177">
        <v>0</v>
      </c>
      <c r="AF34" s="173">
        <v>0</v>
      </c>
      <c r="AG34" s="173">
        <f t="shared" si="6"/>
        <v>-505</v>
      </c>
      <c r="AI34" s="169">
        <v>505</v>
      </c>
      <c r="AJ34" s="169">
        <v>505</v>
      </c>
      <c r="AK34" s="169">
        <f t="shared" si="9"/>
        <v>505</v>
      </c>
      <c r="AL34" s="171">
        <f>IFERROR(VLOOKUP(B34,[3]rptBudgetaryBudgetCrossOrganiza!$A$7207:$N$7396,13,FALSE),"0")</f>
        <v>0</v>
      </c>
      <c r="AM34" s="171"/>
      <c r="AN34" s="171"/>
      <c r="AO34" s="171"/>
      <c r="AP34" s="171"/>
      <c r="AQ34" s="171">
        <f t="shared" si="7"/>
        <v>-505</v>
      </c>
      <c r="AS34" s="142"/>
      <c r="AT34" s="142"/>
      <c r="AU34" s="142"/>
      <c r="AV34" s="142"/>
      <c r="AW34" s="142"/>
      <c r="AX34" s="142"/>
      <c r="AY34" s="142"/>
      <c r="AZ34" s="142">
        <f t="shared" si="11"/>
        <v>0</v>
      </c>
    </row>
    <row r="35" spans="1:52" x14ac:dyDescent="0.2">
      <c r="A35" s="191">
        <v>6</v>
      </c>
      <c r="B35" s="143" t="s">
        <v>141</v>
      </c>
      <c r="C35" s="192" t="str">
        <f t="shared" ref="C35:C66" si="12">MID(B35,5,2)</f>
        <v>20</v>
      </c>
      <c r="D35" s="192" t="str">
        <f t="shared" ref="D35:D66" si="13">MID(B35,8,2)</f>
        <v>28</v>
      </c>
      <c r="E35" s="185" t="str">
        <f t="shared" ref="E35:E66" si="14">MID(B35,11,3)</f>
        <v>840</v>
      </c>
      <c r="F35" s="143" t="str">
        <f t="shared" ref="F35:F66" si="15">RIGHT(B35,7)</f>
        <v>6100.01</v>
      </c>
      <c r="G35" s="143" t="s">
        <v>86</v>
      </c>
      <c r="H35" s="141">
        <v>8200</v>
      </c>
      <c r="I35" s="141">
        <v>8200</v>
      </c>
      <c r="J35" s="141"/>
      <c r="K35" s="141"/>
      <c r="L35" s="141"/>
      <c r="M35" s="141">
        <v>4213.3100000000004</v>
      </c>
      <c r="N35" s="141">
        <v>4213.3100000000004</v>
      </c>
      <c r="O35" s="141">
        <f t="shared" ref="O35:O66" si="16">N35-I35</f>
        <v>-3986.6899999999996</v>
      </c>
      <c r="Q35" s="142">
        <f>IFERROR(VLOOKUP(B35,[2]rptBudgetaryBudgetCrossOrganiza!$A$2:$K$226,5,FALSE),"0")</f>
        <v>5000</v>
      </c>
      <c r="R35" s="142">
        <f>IFERROR(VLOOKUP(B35,[2]rptBudgetaryBudgetCrossOrganiza!$A$2:$K$226,7,FALSE),"0")</f>
        <v>5000</v>
      </c>
      <c r="S35" s="142"/>
      <c r="T35" s="142"/>
      <c r="U35" s="142"/>
      <c r="V35" s="142">
        <f>IFERROR(VLOOKUP(B35,[2]rptBudgetaryBudgetCrossOrganiza!$A$2:$K$226,10,FALSE),"0")</f>
        <v>2770.5</v>
      </c>
      <c r="W35" s="142">
        <v>2770.5</v>
      </c>
      <c r="X35" s="142">
        <f t="shared" si="10"/>
        <v>-2229.5</v>
      </c>
      <c r="Z35" s="177">
        <v>5000</v>
      </c>
      <c r="AA35" s="177">
        <v>5000</v>
      </c>
      <c r="AB35" s="173"/>
      <c r="AC35" s="173"/>
      <c r="AD35" s="173"/>
      <c r="AE35" s="177">
        <v>3971.96</v>
      </c>
      <c r="AF35" s="173">
        <v>3971.96</v>
      </c>
      <c r="AG35" s="173">
        <f t="shared" ref="AG35:AG66" si="17">AF35-AA35</f>
        <v>-1028.04</v>
      </c>
      <c r="AI35" s="169">
        <v>5000</v>
      </c>
      <c r="AJ35" s="169">
        <v>5000</v>
      </c>
      <c r="AK35" s="169">
        <f t="shared" si="9"/>
        <v>5000</v>
      </c>
      <c r="AL35" s="171">
        <f>IFERROR(VLOOKUP(B35,[3]rptBudgetaryBudgetCrossOrganiza!$A$7207:$N$7396,13,FALSE),"0")</f>
        <v>1396.97</v>
      </c>
      <c r="AM35" s="171"/>
      <c r="AN35" s="171"/>
      <c r="AO35" s="171"/>
      <c r="AP35" s="171"/>
      <c r="AQ35" s="171">
        <f t="shared" ref="AQ35:AQ66" si="18">AP35-AJ35</f>
        <v>-5000</v>
      </c>
      <c r="AS35" s="142"/>
      <c r="AT35" s="142"/>
      <c r="AU35" s="142"/>
      <c r="AV35" s="142"/>
      <c r="AW35" s="142"/>
      <c r="AX35" s="142"/>
      <c r="AY35" s="142"/>
      <c r="AZ35" s="142">
        <f t="shared" si="11"/>
        <v>0</v>
      </c>
    </row>
    <row r="36" spans="1:52" x14ac:dyDescent="0.2">
      <c r="A36" s="191">
        <v>6</v>
      </c>
      <c r="B36" s="143" t="s">
        <v>142</v>
      </c>
      <c r="C36" s="192" t="str">
        <f t="shared" si="12"/>
        <v>20</v>
      </c>
      <c r="D36" s="192" t="str">
        <f t="shared" si="13"/>
        <v>28</v>
      </c>
      <c r="E36" s="185" t="str">
        <f t="shared" si="14"/>
        <v>840</v>
      </c>
      <c r="F36" s="143" t="str">
        <f t="shared" si="15"/>
        <v>6100.04</v>
      </c>
      <c r="G36" s="143" t="s">
        <v>272</v>
      </c>
      <c r="H36" s="141">
        <v>6000</v>
      </c>
      <c r="I36" s="141">
        <v>6000</v>
      </c>
      <c r="J36" s="141"/>
      <c r="K36" s="141"/>
      <c r="L36" s="141"/>
      <c r="M36" s="141">
        <v>1322</v>
      </c>
      <c r="N36" s="141">
        <v>1322</v>
      </c>
      <c r="O36" s="141">
        <f t="shared" si="16"/>
        <v>-4678</v>
      </c>
      <c r="Q36" s="142">
        <f>IFERROR(VLOOKUP(B36,[2]rptBudgetaryBudgetCrossOrganiza!$A$2:$K$226,5,FALSE),"0")</f>
        <v>5000</v>
      </c>
      <c r="R36" s="142">
        <f>IFERROR(VLOOKUP(B36,[2]rptBudgetaryBudgetCrossOrganiza!$A$2:$K$226,7,FALSE),"0")</f>
        <v>5000</v>
      </c>
      <c r="S36" s="142"/>
      <c r="T36" s="142"/>
      <c r="U36" s="142"/>
      <c r="V36" s="142">
        <f>IFERROR(VLOOKUP(B36,[2]rptBudgetaryBudgetCrossOrganiza!$A$2:$K$226,10,FALSE),"0")</f>
        <v>1384.2</v>
      </c>
      <c r="W36" s="142">
        <v>1384.2</v>
      </c>
      <c r="X36" s="142">
        <f t="shared" si="10"/>
        <v>-3615.8</v>
      </c>
      <c r="Z36" s="177">
        <v>2000</v>
      </c>
      <c r="AA36" s="177">
        <v>2000</v>
      </c>
      <c r="AB36" s="173"/>
      <c r="AC36" s="173"/>
      <c r="AD36" s="173"/>
      <c r="AE36" s="177">
        <v>1536.18</v>
      </c>
      <c r="AF36" s="173">
        <v>1536.18</v>
      </c>
      <c r="AG36" s="173">
        <f t="shared" si="17"/>
        <v>-463.81999999999994</v>
      </c>
      <c r="AI36" s="169">
        <v>2000</v>
      </c>
      <c r="AJ36" s="169">
        <v>2000</v>
      </c>
      <c r="AK36" s="169">
        <f t="shared" si="9"/>
        <v>2000</v>
      </c>
      <c r="AL36" s="171">
        <f>IFERROR(VLOOKUP(B36,[3]rptBudgetaryBudgetCrossOrganiza!$A$7207:$N$7396,13,FALSE),"0")</f>
        <v>540.79999999999995</v>
      </c>
      <c r="AM36" s="171"/>
      <c r="AN36" s="171"/>
      <c r="AO36" s="171"/>
      <c r="AP36" s="171"/>
      <c r="AQ36" s="171">
        <f t="shared" si="18"/>
        <v>-2000</v>
      </c>
      <c r="AS36" s="142"/>
      <c r="AT36" s="142"/>
      <c r="AU36" s="142"/>
      <c r="AV36" s="142"/>
      <c r="AW36" s="142"/>
      <c r="AX36" s="142"/>
      <c r="AY36" s="142"/>
      <c r="AZ36" s="142">
        <f t="shared" si="11"/>
        <v>0</v>
      </c>
    </row>
    <row r="37" spans="1:52" x14ac:dyDescent="0.2">
      <c r="A37" s="191">
        <v>6</v>
      </c>
      <c r="B37" s="143" t="s">
        <v>143</v>
      </c>
      <c r="C37" s="192" t="str">
        <f t="shared" si="12"/>
        <v>20</v>
      </c>
      <c r="D37" s="192" t="str">
        <f t="shared" si="13"/>
        <v>28</v>
      </c>
      <c r="E37" s="185" t="str">
        <f t="shared" si="14"/>
        <v>840</v>
      </c>
      <c r="F37" s="143" t="str">
        <f t="shared" si="15"/>
        <v>6240.05</v>
      </c>
      <c r="G37" s="143" t="s">
        <v>273</v>
      </c>
      <c r="H37" s="141">
        <v>8000</v>
      </c>
      <c r="I37" s="141">
        <v>8000</v>
      </c>
      <c r="J37" s="141"/>
      <c r="K37" s="141"/>
      <c r="L37" s="141"/>
      <c r="M37" s="141">
        <v>3982.86</v>
      </c>
      <c r="N37" s="141">
        <v>3982.86</v>
      </c>
      <c r="O37" s="141">
        <f t="shared" si="16"/>
        <v>-4017.14</v>
      </c>
      <c r="Q37" s="142">
        <f>IFERROR(VLOOKUP(B37,[2]rptBudgetaryBudgetCrossOrganiza!$A$2:$K$226,5,FALSE),"0")</f>
        <v>9000</v>
      </c>
      <c r="R37" s="142">
        <f>IFERROR(VLOOKUP(B37,[2]rptBudgetaryBudgetCrossOrganiza!$A$2:$K$226,7,FALSE),"0")</f>
        <v>9000</v>
      </c>
      <c r="S37" s="142"/>
      <c r="T37" s="142"/>
      <c r="U37" s="142"/>
      <c r="V37" s="142">
        <f>IFERROR(VLOOKUP(B37,[2]rptBudgetaryBudgetCrossOrganiza!$A$2:$K$226,10,FALSE),"0")</f>
        <v>4598.87</v>
      </c>
      <c r="W37" s="142">
        <v>4598.87</v>
      </c>
      <c r="X37" s="142">
        <f t="shared" si="10"/>
        <v>-4401.13</v>
      </c>
      <c r="Z37" s="177">
        <v>8500</v>
      </c>
      <c r="AA37" s="177">
        <v>8500</v>
      </c>
      <c r="AB37" s="173"/>
      <c r="AC37" s="173"/>
      <c r="AD37" s="173"/>
      <c r="AE37" s="177">
        <v>4963.16</v>
      </c>
      <c r="AF37" s="173">
        <v>4963.16</v>
      </c>
      <c r="AG37" s="173">
        <f t="shared" si="17"/>
        <v>-3536.84</v>
      </c>
      <c r="AI37" s="169">
        <v>8500</v>
      </c>
      <c r="AJ37" s="169">
        <v>8500</v>
      </c>
      <c r="AK37" s="169">
        <f t="shared" si="9"/>
        <v>8500</v>
      </c>
      <c r="AL37" s="171">
        <f>IFERROR(VLOOKUP(B37,[3]rptBudgetaryBudgetCrossOrganiza!$A$7207:$N$7396,13,FALSE),"0")</f>
        <v>59.7</v>
      </c>
      <c r="AM37" s="171"/>
      <c r="AN37" s="171"/>
      <c r="AO37" s="171"/>
      <c r="AP37" s="171"/>
      <c r="AQ37" s="171">
        <f t="shared" si="18"/>
        <v>-8500</v>
      </c>
      <c r="AS37" s="142"/>
      <c r="AT37" s="142"/>
      <c r="AU37" s="142"/>
      <c r="AV37" s="142"/>
      <c r="AW37" s="142"/>
      <c r="AX37" s="142"/>
      <c r="AY37" s="142"/>
      <c r="AZ37" s="142">
        <f t="shared" si="11"/>
        <v>0</v>
      </c>
    </row>
    <row r="38" spans="1:52" x14ac:dyDescent="0.2">
      <c r="A38" s="191">
        <v>6</v>
      </c>
      <c r="B38" s="143" t="s">
        <v>144</v>
      </c>
      <c r="C38" s="192" t="str">
        <f t="shared" si="12"/>
        <v>20</v>
      </c>
      <c r="D38" s="192" t="str">
        <f t="shared" si="13"/>
        <v>28</v>
      </c>
      <c r="E38" s="185" t="str">
        <f t="shared" si="14"/>
        <v>840</v>
      </c>
      <c r="F38" s="143" t="str">
        <f t="shared" si="15"/>
        <v>6400.03</v>
      </c>
      <c r="G38" s="143" t="s">
        <v>275</v>
      </c>
      <c r="H38" s="141">
        <v>9000</v>
      </c>
      <c r="I38" s="141">
        <v>9000</v>
      </c>
      <c r="J38" s="141"/>
      <c r="K38" s="141"/>
      <c r="L38" s="141"/>
      <c r="M38" s="141">
        <v>4860.51</v>
      </c>
      <c r="N38" s="141">
        <v>4860.51</v>
      </c>
      <c r="O38" s="141">
        <f t="shared" si="16"/>
        <v>-4139.49</v>
      </c>
      <c r="Q38" s="142">
        <f>IFERROR(VLOOKUP(B38,[2]rptBudgetaryBudgetCrossOrganiza!$A$2:$K$226,5,FALSE),"0")</f>
        <v>7500</v>
      </c>
      <c r="R38" s="142">
        <f>IFERROR(VLOOKUP(B38,[2]rptBudgetaryBudgetCrossOrganiza!$A$2:$K$226,7,FALSE),"0")</f>
        <v>7500</v>
      </c>
      <c r="S38" s="142"/>
      <c r="T38" s="142"/>
      <c r="U38" s="142"/>
      <c r="V38" s="142">
        <f>IFERROR(VLOOKUP(B38,[2]rptBudgetaryBudgetCrossOrganiza!$A$2:$K$226,10,FALSE),"0")</f>
        <v>1568.78</v>
      </c>
      <c r="W38" s="142">
        <v>1568.78</v>
      </c>
      <c r="X38" s="142">
        <f t="shared" si="10"/>
        <v>-5931.22</v>
      </c>
      <c r="Z38" s="177">
        <v>7500</v>
      </c>
      <c r="AA38" s="177">
        <v>7500</v>
      </c>
      <c r="AB38" s="173"/>
      <c r="AC38" s="173"/>
      <c r="AD38" s="173"/>
      <c r="AE38" s="177">
        <v>3644.55</v>
      </c>
      <c r="AF38" s="173">
        <v>3644.55</v>
      </c>
      <c r="AG38" s="173">
        <f t="shared" si="17"/>
        <v>-3855.45</v>
      </c>
      <c r="AI38" s="169">
        <v>7500</v>
      </c>
      <c r="AJ38" s="169">
        <v>7500</v>
      </c>
      <c r="AK38" s="169">
        <f t="shared" si="9"/>
        <v>7500</v>
      </c>
      <c r="AL38" s="171">
        <f>IFERROR(VLOOKUP(B38,[3]rptBudgetaryBudgetCrossOrganiza!$A$7207:$N$7396,13,FALSE),"0")</f>
        <v>465.66</v>
      </c>
      <c r="AM38" s="171"/>
      <c r="AN38" s="171"/>
      <c r="AO38" s="171"/>
      <c r="AP38" s="171"/>
      <c r="AQ38" s="171">
        <f t="shared" si="18"/>
        <v>-7500</v>
      </c>
      <c r="AS38" s="142"/>
      <c r="AT38" s="142"/>
      <c r="AU38" s="142"/>
      <c r="AV38" s="142"/>
      <c r="AW38" s="142"/>
      <c r="AX38" s="142"/>
      <c r="AY38" s="142"/>
      <c r="AZ38" s="142">
        <f t="shared" si="11"/>
        <v>0</v>
      </c>
    </row>
    <row r="39" spans="1:52" x14ac:dyDescent="0.2">
      <c r="A39" s="191">
        <v>6</v>
      </c>
      <c r="B39" s="143" t="s">
        <v>145</v>
      </c>
      <c r="C39" s="192" t="str">
        <f t="shared" si="12"/>
        <v>20</v>
      </c>
      <c r="D39" s="192" t="str">
        <f t="shared" si="13"/>
        <v>28</v>
      </c>
      <c r="E39" s="185" t="str">
        <f t="shared" si="14"/>
        <v>840</v>
      </c>
      <c r="F39" s="143" t="str">
        <f t="shared" si="15"/>
        <v>6600.05</v>
      </c>
      <c r="G39" s="143" t="s">
        <v>276</v>
      </c>
      <c r="H39" s="141">
        <v>60</v>
      </c>
      <c r="I39" s="141">
        <v>60</v>
      </c>
      <c r="J39" s="141"/>
      <c r="K39" s="141"/>
      <c r="L39" s="141"/>
      <c r="M39" s="141">
        <v>211.2</v>
      </c>
      <c r="N39" s="141">
        <v>211.2</v>
      </c>
      <c r="O39" s="141">
        <f t="shared" si="16"/>
        <v>151.19999999999999</v>
      </c>
      <c r="Q39" s="142">
        <f>IFERROR(VLOOKUP(B39,[2]rptBudgetaryBudgetCrossOrganiza!$A$2:$K$226,5,FALSE),"0")</f>
        <v>225</v>
      </c>
      <c r="R39" s="142">
        <f>IFERROR(VLOOKUP(B39,[2]rptBudgetaryBudgetCrossOrganiza!$A$2:$K$226,7,FALSE),"0")</f>
        <v>225</v>
      </c>
      <c r="S39" s="142"/>
      <c r="T39" s="142"/>
      <c r="U39" s="142"/>
      <c r="V39" s="142">
        <f>IFERROR(VLOOKUP(B39,[2]rptBudgetaryBudgetCrossOrganiza!$A$2:$K$226,10,FALSE),"0")</f>
        <v>0</v>
      </c>
      <c r="W39" s="142">
        <v>0</v>
      </c>
      <c r="X39" s="142">
        <f t="shared" si="10"/>
        <v>-225</v>
      </c>
      <c r="Z39" s="177">
        <v>225</v>
      </c>
      <c r="AA39" s="177">
        <v>225</v>
      </c>
      <c r="AB39" s="173"/>
      <c r="AC39" s="173"/>
      <c r="AD39" s="173"/>
      <c r="AE39" s="177">
        <v>0</v>
      </c>
      <c r="AF39" s="173">
        <v>0</v>
      </c>
      <c r="AG39" s="173">
        <f t="shared" si="17"/>
        <v>-225</v>
      </c>
      <c r="AI39" s="169">
        <v>225</v>
      </c>
      <c r="AJ39" s="169">
        <v>225</v>
      </c>
      <c r="AK39" s="169">
        <f t="shared" si="9"/>
        <v>225</v>
      </c>
      <c r="AL39" s="171">
        <f>IFERROR(VLOOKUP(B39,[3]rptBudgetaryBudgetCrossOrganiza!$A$7207:$N$7396,13,FALSE),"0")</f>
        <v>0</v>
      </c>
      <c r="AM39" s="171"/>
      <c r="AN39" s="171"/>
      <c r="AO39" s="171"/>
      <c r="AP39" s="171"/>
      <c r="AQ39" s="171">
        <f t="shared" si="18"/>
        <v>-225</v>
      </c>
      <c r="AS39" s="142"/>
      <c r="AT39" s="142"/>
      <c r="AU39" s="142"/>
      <c r="AV39" s="142"/>
      <c r="AW39" s="142"/>
      <c r="AX39" s="142"/>
      <c r="AY39" s="142"/>
      <c r="AZ39" s="142">
        <f t="shared" si="11"/>
        <v>0</v>
      </c>
    </row>
    <row r="40" spans="1:52" x14ac:dyDescent="0.2">
      <c r="A40" s="191">
        <v>6</v>
      </c>
      <c r="B40" s="143" t="s">
        <v>146</v>
      </c>
      <c r="C40" s="192" t="str">
        <f t="shared" si="12"/>
        <v>20</v>
      </c>
      <c r="D40" s="192" t="str">
        <f t="shared" si="13"/>
        <v>28</v>
      </c>
      <c r="E40" s="185" t="str">
        <f t="shared" si="14"/>
        <v>840</v>
      </c>
      <c r="F40" s="143" t="str">
        <f t="shared" si="15"/>
        <v>6600.25</v>
      </c>
      <c r="G40" s="143" t="s">
        <v>112</v>
      </c>
      <c r="H40" s="141">
        <v>4720</v>
      </c>
      <c r="I40" s="141">
        <v>4720</v>
      </c>
      <c r="J40" s="141"/>
      <c r="K40" s="141"/>
      <c r="L40" s="141"/>
      <c r="M40" s="141">
        <v>4720</v>
      </c>
      <c r="N40" s="141">
        <v>4720</v>
      </c>
      <c r="O40" s="141">
        <f t="shared" si="16"/>
        <v>0</v>
      </c>
      <c r="Q40" s="142">
        <f>IFERROR(VLOOKUP(B40,[2]rptBudgetaryBudgetCrossOrganiza!$A$2:$K$226,5,FALSE),"0")</f>
        <v>4720</v>
      </c>
      <c r="R40" s="142">
        <f>IFERROR(VLOOKUP(B40,[2]rptBudgetaryBudgetCrossOrganiza!$A$2:$K$226,7,FALSE),"0")</f>
        <v>4720</v>
      </c>
      <c r="S40" s="142"/>
      <c r="T40" s="142"/>
      <c r="U40" s="142"/>
      <c r="V40" s="142">
        <f>IFERROR(VLOOKUP(B40,[2]rptBudgetaryBudgetCrossOrganiza!$A$2:$K$226,10,FALSE),"0")</f>
        <v>4720</v>
      </c>
      <c r="W40" s="142">
        <v>4720</v>
      </c>
      <c r="X40" s="142">
        <f t="shared" si="10"/>
        <v>0</v>
      </c>
      <c r="Z40" s="177">
        <v>4720</v>
      </c>
      <c r="AA40" s="177">
        <v>4720</v>
      </c>
      <c r="AB40" s="173"/>
      <c r="AC40" s="173"/>
      <c r="AD40" s="173"/>
      <c r="AE40" s="177">
        <v>3539.97</v>
      </c>
      <c r="AF40" s="173">
        <v>3539.97</v>
      </c>
      <c r="AG40" s="173">
        <f t="shared" si="17"/>
        <v>-1180.0300000000002</v>
      </c>
      <c r="AI40" s="169">
        <v>4720</v>
      </c>
      <c r="AJ40" s="169">
        <v>4720</v>
      </c>
      <c r="AK40" s="169">
        <f t="shared" si="9"/>
        <v>4720</v>
      </c>
      <c r="AL40" s="171">
        <f>IFERROR(VLOOKUP(B40,[3]rptBudgetaryBudgetCrossOrganiza!$A$7207:$N$7396,13,FALSE),"0")</f>
        <v>0</v>
      </c>
      <c r="AM40" s="171"/>
      <c r="AN40" s="171"/>
      <c r="AO40" s="171"/>
      <c r="AP40" s="171"/>
      <c r="AQ40" s="171">
        <f t="shared" si="18"/>
        <v>-4720</v>
      </c>
      <c r="AS40" s="142"/>
      <c r="AT40" s="142"/>
      <c r="AU40" s="142"/>
      <c r="AV40" s="142"/>
      <c r="AW40" s="142"/>
      <c r="AX40" s="142"/>
      <c r="AY40" s="142"/>
      <c r="AZ40" s="142">
        <f t="shared" si="11"/>
        <v>0</v>
      </c>
    </row>
    <row r="41" spans="1:52" x14ac:dyDescent="0.2">
      <c r="A41" s="191">
        <v>6</v>
      </c>
      <c r="B41" s="143" t="s">
        <v>147</v>
      </c>
      <c r="C41" s="192" t="str">
        <f t="shared" si="12"/>
        <v>20</v>
      </c>
      <c r="D41" s="192" t="str">
        <f t="shared" si="13"/>
        <v>28</v>
      </c>
      <c r="E41" s="185" t="str">
        <f t="shared" si="14"/>
        <v>840</v>
      </c>
      <c r="F41" s="143" t="str">
        <f t="shared" si="15"/>
        <v>6600.27</v>
      </c>
      <c r="G41" s="143" t="s">
        <v>277</v>
      </c>
      <c r="H41" s="141">
        <v>35000</v>
      </c>
      <c r="I41" s="141">
        <v>35000</v>
      </c>
      <c r="J41" s="141"/>
      <c r="K41" s="141"/>
      <c r="L41" s="141"/>
      <c r="M41" s="141">
        <v>28331.14</v>
      </c>
      <c r="N41" s="141">
        <v>28331.14</v>
      </c>
      <c r="O41" s="141">
        <f t="shared" si="16"/>
        <v>-6668.8600000000006</v>
      </c>
      <c r="Q41" s="142">
        <f>IFERROR(VLOOKUP(B41,[2]rptBudgetaryBudgetCrossOrganiza!$A$2:$K$226,5,FALSE),"0")</f>
        <v>35000</v>
      </c>
      <c r="R41" s="142">
        <f>IFERROR(VLOOKUP(B41,[2]rptBudgetaryBudgetCrossOrganiza!$A$2:$K$226,7,FALSE),"0")</f>
        <v>35000</v>
      </c>
      <c r="S41" s="142"/>
      <c r="T41" s="142"/>
      <c r="U41" s="142"/>
      <c r="V41" s="142">
        <f>IFERROR(VLOOKUP(B41,[2]rptBudgetaryBudgetCrossOrganiza!$A$2:$K$226,10,FALSE),"0")</f>
        <v>29224.78</v>
      </c>
      <c r="W41" s="142">
        <v>29224.78</v>
      </c>
      <c r="X41" s="142">
        <f t="shared" si="10"/>
        <v>-5775.2200000000012</v>
      </c>
      <c r="Z41" s="177">
        <v>32000</v>
      </c>
      <c r="AA41" s="177">
        <v>32000</v>
      </c>
      <c r="AB41" s="173"/>
      <c r="AC41" s="173"/>
      <c r="AD41" s="173"/>
      <c r="AE41" s="177">
        <v>28762.85</v>
      </c>
      <c r="AF41" s="173">
        <v>28762.85</v>
      </c>
      <c r="AG41" s="173">
        <f t="shared" si="17"/>
        <v>-3237.1500000000015</v>
      </c>
      <c r="AI41" s="169">
        <v>32000</v>
      </c>
      <c r="AJ41" s="169">
        <v>32000</v>
      </c>
      <c r="AK41" s="169">
        <f t="shared" si="9"/>
        <v>32000</v>
      </c>
      <c r="AL41" s="171">
        <f>IFERROR(VLOOKUP(B41,[3]rptBudgetaryBudgetCrossOrganiza!$A$7207:$N$7396,13,FALSE),"0")</f>
        <v>0</v>
      </c>
      <c r="AM41" s="171"/>
      <c r="AN41" s="171"/>
      <c r="AO41" s="171"/>
      <c r="AP41" s="171"/>
      <c r="AQ41" s="171">
        <f t="shared" si="18"/>
        <v>-32000</v>
      </c>
      <c r="AS41" s="142"/>
      <c r="AT41" s="142"/>
      <c r="AU41" s="142"/>
      <c r="AV41" s="142"/>
      <c r="AW41" s="142"/>
      <c r="AX41" s="142"/>
      <c r="AY41" s="142"/>
      <c r="AZ41" s="142">
        <f t="shared" si="11"/>
        <v>0</v>
      </c>
    </row>
    <row r="42" spans="1:52" x14ac:dyDescent="0.2">
      <c r="A42" s="191">
        <v>8</v>
      </c>
      <c r="B42" s="143" t="s">
        <v>148</v>
      </c>
      <c r="C42" s="192" t="str">
        <f t="shared" si="12"/>
        <v>20</v>
      </c>
      <c r="D42" s="192" t="str">
        <f t="shared" si="13"/>
        <v>28</v>
      </c>
      <c r="E42" s="185" t="str">
        <f t="shared" si="14"/>
        <v>840</v>
      </c>
      <c r="F42" s="143" t="str">
        <f t="shared" si="15"/>
        <v>8300.22</v>
      </c>
      <c r="G42" s="143" t="s">
        <v>278</v>
      </c>
      <c r="H42" s="141">
        <v>0</v>
      </c>
      <c r="I42" s="141">
        <v>0</v>
      </c>
      <c r="J42" s="141"/>
      <c r="K42" s="141"/>
      <c r="L42" s="141"/>
      <c r="M42" s="141">
        <v>0</v>
      </c>
      <c r="N42" s="141">
        <v>0</v>
      </c>
      <c r="O42" s="141">
        <f t="shared" si="16"/>
        <v>0</v>
      </c>
      <c r="Q42" s="142">
        <f>IFERROR(VLOOKUP(B42,[2]rptBudgetaryBudgetCrossOrganiza!$A$2:$K$226,5,FALSE),"0")</f>
        <v>0</v>
      </c>
      <c r="R42" s="142">
        <f>IFERROR(VLOOKUP(B42,[2]rptBudgetaryBudgetCrossOrganiza!$A$2:$K$226,7,FALSE),"0")</f>
        <v>0</v>
      </c>
      <c r="S42" s="142"/>
      <c r="T42" s="142"/>
      <c r="U42" s="142"/>
      <c r="V42" s="142">
        <f>IFERROR(VLOOKUP(B42,[2]rptBudgetaryBudgetCrossOrganiza!$A$2:$K$226,10,FALSE),"0")</f>
        <v>0</v>
      </c>
      <c r="W42" s="142">
        <v>0</v>
      </c>
      <c r="X42" s="142">
        <f t="shared" si="10"/>
        <v>0</v>
      </c>
      <c r="Z42" s="177">
        <v>10000</v>
      </c>
      <c r="AA42" s="177">
        <v>10000</v>
      </c>
      <c r="AB42" s="173"/>
      <c r="AC42" s="173"/>
      <c r="AD42" s="173"/>
      <c r="AE42" s="177">
        <v>0</v>
      </c>
      <c r="AF42" s="173">
        <v>0</v>
      </c>
      <c r="AG42" s="173">
        <f t="shared" si="17"/>
        <v>-10000</v>
      </c>
      <c r="AI42" s="169">
        <v>10000</v>
      </c>
      <c r="AJ42" s="169">
        <v>10000</v>
      </c>
      <c r="AK42" s="169">
        <f t="shared" si="9"/>
        <v>10000</v>
      </c>
      <c r="AL42" s="171">
        <f>IFERROR(VLOOKUP(B42,[3]rptBudgetaryBudgetCrossOrganiza!$A$7207:$N$7396,13,FALSE),"0")</f>
        <v>0</v>
      </c>
      <c r="AM42" s="171"/>
      <c r="AN42" s="171"/>
      <c r="AO42" s="171"/>
      <c r="AP42" s="171"/>
      <c r="AQ42" s="171">
        <f t="shared" si="18"/>
        <v>-10000</v>
      </c>
      <c r="AS42" s="142"/>
      <c r="AT42" s="142"/>
      <c r="AU42" s="142"/>
      <c r="AV42" s="142"/>
      <c r="AW42" s="142"/>
      <c r="AX42" s="142"/>
      <c r="AY42" s="142"/>
      <c r="AZ42" s="142">
        <f t="shared" si="11"/>
        <v>0</v>
      </c>
    </row>
    <row r="43" spans="1:52" x14ac:dyDescent="0.2">
      <c r="A43" s="191">
        <v>8</v>
      </c>
      <c r="B43" s="143" t="s">
        <v>149</v>
      </c>
      <c r="C43" s="192" t="str">
        <f t="shared" si="12"/>
        <v>20</v>
      </c>
      <c r="D43" s="192" t="str">
        <f t="shared" si="13"/>
        <v>28</v>
      </c>
      <c r="E43" s="185" t="str">
        <f t="shared" si="14"/>
        <v>840</v>
      </c>
      <c r="F43" s="143" t="str">
        <f t="shared" si="15"/>
        <v>8300.97</v>
      </c>
      <c r="G43" s="143" t="s">
        <v>279</v>
      </c>
      <c r="H43" s="141">
        <v>20000</v>
      </c>
      <c r="I43" s="141">
        <v>20000</v>
      </c>
      <c r="J43" s="141"/>
      <c r="K43" s="141"/>
      <c r="L43" s="141"/>
      <c r="M43" s="141">
        <v>0</v>
      </c>
      <c r="N43" s="141">
        <v>0</v>
      </c>
      <c r="O43" s="141">
        <f t="shared" si="16"/>
        <v>-20000</v>
      </c>
      <c r="Q43" s="142">
        <f>IFERROR(VLOOKUP(B43,[2]rptBudgetaryBudgetCrossOrganiza!$A$2:$K$226,5,FALSE),"0")</f>
        <v>20000</v>
      </c>
      <c r="R43" s="142">
        <f>IFERROR(VLOOKUP(B43,[2]rptBudgetaryBudgetCrossOrganiza!$A$2:$K$226,7,FALSE),"0")</f>
        <v>20000</v>
      </c>
      <c r="S43" s="142"/>
      <c r="T43" s="142"/>
      <c r="U43" s="142"/>
      <c r="V43" s="142">
        <f>IFERROR(VLOOKUP(B43,[2]rptBudgetaryBudgetCrossOrganiza!$A$2:$K$226,10,FALSE),"0")</f>
        <v>0</v>
      </c>
      <c r="W43" s="142">
        <v>0</v>
      </c>
      <c r="X43" s="142">
        <f t="shared" si="10"/>
        <v>-20000</v>
      </c>
      <c r="Z43" s="177">
        <v>10000</v>
      </c>
      <c r="AA43" s="177">
        <v>10000</v>
      </c>
      <c r="AB43" s="173"/>
      <c r="AC43" s="173"/>
      <c r="AD43" s="173"/>
      <c r="AE43" s="177">
        <v>0</v>
      </c>
      <c r="AF43" s="173">
        <v>0</v>
      </c>
      <c r="AG43" s="173">
        <f t="shared" si="17"/>
        <v>-10000</v>
      </c>
      <c r="AI43" s="169">
        <v>10000</v>
      </c>
      <c r="AJ43" s="169">
        <v>10000</v>
      </c>
      <c r="AK43" s="169">
        <f t="shared" si="9"/>
        <v>10000</v>
      </c>
      <c r="AL43" s="171">
        <f>IFERROR(VLOOKUP(B43,[3]rptBudgetaryBudgetCrossOrganiza!$A$7207:$N$7396,13,FALSE),"0")</f>
        <v>0</v>
      </c>
      <c r="AM43" s="171"/>
      <c r="AN43" s="171"/>
      <c r="AO43" s="171"/>
      <c r="AP43" s="171"/>
      <c r="AQ43" s="171">
        <f t="shared" si="18"/>
        <v>-10000</v>
      </c>
      <c r="AS43" s="142"/>
      <c r="AT43" s="142"/>
      <c r="AU43" s="142"/>
      <c r="AV43" s="142"/>
      <c r="AW43" s="142"/>
      <c r="AX43" s="142"/>
      <c r="AY43" s="142"/>
      <c r="AZ43" s="142">
        <f t="shared" si="11"/>
        <v>0</v>
      </c>
    </row>
    <row r="44" spans="1:52" x14ac:dyDescent="0.2">
      <c r="A44" s="191">
        <v>8</v>
      </c>
      <c r="B44" s="143" t="s">
        <v>150</v>
      </c>
      <c r="C44" s="192" t="str">
        <f t="shared" si="12"/>
        <v>20</v>
      </c>
      <c r="D44" s="192" t="str">
        <f t="shared" si="13"/>
        <v>28</v>
      </c>
      <c r="E44" s="185" t="str">
        <f t="shared" si="14"/>
        <v>840</v>
      </c>
      <c r="F44" s="143" t="str">
        <f t="shared" si="15"/>
        <v>8300.99</v>
      </c>
      <c r="G44" s="143" t="s">
        <v>280</v>
      </c>
      <c r="H44" s="141">
        <v>0</v>
      </c>
      <c r="I44" s="141">
        <v>0</v>
      </c>
      <c r="J44" s="141"/>
      <c r="K44" s="141"/>
      <c r="L44" s="141"/>
      <c r="M44" s="141">
        <v>0</v>
      </c>
      <c r="N44" s="141">
        <v>0</v>
      </c>
      <c r="O44" s="141">
        <f t="shared" si="16"/>
        <v>0</v>
      </c>
      <c r="Q44" s="142">
        <f>IFERROR(VLOOKUP(B44,[2]rptBudgetaryBudgetCrossOrganiza!$A$2:$K$226,5,FALSE),"0")</f>
        <v>0</v>
      </c>
      <c r="R44" s="142">
        <f>IFERROR(VLOOKUP(B44,[2]rptBudgetaryBudgetCrossOrganiza!$A$2:$K$226,7,FALSE),"0")</f>
        <v>0</v>
      </c>
      <c r="S44" s="142"/>
      <c r="T44" s="142"/>
      <c r="U44" s="142"/>
      <c r="V44" s="142">
        <f>IFERROR(VLOOKUP(B44,[2]rptBudgetaryBudgetCrossOrganiza!$A$2:$K$226,10,FALSE),"0")</f>
        <v>0</v>
      </c>
      <c r="W44" s="142">
        <v>0</v>
      </c>
      <c r="X44" s="142"/>
      <c r="Z44" s="177">
        <v>0</v>
      </c>
      <c r="AA44" s="177">
        <v>0</v>
      </c>
      <c r="AB44" s="173"/>
      <c r="AC44" s="173"/>
      <c r="AD44" s="173"/>
      <c r="AE44" s="177">
        <v>0</v>
      </c>
      <c r="AF44" s="173">
        <v>0</v>
      </c>
      <c r="AG44" s="173">
        <f t="shared" si="17"/>
        <v>0</v>
      </c>
      <c r="AI44" s="169">
        <v>0</v>
      </c>
      <c r="AJ44" s="169">
        <v>0</v>
      </c>
      <c r="AK44" s="169">
        <f t="shared" si="9"/>
        <v>0</v>
      </c>
      <c r="AL44" s="171">
        <f>IFERROR(VLOOKUP(B44,[3]rptBudgetaryBudgetCrossOrganiza!$A$7207:$N$7396,13,FALSE),"0")</f>
        <v>0</v>
      </c>
      <c r="AM44" s="171"/>
      <c r="AN44" s="171"/>
      <c r="AO44" s="171"/>
      <c r="AP44" s="171"/>
      <c r="AQ44" s="171">
        <f t="shared" si="18"/>
        <v>0</v>
      </c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96">
        <v>5</v>
      </c>
      <c r="B45" s="143" t="s">
        <v>332</v>
      </c>
      <c r="C45" s="192" t="str">
        <f t="shared" si="12"/>
        <v>20</v>
      </c>
      <c r="D45" s="192" t="str">
        <f t="shared" si="13"/>
        <v>28</v>
      </c>
      <c r="E45" s="185" t="str">
        <f t="shared" si="14"/>
        <v>841</v>
      </c>
      <c r="F45" s="143" t="str">
        <f t="shared" si="15"/>
        <v>6000.10</v>
      </c>
      <c r="G45" s="143" t="s">
        <v>270</v>
      </c>
      <c r="H45" s="141">
        <v>2375</v>
      </c>
      <c r="I45" s="141">
        <v>2375</v>
      </c>
      <c r="J45" s="141"/>
      <c r="K45" s="141"/>
      <c r="L45" s="141"/>
      <c r="M45" s="141">
        <v>2361.1799999999998</v>
      </c>
      <c r="N45" s="141">
        <v>2361.1799999999998</v>
      </c>
      <c r="O45" s="141">
        <f t="shared" si="16"/>
        <v>-13.820000000000164</v>
      </c>
      <c r="Q45" s="142">
        <f>IFERROR(VLOOKUP(B45,[2]rptBudgetaryBudgetCrossOrganiza!$A$2:$K$226,5,FALSE),"0")</f>
        <v>2375</v>
      </c>
      <c r="R45" s="142">
        <f>IFERROR(VLOOKUP(B45,[2]rptBudgetaryBudgetCrossOrganiza!$A$2:$K$226,7,FALSE),"0")</f>
        <v>2375</v>
      </c>
      <c r="S45" s="142"/>
      <c r="T45" s="142"/>
      <c r="U45" s="142"/>
      <c r="V45" s="142">
        <f>IFERROR(VLOOKUP(B45,[2]rptBudgetaryBudgetCrossOrganiza!$A$2:$K$226,10,FALSE),"0")</f>
        <v>2435.64</v>
      </c>
      <c r="W45" s="142">
        <v>2435.64</v>
      </c>
      <c r="X45" s="142">
        <f t="shared" ref="X45:X55" si="19">W45-R45</f>
        <v>60.639999999999873</v>
      </c>
      <c r="Z45" s="177">
        <v>2375</v>
      </c>
      <c r="AA45" s="177">
        <v>2375</v>
      </c>
      <c r="AB45" s="173"/>
      <c r="AC45" s="173"/>
      <c r="AD45" s="173"/>
      <c r="AE45" s="177">
        <v>3095.18</v>
      </c>
      <c r="AF45" s="173">
        <v>3095.18</v>
      </c>
      <c r="AG45" s="173">
        <f t="shared" si="17"/>
        <v>720.17999999999984</v>
      </c>
      <c r="AI45" s="169">
        <v>2375</v>
      </c>
      <c r="AJ45" s="169">
        <v>2375</v>
      </c>
      <c r="AK45" s="169">
        <f t="shared" si="9"/>
        <v>2375</v>
      </c>
      <c r="AL45" s="171">
        <f>IFERROR(VLOOKUP(B45,[3]rptBudgetaryBudgetCrossOrganiza!$A$7207:$N$7396,13,FALSE),"0")</f>
        <v>637.67999999999995</v>
      </c>
      <c r="AM45" s="171"/>
      <c r="AN45" s="171"/>
      <c r="AO45" s="171"/>
      <c r="AP45" s="171"/>
      <c r="AQ45" s="171">
        <f t="shared" si="18"/>
        <v>-2375</v>
      </c>
      <c r="AS45" s="142"/>
      <c r="AT45" s="142"/>
      <c r="AU45" s="142"/>
      <c r="AV45" s="142"/>
      <c r="AW45" s="142"/>
      <c r="AX45" s="142"/>
      <c r="AY45" s="142"/>
      <c r="AZ45" s="142">
        <f t="shared" ref="AZ45:AZ55" si="20">AY45-AT45</f>
        <v>0</v>
      </c>
    </row>
    <row r="46" spans="1:52" x14ac:dyDescent="0.2">
      <c r="A46" s="196">
        <v>5</v>
      </c>
      <c r="B46" s="143" t="s">
        <v>151</v>
      </c>
      <c r="C46" s="192" t="str">
        <f t="shared" si="12"/>
        <v>20</v>
      </c>
      <c r="D46" s="192" t="str">
        <f t="shared" si="13"/>
        <v>28</v>
      </c>
      <c r="E46" s="185" t="str">
        <f t="shared" si="14"/>
        <v>841</v>
      </c>
      <c r="F46" s="143" t="str">
        <f t="shared" si="15"/>
        <v>6000.11</v>
      </c>
      <c r="G46" s="143" t="s">
        <v>271</v>
      </c>
      <c r="H46" s="141">
        <v>995</v>
      </c>
      <c r="I46" s="141">
        <v>995</v>
      </c>
      <c r="J46" s="141"/>
      <c r="K46" s="141"/>
      <c r="L46" s="141"/>
      <c r="M46" s="141">
        <v>703.71</v>
      </c>
      <c r="N46" s="141">
        <v>703.71</v>
      </c>
      <c r="O46" s="141">
        <f t="shared" si="16"/>
        <v>-291.28999999999996</v>
      </c>
      <c r="Q46" s="142">
        <f>IFERROR(VLOOKUP(B46,[2]rptBudgetaryBudgetCrossOrganiza!$A$2:$K$226,5,FALSE),"0")</f>
        <v>995</v>
      </c>
      <c r="R46" s="142">
        <f>IFERROR(VLOOKUP(B46,[2]rptBudgetaryBudgetCrossOrganiza!$A$2:$K$226,7,FALSE),"0")</f>
        <v>995</v>
      </c>
      <c r="S46" s="142"/>
      <c r="T46" s="142"/>
      <c r="U46" s="142"/>
      <c r="V46" s="142">
        <f>IFERROR(VLOOKUP(B46,[2]rptBudgetaryBudgetCrossOrganiza!$A$2:$K$226,10,FALSE),"0")</f>
        <v>724.78</v>
      </c>
      <c r="W46" s="142">
        <v>724.78</v>
      </c>
      <c r="X46" s="142">
        <f t="shared" si="19"/>
        <v>-270.22000000000003</v>
      </c>
      <c r="Z46" s="177">
        <v>800</v>
      </c>
      <c r="AA46" s="177">
        <v>800</v>
      </c>
      <c r="AB46" s="173"/>
      <c r="AC46" s="173"/>
      <c r="AD46" s="173"/>
      <c r="AE46" s="177">
        <v>0</v>
      </c>
      <c r="AF46" s="173">
        <v>0</v>
      </c>
      <c r="AG46" s="173">
        <f t="shared" si="17"/>
        <v>-800</v>
      </c>
      <c r="AI46" s="169">
        <v>800</v>
      </c>
      <c r="AJ46" s="169">
        <v>800</v>
      </c>
      <c r="AK46" s="169">
        <f t="shared" si="9"/>
        <v>800</v>
      </c>
      <c r="AL46" s="171">
        <f>IFERROR(VLOOKUP(B46,[3]rptBudgetaryBudgetCrossOrganiza!$A$7207:$N$7396,13,FALSE),"0")</f>
        <v>0</v>
      </c>
      <c r="AM46" s="171"/>
      <c r="AN46" s="171"/>
      <c r="AO46" s="171"/>
      <c r="AP46" s="171"/>
      <c r="AQ46" s="171">
        <f t="shared" si="18"/>
        <v>-800</v>
      </c>
      <c r="AS46" s="142"/>
      <c r="AT46" s="142"/>
      <c r="AU46" s="142"/>
      <c r="AV46" s="142"/>
      <c r="AW46" s="142"/>
      <c r="AX46" s="142"/>
      <c r="AY46" s="142"/>
      <c r="AZ46" s="142">
        <f t="shared" si="20"/>
        <v>0</v>
      </c>
    </row>
    <row r="47" spans="1:52" x14ac:dyDescent="0.2">
      <c r="A47" s="191">
        <v>6</v>
      </c>
      <c r="B47" s="143" t="s">
        <v>152</v>
      </c>
      <c r="C47" s="192" t="str">
        <f t="shared" si="12"/>
        <v>20</v>
      </c>
      <c r="D47" s="192" t="str">
        <f t="shared" si="13"/>
        <v>28</v>
      </c>
      <c r="E47" s="185" t="str">
        <f t="shared" si="14"/>
        <v>841</v>
      </c>
      <c r="F47" s="143" t="str">
        <f t="shared" si="15"/>
        <v>6100.01</v>
      </c>
      <c r="G47" s="143" t="s">
        <v>86</v>
      </c>
      <c r="H47" s="141">
        <v>10000</v>
      </c>
      <c r="I47" s="141">
        <v>10000</v>
      </c>
      <c r="J47" s="141"/>
      <c r="K47" s="141"/>
      <c r="L47" s="141"/>
      <c r="M47" s="141">
        <v>6216.66</v>
      </c>
      <c r="N47" s="141">
        <v>6216.66</v>
      </c>
      <c r="O47" s="141">
        <f t="shared" si="16"/>
        <v>-3783.34</v>
      </c>
      <c r="Q47" s="142">
        <f>IFERROR(VLOOKUP(B47,[2]rptBudgetaryBudgetCrossOrganiza!$A$2:$K$226,5,FALSE),"0")</f>
        <v>7000</v>
      </c>
      <c r="R47" s="142">
        <f>IFERROR(VLOOKUP(B47,[2]rptBudgetaryBudgetCrossOrganiza!$A$2:$K$226,7,FALSE),"0")</f>
        <v>7000</v>
      </c>
      <c r="S47" s="142"/>
      <c r="T47" s="142"/>
      <c r="U47" s="142"/>
      <c r="V47" s="142">
        <f>IFERROR(VLOOKUP(B47,[2]rptBudgetaryBudgetCrossOrganiza!$A$2:$K$226,10,FALSE),"0")</f>
        <v>3748.09</v>
      </c>
      <c r="W47" s="142">
        <v>3748.09</v>
      </c>
      <c r="X47" s="142">
        <f t="shared" si="19"/>
        <v>-3251.91</v>
      </c>
      <c r="Z47" s="177">
        <v>7000</v>
      </c>
      <c r="AA47" s="177">
        <v>7000</v>
      </c>
      <c r="AB47" s="173"/>
      <c r="AC47" s="173"/>
      <c r="AD47" s="173"/>
      <c r="AE47" s="177">
        <v>4916.03</v>
      </c>
      <c r="AF47" s="173">
        <v>4916.03</v>
      </c>
      <c r="AG47" s="173">
        <f t="shared" si="17"/>
        <v>-2083.9700000000003</v>
      </c>
      <c r="AI47" s="169">
        <v>7000</v>
      </c>
      <c r="AJ47" s="169">
        <v>7000</v>
      </c>
      <c r="AK47" s="169">
        <f t="shared" si="9"/>
        <v>7000</v>
      </c>
      <c r="AL47" s="171">
        <f>IFERROR(VLOOKUP(B47,[3]rptBudgetaryBudgetCrossOrganiza!$A$7207:$N$7396,13,FALSE),"0")</f>
        <v>1736.26</v>
      </c>
      <c r="AM47" s="171"/>
      <c r="AN47" s="171"/>
      <c r="AO47" s="171"/>
      <c r="AP47" s="171"/>
      <c r="AQ47" s="171">
        <f t="shared" si="18"/>
        <v>-7000</v>
      </c>
      <c r="AS47" s="142"/>
      <c r="AT47" s="142"/>
      <c r="AU47" s="142"/>
      <c r="AV47" s="142"/>
      <c r="AW47" s="142"/>
      <c r="AX47" s="142"/>
      <c r="AY47" s="142"/>
      <c r="AZ47" s="142">
        <f t="shared" si="20"/>
        <v>0</v>
      </c>
    </row>
    <row r="48" spans="1:52" x14ac:dyDescent="0.2">
      <c r="A48" s="191">
        <v>6</v>
      </c>
      <c r="B48" s="143" t="s">
        <v>153</v>
      </c>
      <c r="C48" s="192" t="str">
        <f t="shared" si="12"/>
        <v>20</v>
      </c>
      <c r="D48" s="192" t="str">
        <f t="shared" si="13"/>
        <v>28</v>
      </c>
      <c r="E48" s="185" t="str">
        <f t="shared" si="14"/>
        <v>841</v>
      </c>
      <c r="F48" s="143" t="str">
        <f t="shared" si="15"/>
        <v>6100.04</v>
      </c>
      <c r="G48" s="143" t="s">
        <v>272</v>
      </c>
      <c r="H48" s="141">
        <v>4600</v>
      </c>
      <c r="I48" s="141">
        <v>4600</v>
      </c>
      <c r="J48" s="141"/>
      <c r="K48" s="141"/>
      <c r="L48" s="141"/>
      <c r="M48" s="141">
        <v>6755.24</v>
      </c>
      <c r="N48" s="141">
        <v>6755.24</v>
      </c>
      <c r="O48" s="141">
        <f t="shared" si="16"/>
        <v>2155.2399999999998</v>
      </c>
      <c r="Q48" s="142">
        <f>IFERROR(VLOOKUP(B48,[2]rptBudgetaryBudgetCrossOrganiza!$A$2:$K$226,5,FALSE),"0")</f>
        <v>5000</v>
      </c>
      <c r="R48" s="142">
        <f>IFERROR(VLOOKUP(B48,[2]rptBudgetaryBudgetCrossOrganiza!$A$2:$K$226,7,FALSE),"0")</f>
        <v>5000</v>
      </c>
      <c r="S48" s="142"/>
      <c r="T48" s="142"/>
      <c r="U48" s="142"/>
      <c r="V48" s="142">
        <f>IFERROR(VLOOKUP(B48,[2]rptBudgetaryBudgetCrossOrganiza!$A$2:$K$226,10,FALSE),"0")</f>
        <v>6657.49</v>
      </c>
      <c r="W48" s="142">
        <v>6657.49</v>
      </c>
      <c r="X48" s="142">
        <f t="shared" si="19"/>
        <v>1657.4899999999998</v>
      </c>
      <c r="Z48" s="177">
        <v>7000</v>
      </c>
      <c r="AA48" s="177">
        <v>7000</v>
      </c>
      <c r="AB48" s="173"/>
      <c r="AC48" s="173"/>
      <c r="AD48" s="173"/>
      <c r="AE48" s="177">
        <v>7148.37</v>
      </c>
      <c r="AF48" s="173">
        <v>7148.37</v>
      </c>
      <c r="AG48" s="173">
        <f t="shared" si="17"/>
        <v>148.36999999999989</v>
      </c>
      <c r="AI48" s="169">
        <v>7000</v>
      </c>
      <c r="AJ48" s="169">
        <v>7000</v>
      </c>
      <c r="AK48" s="169">
        <f t="shared" si="9"/>
        <v>7000</v>
      </c>
      <c r="AL48" s="171">
        <f>IFERROR(VLOOKUP(B48,[3]rptBudgetaryBudgetCrossOrganiza!$A$7207:$N$7396,13,FALSE),"0")</f>
        <v>2348.2199999999998</v>
      </c>
      <c r="AM48" s="171"/>
      <c r="AN48" s="171"/>
      <c r="AO48" s="171"/>
      <c r="AP48" s="171"/>
      <c r="AQ48" s="171">
        <f t="shared" si="18"/>
        <v>-7000</v>
      </c>
      <c r="AS48" s="142"/>
      <c r="AT48" s="142"/>
      <c r="AU48" s="142"/>
      <c r="AV48" s="142"/>
      <c r="AW48" s="142"/>
      <c r="AX48" s="142"/>
      <c r="AY48" s="142"/>
      <c r="AZ48" s="142">
        <f t="shared" si="20"/>
        <v>0</v>
      </c>
    </row>
    <row r="49" spans="1:52" x14ac:dyDescent="0.2">
      <c r="A49" s="191">
        <v>6</v>
      </c>
      <c r="B49" s="143" t="s">
        <v>154</v>
      </c>
      <c r="C49" s="192" t="str">
        <f t="shared" si="12"/>
        <v>20</v>
      </c>
      <c r="D49" s="192" t="str">
        <f t="shared" si="13"/>
        <v>28</v>
      </c>
      <c r="E49" s="185" t="str">
        <f t="shared" si="14"/>
        <v>841</v>
      </c>
      <c r="F49" s="143" t="str">
        <f t="shared" si="15"/>
        <v>6240.05</v>
      </c>
      <c r="G49" s="143" t="s">
        <v>273</v>
      </c>
      <c r="H49" s="141">
        <v>8000</v>
      </c>
      <c r="I49" s="141">
        <v>8000</v>
      </c>
      <c r="J49" s="141"/>
      <c r="K49" s="141"/>
      <c r="L49" s="141"/>
      <c r="M49" s="141">
        <v>5300.91</v>
      </c>
      <c r="N49" s="141">
        <v>5300.91</v>
      </c>
      <c r="O49" s="141">
        <f t="shared" si="16"/>
        <v>-2699.09</v>
      </c>
      <c r="Q49" s="142">
        <f>IFERROR(VLOOKUP(B49,[2]rptBudgetaryBudgetCrossOrganiza!$A$2:$K$226,5,FALSE),"0")</f>
        <v>8000</v>
      </c>
      <c r="R49" s="142">
        <f>IFERROR(VLOOKUP(B49,[2]rptBudgetaryBudgetCrossOrganiza!$A$2:$K$226,7,FALSE),"0")</f>
        <v>8000</v>
      </c>
      <c r="S49" s="142"/>
      <c r="T49" s="142"/>
      <c r="U49" s="142"/>
      <c r="V49" s="142">
        <f>IFERROR(VLOOKUP(B49,[2]rptBudgetaryBudgetCrossOrganiza!$A$2:$K$226,10,FALSE),"0")</f>
        <v>5919.79</v>
      </c>
      <c r="W49" s="142">
        <v>5919.79</v>
      </c>
      <c r="X49" s="142">
        <f t="shared" si="19"/>
        <v>-2080.21</v>
      </c>
      <c r="Z49" s="177">
        <v>9000</v>
      </c>
      <c r="AA49" s="177">
        <v>9000</v>
      </c>
      <c r="AB49" s="173"/>
      <c r="AC49" s="173"/>
      <c r="AD49" s="173"/>
      <c r="AE49" s="177">
        <v>5204.53</v>
      </c>
      <c r="AF49" s="173">
        <v>5204.53</v>
      </c>
      <c r="AG49" s="173">
        <f t="shared" si="17"/>
        <v>-3795.4700000000003</v>
      </c>
      <c r="AI49" s="169">
        <v>9000</v>
      </c>
      <c r="AJ49" s="169">
        <v>9000</v>
      </c>
      <c r="AK49" s="169">
        <f t="shared" si="9"/>
        <v>9000</v>
      </c>
      <c r="AL49" s="171">
        <f>IFERROR(VLOOKUP(B49,[3]rptBudgetaryBudgetCrossOrganiza!$A$7207:$N$7396,13,FALSE),"0")</f>
        <v>59.7</v>
      </c>
      <c r="AM49" s="171"/>
      <c r="AN49" s="171"/>
      <c r="AO49" s="171"/>
      <c r="AP49" s="171"/>
      <c r="AQ49" s="171">
        <f t="shared" si="18"/>
        <v>-9000</v>
      </c>
      <c r="AS49" s="142"/>
      <c r="AT49" s="142"/>
      <c r="AU49" s="142"/>
      <c r="AV49" s="142"/>
      <c r="AW49" s="142"/>
      <c r="AX49" s="142"/>
      <c r="AY49" s="142"/>
      <c r="AZ49" s="142">
        <f t="shared" si="20"/>
        <v>0</v>
      </c>
    </row>
    <row r="50" spans="1:52" x14ac:dyDescent="0.2">
      <c r="A50" s="191">
        <v>6</v>
      </c>
      <c r="B50" s="143" t="s">
        <v>155</v>
      </c>
      <c r="C50" s="192" t="str">
        <f t="shared" si="12"/>
        <v>20</v>
      </c>
      <c r="D50" s="192" t="str">
        <f t="shared" si="13"/>
        <v>28</v>
      </c>
      <c r="E50" s="185" t="str">
        <f t="shared" si="14"/>
        <v>841</v>
      </c>
      <c r="F50" s="143" t="str">
        <f t="shared" si="15"/>
        <v>6400.03</v>
      </c>
      <c r="G50" s="143" t="s">
        <v>275</v>
      </c>
      <c r="H50" s="141">
        <v>7300</v>
      </c>
      <c r="I50" s="141">
        <v>7300</v>
      </c>
      <c r="J50" s="141"/>
      <c r="K50" s="141"/>
      <c r="L50" s="141"/>
      <c r="M50" s="141">
        <v>3397.8</v>
      </c>
      <c r="N50" s="141">
        <v>3397.8</v>
      </c>
      <c r="O50" s="141">
        <f t="shared" si="16"/>
        <v>-3902.2</v>
      </c>
      <c r="Q50" s="142">
        <f>IFERROR(VLOOKUP(B50,[2]rptBudgetaryBudgetCrossOrganiza!$A$2:$K$226,5,FALSE),"0")</f>
        <v>7500</v>
      </c>
      <c r="R50" s="142">
        <f>IFERROR(VLOOKUP(B50,[2]rptBudgetaryBudgetCrossOrganiza!$A$2:$K$226,7,FALSE),"0")</f>
        <v>7500</v>
      </c>
      <c r="S50" s="142"/>
      <c r="T50" s="142"/>
      <c r="U50" s="142"/>
      <c r="V50" s="142">
        <f>IFERROR(VLOOKUP(B50,[2]rptBudgetaryBudgetCrossOrganiza!$A$2:$K$226,10,FALSE),"0")</f>
        <v>4008.89</v>
      </c>
      <c r="W50" s="142">
        <v>4008.89</v>
      </c>
      <c r="X50" s="142">
        <f t="shared" si="19"/>
        <v>-3491.11</v>
      </c>
      <c r="Z50" s="177">
        <v>7500</v>
      </c>
      <c r="AA50" s="177">
        <v>7500</v>
      </c>
      <c r="AB50" s="173"/>
      <c r="AC50" s="173"/>
      <c r="AD50" s="173"/>
      <c r="AE50" s="177">
        <v>3526.22</v>
      </c>
      <c r="AF50" s="173">
        <v>3526.22</v>
      </c>
      <c r="AG50" s="173">
        <f t="shared" si="17"/>
        <v>-3973.78</v>
      </c>
      <c r="AI50" s="169">
        <v>7500</v>
      </c>
      <c r="AJ50" s="169">
        <v>7500</v>
      </c>
      <c r="AK50" s="169">
        <f t="shared" si="9"/>
        <v>7500</v>
      </c>
      <c r="AL50" s="171">
        <f>IFERROR(VLOOKUP(B50,[3]rptBudgetaryBudgetCrossOrganiza!$A$7207:$N$7396,13,FALSE),"0")</f>
        <v>840.11</v>
      </c>
      <c r="AM50" s="171"/>
      <c r="AN50" s="171"/>
      <c r="AO50" s="171"/>
      <c r="AP50" s="171"/>
      <c r="AQ50" s="171">
        <f t="shared" si="18"/>
        <v>-7500</v>
      </c>
      <c r="AS50" s="142"/>
      <c r="AT50" s="142"/>
      <c r="AU50" s="142"/>
      <c r="AV50" s="142"/>
      <c r="AW50" s="142"/>
      <c r="AX50" s="142"/>
      <c r="AY50" s="142"/>
      <c r="AZ50" s="142">
        <f t="shared" si="20"/>
        <v>0</v>
      </c>
    </row>
    <row r="51" spans="1:52" x14ac:dyDescent="0.2">
      <c r="A51" s="191">
        <v>6</v>
      </c>
      <c r="B51" s="143" t="s">
        <v>156</v>
      </c>
      <c r="C51" s="192" t="str">
        <f t="shared" si="12"/>
        <v>20</v>
      </c>
      <c r="D51" s="192" t="str">
        <f t="shared" si="13"/>
        <v>28</v>
      </c>
      <c r="E51" s="185" t="str">
        <f t="shared" si="14"/>
        <v>841</v>
      </c>
      <c r="F51" s="143" t="str">
        <f t="shared" si="15"/>
        <v>6600.05</v>
      </c>
      <c r="G51" s="143" t="s">
        <v>276</v>
      </c>
      <c r="H51" s="141">
        <v>60</v>
      </c>
      <c r="I51" s="141">
        <v>60</v>
      </c>
      <c r="J51" s="141"/>
      <c r="K51" s="141"/>
      <c r="L51" s="141"/>
      <c r="M51" s="141">
        <v>0</v>
      </c>
      <c r="N51" s="141">
        <v>0</v>
      </c>
      <c r="O51" s="141">
        <f t="shared" si="16"/>
        <v>-60</v>
      </c>
      <c r="Q51" s="142">
        <f>IFERROR(VLOOKUP(B51,[2]rptBudgetaryBudgetCrossOrganiza!$A$2:$K$226,5,FALSE),"0")</f>
        <v>60</v>
      </c>
      <c r="R51" s="142">
        <f>IFERROR(VLOOKUP(B51,[2]rptBudgetaryBudgetCrossOrganiza!$A$2:$K$226,7,FALSE),"0")</f>
        <v>60</v>
      </c>
      <c r="S51" s="142"/>
      <c r="T51" s="142"/>
      <c r="U51" s="142"/>
      <c r="V51" s="142">
        <f>IFERROR(VLOOKUP(B51,[2]rptBudgetaryBudgetCrossOrganiza!$A$2:$K$226,10,FALSE),"0")</f>
        <v>0</v>
      </c>
      <c r="W51" s="142">
        <v>0</v>
      </c>
      <c r="X51" s="142">
        <f t="shared" si="19"/>
        <v>-60</v>
      </c>
      <c r="Z51" s="177">
        <v>60</v>
      </c>
      <c r="AA51" s="177">
        <v>60</v>
      </c>
      <c r="AB51" s="173"/>
      <c r="AC51" s="173"/>
      <c r="AD51" s="173"/>
      <c r="AE51" s="177">
        <v>0</v>
      </c>
      <c r="AF51" s="173">
        <v>0</v>
      </c>
      <c r="AG51" s="173">
        <f t="shared" si="17"/>
        <v>-60</v>
      </c>
      <c r="AI51" s="169">
        <v>60</v>
      </c>
      <c r="AJ51" s="169">
        <v>60</v>
      </c>
      <c r="AK51" s="169">
        <f t="shared" si="9"/>
        <v>60</v>
      </c>
      <c r="AL51" s="171">
        <f>IFERROR(VLOOKUP(B51,[3]rptBudgetaryBudgetCrossOrganiza!$A$7207:$N$7396,13,FALSE),"0")</f>
        <v>0</v>
      </c>
      <c r="AM51" s="171"/>
      <c r="AN51" s="171"/>
      <c r="AO51" s="171"/>
      <c r="AP51" s="171"/>
      <c r="AQ51" s="171">
        <f t="shared" si="18"/>
        <v>-60</v>
      </c>
      <c r="AS51" s="142"/>
      <c r="AT51" s="142"/>
      <c r="AU51" s="142"/>
      <c r="AV51" s="142"/>
      <c r="AW51" s="142"/>
      <c r="AX51" s="142"/>
      <c r="AY51" s="142"/>
      <c r="AZ51" s="142">
        <f t="shared" si="20"/>
        <v>0</v>
      </c>
    </row>
    <row r="52" spans="1:52" x14ac:dyDescent="0.2">
      <c r="A52" s="191">
        <v>6</v>
      </c>
      <c r="B52" s="143" t="s">
        <v>157</v>
      </c>
      <c r="C52" s="192" t="str">
        <f t="shared" si="12"/>
        <v>20</v>
      </c>
      <c r="D52" s="192" t="str">
        <f t="shared" si="13"/>
        <v>28</v>
      </c>
      <c r="E52" s="185" t="str">
        <f t="shared" si="14"/>
        <v>841</v>
      </c>
      <c r="F52" s="143" t="str">
        <f t="shared" si="15"/>
        <v>6600.25</v>
      </c>
      <c r="G52" s="143" t="s">
        <v>112</v>
      </c>
      <c r="H52" s="141">
        <v>4720</v>
      </c>
      <c r="I52" s="141">
        <v>4720</v>
      </c>
      <c r="J52" s="141"/>
      <c r="K52" s="141"/>
      <c r="L52" s="141"/>
      <c r="M52" s="141">
        <v>4720</v>
      </c>
      <c r="N52" s="141">
        <v>4720</v>
      </c>
      <c r="O52" s="141">
        <f t="shared" si="16"/>
        <v>0</v>
      </c>
      <c r="Q52" s="142">
        <f>IFERROR(VLOOKUP(B52,[2]rptBudgetaryBudgetCrossOrganiza!$A$2:$K$226,5,FALSE),"0")</f>
        <v>4720</v>
      </c>
      <c r="R52" s="142">
        <f>IFERROR(VLOOKUP(B52,[2]rptBudgetaryBudgetCrossOrganiza!$A$2:$K$226,7,FALSE),"0")</f>
        <v>4720</v>
      </c>
      <c r="S52" s="142"/>
      <c r="T52" s="142"/>
      <c r="U52" s="142"/>
      <c r="V52" s="142">
        <f>IFERROR(VLOOKUP(B52,[2]rptBudgetaryBudgetCrossOrganiza!$A$2:$K$226,10,FALSE),"0")</f>
        <v>4720</v>
      </c>
      <c r="W52" s="142">
        <v>4720</v>
      </c>
      <c r="X52" s="142">
        <f t="shared" si="19"/>
        <v>0</v>
      </c>
      <c r="Z52" s="177">
        <v>4720</v>
      </c>
      <c r="AA52" s="177">
        <v>4720</v>
      </c>
      <c r="AB52" s="173"/>
      <c r="AC52" s="173"/>
      <c r="AD52" s="173"/>
      <c r="AE52" s="177">
        <v>3539.97</v>
      </c>
      <c r="AF52" s="173">
        <v>3539.97</v>
      </c>
      <c r="AG52" s="173">
        <f t="shared" si="17"/>
        <v>-1180.0300000000002</v>
      </c>
      <c r="AI52" s="169">
        <v>4720</v>
      </c>
      <c r="AJ52" s="169">
        <v>4720</v>
      </c>
      <c r="AK52" s="169">
        <f t="shared" si="9"/>
        <v>4720</v>
      </c>
      <c r="AL52" s="171">
        <f>IFERROR(VLOOKUP(B52,[3]rptBudgetaryBudgetCrossOrganiza!$A$7207:$N$7396,13,FALSE),"0")</f>
        <v>0</v>
      </c>
      <c r="AM52" s="171"/>
      <c r="AN52" s="171"/>
      <c r="AO52" s="171"/>
      <c r="AP52" s="171"/>
      <c r="AQ52" s="171">
        <f t="shared" si="18"/>
        <v>-4720</v>
      </c>
      <c r="AS52" s="142"/>
      <c r="AT52" s="142"/>
      <c r="AU52" s="142"/>
      <c r="AV52" s="142"/>
      <c r="AW52" s="142"/>
      <c r="AX52" s="142"/>
      <c r="AY52" s="142"/>
      <c r="AZ52" s="142">
        <f t="shared" si="20"/>
        <v>0</v>
      </c>
    </row>
    <row r="53" spans="1:52" x14ac:dyDescent="0.2">
      <c r="A53" s="191">
        <v>6</v>
      </c>
      <c r="B53" s="143" t="s">
        <v>158</v>
      </c>
      <c r="C53" s="192" t="str">
        <f t="shared" si="12"/>
        <v>20</v>
      </c>
      <c r="D53" s="192" t="str">
        <f t="shared" si="13"/>
        <v>28</v>
      </c>
      <c r="E53" s="185" t="str">
        <f t="shared" si="14"/>
        <v>841</v>
      </c>
      <c r="F53" s="143" t="str">
        <f t="shared" si="15"/>
        <v>6600.27</v>
      </c>
      <c r="G53" s="143" t="s">
        <v>277</v>
      </c>
      <c r="H53" s="141">
        <v>41000</v>
      </c>
      <c r="I53" s="141">
        <v>41000</v>
      </c>
      <c r="J53" s="141"/>
      <c r="K53" s="141"/>
      <c r="L53" s="141"/>
      <c r="M53" s="141">
        <v>37684.080000000002</v>
      </c>
      <c r="N53" s="141">
        <v>37684.080000000002</v>
      </c>
      <c r="O53" s="141">
        <f t="shared" si="16"/>
        <v>-3315.9199999999983</v>
      </c>
      <c r="Q53" s="142">
        <f>IFERROR(VLOOKUP(B53,[2]rptBudgetaryBudgetCrossOrganiza!$A$2:$K$226,5,FALSE),"0")</f>
        <v>41000</v>
      </c>
      <c r="R53" s="142">
        <f>IFERROR(VLOOKUP(B53,[2]rptBudgetaryBudgetCrossOrganiza!$A$2:$K$226,7,FALSE),"0")</f>
        <v>41000</v>
      </c>
      <c r="S53" s="142"/>
      <c r="T53" s="142"/>
      <c r="U53" s="142"/>
      <c r="V53" s="142">
        <f>IFERROR(VLOOKUP(B53,[2]rptBudgetaryBudgetCrossOrganiza!$A$2:$K$226,10,FALSE),"0")</f>
        <v>36804.03</v>
      </c>
      <c r="W53" s="142">
        <v>36804.03</v>
      </c>
      <c r="X53" s="142">
        <f t="shared" si="19"/>
        <v>-4195.9700000000012</v>
      </c>
      <c r="Z53" s="177">
        <v>36000</v>
      </c>
      <c r="AA53" s="177">
        <v>36000</v>
      </c>
      <c r="AB53" s="173"/>
      <c r="AC53" s="173"/>
      <c r="AD53" s="173"/>
      <c r="AE53" s="177">
        <v>37967.339999999997</v>
      </c>
      <c r="AF53" s="173">
        <v>37967.339999999997</v>
      </c>
      <c r="AG53" s="173">
        <f t="shared" si="17"/>
        <v>1967.3399999999965</v>
      </c>
      <c r="AI53" s="169">
        <v>36000</v>
      </c>
      <c r="AJ53" s="169">
        <v>36000</v>
      </c>
      <c r="AK53" s="169">
        <f t="shared" si="9"/>
        <v>36000</v>
      </c>
      <c r="AL53" s="171">
        <f>IFERROR(VLOOKUP(B53,[3]rptBudgetaryBudgetCrossOrganiza!$A$7207:$N$7396,13,FALSE),"0")</f>
        <v>0</v>
      </c>
      <c r="AM53" s="171"/>
      <c r="AN53" s="171"/>
      <c r="AO53" s="171"/>
      <c r="AP53" s="171"/>
      <c r="AQ53" s="171">
        <f t="shared" si="18"/>
        <v>-36000</v>
      </c>
      <c r="AS53" s="142"/>
      <c r="AT53" s="142"/>
      <c r="AU53" s="142"/>
      <c r="AV53" s="142"/>
      <c r="AW53" s="142"/>
      <c r="AX53" s="142"/>
      <c r="AY53" s="142"/>
      <c r="AZ53" s="142">
        <f t="shared" si="20"/>
        <v>0</v>
      </c>
    </row>
    <row r="54" spans="1:52" x14ac:dyDescent="0.2">
      <c r="A54" s="191">
        <v>8</v>
      </c>
      <c r="B54" s="143" t="s">
        <v>159</v>
      </c>
      <c r="C54" s="192" t="str">
        <f t="shared" si="12"/>
        <v>20</v>
      </c>
      <c r="D54" s="192" t="str">
        <f t="shared" si="13"/>
        <v>28</v>
      </c>
      <c r="E54" s="185" t="str">
        <f t="shared" si="14"/>
        <v>841</v>
      </c>
      <c r="F54" s="143" t="str">
        <f t="shared" si="15"/>
        <v>8300.22</v>
      </c>
      <c r="G54" s="143" t="s">
        <v>278</v>
      </c>
      <c r="H54" s="141">
        <v>0</v>
      </c>
      <c r="I54" s="141">
        <v>0</v>
      </c>
      <c r="J54" s="141"/>
      <c r="K54" s="141"/>
      <c r="L54" s="141"/>
      <c r="M54" s="141">
        <v>0</v>
      </c>
      <c r="N54" s="141">
        <v>0</v>
      </c>
      <c r="O54" s="141">
        <f t="shared" si="16"/>
        <v>0</v>
      </c>
      <c r="Q54" s="142">
        <f>IFERROR(VLOOKUP(B54,[2]rptBudgetaryBudgetCrossOrganiza!$A$2:$K$226,5,FALSE),"0")</f>
        <v>0</v>
      </c>
      <c r="R54" s="142">
        <f>IFERROR(VLOOKUP(B54,[2]rptBudgetaryBudgetCrossOrganiza!$A$2:$K$226,7,FALSE),"0")</f>
        <v>0</v>
      </c>
      <c r="S54" s="142"/>
      <c r="T54" s="142"/>
      <c r="U54" s="142"/>
      <c r="V54" s="142">
        <f>IFERROR(VLOOKUP(B54,[2]rptBudgetaryBudgetCrossOrganiza!$A$2:$K$226,10,FALSE),"0")</f>
        <v>0</v>
      </c>
      <c r="W54" s="142">
        <v>0</v>
      </c>
      <c r="X54" s="142">
        <f t="shared" si="19"/>
        <v>0</v>
      </c>
      <c r="Z54" s="177">
        <v>10000</v>
      </c>
      <c r="AA54" s="177">
        <v>10000</v>
      </c>
      <c r="AB54" s="173"/>
      <c r="AC54" s="173"/>
      <c r="AD54" s="173"/>
      <c r="AE54" s="177">
        <v>0</v>
      </c>
      <c r="AF54" s="173">
        <v>0</v>
      </c>
      <c r="AG54" s="173">
        <f t="shared" si="17"/>
        <v>-10000</v>
      </c>
      <c r="AI54" s="169">
        <v>10000</v>
      </c>
      <c r="AJ54" s="169">
        <v>10000</v>
      </c>
      <c r="AK54" s="169">
        <f t="shared" si="9"/>
        <v>10000</v>
      </c>
      <c r="AL54" s="171">
        <f>IFERROR(VLOOKUP(B54,[3]rptBudgetaryBudgetCrossOrganiza!$A$7207:$N$7396,13,FALSE),"0")</f>
        <v>0</v>
      </c>
      <c r="AM54" s="171"/>
      <c r="AN54" s="171"/>
      <c r="AO54" s="171"/>
      <c r="AP54" s="171"/>
      <c r="AQ54" s="171">
        <f t="shared" si="18"/>
        <v>-10000</v>
      </c>
      <c r="AS54" s="142"/>
      <c r="AT54" s="142"/>
      <c r="AU54" s="142"/>
      <c r="AV54" s="142"/>
      <c r="AW54" s="142"/>
      <c r="AX54" s="142"/>
      <c r="AY54" s="142"/>
      <c r="AZ54" s="142">
        <f t="shared" si="20"/>
        <v>0</v>
      </c>
    </row>
    <row r="55" spans="1:52" x14ac:dyDescent="0.2">
      <c r="A55" s="191">
        <v>8</v>
      </c>
      <c r="B55" s="143" t="s">
        <v>160</v>
      </c>
      <c r="C55" s="192" t="str">
        <f t="shared" si="12"/>
        <v>20</v>
      </c>
      <c r="D55" s="192" t="str">
        <f t="shared" si="13"/>
        <v>28</v>
      </c>
      <c r="E55" s="185" t="str">
        <f t="shared" si="14"/>
        <v>841</v>
      </c>
      <c r="F55" s="143" t="str">
        <f t="shared" si="15"/>
        <v>8300.97</v>
      </c>
      <c r="G55" s="143" t="s">
        <v>279</v>
      </c>
      <c r="H55" s="141">
        <v>0</v>
      </c>
      <c r="I55" s="141">
        <v>0</v>
      </c>
      <c r="J55" s="141"/>
      <c r="K55" s="141"/>
      <c r="L55" s="141"/>
      <c r="M55" s="141">
        <v>0</v>
      </c>
      <c r="N55" s="141">
        <v>0</v>
      </c>
      <c r="O55" s="141">
        <f t="shared" si="16"/>
        <v>0</v>
      </c>
      <c r="Q55" s="142">
        <f>IFERROR(VLOOKUP(B55,[2]rptBudgetaryBudgetCrossOrganiza!$A$2:$K$226,5,FALSE),"0")</f>
        <v>20000</v>
      </c>
      <c r="R55" s="142">
        <f>IFERROR(VLOOKUP(B55,[2]rptBudgetaryBudgetCrossOrganiza!$A$2:$K$226,7,FALSE),"0")</f>
        <v>20000</v>
      </c>
      <c r="S55" s="142"/>
      <c r="T55" s="142"/>
      <c r="U55" s="142"/>
      <c r="V55" s="142">
        <f>IFERROR(VLOOKUP(B55,[2]rptBudgetaryBudgetCrossOrganiza!$A$2:$K$226,10,FALSE),"0")</f>
        <v>0</v>
      </c>
      <c r="W55" s="142">
        <v>0</v>
      </c>
      <c r="X55" s="142">
        <f t="shared" si="19"/>
        <v>-20000</v>
      </c>
      <c r="Z55" s="177">
        <v>10000</v>
      </c>
      <c r="AA55" s="177">
        <v>10000</v>
      </c>
      <c r="AB55" s="173"/>
      <c r="AC55" s="173"/>
      <c r="AD55" s="173"/>
      <c r="AE55" s="177">
        <v>0</v>
      </c>
      <c r="AF55" s="173">
        <v>0</v>
      </c>
      <c r="AG55" s="173">
        <f t="shared" si="17"/>
        <v>-10000</v>
      </c>
      <c r="AI55" s="169">
        <v>10000</v>
      </c>
      <c r="AJ55" s="169">
        <v>10000</v>
      </c>
      <c r="AK55" s="169">
        <f t="shared" si="9"/>
        <v>10000</v>
      </c>
      <c r="AL55" s="171">
        <f>IFERROR(VLOOKUP(B55,[3]rptBudgetaryBudgetCrossOrganiza!$A$7207:$N$7396,13,FALSE),"0")</f>
        <v>0</v>
      </c>
      <c r="AM55" s="171"/>
      <c r="AN55" s="171"/>
      <c r="AO55" s="171"/>
      <c r="AP55" s="171"/>
      <c r="AQ55" s="171">
        <f t="shared" si="18"/>
        <v>-10000</v>
      </c>
      <c r="AS55" s="142"/>
      <c r="AT55" s="142"/>
      <c r="AU55" s="142"/>
      <c r="AV55" s="142"/>
      <c r="AW55" s="142"/>
      <c r="AX55" s="142"/>
      <c r="AY55" s="142"/>
      <c r="AZ55" s="142">
        <f t="shared" si="20"/>
        <v>0</v>
      </c>
    </row>
    <row r="56" spans="1:52" x14ac:dyDescent="0.2">
      <c r="A56" s="191">
        <v>8</v>
      </c>
      <c r="B56" s="143" t="s">
        <v>161</v>
      </c>
      <c r="C56" s="192" t="str">
        <f t="shared" si="12"/>
        <v>20</v>
      </c>
      <c r="D56" s="192" t="str">
        <f t="shared" si="13"/>
        <v>28</v>
      </c>
      <c r="E56" s="185" t="str">
        <f t="shared" si="14"/>
        <v>841</v>
      </c>
      <c r="F56" s="143" t="str">
        <f t="shared" si="15"/>
        <v>8300.99</v>
      </c>
      <c r="G56" s="143" t="s">
        <v>280</v>
      </c>
      <c r="H56" s="141">
        <v>0</v>
      </c>
      <c r="I56" s="141">
        <v>0</v>
      </c>
      <c r="J56" s="141"/>
      <c r="K56" s="141"/>
      <c r="L56" s="141"/>
      <c r="M56" s="141">
        <v>0</v>
      </c>
      <c r="N56" s="141">
        <v>0</v>
      </c>
      <c r="O56" s="141">
        <f t="shared" si="16"/>
        <v>0</v>
      </c>
      <c r="Q56" s="142">
        <f>IFERROR(VLOOKUP(B56,[2]rptBudgetaryBudgetCrossOrganiza!$A$2:$K$226,5,FALSE),"0")</f>
        <v>0</v>
      </c>
      <c r="R56" s="142">
        <f>IFERROR(VLOOKUP(B56,[2]rptBudgetaryBudgetCrossOrganiza!$A$2:$K$226,7,FALSE),"0")</f>
        <v>0</v>
      </c>
      <c r="S56" s="142"/>
      <c r="T56" s="142"/>
      <c r="U56" s="142"/>
      <c r="V56" s="142">
        <f>IFERROR(VLOOKUP(B56,[2]rptBudgetaryBudgetCrossOrganiza!$A$2:$K$226,10,FALSE),"0")</f>
        <v>0</v>
      </c>
      <c r="W56" s="142">
        <v>0</v>
      </c>
      <c r="X56" s="142"/>
      <c r="Z56" s="177">
        <v>0</v>
      </c>
      <c r="AA56" s="177">
        <v>0</v>
      </c>
      <c r="AB56" s="173"/>
      <c r="AC56" s="173"/>
      <c r="AD56" s="173"/>
      <c r="AE56" s="177">
        <v>0</v>
      </c>
      <c r="AF56" s="173">
        <v>0</v>
      </c>
      <c r="AG56" s="173">
        <f t="shared" si="17"/>
        <v>0</v>
      </c>
      <c r="AI56" s="169">
        <v>0</v>
      </c>
      <c r="AJ56" s="169">
        <v>0</v>
      </c>
      <c r="AK56" s="169">
        <f t="shared" si="9"/>
        <v>0</v>
      </c>
      <c r="AL56" s="171">
        <f>IFERROR(VLOOKUP(B56,[3]rptBudgetaryBudgetCrossOrganiza!$A$7207:$N$7396,13,FALSE),"0")</f>
        <v>0</v>
      </c>
      <c r="AM56" s="171"/>
      <c r="AN56" s="171"/>
      <c r="AO56" s="171"/>
      <c r="AP56" s="171"/>
      <c r="AQ56" s="171">
        <f t="shared" si="18"/>
        <v>0</v>
      </c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96">
        <v>5</v>
      </c>
      <c r="B57" s="143" t="s">
        <v>333</v>
      </c>
      <c r="C57" s="192" t="str">
        <f t="shared" si="12"/>
        <v>20</v>
      </c>
      <c r="D57" s="192" t="str">
        <f t="shared" si="13"/>
        <v>28</v>
      </c>
      <c r="E57" s="185" t="str">
        <f t="shared" si="14"/>
        <v>842</v>
      </c>
      <c r="F57" s="143" t="str">
        <f t="shared" si="15"/>
        <v>6000.10</v>
      </c>
      <c r="G57" s="143" t="s">
        <v>270</v>
      </c>
      <c r="H57" s="141">
        <v>2250</v>
      </c>
      <c r="I57" s="141">
        <v>2250</v>
      </c>
      <c r="J57" s="141"/>
      <c r="K57" s="141"/>
      <c r="L57" s="141"/>
      <c r="M57" s="141">
        <v>2495.5700000000002</v>
      </c>
      <c r="N57" s="141">
        <v>2495.5700000000002</v>
      </c>
      <c r="O57" s="141">
        <f t="shared" si="16"/>
        <v>245.57000000000016</v>
      </c>
      <c r="Q57" s="142">
        <f>IFERROR(VLOOKUP(B57,[2]rptBudgetaryBudgetCrossOrganiza!$A$2:$K$226,5,FALSE),"0")</f>
        <v>2250</v>
      </c>
      <c r="R57" s="142">
        <f>IFERROR(VLOOKUP(B57,[2]rptBudgetaryBudgetCrossOrganiza!$A$2:$K$226,7,FALSE),"0")</f>
        <v>2250</v>
      </c>
      <c r="S57" s="142"/>
      <c r="T57" s="142"/>
      <c r="U57" s="142"/>
      <c r="V57" s="142">
        <f>IFERROR(VLOOKUP(B57,[2]rptBudgetaryBudgetCrossOrganiza!$A$2:$K$226,10,FALSE),"0")</f>
        <v>2706.52</v>
      </c>
      <c r="W57" s="142">
        <v>2706.52</v>
      </c>
      <c r="X57" s="142">
        <f t="shared" ref="X57:X78" si="21">W57-R57</f>
        <v>456.52</v>
      </c>
      <c r="Z57" s="177">
        <v>2250</v>
      </c>
      <c r="AA57" s="177">
        <v>2250</v>
      </c>
      <c r="AB57" s="173"/>
      <c r="AC57" s="173"/>
      <c r="AD57" s="173"/>
      <c r="AE57" s="177">
        <v>5464.67</v>
      </c>
      <c r="AF57" s="173">
        <v>5464.67</v>
      </c>
      <c r="AG57" s="173">
        <f t="shared" si="17"/>
        <v>3214.67</v>
      </c>
      <c r="AI57" s="169">
        <v>2250</v>
      </c>
      <c r="AJ57" s="169">
        <v>2250</v>
      </c>
      <c r="AK57" s="169">
        <f t="shared" si="9"/>
        <v>2250</v>
      </c>
      <c r="AL57" s="171">
        <f>IFERROR(VLOOKUP(B57,[3]rptBudgetaryBudgetCrossOrganiza!$A$7207:$N$7396,13,FALSE),"0")</f>
        <v>706.25</v>
      </c>
      <c r="AM57" s="171"/>
      <c r="AN57" s="171"/>
      <c r="AO57" s="171"/>
      <c r="AP57" s="171"/>
      <c r="AQ57" s="171">
        <f t="shared" si="18"/>
        <v>-2250</v>
      </c>
      <c r="AS57" s="142"/>
      <c r="AT57" s="142"/>
      <c r="AU57" s="142"/>
      <c r="AV57" s="142"/>
      <c r="AW57" s="142"/>
      <c r="AX57" s="142"/>
      <c r="AY57" s="142"/>
      <c r="AZ57" s="142">
        <f t="shared" ref="AZ57:AZ78" si="22">AY57-AT57</f>
        <v>0</v>
      </c>
    </row>
    <row r="58" spans="1:52" x14ac:dyDescent="0.2">
      <c r="A58" s="196">
        <v>5</v>
      </c>
      <c r="B58" s="143" t="s">
        <v>162</v>
      </c>
      <c r="C58" s="192" t="str">
        <f t="shared" si="12"/>
        <v>20</v>
      </c>
      <c r="D58" s="192" t="str">
        <f t="shared" si="13"/>
        <v>28</v>
      </c>
      <c r="E58" s="185" t="str">
        <f t="shared" si="14"/>
        <v>842</v>
      </c>
      <c r="F58" s="143" t="str">
        <f t="shared" si="15"/>
        <v>6000.11</v>
      </c>
      <c r="G58" s="143" t="s">
        <v>271</v>
      </c>
      <c r="H58" s="141">
        <v>260</v>
      </c>
      <c r="I58" s="141">
        <v>260</v>
      </c>
      <c r="J58" s="141"/>
      <c r="K58" s="141"/>
      <c r="L58" s="141"/>
      <c r="M58" s="141">
        <v>940.49</v>
      </c>
      <c r="N58" s="141">
        <v>940.49</v>
      </c>
      <c r="O58" s="141">
        <f t="shared" si="16"/>
        <v>680.49</v>
      </c>
      <c r="Q58" s="142">
        <f>IFERROR(VLOOKUP(B58,[2]rptBudgetaryBudgetCrossOrganiza!$A$2:$K$226,5,FALSE),"0")</f>
        <v>260</v>
      </c>
      <c r="R58" s="142">
        <f>IFERROR(VLOOKUP(B58,[2]rptBudgetaryBudgetCrossOrganiza!$A$2:$K$226,7,FALSE),"0")</f>
        <v>260</v>
      </c>
      <c r="S58" s="142"/>
      <c r="T58" s="142"/>
      <c r="U58" s="142"/>
      <c r="V58" s="142">
        <f>IFERROR(VLOOKUP(B58,[2]rptBudgetaryBudgetCrossOrganiza!$A$2:$K$226,10,FALSE),"0")</f>
        <v>817.83</v>
      </c>
      <c r="W58" s="142">
        <v>817.83</v>
      </c>
      <c r="X58" s="142">
        <f t="shared" si="21"/>
        <v>557.83000000000004</v>
      </c>
      <c r="Z58" s="177">
        <v>260</v>
      </c>
      <c r="AA58" s="177">
        <v>260</v>
      </c>
      <c r="AB58" s="173"/>
      <c r="AC58" s="173"/>
      <c r="AD58" s="173"/>
      <c r="AE58" s="177">
        <v>0</v>
      </c>
      <c r="AF58" s="173">
        <v>0</v>
      </c>
      <c r="AG58" s="173">
        <f t="shared" si="17"/>
        <v>-260</v>
      </c>
      <c r="AI58" s="169">
        <v>260</v>
      </c>
      <c r="AJ58" s="169">
        <v>260</v>
      </c>
      <c r="AK58" s="169">
        <f t="shared" si="9"/>
        <v>260</v>
      </c>
      <c r="AL58" s="171">
        <f>IFERROR(VLOOKUP(B58,[3]rptBudgetaryBudgetCrossOrganiza!$A$7207:$N$7396,13,FALSE),"0")</f>
        <v>0</v>
      </c>
      <c r="AM58" s="171"/>
      <c r="AN58" s="171"/>
      <c r="AO58" s="171"/>
      <c r="AP58" s="171"/>
      <c r="AQ58" s="171">
        <f t="shared" si="18"/>
        <v>-260</v>
      </c>
      <c r="AS58" s="142"/>
      <c r="AT58" s="142"/>
      <c r="AU58" s="142"/>
      <c r="AV58" s="142"/>
      <c r="AW58" s="142"/>
      <c r="AX58" s="142"/>
      <c r="AY58" s="142"/>
      <c r="AZ58" s="142">
        <f t="shared" si="22"/>
        <v>0</v>
      </c>
    </row>
    <row r="59" spans="1:52" x14ac:dyDescent="0.2">
      <c r="A59" s="191">
        <v>6</v>
      </c>
      <c r="B59" s="143" t="s">
        <v>163</v>
      </c>
      <c r="C59" s="192" t="str">
        <f t="shared" si="12"/>
        <v>20</v>
      </c>
      <c r="D59" s="192" t="str">
        <f t="shared" si="13"/>
        <v>28</v>
      </c>
      <c r="E59" s="185" t="str">
        <f t="shared" si="14"/>
        <v>842</v>
      </c>
      <c r="F59" s="143" t="str">
        <f t="shared" si="15"/>
        <v>6100.01</v>
      </c>
      <c r="G59" s="143" t="s">
        <v>86</v>
      </c>
      <c r="H59" s="141">
        <v>10000</v>
      </c>
      <c r="I59" s="141">
        <v>10000</v>
      </c>
      <c r="J59" s="141"/>
      <c r="K59" s="141"/>
      <c r="L59" s="141"/>
      <c r="M59" s="141">
        <v>11062.68</v>
      </c>
      <c r="N59" s="141">
        <v>11062.68</v>
      </c>
      <c r="O59" s="141">
        <f t="shared" si="16"/>
        <v>1062.6800000000003</v>
      </c>
      <c r="Q59" s="142">
        <f>IFERROR(VLOOKUP(B59,[2]rptBudgetaryBudgetCrossOrganiza!$A$2:$K$226,5,FALSE),"0")</f>
        <v>10000</v>
      </c>
      <c r="R59" s="142">
        <f>IFERROR(VLOOKUP(B59,[2]rptBudgetaryBudgetCrossOrganiza!$A$2:$K$226,7,FALSE),"0")</f>
        <v>10000</v>
      </c>
      <c r="S59" s="142"/>
      <c r="T59" s="142"/>
      <c r="U59" s="142"/>
      <c r="V59" s="142">
        <f>IFERROR(VLOOKUP(B59,[2]rptBudgetaryBudgetCrossOrganiza!$A$2:$K$226,10,FALSE),"0")</f>
        <v>13097.48</v>
      </c>
      <c r="W59" s="142">
        <v>13097.48</v>
      </c>
      <c r="X59" s="142">
        <f t="shared" si="21"/>
        <v>3097.4799999999996</v>
      </c>
      <c r="Z59" s="177">
        <v>11000</v>
      </c>
      <c r="AA59" s="177">
        <v>11000</v>
      </c>
      <c r="AB59" s="173"/>
      <c r="AC59" s="173"/>
      <c r="AD59" s="173"/>
      <c r="AE59" s="177">
        <v>10050.030000000001</v>
      </c>
      <c r="AF59" s="173">
        <v>10050.030000000001</v>
      </c>
      <c r="AG59" s="173">
        <f t="shared" si="17"/>
        <v>-949.96999999999935</v>
      </c>
      <c r="AI59" s="169">
        <v>11000</v>
      </c>
      <c r="AJ59" s="169">
        <v>11000</v>
      </c>
      <c r="AK59" s="169">
        <f t="shared" si="9"/>
        <v>11000</v>
      </c>
      <c r="AL59" s="171">
        <f>IFERROR(VLOOKUP(B59,[3]rptBudgetaryBudgetCrossOrganiza!$A$7207:$N$7396,13,FALSE),"0")</f>
        <v>3441.02</v>
      </c>
      <c r="AM59" s="171"/>
      <c r="AN59" s="171"/>
      <c r="AO59" s="171"/>
      <c r="AP59" s="171"/>
      <c r="AQ59" s="171">
        <f t="shared" si="18"/>
        <v>-11000</v>
      </c>
      <c r="AS59" s="142"/>
      <c r="AT59" s="142"/>
      <c r="AU59" s="142"/>
      <c r="AV59" s="142"/>
      <c r="AW59" s="142"/>
      <c r="AX59" s="142"/>
      <c r="AY59" s="142"/>
      <c r="AZ59" s="142">
        <f t="shared" si="22"/>
        <v>0</v>
      </c>
    </row>
    <row r="60" spans="1:52" x14ac:dyDescent="0.2">
      <c r="A60" s="191">
        <v>6</v>
      </c>
      <c r="B60" s="143" t="s">
        <v>164</v>
      </c>
      <c r="C60" s="192" t="str">
        <f t="shared" si="12"/>
        <v>20</v>
      </c>
      <c r="D60" s="192" t="str">
        <f t="shared" si="13"/>
        <v>28</v>
      </c>
      <c r="E60" s="185" t="str">
        <f t="shared" si="14"/>
        <v>842</v>
      </c>
      <c r="F60" s="143" t="str">
        <f t="shared" si="15"/>
        <v>6100.04</v>
      </c>
      <c r="G60" s="143" t="s">
        <v>272</v>
      </c>
      <c r="H60" s="141">
        <v>7000</v>
      </c>
      <c r="I60" s="141">
        <v>7000</v>
      </c>
      <c r="J60" s="141"/>
      <c r="K60" s="141"/>
      <c r="L60" s="141"/>
      <c r="M60" s="141">
        <v>2746.26</v>
      </c>
      <c r="N60" s="141">
        <v>2746.26</v>
      </c>
      <c r="O60" s="141">
        <f t="shared" si="16"/>
        <v>-4253.74</v>
      </c>
      <c r="Q60" s="142">
        <f>IFERROR(VLOOKUP(B60,[2]rptBudgetaryBudgetCrossOrganiza!$A$2:$K$226,5,FALSE),"0")</f>
        <v>8000</v>
      </c>
      <c r="R60" s="142">
        <f>IFERROR(VLOOKUP(B60,[2]rptBudgetaryBudgetCrossOrganiza!$A$2:$K$226,7,FALSE),"0")</f>
        <v>8000</v>
      </c>
      <c r="S60" s="142"/>
      <c r="T60" s="142"/>
      <c r="U60" s="142"/>
      <c r="V60" s="142">
        <f>IFERROR(VLOOKUP(B60,[2]rptBudgetaryBudgetCrossOrganiza!$A$2:$K$226,10,FALSE),"0")</f>
        <v>3017.38</v>
      </c>
      <c r="W60" s="142">
        <v>3017.38</v>
      </c>
      <c r="X60" s="142">
        <f t="shared" si="21"/>
        <v>-4982.62</v>
      </c>
      <c r="Z60" s="177">
        <v>8000</v>
      </c>
      <c r="AA60" s="177">
        <v>8000</v>
      </c>
      <c r="AB60" s="173"/>
      <c r="AC60" s="173"/>
      <c r="AD60" s="173"/>
      <c r="AE60" s="177">
        <v>2584.13</v>
      </c>
      <c r="AF60" s="173">
        <v>2584.13</v>
      </c>
      <c r="AG60" s="173">
        <f t="shared" si="17"/>
        <v>-5415.87</v>
      </c>
      <c r="AI60" s="169">
        <v>8000</v>
      </c>
      <c r="AJ60" s="169">
        <v>8000</v>
      </c>
      <c r="AK60" s="169">
        <f t="shared" si="9"/>
        <v>8000</v>
      </c>
      <c r="AL60" s="171">
        <f>IFERROR(VLOOKUP(B60,[3]rptBudgetaryBudgetCrossOrganiza!$A$7207:$N$7396,13,FALSE),"0")</f>
        <v>1274.99</v>
      </c>
      <c r="AM60" s="171"/>
      <c r="AN60" s="171"/>
      <c r="AO60" s="171"/>
      <c r="AP60" s="171"/>
      <c r="AQ60" s="171">
        <f t="shared" si="18"/>
        <v>-8000</v>
      </c>
      <c r="AS60" s="142"/>
      <c r="AT60" s="142"/>
      <c r="AU60" s="142"/>
      <c r="AV60" s="142"/>
      <c r="AW60" s="142"/>
      <c r="AX60" s="142"/>
      <c r="AY60" s="142"/>
      <c r="AZ60" s="142">
        <f t="shared" si="22"/>
        <v>0</v>
      </c>
    </row>
    <row r="61" spans="1:52" x14ac:dyDescent="0.2">
      <c r="A61" s="191">
        <v>6</v>
      </c>
      <c r="B61" s="143" t="s">
        <v>165</v>
      </c>
      <c r="C61" s="192" t="str">
        <f t="shared" si="12"/>
        <v>20</v>
      </c>
      <c r="D61" s="192" t="str">
        <f t="shared" si="13"/>
        <v>28</v>
      </c>
      <c r="E61" s="185" t="str">
        <f t="shared" si="14"/>
        <v>842</v>
      </c>
      <c r="F61" s="143" t="str">
        <f t="shared" si="15"/>
        <v>6240.05</v>
      </c>
      <c r="G61" s="143" t="s">
        <v>273</v>
      </c>
      <c r="H61" s="141">
        <v>7760</v>
      </c>
      <c r="I61" s="141">
        <v>7760</v>
      </c>
      <c r="J61" s="141"/>
      <c r="K61" s="141"/>
      <c r="L61" s="141"/>
      <c r="M61" s="141">
        <v>9036.2900000000009</v>
      </c>
      <c r="N61" s="141">
        <v>9036.2900000000009</v>
      </c>
      <c r="O61" s="141">
        <f t="shared" si="16"/>
        <v>1276.2900000000009</v>
      </c>
      <c r="Q61" s="142">
        <f>IFERROR(VLOOKUP(B61,[2]rptBudgetaryBudgetCrossOrganiza!$A$2:$K$226,5,FALSE),"0")</f>
        <v>7000</v>
      </c>
      <c r="R61" s="142">
        <f>IFERROR(VLOOKUP(B61,[2]rptBudgetaryBudgetCrossOrganiza!$A$2:$K$226,7,FALSE),"0")</f>
        <v>7000</v>
      </c>
      <c r="S61" s="142"/>
      <c r="T61" s="142"/>
      <c r="U61" s="142"/>
      <c r="V61" s="142">
        <f>IFERROR(VLOOKUP(B61,[2]rptBudgetaryBudgetCrossOrganiza!$A$2:$K$226,10,FALSE),"0")</f>
        <v>6521.43</v>
      </c>
      <c r="W61" s="142">
        <v>6521.43</v>
      </c>
      <c r="X61" s="142">
        <f t="shared" si="21"/>
        <v>-478.56999999999971</v>
      </c>
      <c r="Z61" s="177">
        <v>7000</v>
      </c>
      <c r="AA61" s="177">
        <v>7000</v>
      </c>
      <c r="AB61" s="173"/>
      <c r="AC61" s="173"/>
      <c r="AD61" s="173"/>
      <c r="AE61" s="177">
        <v>6377.79</v>
      </c>
      <c r="AF61" s="173">
        <v>6377.79</v>
      </c>
      <c r="AG61" s="173">
        <f t="shared" si="17"/>
        <v>-622.21</v>
      </c>
      <c r="AI61" s="169">
        <v>7000</v>
      </c>
      <c r="AJ61" s="169">
        <v>7000</v>
      </c>
      <c r="AK61" s="169">
        <f t="shared" si="9"/>
        <v>7000</v>
      </c>
      <c r="AL61" s="171">
        <f>IFERROR(VLOOKUP(B61,[3]rptBudgetaryBudgetCrossOrganiza!$A$7207:$N$7396,13,FALSE),"0")</f>
        <v>29.85</v>
      </c>
      <c r="AM61" s="171"/>
      <c r="AN61" s="171"/>
      <c r="AO61" s="171"/>
      <c r="AP61" s="171"/>
      <c r="AQ61" s="171">
        <f t="shared" si="18"/>
        <v>-7000</v>
      </c>
      <c r="AS61" s="142"/>
      <c r="AT61" s="142"/>
      <c r="AU61" s="142"/>
      <c r="AV61" s="142"/>
      <c r="AW61" s="142"/>
      <c r="AX61" s="142"/>
      <c r="AY61" s="142"/>
      <c r="AZ61" s="142">
        <f t="shared" si="22"/>
        <v>0</v>
      </c>
    </row>
    <row r="62" spans="1:52" x14ac:dyDescent="0.2">
      <c r="A62" s="191">
        <v>6</v>
      </c>
      <c r="B62" s="143" t="s">
        <v>166</v>
      </c>
      <c r="C62" s="192" t="str">
        <f t="shared" si="12"/>
        <v>20</v>
      </c>
      <c r="D62" s="192" t="str">
        <f t="shared" si="13"/>
        <v>28</v>
      </c>
      <c r="E62" s="185" t="str">
        <f t="shared" si="14"/>
        <v>842</v>
      </c>
      <c r="F62" s="143" t="str">
        <f t="shared" si="15"/>
        <v>6400.03</v>
      </c>
      <c r="G62" s="143" t="s">
        <v>275</v>
      </c>
      <c r="H62" s="141">
        <v>0</v>
      </c>
      <c r="I62" s="141">
        <v>0</v>
      </c>
      <c r="J62" s="141"/>
      <c r="K62" s="141"/>
      <c r="L62" s="141"/>
      <c r="M62" s="141">
        <v>4174.95</v>
      </c>
      <c r="N62" s="141">
        <v>4174.95</v>
      </c>
      <c r="O62" s="141">
        <f t="shared" si="16"/>
        <v>4174.95</v>
      </c>
      <c r="Q62" s="142">
        <f>IFERROR(VLOOKUP(B62,[2]rptBudgetaryBudgetCrossOrganiza!$A$2:$K$226,5,FALSE),"0")</f>
        <v>7500</v>
      </c>
      <c r="R62" s="142">
        <f>IFERROR(VLOOKUP(B62,[2]rptBudgetaryBudgetCrossOrganiza!$A$2:$K$226,7,FALSE),"0")</f>
        <v>7500</v>
      </c>
      <c r="S62" s="142"/>
      <c r="T62" s="142"/>
      <c r="U62" s="142"/>
      <c r="V62" s="142">
        <f>IFERROR(VLOOKUP(B62,[2]rptBudgetaryBudgetCrossOrganiza!$A$2:$K$226,10,FALSE),"0")</f>
        <v>1771.51</v>
      </c>
      <c r="W62" s="142">
        <v>1771.51</v>
      </c>
      <c r="X62" s="142">
        <f t="shared" si="21"/>
        <v>-5728.49</v>
      </c>
      <c r="Z62" s="177">
        <v>7500</v>
      </c>
      <c r="AA62" s="177">
        <v>7500</v>
      </c>
      <c r="AB62" s="173"/>
      <c r="AC62" s="173"/>
      <c r="AD62" s="173"/>
      <c r="AE62" s="177">
        <v>1531.29</v>
      </c>
      <c r="AF62" s="173">
        <v>1531.29</v>
      </c>
      <c r="AG62" s="173">
        <f t="shared" si="17"/>
        <v>-5968.71</v>
      </c>
      <c r="AI62" s="169">
        <v>7500</v>
      </c>
      <c r="AJ62" s="169">
        <v>7500</v>
      </c>
      <c r="AK62" s="169">
        <f t="shared" si="9"/>
        <v>7500</v>
      </c>
      <c r="AL62" s="171">
        <f>IFERROR(VLOOKUP(B62,[3]rptBudgetaryBudgetCrossOrganiza!$A$7207:$N$7396,13,FALSE),"0")</f>
        <v>3119.33</v>
      </c>
      <c r="AM62" s="171"/>
      <c r="AN62" s="171"/>
      <c r="AO62" s="171"/>
      <c r="AP62" s="171"/>
      <c r="AQ62" s="171">
        <f t="shared" si="18"/>
        <v>-7500</v>
      </c>
      <c r="AS62" s="142"/>
      <c r="AT62" s="142"/>
      <c r="AU62" s="142"/>
      <c r="AV62" s="142"/>
      <c r="AW62" s="142"/>
      <c r="AX62" s="142"/>
      <c r="AY62" s="142"/>
      <c r="AZ62" s="142">
        <f t="shared" si="22"/>
        <v>0</v>
      </c>
    </row>
    <row r="63" spans="1:52" x14ac:dyDescent="0.2">
      <c r="A63" s="191">
        <v>6</v>
      </c>
      <c r="B63" s="143" t="s">
        <v>167</v>
      </c>
      <c r="C63" s="192" t="str">
        <f t="shared" si="12"/>
        <v>20</v>
      </c>
      <c r="D63" s="192" t="str">
        <f t="shared" si="13"/>
        <v>28</v>
      </c>
      <c r="E63" s="185" t="str">
        <f t="shared" si="14"/>
        <v>842</v>
      </c>
      <c r="F63" s="143" t="str">
        <f t="shared" si="15"/>
        <v>6600.05</v>
      </c>
      <c r="G63" s="143" t="s">
        <v>276</v>
      </c>
      <c r="H63" s="141">
        <v>60</v>
      </c>
      <c r="I63" s="141">
        <v>60</v>
      </c>
      <c r="J63" s="141"/>
      <c r="K63" s="141"/>
      <c r="L63" s="141"/>
      <c r="M63" s="141">
        <v>0</v>
      </c>
      <c r="N63" s="141">
        <v>0</v>
      </c>
      <c r="O63" s="141">
        <f t="shared" si="16"/>
        <v>-60</v>
      </c>
      <c r="Q63" s="142">
        <f>IFERROR(VLOOKUP(B63,[2]rptBudgetaryBudgetCrossOrganiza!$A$2:$K$226,5,FALSE),"0")</f>
        <v>60</v>
      </c>
      <c r="R63" s="142">
        <f>IFERROR(VLOOKUP(B63,[2]rptBudgetaryBudgetCrossOrganiza!$A$2:$K$226,7,FALSE),"0")</f>
        <v>60</v>
      </c>
      <c r="S63" s="142"/>
      <c r="T63" s="142"/>
      <c r="U63" s="142"/>
      <c r="V63" s="142">
        <f>IFERROR(VLOOKUP(B63,[2]rptBudgetaryBudgetCrossOrganiza!$A$2:$K$226,10,FALSE),"0")</f>
        <v>0</v>
      </c>
      <c r="W63" s="142">
        <v>0</v>
      </c>
      <c r="X63" s="142">
        <f t="shared" si="21"/>
        <v>-60</v>
      </c>
      <c r="Z63" s="177">
        <v>50</v>
      </c>
      <c r="AA63" s="177">
        <v>50</v>
      </c>
      <c r="AB63" s="173"/>
      <c r="AC63" s="173"/>
      <c r="AD63" s="173"/>
      <c r="AE63" s="177">
        <v>0</v>
      </c>
      <c r="AF63" s="173">
        <v>0</v>
      </c>
      <c r="AG63" s="173">
        <f t="shared" si="17"/>
        <v>-50</v>
      </c>
      <c r="AI63" s="169">
        <v>50</v>
      </c>
      <c r="AJ63" s="169">
        <v>50</v>
      </c>
      <c r="AK63" s="169">
        <f t="shared" si="9"/>
        <v>50</v>
      </c>
      <c r="AL63" s="171">
        <f>IFERROR(VLOOKUP(B63,[3]rptBudgetaryBudgetCrossOrganiza!$A$7207:$N$7396,13,FALSE),"0")</f>
        <v>0</v>
      </c>
      <c r="AM63" s="171"/>
      <c r="AN63" s="171"/>
      <c r="AO63" s="171"/>
      <c r="AP63" s="171"/>
      <c r="AQ63" s="171">
        <f t="shared" si="18"/>
        <v>-50</v>
      </c>
      <c r="AS63" s="142"/>
      <c r="AT63" s="142"/>
      <c r="AU63" s="142"/>
      <c r="AV63" s="142"/>
      <c r="AW63" s="142"/>
      <c r="AX63" s="142"/>
      <c r="AY63" s="142"/>
      <c r="AZ63" s="142">
        <f t="shared" si="22"/>
        <v>0</v>
      </c>
    </row>
    <row r="64" spans="1:52" x14ac:dyDescent="0.2">
      <c r="A64" s="191">
        <v>6</v>
      </c>
      <c r="B64" s="143" t="s">
        <v>168</v>
      </c>
      <c r="C64" s="192" t="str">
        <f t="shared" si="12"/>
        <v>20</v>
      </c>
      <c r="D64" s="192" t="str">
        <f t="shared" si="13"/>
        <v>28</v>
      </c>
      <c r="E64" s="185" t="str">
        <f t="shared" si="14"/>
        <v>842</v>
      </c>
      <c r="F64" s="143" t="str">
        <f t="shared" si="15"/>
        <v>6600.25</v>
      </c>
      <c r="G64" s="143" t="s">
        <v>112</v>
      </c>
      <c r="H64" s="141">
        <v>0</v>
      </c>
      <c r="I64" s="141">
        <v>0</v>
      </c>
      <c r="J64" s="141"/>
      <c r="K64" s="141"/>
      <c r="L64" s="141"/>
      <c r="M64" s="141">
        <v>0</v>
      </c>
      <c r="N64" s="141">
        <v>0</v>
      </c>
      <c r="O64" s="141">
        <f t="shared" si="16"/>
        <v>0</v>
      </c>
      <c r="Q64" s="142">
        <f>IFERROR(VLOOKUP(B64,[2]rptBudgetaryBudgetCrossOrganiza!$A$2:$K$226,5,FALSE),"0")</f>
        <v>4720</v>
      </c>
      <c r="R64" s="142">
        <f>IFERROR(VLOOKUP(B64,[2]rptBudgetaryBudgetCrossOrganiza!$A$2:$K$226,7,FALSE),"0")</f>
        <v>4720</v>
      </c>
      <c r="S64" s="142"/>
      <c r="T64" s="142"/>
      <c r="U64" s="142"/>
      <c r="V64" s="142">
        <f>IFERROR(VLOOKUP(B64,[2]rptBudgetaryBudgetCrossOrganiza!$A$2:$K$226,10,FALSE),"0")</f>
        <v>4720</v>
      </c>
      <c r="W64" s="142">
        <v>4720</v>
      </c>
      <c r="X64" s="142">
        <f t="shared" si="21"/>
        <v>0</v>
      </c>
      <c r="Z64" s="177">
        <v>4720</v>
      </c>
      <c r="AA64" s="177">
        <v>4720</v>
      </c>
      <c r="AB64" s="173"/>
      <c r="AC64" s="173"/>
      <c r="AD64" s="173"/>
      <c r="AE64" s="177">
        <v>3539.97</v>
      </c>
      <c r="AF64" s="173">
        <v>3539.97</v>
      </c>
      <c r="AG64" s="173">
        <f t="shared" si="17"/>
        <v>-1180.0300000000002</v>
      </c>
      <c r="AI64" s="169">
        <v>4720</v>
      </c>
      <c r="AJ64" s="169">
        <v>4720</v>
      </c>
      <c r="AK64" s="169">
        <f t="shared" si="9"/>
        <v>4720</v>
      </c>
      <c r="AL64" s="171">
        <f>IFERROR(VLOOKUP(B64,[3]rptBudgetaryBudgetCrossOrganiza!$A$7207:$N$7396,13,FALSE),"0")</f>
        <v>0</v>
      </c>
      <c r="AM64" s="171"/>
      <c r="AN64" s="171"/>
      <c r="AO64" s="171"/>
      <c r="AP64" s="171"/>
      <c r="AQ64" s="171">
        <f t="shared" si="18"/>
        <v>-4720</v>
      </c>
      <c r="AS64" s="142"/>
      <c r="AT64" s="142"/>
      <c r="AU64" s="142"/>
      <c r="AV64" s="142"/>
      <c r="AW64" s="142"/>
      <c r="AX64" s="142"/>
      <c r="AY64" s="142"/>
      <c r="AZ64" s="142">
        <f t="shared" si="22"/>
        <v>0</v>
      </c>
    </row>
    <row r="65" spans="1:52" x14ac:dyDescent="0.2">
      <c r="A65" s="191">
        <v>6</v>
      </c>
      <c r="B65" s="143" t="s">
        <v>169</v>
      </c>
      <c r="C65" s="192" t="str">
        <f t="shared" si="12"/>
        <v>20</v>
      </c>
      <c r="D65" s="192" t="str">
        <f t="shared" si="13"/>
        <v>28</v>
      </c>
      <c r="E65" s="185" t="str">
        <f t="shared" si="14"/>
        <v>842</v>
      </c>
      <c r="F65" s="143" t="str">
        <f t="shared" si="15"/>
        <v>6600.27</v>
      </c>
      <c r="G65" s="143" t="s">
        <v>277</v>
      </c>
      <c r="H65" s="141">
        <v>30000</v>
      </c>
      <c r="I65" s="141">
        <v>30000</v>
      </c>
      <c r="J65" s="141"/>
      <c r="K65" s="141"/>
      <c r="L65" s="141"/>
      <c r="M65" s="141">
        <v>13017.79</v>
      </c>
      <c r="N65" s="141">
        <v>13017.79</v>
      </c>
      <c r="O65" s="141">
        <f t="shared" si="16"/>
        <v>-16982.21</v>
      </c>
      <c r="Q65" s="142">
        <f>IFERROR(VLOOKUP(B65,[2]rptBudgetaryBudgetCrossOrganiza!$A$2:$K$226,5,FALSE),"0")</f>
        <v>30000</v>
      </c>
      <c r="R65" s="142">
        <f>IFERROR(VLOOKUP(B65,[2]rptBudgetaryBudgetCrossOrganiza!$A$2:$K$226,7,FALSE),"0")</f>
        <v>30000</v>
      </c>
      <c r="S65" s="142"/>
      <c r="T65" s="142"/>
      <c r="U65" s="142"/>
      <c r="V65" s="142">
        <f>IFERROR(VLOOKUP(B65,[2]rptBudgetaryBudgetCrossOrganiza!$A$2:$K$226,10,FALSE),"0")</f>
        <v>32449.9</v>
      </c>
      <c r="W65" s="142">
        <v>32449.9</v>
      </c>
      <c r="X65" s="142">
        <f t="shared" si="21"/>
        <v>2449.9000000000015</v>
      </c>
      <c r="Z65" s="177">
        <v>30000</v>
      </c>
      <c r="AA65" s="177">
        <v>30000</v>
      </c>
      <c r="AB65" s="173"/>
      <c r="AC65" s="173"/>
      <c r="AD65" s="173"/>
      <c r="AE65" s="177">
        <v>27833.97</v>
      </c>
      <c r="AF65" s="173">
        <v>27833.97</v>
      </c>
      <c r="AG65" s="173">
        <f t="shared" si="17"/>
        <v>-2166.0299999999988</v>
      </c>
      <c r="AI65" s="169">
        <v>30000</v>
      </c>
      <c r="AJ65" s="169">
        <v>30000</v>
      </c>
      <c r="AK65" s="169">
        <f t="shared" si="9"/>
        <v>30000</v>
      </c>
      <c r="AL65" s="171">
        <f>IFERROR(VLOOKUP(B65,[3]rptBudgetaryBudgetCrossOrganiza!$A$7207:$N$7396,13,FALSE),"0")</f>
        <v>0</v>
      </c>
      <c r="AM65" s="171"/>
      <c r="AN65" s="171"/>
      <c r="AO65" s="171"/>
      <c r="AP65" s="171"/>
      <c r="AQ65" s="171">
        <f t="shared" si="18"/>
        <v>-30000</v>
      </c>
      <c r="AS65" s="142"/>
      <c r="AT65" s="142"/>
      <c r="AU65" s="142"/>
      <c r="AV65" s="142"/>
      <c r="AW65" s="142"/>
      <c r="AX65" s="142"/>
      <c r="AY65" s="142"/>
      <c r="AZ65" s="142">
        <f t="shared" si="22"/>
        <v>0</v>
      </c>
    </row>
    <row r="66" spans="1:52" x14ac:dyDescent="0.2">
      <c r="A66" s="191">
        <v>8</v>
      </c>
      <c r="B66" s="143" t="s">
        <v>170</v>
      </c>
      <c r="C66" s="192" t="str">
        <f t="shared" si="12"/>
        <v>20</v>
      </c>
      <c r="D66" s="192" t="str">
        <f t="shared" si="13"/>
        <v>28</v>
      </c>
      <c r="E66" s="185" t="str">
        <f t="shared" si="14"/>
        <v>842</v>
      </c>
      <c r="F66" s="143" t="str">
        <f t="shared" si="15"/>
        <v>8300.22</v>
      </c>
      <c r="G66" s="143" t="s">
        <v>278</v>
      </c>
      <c r="H66" s="141">
        <v>0</v>
      </c>
      <c r="I66" s="141">
        <v>0</v>
      </c>
      <c r="J66" s="141"/>
      <c r="K66" s="141"/>
      <c r="L66" s="141"/>
      <c r="M66" s="141">
        <v>0</v>
      </c>
      <c r="N66" s="141">
        <v>0</v>
      </c>
      <c r="O66" s="141">
        <f t="shared" si="16"/>
        <v>0</v>
      </c>
      <c r="Q66" s="142">
        <f>IFERROR(VLOOKUP(B66,[2]rptBudgetaryBudgetCrossOrganiza!$A$2:$K$226,5,FALSE),"0")</f>
        <v>0</v>
      </c>
      <c r="R66" s="142">
        <f>IFERROR(VLOOKUP(B66,[2]rptBudgetaryBudgetCrossOrganiza!$A$2:$K$226,7,FALSE),"0")</f>
        <v>0</v>
      </c>
      <c r="S66" s="142"/>
      <c r="T66" s="142"/>
      <c r="U66" s="142"/>
      <c r="V66" s="142">
        <f>IFERROR(VLOOKUP(B66,[2]rptBudgetaryBudgetCrossOrganiza!$A$2:$K$226,10,FALSE),"0")</f>
        <v>0</v>
      </c>
      <c r="W66" s="142">
        <v>0</v>
      </c>
      <c r="X66" s="142">
        <f t="shared" si="21"/>
        <v>0</v>
      </c>
      <c r="Z66" s="177">
        <v>10000</v>
      </c>
      <c r="AA66" s="177">
        <v>10000</v>
      </c>
      <c r="AB66" s="173"/>
      <c r="AC66" s="173"/>
      <c r="AD66" s="173"/>
      <c r="AE66" s="177">
        <v>0</v>
      </c>
      <c r="AF66" s="173">
        <v>0</v>
      </c>
      <c r="AG66" s="173">
        <f t="shared" si="17"/>
        <v>-10000</v>
      </c>
      <c r="AI66" s="169">
        <v>10000</v>
      </c>
      <c r="AJ66" s="169">
        <v>10000</v>
      </c>
      <c r="AK66" s="169">
        <f t="shared" si="9"/>
        <v>10000</v>
      </c>
      <c r="AL66" s="171">
        <f>IFERROR(VLOOKUP(B66,[3]rptBudgetaryBudgetCrossOrganiza!$A$7207:$N$7396,13,FALSE),"0")</f>
        <v>0</v>
      </c>
      <c r="AM66" s="171"/>
      <c r="AN66" s="171"/>
      <c r="AO66" s="171"/>
      <c r="AP66" s="171"/>
      <c r="AQ66" s="171">
        <f t="shared" si="18"/>
        <v>-10000</v>
      </c>
      <c r="AS66" s="142"/>
      <c r="AT66" s="142"/>
      <c r="AU66" s="142"/>
      <c r="AV66" s="142"/>
      <c r="AW66" s="142"/>
      <c r="AX66" s="142"/>
      <c r="AY66" s="142"/>
      <c r="AZ66" s="142">
        <f t="shared" si="22"/>
        <v>0</v>
      </c>
    </row>
    <row r="67" spans="1:52" x14ac:dyDescent="0.2">
      <c r="A67" s="191">
        <v>8</v>
      </c>
      <c r="B67" s="143" t="s">
        <v>171</v>
      </c>
      <c r="C67" s="192" t="str">
        <f t="shared" ref="C67:C98" si="23">MID(B67,5,2)</f>
        <v>20</v>
      </c>
      <c r="D67" s="192" t="str">
        <f t="shared" ref="D67:D98" si="24">MID(B67,8,2)</f>
        <v>28</v>
      </c>
      <c r="E67" s="185" t="str">
        <f t="shared" ref="E67:E98" si="25">MID(B67,11,3)</f>
        <v>842</v>
      </c>
      <c r="F67" s="143" t="str">
        <f t="shared" ref="F67:F98" si="26">RIGHT(B67,7)</f>
        <v>8300.97</v>
      </c>
      <c r="G67" s="143" t="s">
        <v>279</v>
      </c>
      <c r="H67" s="141">
        <v>0</v>
      </c>
      <c r="I67" s="141">
        <v>0</v>
      </c>
      <c r="J67" s="141"/>
      <c r="K67" s="141"/>
      <c r="L67" s="141"/>
      <c r="M67" s="141">
        <v>0</v>
      </c>
      <c r="N67" s="141">
        <v>0</v>
      </c>
      <c r="O67" s="141">
        <f t="shared" ref="O67:O92" si="27">N67-I67</f>
        <v>0</v>
      </c>
      <c r="Q67" s="142">
        <f>IFERROR(VLOOKUP(B67,[2]rptBudgetaryBudgetCrossOrganiza!$A$2:$K$226,5,FALSE),"0")</f>
        <v>20000</v>
      </c>
      <c r="R67" s="142">
        <f>IFERROR(VLOOKUP(B67,[2]rptBudgetaryBudgetCrossOrganiza!$A$2:$K$226,7,FALSE),"0")</f>
        <v>20000</v>
      </c>
      <c r="S67" s="142"/>
      <c r="T67" s="142"/>
      <c r="U67" s="142"/>
      <c r="V67" s="142">
        <f>IFERROR(VLOOKUP(B67,[2]rptBudgetaryBudgetCrossOrganiza!$A$2:$K$226,10,FALSE),"0")</f>
        <v>0</v>
      </c>
      <c r="W67" s="142">
        <v>0</v>
      </c>
      <c r="X67" s="142">
        <f t="shared" si="21"/>
        <v>-20000</v>
      </c>
      <c r="Z67" s="177">
        <v>10000</v>
      </c>
      <c r="AA67" s="177">
        <v>10000</v>
      </c>
      <c r="AB67" s="173"/>
      <c r="AC67" s="173"/>
      <c r="AD67" s="173"/>
      <c r="AE67" s="177">
        <v>0</v>
      </c>
      <c r="AF67" s="173">
        <v>0</v>
      </c>
      <c r="AG67" s="173">
        <f t="shared" ref="AG67:AG92" si="28">AF67-AA67</f>
        <v>-10000</v>
      </c>
      <c r="AI67" s="169">
        <v>10000</v>
      </c>
      <c r="AJ67" s="169">
        <v>10000</v>
      </c>
      <c r="AK67" s="169">
        <f t="shared" si="9"/>
        <v>10000</v>
      </c>
      <c r="AL67" s="171">
        <f>IFERROR(VLOOKUP(B67,[3]rptBudgetaryBudgetCrossOrganiza!$A$7207:$N$7396,13,FALSE),"0")</f>
        <v>0</v>
      </c>
      <c r="AM67" s="171"/>
      <c r="AN67" s="171"/>
      <c r="AO67" s="171"/>
      <c r="AP67" s="171"/>
      <c r="AQ67" s="171">
        <f t="shared" ref="AQ67:AQ92" si="29">AP67-AJ67</f>
        <v>-10000</v>
      </c>
      <c r="AS67" s="142"/>
      <c r="AT67" s="142"/>
      <c r="AU67" s="142"/>
      <c r="AV67" s="142"/>
      <c r="AW67" s="142"/>
      <c r="AX67" s="142"/>
      <c r="AY67" s="142"/>
      <c r="AZ67" s="142">
        <f t="shared" si="22"/>
        <v>0</v>
      </c>
    </row>
    <row r="68" spans="1:52" x14ac:dyDescent="0.2">
      <c r="A68" s="196">
        <v>5</v>
      </c>
      <c r="B68" s="143" t="s">
        <v>334</v>
      </c>
      <c r="C68" s="192" t="str">
        <f t="shared" si="23"/>
        <v>20</v>
      </c>
      <c r="D68" s="192" t="str">
        <f t="shared" si="24"/>
        <v>28</v>
      </c>
      <c r="E68" s="185" t="str">
        <f t="shared" si="25"/>
        <v>843</v>
      </c>
      <c r="F68" s="143" t="str">
        <f t="shared" si="26"/>
        <v>6000.10</v>
      </c>
      <c r="G68" s="143" t="s">
        <v>270</v>
      </c>
      <c r="H68" s="141">
        <v>1950</v>
      </c>
      <c r="I68" s="141">
        <v>1950</v>
      </c>
      <c r="J68" s="141"/>
      <c r="K68" s="141"/>
      <c r="L68" s="141"/>
      <c r="M68" s="141">
        <v>1836.38</v>
      </c>
      <c r="N68" s="141">
        <v>1836.38</v>
      </c>
      <c r="O68" s="141">
        <f t="shared" si="27"/>
        <v>-113.61999999999989</v>
      </c>
      <c r="Q68" s="142">
        <f>IFERROR(VLOOKUP(B68,[2]rptBudgetaryBudgetCrossOrganiza!$A$2:$K$226,5,FALSE),"0")</f>
        <v>1950</v>
      </c>
      <c r="R68" s="142">
        <f>IFERROR(VLOOKUP(B68,[2]rptBudgetaryBudgetCrossOrganiza!$A$2:$K$226,7,FALSE),"0")</f>
        <v>1950</v>
      </c>
      <c r="S68" s="142"/>
      <c r="T68" s="142"/>
      <c r="U68" s="142"/>
      <c r="V68" s="142">
        <f>IFERROR(VLOOKUP(B68,[2]rptBudgetaryBudgetCrossOrganiza!$A$2:$K$226,10,FALSE),"0")</f>
        <v>1893.88</v>
      </c>
      <c r="W68" s="142">
        <v>1893.88</v>
      </c>
      <c r="X68" s="142">
        <f t="shared" si="21"/>
        <v>-56.119999999999891</v>
      </c>
      <c r="Z68" s="177">
        <v>1900</v>
      </c>
      <c r="AA68" s="177">
        <v>1900</v>
      </c>
      <c r="AB68" s="173"/>
      <c r="AC68" s="173"/>
      <c r="AD68" s="173"/>
      <c r="AE68" s="177">
        <v>2038.52</v>
      </c>
      <c r="AF68" s="173">
        <v>2038.52</v>
      </c>
      <c r="AG68" s="173">
        <f t="shared" si="28"/>
        <v>138.51999999999998</v>
      </c>
      <c r="AI68" s="169">
        <v>1900</v>
      </c>
      <c r="AJ68" s="169">
        <v>1900</v>
      </c>
      <c r="AK68" s="169">
        <f t="shared" ref="AK68:AK131" si="30">AJ68</f>
        <v>1900</v>
      </c>
      <c r="AL68" s="171">
        <f>IFERROR(VLOOKUP(B68,[3]rptBudgetaryBudgetCrossOrganiza!$A$7207:$N$7396,13,FALSE),"0")</f>
        <v>496.26</v>
      </c>
      <c r="AM68" s="171"/>
      <c r="AN68" s="171"/>
      <c r="AO68" s="171"/>
      <c r="AP68" s="171"/>
      <c r="AQ68" s="171">
        <f t="shared" si="29"/>
        <v>-1900</v>
      </c>
      <c r="AS68" s="142"/>
      <c r="AT68" s="142"/>
      <c r="AU68" s="142"/>
      <c r="AV68" s="142"/>
      <c r="AW68" s="142"/>
      <c r="AX68" s="142"/>
      <c r="AY68" s="142"/>
      <c r="AZ68" s="142">
        <f t="shared" si="22"/>
        <v>0</v>
      </c>
    </row>
    <row r="69" spans="1:52" x14ac:dyDescent="0.2">
      <c r="A69" s="196">
        <v>5</v>
      </c>
      <c r="B69" s="143" t="s">
        <v>172</v>
      </c>
      <c r="C69" s="192" t="str">
        <f t="shared" si="23"/>
        <v>20</v>
      </c>
      <c r="D69" s="192" t="str">
        <f t="shared" si="24"/>
        <v>28</v>
      </c>
      <c r="E69" s="185" t="str">
        <f t="shared" si="25"/>
        <v>843</v>
      </c>
      <c r="F69" s="143" t="str">
        <f t="shared" si="26"/>
        <v>6000.11</v>
      </c>
      <c r="G69" s="143" t="s">
        <v>271</v>
      </c>
      <c r="H69" s="141">
        <v>195</v>
      </c>
      <c r="I69" s="141">
        <v>195</v>
      </c>
      <c r="J69" s="141"/>
      <c r="K69" s="141"/>
      <c r="L69" s="141"/>
      <c r="M69" s="141">
        <v>87</v>
      </c>
      <c r="N69" s="141">
        <v>87</v>
      </c>
      <c r="O69" s="141">
        <f t="shared" si="27"/>
        <v>-108</v>
      </c>
      <c r="Q69" s="142">
        <f>IFERROR(VLOOKUP(B69,[2]rptBudgetaryBudgetCrossOrganiza!$A$2:$K$226,5,FALSE),"0")</f>
        <v>195</v>
      </c>
      <c r="R69" s="142">
        <f>IFERROR(VLOOKUP(B69,[2]rptBudgetaryBudgetCrossOrganiza!$A$2:$K$226,7,FALSE),"0")</f>
        <v>195</v>
      </c>
      <c r="S69" s="142"/>
      <c r="T69" s="142"/>
      <c r="U69" s="142"/>
      <c r="V69" s="142">
        <f>IFERROR(VLOOKUP(B69,[2]rptBudgetaryBudgetCrossOrganiza!$A$2:$K$226,10,FALSE),"0")</f>
        <v>87</v>
      </c>
      <c r="W69" s="142">
        <v>87</v>
      </c>
      <c r="X69" s="142">
        <f t="shared" si="21"/>
        <v>-108</v>
      </c>
      <c r="Z69" s="177">
        <v>150</v>
      </c>
      <c r="AA69" s="177">
        <v>150</v>
      </c>
      <c r="AB69" s="173"/>
      <c r="AC69" s="173"/>
      <c r="AD69" s="173"/>
      <c r="AE69" s="177">
        <v>0</v>
      </c>
      <c r="AF69" s="173">
        <v>0</v>
      </c>
      <c r="AG69" s="173">
        <f t="shared" si="28"/>
        <v>-150</v>
      </c>
      <c r="AI69" s="169">
        <v>150</v>
      </c>
      <c r="AJ69" s="169">
        <v>150</v>
      </c>
      <c r="AK69" s="169">
        <f t="shared" si="30"/>
        <v>150</v>
      </c>
      <c r="AL69" s="171">
        <f>IFERROR(VLOOKUP(B69,[3]rptBudgetaryBudgetCrossOrganiza!$A$7207:$N$7396,13,FALSE),"0")</f>
        <v>0</v>
      </c>
      <c r="AM69" s="171"/>
      <c r="AN69" s="171"/>
      <c r="AO69" s="171"/>
      <c r="AP69" s="171"/>
      <c r="AQ69" s="171">
        <f t="shared" si="29"/>
        <v>-150</v>
      </c>
      <c r="AS69" s="142"/>
      <c r="AT69" s="142"/>
      <c r="AU69" s="142"/>
      <c r="AV69" s="142"/>
      <c r="AW69" s="142"/>
      <c r="AX69" s="142"/>
      <c r="AY69" s="142"/>
      <c r="AZ69" s="142">
        <f t="shared" si="22"/>
        <v>0</v>
      </c>
    </row>
    <row r="70" spans="1:52" x14ac:dyDescent="0.2">
      <c r="A70" s="191">
        <v>6</v>
      </c>
      <c r="B70" s="143" t="s">
        <v>173</v>
      </c>
      <c r="C70" s="192" t="str">
        <f t="shared" si="23"/>
        <v>20</v>
      </c>
      <c r="D70" s="192" t="str">
        <f t="shared" si="24"/>
        <v>28</v>
      </c>
      <c r="E70" s="185" t="str">
        <f t="shared" si="25"/>
        <v>843</v>
      </c>
      <c r="F70" s="143" t="str">
        <f t="shared" si="26"/>
        <v>6100.01</v>
      </c>
      <c r="G70" s="143" t="s">
        <v>86</v>
      </c>
      <c r="H70" s="141">
        <v>510</v>
      </c>
      <c r="I70" s="141">
        <v>510</v>
      </c>
      <c r="J70" s="141"/>
      <c r="K70" s="141"/>
      <c r="L70" s="141"/>
      <c r="M70" s="141">
        <v>717.57</v>
      </c>
      <c r="N70" s="141">
        <v>717.57</v>
      </c>
      <c r="O70" s="141">
        <f t="shared" si="27"/>
        <v>207.57000000000005</v>
      </c>
      <c r="Q70" s="142">
        <f>IFERROR(VLOOKUP(B70,[2]rptBudgetaryBudgetCrossOrganiza!$A$2:$K$226,5,FALSE),"0")</f>
        <v>510</v>
      </c>
      <c r="R70" s="142">
        <f>IFERROR(VLOOKUP(B70,[2]rptBudgetaryBudgetCrossOrganiza!$A$2:$K$226,7,FALSE),"0")</f>
        <v>510</v>
      </c>
      <c r="S70" s="142"/>
      <c r="T70" s="142"/>
      <c r="U70" s="142"/>
      <c r="V70" s="142">
        <f>IFERROR(VLOOKUP(B70,[2]rptBudgetaryBudgetCrossOrganiza!$A$2:$K$226,10,FALSE),"0")</f>
        <v>577.24</v>
      </c>
      <c r="W70" s="142">
        <v>577.24</v>
      </c>
      <c r="X70" s="142">
        <f t="shared" si="21"/>
        <v>67.240000000000009</v>
      </c>
      <c r="Z70" s="177">
        <v>600</v>
      </c>
      <c r="AA70" s="177">
        <v>600</v>
      </c>
      <c r="AB70" s="173"/>
      <c r="AC70" s="173"/>
      <c r="AD70" s="173"/>
      <c r="AE70" s="177">
        <v>653.16999999999996</v>
      </c>
      <c r="AF70" s="173">
        <v>653.16999999999996</v>
      </c>
      <c r="AG70" s="173">
        <f t="shared" si="28"/>
        <v>53.169999999999959</v>
      </c>
      <c r="AI70" s="169">
        <v>600</v>
      </c>
      <c r="AJ70" s="169">
        <v>600</v>
      </c>
      <c r="AK70" s="169">
        <f t="shared" si="30"/>
        <v>600</v>
      </c>
      <c r="AL70" s="171">
        <f>IFERROR(VLOOKUP(B70,[3]rptBudgetaryBudgetCrossOrganiza!$A$7207:$N$7396,13,FALSE),"0")</f>
        <v>161.16</v>
      </c>
      <c r="AM70" s="171"/>
      <c r="AN70" s="171"/>
      <c r="AO70" s="171"/>
      <c r="AP70" s="171"/>
      <c r="AQ70" s="171">
        <f t="shared" si="29"/>
        <v>-600</v>
      </c>
      <c r="AS70" s="142"/>
      <c r="AT70" s="142"/>
      <c r="AU70" s="142"/>
      <c r="AV70" s="142"/>
      <c r="AW70" s="142"/>
      <c r="AX70" s="142"/>
      <c r="AY70" s="142"/>
      <c r="AZ70" s="142">
        <f t="shared" si="22"/>
        <v>0</v>
      </c>
    </row>
    <row r="71" spans="1:52" x14ac:dyDescent="0.2">
      <c r="A71" s="191">
        <v>6</v>
      </c>
      <c r="B71" s="143" t="s">
        <v>174</v>
      </c>
      <c r="C71" s="192" t="str">
        <f t="shared" si="23"/>
        <v>20</v>
      </c>
      <c r="D71" s="192" t="str">
        <f t="shared" si="24"/>
        <v>28</v>
      </c>
      <c r="E71" s="185" t="str">
        <f t="shared" si="25"/>
        <v>843</v>
      </c>
      <c r="F71" s="143" t="str">
        <f t="shared" si="26"/>
        <v>6100.04</v>
      </c>
      <c r="G71" s="143" t="s">
        <v>272</v>
      </c>
      <c r="H71" s="141">
        <v>1500</v>
      </c>
      <c r="I71" s="141">
        <v>1500</v>
      </c>
      <c r="J71" s="141"/>
      <c r="K71" s="141"/>
      <c r="L71" s="141"/>
      <c r="M71" s="141">
        <v>1030.93</v>
      </c>
      <c r="N71" s="141">
        <v>1030.93</v>
      </c>
      <c r="O71" s="141">
        <f t="shared" si="27"/>
        <v>-469.06999999999994</v>
      </c>
      <c r="Q71" s="142">
        <f>IFERROR(VLOOKUP(B71,[2]rptBudgetaryBudgetCrossOrganiza!$A$2:$K$226,5,FALSE),"0")</f>
        <v>1500</v>
      </c>
      <c r="R71" s="142">
        <f>IFERROR(VLOOKUP(B71,[2]rptBudgetaryBudgetCrossOrganiza!$A$2:$K$226,7,FALSE),"0")</f>
        <v>1500</v>
      </c>
      <c r="S71" s="142"/>
      <c r="T71" s="142"/>
      <c r="U71" s="142"/>
      <c r="V71" s="142">
        <f>IFERROR(VLOOKUP(B71,[2]rptBudgetaryBudgetCrossOrganiza!$A$2:$K$226,10,FALSE),"0")</f>
        <v>1040.19</v>
      </c>
      <c r="W71" s="142">
        <v>1040.19</v>
      </c>
      <c r="X71" s="142">
        <f t="shared" si="21"/>
        <v>-459.80999999999995</v>
      </c>
      <c r="Z71" s="177">
        <v>1400</v>
      </c>
      <c r="AA71" s="177">
        <v>1400</v>
      </c>
      <c r="AB71" s="173"/>
      <c r="AC71" s="173"/>
      <c r="AD71" s="173"/>
      <c r="AE71" s="177">
        <v>1038.8599999999999</v>
      </c>
      <c r="AF71" s="173">
        <v>1038.8599999999999</v>
      </c>
      <c r="AG71" s="173">
        <f t="shared" si="28"/>
        <v>-361.1400000000001</v>
      </c>
      <c r="AI71" s="169">
        <v>1400</v>
      </c>
      <c r="AJ71" s="169">
        <v>1400</v>
      </c>
      <c r="AK71" s="169">
        <f t="shared" si="30"/>
        <v>1400</v>
      </c>
      <c r="AL71" s="171">
        <f>IFERROR(VLOOKUP(B71,[3]rptBudgetaryBudgetCrossOrganiza!$A$7207:$N$7396,13,FALSE),"0")</f>
        <v>286.83</v>
      </c>
      <c r="AM71" s="171"/>
      <c r="AN71" s="171"/>
      <c r="AO71" s="171"/>
      <c r="AP71" s="171"/>
      <c r="AQ71" s="171">
        <f t="shared" si="29"/>
        <v>-1400</v>
      </c>
      <c r="AS71" s="142"/>
      <c r="AT71" s="142"/>
      <c r="AU71" s="142"/>
      <c r="AV71" s="142"/>
      <c r="AW71" s="142"/>
      <c r="AX71" s="142"/>
      <c r="AY71" s="142"/>
      <c r="AZ71" s="142">
        <f t="shared" si="22"/>
        <v>0</v>
      </c>
    </row>
    <row r="72" spans="1:52" x14ac:dyDescent="0.2">
      <c r="A72" s="191">
        <v>6</v>
      </c>
      <c r="B72" s="143" t="s">
        <v>175</v>
      </c>
      <c r="C72" s="192" t="str">
        <f t="shared" si="23"/>
        <v>20</v>
      </c>
      <c r="D72" s="192" t="str">
        <f t="shared" si="24"/>
        <v>28</v>
      </c>
      <c r="E72" s="185" t="str">
        <f t="shared" si="25"/>
        <v>843</v>
      </c>
      <c r="F72" s="143" t="str">
        <f t="shared" si="26"/>
        <v>6240.05</v>
      </c>
      <c r="G72" s="143" t="s">
        <v>273</v>
      </c>
      <c r="H72" s="141">
        <v>1700</v>
      </c>
      <c r="I72" s="141">
        <v>1700</v>
      </c>
      <c r="J72" s="141"/>
      <c r="K72" s="141"/>
      <c r="L72" s="141"/>
      <c r="M72" s="141">
        <v>1321.43</v>
      </c>
      <c r="N72" s="141">
        <v>1321.43</v>
      </c>
      <c r="O72" s="141">
        <f t="shared" si="27"/>
        <v>-378.56999999999994</v>
      </c>
      <c r="Q72" s="142">
        <f>IFERROR(VLOOKUP(B72,[2]rptBudgetaryBudgetCrossOrganiza!$A$2:$K$226,5,FALSE),"0")</f>
        <v>2000</v>
      </c>
      <c r="R72" s="142">
        <f>IFERROR(VLOOKUP(B72,[2]rptBudgetaryBudgetCrossOrganiza!$A$2:$K$226,7,FALSE),"0")</f>
        <v>2000</v>
      </c>
      <c r="S72" s="142"/>
      <c r="T72" s="142"/>
      <c r="U72" s="142"/>
      <c r="V72" s="142">
        <f>IFERROR(VLOOKUP(B72,[2]rptBudgetaryBudgetCrossOrganiza!$A$2:$K$226,10,FALSE),"0")</f>
        <v>1296.1199999999999</v>
      </c>
      <c r="W72" s="142">
        <v>1296.1199999999999</v>
      </c>
      <c r="X72" s="142">
        <f t="shared" si="21"/>
        <v>-703.88000000000011</v>
      </c>
      <c r="Z72" s="177">
        <v>1900</v>
      </c>
      <c r="AA72" s="177">
        <v>1900</v>
      </c>
      <c r="AB72" s="173"/>
      <c r="AC72" s="173"/>
      <c r="AD72" s="173"/>
      <c r="AE72" s="177">
        <v>1359.69</v>
      </c>
      <c r="AF72" s="173">
        <v>1359.69</v>
      </c>
      <c r="AG72" s="173">
        <f t="shared" si="28"/>
        <v>-540.30999999999995</v>
      </c>
      <c r="AI72" s="169">
        <v>1900</v>
      </c>
      <c r="AJ72" s="169">
        <v>1900</v>
      </c>
      <c r="AK72" s="169">
        <f t="shared" si="30"/>
        <v>1900</v>
      </c>
      <c r="AL72" s="171">
        <f>IFERROR(VLOOKUP(B72,[3]rptBudgetaryBudgetCrossOrganiza!$A$7207:$N$7396,13,FALSE),"0")</f>
        <v>29.85</v>
      </c>
      <c r="AM72" s="171"/>
      <c r="AN72" s="171"/>
      <c r="AO72" s="171"/>
      <c r="AP72" s="171"/>
      <c r="AQ72" s="171">
        <f t="shared" si="29"/>
        <v>-1900</v>
      </c>
      <c r="AS72" s="142"/>
      <c r="AT72" s="142"/>
      <c r="AU72" s="142"/>
      <c r="AV72" s="142"/>
      <c r="AW72" s="142"/>
      <c r="AX72" s="142"/>
      <c r="AY72" s="142"/>
      <c r="AZ72" s="142">
        <f t="shared" si="22"/>
        <v>0</v>
      </c>
    </row>
    <row r="73" spans="1:52" x14ac:dyDescent="0.2">
      <c r="A73" s="191">
        <v>6</v>
      </c>
      <c r="B73" s="143" t="s">
        <v>176</v>
      </c>
      <c r="C73" s="192" t="str">
        <f t="shared" si="23"/>
        <v>20</v>
      </c>
      <c r="D73" s="192" t="str">
        <f t="shared" si="24"/>
        <v>28</v>
      </c>
      <c r="E73" s="185" t="str">
        <f t="shared" si="25"/>
        <v>843</v>
      </c>
      <c r="F73" s="143" t="str">
        <f t="shared" si="26"/>
        <v>6400.03</v>
      </c>
      <c r="G73" s="143" t="s">
        <v>275</v>
      </c>
      <c r="H73" s="141">
        <v>1700</v>
      </c>
      <c r="I73" s="141">
        <v>1700</v>
      </c>
      <c r="J73" s="141"/>
      <c r="K73" s="141"/>
      <c r="L73" s="141"/>
      <c r="M73" s="141">
        <v>1218.1500000000001</v>
      </c>
      <c r="N73" s="141">
        <v>1218.1500000000001</v>
      </c>
      <c r="O73" s="141">
        <f t="shared" si="27"/>
        <v>-481.84999999999991</v>
      </c>
      <c r="Q73" s="142">
        <f>IFERROR(VLOOKUP(B73,[2]rptBudgetaryBudgetCrossOrganiza!$A$2:$K$226,5,FALSE),"0")</f>
        <v>1700</v>
      </c>
      <c r="R73" s="142">
        <f>IFERROR(VLOOKUP(B73,[2]rptBudgetaryBudgetCrossOrganiza!$A$2:$K$226,7,FALSE),"0")</f>
        <v>1700</v>
      </c>
      <c r="S73" s="142"/>
      <c r="T73" s="142"/>
      <c r="U73" s="142"/>
      <c r="V73" s="142">
        <f>IFERROR(VLOOKUP(B73,[2]rptBudgetaryBudgetCrossOrganiza!$A$2:$K$226,10,FALSE),"0")</f>
        <v>429.23</v>
      </c>
      <c r="W73" s="142">
        <v>429.23</v>
      </c>
      <c r="X73" s="142">
        <f t="shared" si="21"/>
        <v>-1270.77</v>
      </c>
      <c r="Z73" s="177">
        <v>1700</v>
      </c>
      <c r="AA73" s="177">
        <v>1700</v>
      </c>
      <c r="AB73" s="173"/>
      <c r="AC73" s="173"/>
      <c r="AD73" s="173"/>
      <c r="AE73" s="177">
        <v>186.69</v>
      </c>
      <c r="AF73" s="173">
        <v>186.69</v>
      </c>
      <c r="AG73" s="173">
        <f t="shared" si="28"/>
        <v>-1513.31</v>
      </c>
      <c r="AI73" s="169">
        <v>1700</v>
      </c>
      <c r="AJ73" s="169">
        <v>1700</v>
      </c>
      <c r="AK73" s="169">
        <f t="shared" si="30"/>
        <v>1700</v>
      </c>
      <c r="AL73" s="171">
        <f>IFERROR(VLOOKUP(B73,[3]rptBudgetaryBudgetCrossOrganiza!$A$7207:$N$7396,13,FALSE),"0")</f>
        <v>118.63</v>
      </c>
      <c r="AM73" s="171"/>
      <c r="AN73" s="171"/>
      <c r="AO73" s="171"/>
      <c r="AP73" s="171"/>
      <c r="AQ73" s="171">
        <f t="shared" si="29"/>
        <v>-1700</v>
      </c>
      <c r="AS73" s="142"/>
      <c r="AT73" s="142"/>
      <c r="AU73" s="142"/>
      <c r="AV73" s="142"/>
      <c r="AW73" s="142"/>
      <c r="AX73" s="142"/>
      <c r="AY73" s="142"/>
      <c r="AZ73" s="142">
        <f t="shared" si="22"/>
        <v>0</v>
      </c>
    </row>
    <row r="74" spans="1:52" x14ac:dyDescent="0.2">
      <c r="A74" s="191">
        <v>6</v>
      </c>
      <c r="B74" s="143" t="s">
        <v>177</v>
      </c>
      <c r="C74" s="192" t="str">
        <f t="shared" si="23"/>
        <v>20</v>
      </c>
      <c r="D74" s="192" t="str">
        <f t="shared" si="24"/>
        <v>28</v>
      </c>
      <c r="E74" s="185" t="str">
        <f t="shared" si="25"/>
        <v>843</v>
      </c>
      <c r="F74" s="143" t="str">
        <f t="shared" si="26"/>
        <v>6600.05</v>
      </c>
      <c r="G74" s="143" t="s">
        <v>276</v>
      </c>
      <c r="H74" s="141">
        <v>60</v>
      </c>
      <c r="I74" s="141">
        <v>60</v>
      </c>
      <c r="J74" s="141"/>
      <c r="K74" s="141"/>
      <c r="L74" s="141"/>
      <c r="M74" s="141">
        <v>0</v>
      </c>
      <c r="N74" s="141">
        <v>0</v>
      </c>
      <c r="O74" s="141">
        <f t="shared" si="27"/>
        <v>-60</v>
      </c>
      <c r="Q74" s="142">
        <f>IFERROR(VLOOKUP(B74,[2]rptBudgetaryBudgetCrossOrganiza!$A$2:$K$226,5,FALSE),"0")</f>
        <v>60</v>
      </c>
      <c r="R74" s="142">
        <f>IFERROR(VLOOKUP(B74,[2]rptBudgetaryBudgetCrossOrganiza!$A$2:$K$226,7,FALSE),"0")</f>
        <v>60</v>
      </c>
      <c r="S74" s="142"/>
      <c r="T74" s="142"/>
      <c r="U74" s="142"/>
      <c r="V74" s="142">
        <f>IFERROR(VLOOKUP(B74,[2]rptBudgetaryBudgetCrossOrganiza!$A$2:$K$226,10,FALSE),"0")</f>
        <v>0</v>
      </c>
      <c r="W74" s="142">
        <v>0</v>
      </c>
      <c r="X74" s="142">
        <f t="shared" si="21"/>
        <v>-60</v>
      </c>
      <c r="Z74" s="177">
        <v>50</v>
      </c>
      <c r="AA74" s="177">
        <v>50</v>
      </c>
      <c r="AB74" s="173"/>
      <c r="AC74" s="173"/>
      <c r="AD74" s="173"/>
      <c r="AE74" s="177">
        <v>0</v>
      </c>
      <c r="AF74" s="173">
        <v>0</v>
      </c>
      <c r="AG74" s="173">
        <f t="shared" si="28"/>
        <v>-50</v>
      </c>
      <c r="AI74" s="169">
        <v>50</v>
      </c>
      <c r="AJ74" s="169">
        <v>50</v>
      </c>
      <c r="AK74" s="169">
        <f t="shared" si="30"/>
        <v>50</v>
      </c>
      <c r="AL74" s="171">
        <f>IFERROR(VLOOKUP(B74,[3]rptBudgetaryBudgetCrossOrganiza!$A$7207:$N$7396,13,FALSE),"0")</f>
        <v>0</v>
      </c>
      <c r="AM74" s="171"/>
      <c r="AN74" s="171"/>
      <c r="AO74" s="171"/>
      <c r="AP74" s="171"/>
      <c r="AQ74" s="171">
        <f t="shared" si="29"/>
        <v>-50</v>
      </c>
      <c r="AS74" s="142"/>
      <c r="AT74" s="142"/>
      <c r="AU74" s="142"/>
      <c r="AV74" s="142"/>
      <c r="AW74" s="142"/>
      <c r="AX74" s="142"/>
      <c r="AY74" s="142"/>
      <c r="AZ74" s="142">
        <f t="shared" si="22"/>
        <v>0</v>
      </c>
    </row>
    <row r="75" spans="1:52" x14ac:dyDescent="0.2">
      <c r="A75" s="191">
        <v>6</v>
      </c>
      <c r="B75" s="143" t="s">
        <v>178</v>
      </c>
      <c r="C75" s="192" t="str">
        <f t="shared" si="23"/>
        <v>20</v>
      </c>
      <c r="D75" s="192" t="str">
        <f t="shared" si="24"/>
        <v>28</v>
      </c>
      <c r="E75" s="185" t="str">
        <f t="shared" si="25"/>
        <v>843</v>
      </c>
      <c r="F75" s="143" t="str">
        <f t="shared" si="26"/>
        <v>6600.25</v>
      </c>
      <c r="G75" s="143" t="s">
        <v>112</v>
      </c>
      <c r="H75" s="141">
        <v>4720</v>
      </c>
      <c r="I75" s="141">
        <v>4720</v>
      </c>
      <c r="J75" s="141"/>
      <c r="K75" s="141"/>
      <c r="L75" s="141"/>
      <c r="M75" s="141">
        <v>4720</v>
      </c>
      <c r="N75" s="141">
        <v>4720</v>
      </c>
      <c r="O75" s="141">
        <f t="shared" si="27"/>
        <v>0</v>
      </c>
      <c r="Q75" s="142">
        <f>IFERROR(VLOOKUP(B75,[2]rptBudgetaryBudgetCrossOrganiza!$A$2:$K$226,5,FALSE),"0")</f>
        <v>4720</v>
      </c>
      <c r="R75" s="142">
        <f>IFERROR(VLOOKUP(B75,[2]rptBudgetaryBudgetCrossOrganiza!$A$2:$K$226,7,FALSE),"0")</f>
        <v>4720</v>
      </c>
      <c r="S75" s="142"/>
      <c r="T75" s="142"/>
      <c r="U75" s="142"/>
      <c r="V75" s="142">
        <f>IFERROR(VLOOKUP(B75,[2]rptBudgetaryBudgetCrossOrganiza!$A$2:$K$226,10,FALSE),"0")</f>
        <v>4720</v>
      </c>
      <c r="W75" s="142">
        <v>4720</v>
      </c>
      <c r="X75" s="142">
        <f t="shared" si="21"/>
        <v>0</v>
      </c>
      <c r="Z75" s="177">
        <v>4335</v>
      </c>
      <c r="AA75" s="177">
        <v>4335</v>
      </c>
      <c r="AB75" s="173"/>
      <c r="AC75" s="173"/>
      <c r="AD75" s="173"/>
      <c r="AE75" s="177">
        <v>3251.57</v>
      </c>
      <c r="AF75" s="173">
        <v>3251.57</v>
      </c>
      <c r="AG75" s="173">
        <f t="shared" si="28"/>
        <v>-1083.4299999999998</v>
      </c>
      <c r="AI75" s="169">
        <v>4335</v>
      </c>
      <c r="AJ75" s="169">
        <v>4335</v>
      </c>
      <c r="AK75" s="169">
        <f t="shared" si="30"/>
        <v>4335</v>
      </c>
      <c r="AL75" s="171">
        <f>IFERROR(VLOOKUP(B75,[3]rptBudgetaryBudgetCrossOrganiza!$A$7207:$N$7396,13,FALSE),"0")</f>
        <v>0</v>
      </c>
      <c r="AM75" s="171"/>
      <c r="AN75" s="171"/>
      <c r="AO75" s="171"/>
      <c r="AP75" s="171"/>
      <c r="AQ75" s="171">
        <f t="shared" si="29"/>
        <v>-4335</v>
      </c>
      <c r="AS75" s="142"/>
      <c r="AT75" s="142"/>
      <c r="AU75" s="142"/>
      <c r="AV75" s="142"/>
      <c r="AW75" s="142"/>
      <c r="AX75" s="142"/>
      <c r="AY75" s="142"/>
      <c r="AZ75" s="142">
        <f t="shared" si="22"/>
        <v>0</v>
      </c>
    </row>
    <row r="76" spans="1:52" x14ac:dyDescent="0.2">
      <c r="A76" s="191">
        <v>6</v>
      </c>
      <c r="B76" s="143" t="s">
        <v>179</v>
      </c>
      <c r="C76" s="192" t="str">
        <f t="shared" si="23"/>
        <v>20</v>
      </c>
      <c r="D76" s="192" t="str">
        <f t="shared" si="24"/>
        <v>28</v>
      </c>
      <c r="E76" s="185" t="str">
        <f t="shared" si="25"/>
        <v>843</v>
      </c>
      <c r="F76" s="143" t="str">
        <f t="shared" si="26"/>
        <v>6600.27</v>
      </c>
      <c r="G76" s="143" t="s">
        <v>277</v>
      </c>
      <c r="H76" s="141">
        <v>9400</v>
      </c>
      <c r="I76" s="141">
        <v>9400</v>
      </c>
      <c r="J76" s="141"/>
      <c r="K76" s="141"/>
      <c r="L76" s="141"/>
      <c r="M76" s="141">
        <v>19168.75</v>
      </c>
      <c r="N76" s="141">
        <v>19168.75</v>
      </c>
      <c r="O76" s="141">
        <f t="shared" si="27"/>
        <v>9768.75</v>
      </c>
      <c r="Q76" s="142">
        <f>IFERROR(VLOOKUP(B76,[2]rptBudgetaryBudgetCrossOrganiza!$A$2:$K$226,5,FALSE),"0")</f>
        <v>9400</v>
      </c>
      <c r="R76" s="142">
        <f>IFERROR(VLOOKUP(B76,[2]rptBudgetaryBudgetCrossOrganiza!$A$2:$K$226,7,FALSE),"0")</f>
        <v>9400</v>
      </c>
      <c r="S76" s="142"/>
      <c r="T76" s="142"/>
      <c r="U76" s="142"/>
      <c r="V76" s="142">
        <f>IFERROR(VLOOKUP(B76,[2]rptBudgetaryBudgetCrossOrganiza!$A$2:$K$226,10,FALSE),"0")</f>
        <v>6113.99</v>
      </c>
      <c r="W76" s="142">
        <v>6113.99</v>
      </c>
      <c r="X76" s="142">
        <f t="shared" si="21"/>
        <v>-3286.01</v>
      </c>
      <c r="Z76" s="177">
        <v>7200</v>
      </c>
      <c r="AA76" s="177">
        <v>7200</v>
      </c>
      <c r="AB76" s="173"/>
      <c r="AC76" s="173"/>
      <c r="AD76" s="173"/>
      <c r="AE76" s="177">
        <v>5081.93</v>
      </c>
      <c r="AF76" s="173">
        <v>5081.93</v>
      </c>
      <c r="AG76" s="173">
        <f t="shared" si="28"/>
        <v>-2118.0699999999997</v>
      </c>
      <c r="AI76" s="169">
        <v>7200</v>
      </c>
      <c r="AJ76" s="169">
        <v>7200</v>
      </c>
      <c r="AK76" s="169">
        <f t="shared" si="30"/>
        <v>7200</v>
      </c>
      <c r="AL76" s="171">
        <f>IFERROR(VLOOKUP(B76,[3]rptBudgetaryBudgetCrossOrganiza!$A$7207:$N$7396,13,FALSE),"0")</f>
        <v>0</v>
      </c>
      <c r="AM76" s="171"/>
      <c r="AN76" s="171"/>
      <c r="AO76" s="171"/>
      <c r="AP76" s="171"/>
      <c r="AQ76" s="171">
        <f t="shared" si="29"/>
        <v>-7200</v>
      </c>
      <c r="AS76" s="142"/>
      <c r="AT76" s="142"/>
      <c r="AU76" s="142"/>
      <c r="AV76" s="142"/>
      <c r="AW76" s="142"/>
      <c r="AX76" s="142"/>
      <c r="AY76" s="142"/>
      <c r="AZ76" s="142">
        <f t="shared" si="22"/>
        <v>0</v>
      </c>
    </row>
    <row r="77" spans="1:52" x14ac:dyDescent="0.2">
      <c r="A77" s="191">
        <v>8</v>
      </c>
      <c r="B77" s="143" t="s">
        <v>356</v>
      </c>
      <c r="C77" s="192" t="str">
        <f t="shared" si="23"/>
        <v>20</v>
      </c>
      <c r="D77" s="192" t="str">
        <f t="shared" si="24"/>
        <v>28</v>
      </c>
      <c r="E77" s="185" t="str">
        <f t="shared" si="25"/>
        <v>843</v>
      </c>
      <c r="F77" s="143" t="str">
        <f t="shared" si="26"/>
        <v>8300.22</v>
      </c>
      <c r="G77" s="143" t="s">
        <v>278</v>
      </c>
      <c r="H77" s="141">
        <v>0</v>
      </c>
      <c r="I77" s="141">
        <v>0</v>
      </c>
      <c r="J77" s="141"/>
      <c r="K77" s="141"/>
      <c r="L77" s="141"/>
      <c r="M77" s="141">
        <v>0</v>
      </c>
      <c r="N77" s="141">
        <v>0</v>
      </c>
      <c r="O77" s="141">
        <f t="shared" si="27"/>
        <v>0</v>
      </c>
      <c r="Q77" s="142">
        <f>IFERROR(VLOOKUP(B77,[2]rptBudgetaryBudgetCrossOrganiza!$A$2:$K$226,5,FALSE),"0")</f>
        <v>0</v>
      </c>
      <c r="R77" s="142">
        <f>IFERROR(VLOOKUP(B77,[2]rptBudgetaryBudgetCrossOrganiza!$A$2:$K$226,7,FALSE),"0")</f>
        <v>0</v>
      </c>
      <c r="S77" s="142"/>
      <c r="T77" s="142"/>
      <c r="U77" s="142"/>
      <c r="V77" s="142">
        <f>IFERROR(VLOOKUP(B77,[2]rptBudgetaryBudgetCrossOrganiza!$A$2:$K$226,10,FALSE),"0")</f>
        <v>0</v>
      </c>
      <c r="W77" s="142">
        <v>0</v>
      </c>
      <c r="X77" s="142">
        <f t="shared" si="21"/>
        <v>0</v>
      </c>
      <c r="Z77" s="177">
        <v>1000</v>
      </c>
      <c r="AA77" s="177">
        <v>1000</v>
      </c>
      <c r="AB77" s="173"/>
      <c r="AC77" s="173"/>
      <c r="AD77" s="173"/>
      <c r="AE77" s="177">
        <v>0</v>
      </c>
      <c r="AF77" s="173">
        <v>0</v>
      </c>
      <c r="AG77" s="173">
        <f t="shared" si="28"/>
        <v>-1000</v>
      </c>
      <c r="AI77" s="169">
        <v>1000</v>
      </c>
      <c r="AJ77" s="169">
        <v>1000</v>
      </c>
      <c r="AK77" s="169">
        <f t="shared" si="30"/>
        <v>1000</v>
      </c>
      <c r="AL77" s="171">
        <f>IFERROR(VLOOKUP(B77,[3]rptBudgetaryBudgetCrossOrganiza!$A$7207:$N$7396,13,FALSE),"0")</f>
        <v>0</v>
      </c>
      <c r="AM77" s="171"/>
      <c r="AN77" s="171"/>
      <c r="AO77" s="171"/>
      <c r="AP77" s="171"/>
      <c r="AQ77" s="171">
        <f t="shared" si="29"/>
        <v>-1000</v>
      </c>
      <c r="AS77" s="142"/>
      <c r="AT77" s="142"/>
      <c r="AU77" s="142"/>
      <c r="AV77" s="142"/>
      <c r="AW77" s="142"/>
      <c r="AX77" s="142"/>
      <c r="AY77" s="142"/>
      <c r="AZ77" s="142">
        <f t="shared" si="22"/>
        <v>0</v>
      </c>
    </row>
    <row r="78" spans="1:52" x14ac:dyDescent="0.2">
      <c r="A78" s="191">
        <v>8</v>
      </c>
      <c r="B78" s="143" t="s">
        <v>180</v>
      </c>
      <c r="C78" s="192" t="str">
        <f t="shared" si="23"/>
        <v>20</v>
      </c>
      <c r="D78" s="192" t="str">
        <f t="shared" si="24"/>
        <v>28</v>
      </c>
      <c r="E78" s="185" t="str">
        <f t="shared" si="25"/>
        <v>843</v>
      </c>
      <c r="F78" s="143" t="str">
        <f t="shared" si="26"/>
        <v>8300.97</v>
      </c>
      <c r="G78" s="143" t="s">
        <v>279</v>
      </c>
      <c r="H78" s="141">
        <v>3000</v>
      </c>
      <c r="I78" s="141">
        <v>3000</v>
      </c>
      <c r="J78" s="141"/>
      <c r="K78" s="141"/>
      <c r="L78" s="141"/>
      <c r="M78" s="141">
        <v>0</v>
      </c>
      <c r="N78" s="141">
        <v>0</v>
      </c>
      <c r="O78" s="141">
        <f t="shared" si="27"/>
        <v>-3000</v>
      </c>
      <c r="Q78" s="142">
        <f>IFERROR(VLOOKUP(B78,[2]rptBudgetaryBudgetCrossOrganiza!$A$2:$K$226,5,FALSE),"0")</f>
        <v>3000</v>
      </c>
      <c r="R78" s="142">
        <f>IFERROR(VLOOKUP(B78,[2]rptBudgetaryBudgetCrossOrganiza!$A$2:$K$226,7,FALSE),"0")</f>
        <v>3000</v>
      </c>
      <c r="S78" s="142"/>
      <c r="T78" s="142"/>
      <c r="U78" s="142"/>
      <c r="V78" s="142">
        <f>IFERROR(VLOOKUP(B78,[2]rptBudgetaryBudgetCrossOrganiza!$A$2:$K$226,10,FALSE),"0")</f>
        <v>0</v>
      </c>
      <c r="W78" s="142">
        <v>0</v>
      </c>
      <c r="X78" s="142">
        <f t="shared" si="21"/>
        <v>-3000</v>
      </c>
      <c r="Z78" s="177">
        <v>2000</v>
      </c>
      <c r="AA78" s="177">
        <v>2000</v>
      </c>
      <c r="AB78" s="173"/>
      <c r="AC78" s="173"/>
      <c r="AD78" s="173"/>
      <c r="AE78" s="177">
        <v>0</v>
      </c>
      <c r="AF78" s="173">
        <v>0</v>
      </c>
      <c r="AG78" s="173">
        <f t="shared" si="28"/>
        <v>-2000</v>
      </c>
      <c r="AI78" s="169">
        <v>2000</v>
      </c>
      <c r="AJ78" s="169">
        <v>2000</v>
      </c>
      <c r="AK78" s="169">
        <f t="shared" si="30"/>
        <v>2000</v>
      </c>
      <c r="AL78" s="171">
        <f>IFERROR(VLOOKUP(B78,[3]rptBudgetaryBudgetCrossOrganiza!$A$7207:$N$7396,13,FALSE),"0")</f>
        <v>0</v>
      </c>
      <c r="AM78" s="171"/>
      <c r="AN78" s="171"/>
      <c r="AO78" s="171"/>
      <c r="AP78" s="171"/>
      <c r="AQ78" s="171">
        <f t="shared" si="29"/>
        <v>-2000</v>
      </c>
      <c r="AS78" s="142"/>
      <c r="AT78" s="142"/>
      <c r="AU78" s="142"/>
      <c r="AV78" s="142"/>
      <c r="AW78" s="142"/>
      <c r="AX78" s="142"/>
      <c r="AY78" s="142"/>
      <c r="AZ78" s="142">
        <f t="shared" si="22"/>
        <v>0</v>
      </c>
    </row>
    <row r="79" spans="1:52" x14ac:dyDescent="0.2">
      <c r="A79" s="191">
        <v>8</v>
      </c>
      <c r="B79" s="143" t="s">
        <v>181</v>
      </c>
      <c r="C79" s="192" t="str">
        <f t="shared" si="23"/>
        <v>20</v>
      </c>
      <c r="D79" s="192" t="str">
        <f t="shared" si="24"/>
        <v>28</v>
      </c>
      <c r="E79" s="185" t="str">
        <f t="shared" si="25"/>
        <v>843</v>
      </c>
      <c r="F79" s="143" t="str">
        <f t="shared" si="26"/>
        <v>8300.99</v>
      </c>
      <c r="G79" s="143" t="s">
        <v>280</v>
      </c>
      <c r="H79" s="141">
        <v>0</v>
      </c>
      <c r="I79" s="141">
        <v>0</v>
      </c>
      <c r="J79" s="141"/>
      <c r="K79" s="141"/>
      <c r="L79" s="141"/>
      <c r="M79" s="141">
        <v>0</v>
      </c>
      <c r="N79" s="141">
        <v>0</v>
      </c>
      <c r="O79" s="141">
        <f t="shared" si="27"/>
        <v>0</v>
      </c>
      <c r="Q79" s="142">
        <f>IFERROR(VLOOKUP(B79,[2]rptBudgetaryBudgetCrossOrganiza!$A$2:$K$226,5,FALSE),"0")</f>
        <v>0</v>
      </c>
      <c r="R79" s="142">
        <f>IFERROR(VLOOKUP(B79,[2]rptBudgetaryBudgetCrossOrganiza!$A$2:$K$226,7,FALSE),"0")</f>
        <v>0</v>
      </c>
      <c r="S79" s="142"/>
      <c r="T79" s="142"/>
      <c r="U79" s="142"/>
      <c r="V79" s="142">
        <f>IFERROR(VLOOKUP(B79,[2]rptBudgetaryBudgetCrossOrganiza!$A$2:$K$226,10,FALSE),"0")</f>
        <v>0</v>
      </c>
      <c r="W79" s="142">
        <v>0</v>
      </c>
      <c r="X79" s="142"/>
      <c r="Z79" s="177">
        <v>0</v>
      </c>
      <c r="AA79" s="177">
        <v>0</v>
      </c>
      <c r="AB79" s="173"/>
      <c r="AC79" s="173"/>
      <c r="AD79" s="173"/>
      <c r="AE79" s="177">
        <v>0</v>
      </c>
      <c r="AF79" s="173">
        <v>0</v>
      </c>
      <c r="AG79" s="173">
        <f t="shared" si="28"/>
        <v>0</v>
      </c>
      <c r="AI79" s="169">
        <v>0</v>
      </c>
      <c r="AJ79" s="169">
        <v>0</v>
      </c>
      <c r="AK79" s="169">
        <f t="shared" si="30"/>
        <v>0</v>
      </c>
      <c r="AL79" s="171">
        <f>IFERROR(VLOOKUP(B79,[3]rptBudgetaryBudgetCrossOrganiza!$A$7207:$N$7396,13,FALSE),"0")</f>
        <v>0</v>
      </c>
      <c r="AM79" s="171"/>
      <c r="AN79" s="171"/>
      <c r="AO79" s="171"/>
      <c r="AP79" s="171"/>
      <c r="AQ79" s="171">
        <f t="shared" si="29"/>
        <v>0</v>
      </c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96">
        <v>5</v>
      </c>
      <c r="B80" s="143" t="s">
        <v>324</v>
      </c>
      <c r="C80" s="192" t="str">
        <f t="shared" si="23"/>
        <v>20</v>
      </c>
      <c r="D80" s="192" t="str">
        <f t="shared" si="24"/>
        <v>28</v>
      </c>
      <c r="E80" s="185" t="str">
        <f t="shared" si="25"/>
        <v>844</v>
      </c>
      <c r="F80" s="143" t="str">
        <f t="shared" si="26"/>
        <v>6000.01</v>
      </c>
      <c r="G80" s="143" t="s">
        <v>85</v>
      </c>
      <c r="H80" s="141">
        <v>1900</v>
      </c>
      <c r="I80" s="141">
        <v>1900</v>
      </c>
      <c r="J80" s="141"/>
      <c r="K80" s="141"/>
      <c r="L80" s="141"/>
      <c r="M80" s="141">
        <v>0</v>
      </c>
      <c r="N80" s="141">
        <v>0</v>
      </c>
      <c r="O80" s="141">
        <f t="shared" si="27"/>
        <v>-1900</v>
      </c>
      <c r="Q80" s="142">
        <f>IFERROR(VLOOKUP(B80,[2]rptBudgetaryBudgetCrossOrganiza!$A$2:$K$226,5,FALSE),"0")</f>
        <v>0</v>
      </c>
      <c r="R80" s="142">
        <f>IFERROR(VLOOKUP(B80,[2]rptBudgetaryBudgetCrossOrganiza!$A$2:$K$226,7,FALSE),"0")</f>
        <v>0</v>
      </c>
      <c r="S80" s="142"/>
      <c r="T80" s="142"/>
      <c r="U80" s="142"/>
      <c r="V80" s="142">
        <f>IFERROR(VLOOKUP(B80,[2]rptBudgetaryBudgetCrossOrganiza!$A$2:$K$226,10,FALSE),"0")</f>
        <v>0</v>
      </c>
      <c r="W80" s="142">
        <v>0</v>
      </c>
      <c r="X80" s="142">
        <f t="shared" ref="X80:X91" si="31">W80-R80</f>
        <v>0</v>
      </c>
      <c r="Z80" s="177">
        <v>0</v>
      </c>
      <c r="AA80" s="177">
        <v>0</v>
      </c>
      <c r="AB80" s="173"/>
      <c r="AC80" s="173"/>
      <c r="AD80" s="173"/>
      <c r="AE80" s="177">
        <v>0</v>
      </c>
      <c r="AF80" s="173">
        <v>0</v>
      </c>
      <c r="AG80" s="173">
        <f t="shared" si="28"/>
        <v>0</v>
      </c>
      <c r="AI80" s="169">
        <v>0</v>
      </c>
      <c r="AJ80" s="169">
        <v>0</v>
      </c>
      <c r="AK80" s="169">
        <f t="shared" si="30"/>
        <v>0</v>
      </c>
      <c r="AL80" s="171">
        <f>IFERROR(VLOOKUP(B80,[3]rptBudgetaryBudgetCrossOrganiza!$A$7207:$N$7396,13,FALSE),"0")</f>
        <v>0</v>
      </c>
      <c r="AM80" s="171"/>
      <c r="AN80" s="171"/>
      <c r="AO80" s="171"/>
      <c r="AP80" s="171"/>
      <c r="AQ80" s="171">
        <f t="shared" si="29"/>
        <v>0</v>
      </c>
      <c r="AS80" s="142"/>
      <c r="AT80" s="142"/>
      <c r="AU80" s="142"/>
      <c r="AV80" s="142"/>
      <c r="AW80" s="142"/>
      <c r="AX80" s="142"/>
      <c r="AY80" s="142"/>
      <c r="AZ80" s="142">
        <f t="shared" ref="AZ80:AZ91" si="32">AY80-AT80</f>
        <v>0</v>
      </c>
    </row>
    <row r="81" spans="1:52" x14ac:dyDescent="0.2">
      <c r="A81" s="196">
        <v>5</v>
      </c>
      <c r="B81" s="143" t="s">
        <v>335</v>
      </c>
      <c r="C81" s="192" t="str">
        <f t="shared" si="23"/>
        <v>20</v>
      </c>
      <c r="D81" s="192" t="str">
        <f t="shared" si="24"/>
        <v>28</v>
      </c>
      <c r="E81" s="185" t="str">
        <f t="shared" si="25"/>
        <v>844</v>
      </c>
      <c r="F81" s="143" t="str">
        <f t="shared" si="26"/>
        <v>6000.10</v>
      </c>
      <c r="G81" s="143" t="s">
        <v>270</v>
      </c>
      <c r="H81" s="141">
        <v>1900</v>
      </c>
      <c r="I81" s="141">
        <v>1900</v>
      </c>
      <c r="J81" s="141"/>
      <c r="K81" s="141"/>
      <c r="L81" s="141"/>
      <c r="M81" s="141">
        <v>2034.78</v>
      </c>
      <c r="N81" s="141">
        <v>2034.78</v>
      </c>
      <c r="O81" s="141">
        <f t="shared" si="27"/>
        <v>134.77999999999997</v>
      </c>
      <c r="Q81" s="142">
        <f>IFERROR(VLOOKUP(B81,[2]rptBudgetaryBudgetCrossOrganiza!$A$2:$K$226,5,FALSE),"0")</f>
        <v>2200</v>
      </c>
      <c r="R81" s="142">
        <f>IFERROR(VLOOKUP(B81,[2]rptBudgetaryBudgetCrossOrganiza!$A$2:$K$226,7,FALSE),"0")</f>
        <v>2200</v>
      </c>
      <c r="S81" s="142"/>
      <c r="T81" s="142"/>
      <c r="U81" s="142"/>
      <c r="V81" s="142">
        <f>IFERROR(VLOOKUP(B81,[2]rptBudgetaryBudgetCrossOrganiza!$A$2:$K$226,10,FALSE),"0")</f>
        <v>2164.77</v>
      </c>
      <c r="W81" s="142">
        <v>2164.77</v>
      </c>
      <c r="X81" s="142">
        <f t="shared" si="31"/>
        <v>-35.230000000000018</v>
      </c>
      <c r="Z81" s="177">
        <v>2100</v>
      </c>
      <c r="AA81" s="177">
        <v>2100</v>
      </c>
      <c r="AB81" s="173"/>
      <c r="AC81" s="173"/>
      <c r="AD81" s="173"/>
      <c r="AE81" s="177">
        <v>2244.2199999999998</v>
      </c>
      <c r="AF81" s="173">
        <v>2244.2199999999998</v>
      </c>
      <c r="AG81" s="173">
        <f t="shared" si="28"/>
        <v>144.2199999999998</v>
      </c>
      <c r="AI81" s="169">
        <v>2100</v>
      </c>
      <c r="AJ81" s="169">
        <v>2100</v>
      </c>
      <c r="AK81" s="169">
        <f t="shared" si="30"/>
        <v>2100</v>
      </c>
      <c r="AL81" s="171">
        <f>IFERROR(VLOOKUP(B81,[3]rptBudgetaryBudgetCrossOrganiza!$A$7207:$N$7396,13,FALSE),"0")</f>
        <v>566.54</v>
      </c>
      <c r="AM81" s="171"/>
      <c r="AN81" s="171"/>
      <c r="AO81" s="171"/>
      <c r="AP81" s="171"/>
      <c r="AQ81" s="171">
        <f t="shared" si="29"/>
        <v>-2100</v>
      </c>
      <c r="AS81" s="142"/>
      <c r="AT81" s="142"/>
      <c r="AU81" s="142"/>
      <c r="AV81" s="142"/>
      <c r="AW81" s="142"/>
      <c r="AX81" s="142"/>
      <c r="AY81" s="142"/>
      <c r="AZ81" s="142">
        <f t="shared" si="32"/>
        <v>0</v>
      </c>
    </row>
    <row r="82" spans="1:52" x14ac:dyDescent="0.2">
      <c r="A82" s="196">
        <v>5</v>
      </c>
      <c r="B82" s="143" t="s">
        <v>182</v>
      </c>
      <c r="C82" s="192" t="str">
        <f t="shared" si="23"/>
        <v>20</v>
      </c>
      <c r="D82" s="192" t="str">
        <f t="shared" si="24"/>
        <v>28</v>
      </c>
      <c r="E82" s="185" t="str">
        <f t="shared" si="25"/>
        <v>844</v>
      </c>
      <c r="F82" s="143" t="str">
        <f t="shared" si="26"/>
        <v>6000.11</v>
      </c>
      <c r="G82" s="143" t="s">
        <v>271</v>
      </c>
      <c r="H82" s="141">
        <v>215</v>
      </c>
      <c r="I82" s="141">
        <v>215</v>
      </c>
      <c r="J82" s="141"/>
      <c r="K82" s="141"/>
      <c r="L82" s="141"/>
      <c r="M82" s="141">
        <v>216</v>
      </c>
      <c r="N82" s="141">
        <v>216</v>
      </c>
      <c r="O82" s="141">
        <f t="shared" si="27"/>
        <v>1</v>
      </c>
      <c r="Q82" s="142">
        <f>IFERROR(VLOOKUP(B82,[2]rptBudgetaryBudgetCrossOrganiza!$A$2:$K$226,5,FALSE),"0")</f>
        <v>215</v>
      </c>
      <c r="R82" s="142">
        <f>IFERROR(VLOOKUP(B82,[2]rptBudgetaryBudgetCrossOrganiza!$A$2:$K$226,7,FALSE),"0")</f>
        <v>215</v>
      </c>
      <c r="S82" s="142"/>
      <c r="T82" s="142"/>
      <c r="U82" s="142"/>
      <c r="V82" s="142">
        <f>IFERROR(VLOOKUP(B82,[2]rptBudgetaryBudgetCrossOrganiza!$A$2:$K$226,10,FALSE),"0")</f>
        <v>216</v>
      </c>
      <c r="W82" s="142">
        <v>216</v>
      </c>
      <c r="X82" s="142">
        <f t="shared" si="31"/>
        <v>1</v>
      </c>
      <c r="Z82" s="177">
        <v>215</v>
      </c>
      <c r="AA82" s="177">
        <v>215</v>
      </c>
      <c r="AB82" s="173"/>
      <c r="AC82" s="173"/>
      <c r="AD82" s="173"/>
      <c r="AE82" s="177">
        <v>0</v>
      </c>
      <c r="AF82" s="173">
        <v>0</v>
      </c>
      <c r="AG82" s="173">
        <f t="shared" si="28"/>
        <v>-215</v>
      </c>
      <c r="AI82" s="169">
        <v>215</v>
      </c>
      <c r="AJ82" s="169">
        <v>215</v>
      </c>
      <c r="AK82" s="169">
        <f t="shared" si="30"/>
        <v>215</v>
      </c>
      <c r="AL82" s="171">
        <f>IFERROR(VLOOKUP(B82,[3]rptBudgetaryBudgetCrossOrganiza!$A$7207:$N$7396,13,FALSE),"0")</f>
        <v>0</v>
      </c>
      <c r="AM82" s="171"/>
      <c r="AN82" s="171"/>
      <c r="AO82" s="171"/>
      <c r="AP82" s="171"/>
      <c r="AQ82" s="171">
        <f t="shared" si="29"/>
        <v>-215</v>
      </c>
      <c r="AS82" s="142"/>
      <c r="AT82" s="142"/>
      <c r="AU82" s="142"/>
      <c r="AV82" s="142"/>
      <c r="AW82" s="142"/>
      <c r="AX82" s="142"/>
      <c r="AY82" s="142"/>
      <c r="AZ82" s="142">
        <f t="shared" si="32"/>
        <v>0</v>
      </c>
    </row>
    <row r="83" spans="1:52" x14ac:dyDescent="0.2">
      <c r="A83" s="191">
        <v>6</v>
      </c>
      <c r="B83" s="143" t="s">
        <v>183</v>
      </c>
      <c r="C83" s="192" t="str">
        <f t="shared" si="23"/>
        <v>20</v>
      </c>
      <c r="D83" s="192" t="str">
        <f t="shared" si="24"/>
        <v>28</v>
      </c>
      <c r="E83" s="185" t="str">
        <f t="shared" si="25"/>
        <v>844</v>
      </c>
      <c r="F83" s="143" t="str">
        <f t="shared" si="26"/>
        <v>6100.01</v>
      </c>
      <c r="G83" s="143" t="s">
        <v>86</v>
      </c>
      <c r="H83" s="141">
        <v>4495</v>
      </c>
      <c r="I83" s="141">
        <v>4495</v>
      </c>
      <c r="J83" s="141"/>
      <c r="K83" s="141"/>
      <c r="L83" s="141"/>
      <c r="M83" s="141">
        <v>465.2</v>
      </c>
      <c r="N83" s="141">
        <v>465.2</v>
      </c>
      <c r="O83" s="141">
        <f t="shared" si="27"/>
        <v>-4029.8</v>
      </c>
      <c r="Q83" s="142">
        <f>IFERROR(VLOOKUP(B83,[2]rptBudgetaryBudgetCrossOrganiza!$A$2:$K$226,5,FALSE),"0")</f>
        <v>4000</v>
      </c>
      <c r="R83" s="142">
        <f>IFERROR(VLOOKUP(B83,[2]rptBudgetaryBudgetCrossOrganiza!$A$2:$K$226,7,FALSE),"0")</f>
        <v>4000</v>
      </c>
      <c r="S83" s="142"/>
      <c r="T83" s="142"/>
      <c r="U83" s="142"/>
      <c r="V83" s="142">
        <f>IFERROR(VLOOKUP(B83,[2]rptBudgetaryBudgetCrossOrganiza!$A$2:$K$226,10,FALSE),"0")</f>
        <v>2638.21</v>
      </c>
      <c r="W83" s="142">
        <v>2638.21</v>
      </c>
      <c r="X83" s="142">
        <f t="shared" si="31"/>
        <v>-1361.79</v>
      </c>
      <c r="Z83" s="177">
        <v>4500</v>
      </c>
      <c r="AA83" s="177">
        <v>4500</v>
      </c>
      <c r="AB83" s="173"/>
      <c r="AC83" s="173"/>
      <c r="AD83" s="173"/>
      <c r="AE83" s="177">
        <v>1854.37</v>
      </c>
      <c r="AF83" s="173">
        <v>1854.37</v>
      </c>
      <c r="AG83" s="173">
        <f t="shared" si="28"/>
        <v>-2645.63</v>
      </c>
      <c r="AI83" s="169">
        <v>4500</v>
      </c>
      <c r="AJ83" s="169">
        <v>4500</v>
      </c>
      <c r="AK83" s="169">
        <f t="shared" si="30"/>
        <v>4500</v>
      </c>
      <c r="AL83" s="171">
        <f>IFERROR(VLOOKUP(B83,[3]rptBudgetaryBudgetCrossOrganiza!$A$7207:$N$7396,13,FALSE),"0")</f>
        <v>761.8</v>
      </c>
      <c r="AM83" s="171"/>
      <c r="AN83" s="171"/>
      <c r="AO83" s="171"/>
      <c r="AP83" s="171"/>
      <c r="AQ83" s="171">
        <f t="shared" si="29"/>
        <v>-4500</v>
      </c>
      <c r="AS83" s="142"/>
      <c r="AT83" s="142"/>
      <c r="AU83" s="142"/>
      <c r="AV83" s="142"/>
      <c r="AW83" s="142"/>
      <c r="AX83" s="142"/>
      <c r="AY83" s="142"/>
      <c r="AZ83" s="142">
        <f t="shared" si="32"/>
        <v>0</v>
      </c>
    </row>
    <row r="84" spans="1:52" x14ac:dyDescent="0.2">
      <c r="A84" s="191">
        <v>6</v>
      </c>
      <c r="B84" s="143" t="s">
        <v>184</v>
      </c>
      <c r="C84" s="192" t="str">
        <f t="shared" si="23"/>
        <v>20</v>
      </c>
      <c r="D84" s="192" t="str">
        <f t="shared" si="24"/>
        <v>28</v>
      </c>
      <c r="E84" s="185" t="str">
        <f t="shared" si="25"/>
        <v>844</v>
      </c>
      <c r="F84" s="143" t="str">
        <f t="shared" si="26"/>
        <v>6100.04</v>
      </c>
      <c r="G84" s="143" t="s">
        <v>272</v>
      </c>
      <c r="H84" s="141">
        <v>3000</v>
      </c>
      <c r="I84" s="141">
        <v>3000</v>
      </c>
      <c r="J84" s="141"/>
      <c r="K84" s="141"/>
      <c r="L84" s="141"/>
      <c r="M84" s="141">
        <v>0</v>
      </c>
      <c r="N84" s="141">
        <v>0</v>
      </c>
      <c r="O84" s="141">
        <f t="shared" si="27"/>
        <v>-3000</v>
      </c>
      <c r="Q84" s="142">
        <f>IFERROR(VLOOKUP(B84,[2]rptBudgetaryBudgetCrossOrganiza!$A$2:$K$226,5,FALSE),"0")</f>
        <v>3000</v>
      </c>
      <c r="R84" s="142">
        <f>IFERROR(VLOOKUP(B84,[2]rptBudgetaryBudgetCrossOrganiza!$A$2:$K$226,7,FALSE),"0")</f>
        <v>3000</v>
      </c>
      <c r="S84" s="142"/>
      <c r="T84" s="142"/>
      <c r="U84" s="142"/>
      <c r="V84" s="142">
        <f>IFERROR(VLOOKUP(B84,[2]rptBudgetaryBudgetCrossOrganiza!$A$2:$K$226,10,FALSE),"0")</f>
        <v>0</v>
      </c>
      <c r="W84" s="142">
        <v>0</v>
      </c>
      <c r="X84" s="142">
        <f t="shared" si="31"/>
        <v>-3000</v>
      </c>
      <c r="Z84" s="177">
        <v>2500</v>
      </c>
      <c r="AA84" s="177">
        <v>2500</v>
      </c>
      <c r="AB84" s="173"/>
      <c r="AC84" s="173"/>
      <c r="AD84" s="173"/>
      <c r="AE84" s="177">
        <v>470.86</v>
      </c>
      <c r="AF84" s="173">
        <v>470.86</v>
      </c>
      <c r="AG84" s="173">
        <f t="shared" si="28"/>
        <v>-2029.1399999999999</v>
      </c>
      <c r="AI84" s="169">
        <v>2500</v>
      </c>
      <c r="AJ84" s="169">
        <v>2500</v>
      </c>
      <c r="AK84" s="169">
        <f t="shared" si="30"/>
        <v>2500</v>
      </c>
      <c r="AL84" s="171">
        <f>IFERROR(VLOOKUP(B84,[3]rptBudgetaryBudgetCrossOrganiza!$A$7207:$N$7396,13,FALSE),"0")</f>
        <v>245.31</v>
      </c>
      <c r="AM84" s="171"/>
      <c r="AN84" s="171"/>
      <c r="AO84" s="171"/>
      <c r="AP84" s="171"/>
      <c r="AQ84" s="171">
        <f t="shared" si="29"/>
        <v>-2500</v>
      </c>
      <c r="AS84" s="142"/>
      <c r="AT84" s="142"/>
      <c r="AU84" s="142"/>
      <c r="AV84" s="142"/>
      <c r="AW84" s="142"/>
      <c r="AX84" s="142"/>
      <c r="AY84" s="142"/>
      <c r="AZ84" s="142">
        <f t="shared" si="32"/>
        <v>0</v>
      </c>
    </row>
    <row r="85" spans="1:52" x14ac:dyDescent="0.2">
      <c r="A85" s="191">
        <v>6</v>
      </c>
      <c r="B85" s="143" t="s">
        <v>185</v>
      </c>
      <c r="C85" s="192" t="str">
        <f t="shared" si="23"/>
        <v>20</v>
      </c>
      <c r="D85" s="192" t="str">
        <f t="shared" si="24"/>
        <v>28</v>
      </c>
      <c r="E85" s="185" t="str">
        <f t="shared" si="25"/>
        <v>844</v>
      </c>
      <c r="F85" s="143" t="str">
        <f t="shared" si="26"/>
        <v>6240.05</v>
      </c>
      <c r="G85" s="143" t="s">
        <v>273</v>
      </c>
      <c r="H85" s="141">
        <v>4285</v>
      </c>
      <c r="I85" s="141">
        <v>4285</v>
      </c>
      <c r="J85" s="141"/>
      <c r="K85" s="141"/>
      <c r="L85" s="141"/>
      <c r="M85" s="141">
        <v>2749.3</v>
      </c>
      <c r="N85" s="141">
        <v>2749.3</v>
      </c>
      <c r="O85" s="141">
        <f t="shared" si="27"/>
        <v>-1535.6999999999998</v>
      </c>
      <c r="Q85" s="142">
        <f>IFERROR(VLOOKUP(B85,[2]rptBudgetaryBudgetCrossOrganiza!$A$2:$K$226,5,FALSE),"0")</f>
        <v>5200</v>
      </c>
      <c r="R85" s="142">
        <f>IFERROR(VLOOKUP(B85,[2]rptBudgetaryBudgetCrossOrganiza!$A$2:$K$226,7,FALSE),"0")</f>
        <v>5200</v>
      </c>
      <c r="S85" s="142"/>
      <c r="T85" s="142"/>
      <c r="U85" s="142"/>
      <c r="V85" s="142">
        <f>IFERROR(VLOOKUP(B85,[2]rptBudgetaryBudgetCrossOrganiza!$A$2:$K$226,10,FALSE),"0")</f>
        <v>2149.5700000000002</v>
      </c>
      <c r="W85" s="142">
        <v>2149.5700000000002</v>
      </c>
      <c r="X85" s="142">
        <f t="shared" si="31"/>
        <v>-3050.43</v>
      </c>
      <c r="Z85" s="177">
        <v>4500</v>
      </c>
      <c r="AA85" s="177">
        <v>4500</v>
      </c>
      <c r="AB85" s="173"/>
      <c r="AC85" s="173"/>
      <c r="AD85" s="173"/>
      <c r="AE85" s="177">
        <v>2120.2199999999998</v>
      </c>
      <c r="AF85" s="173">
        <v>2120.2199999999998</v>
      </c>
      <c r="AG85" s="173">
        <f t="shared" si="28"/>
        <v>-2379.7800000000002</v>
      </c>
      <c r="AI85" s="169">
        <v>4500</v>
      </c>
      <c r="AJ85" s="169">
        <v>4500</v>
      </c>
      <c r="AK85" s="169">
        <f t="shared" si="30"/>
        <v>4500</v>
      </c>
      <c r="AL85" s="171">
        <f>IFERROR(VLOOKUP(B85,[3]rptBudgetaryBudgetCrossOrganiza!$A$7207:$N$7396,13,FALSE),"0")</f>
        <v>0</v>
      </c>
      <c r="AM85" s="171"/>
      <c r="AN85" s="171"/>
      <c r="AO85" s="171"/>
      <c r="AP85" s="171"/>
      <c r="AQ85" s="171">
        <f t="shared" si="29"/>
        <v>-4500</v>
      </c>
      <c r="AS85" s="142"/>
      <c r="AT85" s="142"/>
      <c r="AU85" s="142"/>
      <c r="AV85" s="142"/>
      <c r="AW85" s="142"/>
      <c r="AX85" s="142"/>
      <c r="AY85" s="142"/>
      <c r="AZ85" s="142">
        <f t="shared" si="32"/>
        <v>0</v>
      </c>
    </row>
    <row r="86" spans="1:52" collapsed="1" x14ac:dyDescent="0.2">
      <c r="A86" s="191">
        <v>6</v>
      </c>
      <c r="B86" s="143" t="s">
        <v>186</v>
      </c>
      <c r="C86" s="192" t="str">
        <f t="shared" si="23"/>
        <v>20</v>
      </c>
      <c r="D86" s="192" t="str">
        <f t="shared" si="24"/>
        <v>28</v>
      </c>
      <c r="E86" s="185" t="str">
        <f t="shared" si="25"/>
        <v>844</v>
      </c>
      <c r="F86" s="143" t="str">
        <f t="shared" si="26"/>
        <v>6400.03</v>
      </c>
      <c r="G86" s="143" t="s">
        <v>275</v>
      </c>
      <c r="H86" s="141">
        <v>7000</v>
      </c>
      <c r="I86" s="141">
        <v>7000</v>
      </c>
      <c r="J86" s="141"/>
      <c r="K86" s="141"/>
      <c r="L86" s="141"/>
      <c r="M86" s="141">
        <v>2377.34</v>
      </c>
      <c r="N86" s="141">
        <v>2377.34</v>
      </c>
      <c r="O86" s="141">
        <f t="shared" si="27"/>
        <v>-4622.66</v>
      </c>
      <c r="Q86" s="142">
        <f>IFERROR(VLOOKUP(B86,[2]rptBudgetaryBudgetCrossOrganiza!$A$2:$K$226,5,FALSE),"0")</f>
        <v>7000</v>
      </c>
      <c r="R86" s="142">
        <f>IFERROR(VLOOKUP(B86,[2]rptBudgetaryBudgetCrossOrganiza!$A$2:$K$226,7,FALSE),"0")</f>
        <v>7000</v>
      </c>
      <c r="S86" s="142"/>
      <c r="T86" s="142"/>
      <c r="U86" s="142"/>
      <c r="V86" s="142">
        <f>IFERROR(VLOOKUP(B86,[2]rptBudgetaryBudgetCrossOrganiza!$A$2:$K$226,10,FALSE),"0")</f>
        <v>546.14</v>
      </c>
      <c r="W86" s="142">
        <v>546.14</v>
      </c>
      <c r="X86" s="142">
        <f t="shared" si="31"/>
        <v>-6453.86</v>
      </c>
      <c r="Z86" s="177">
        <v>7000</v>
      </c>
      <c r="AA86" s="177">
        <v>7000</v>
      </c>
      <c r="AB86" s="173"/>
      <c r="AC86" s="173"/>
      <c r="AD86" s="173"/>
      <c r="AE86" s="177">
        <v>926.69</v>
      </c>
      <c r="AF86" s="173">
        <v>926.69</v>
      </c>
      <c r="AG86" s="173">
        <f t="shared" si="28"/>
        <v>-6073.3099999999995</v>
      </c>
      <c r="AI86" s="169">
        <v>7000</v>
      </c>
      <c r="AJ86" s="169">
        <v>7000</v>
      </c>
      <c r="AK86" s="169">
        <f t="shared" si="30"/>
        <v>7000</v>
      </c>
      <c r="AL86" s="171">
        <f>IFERROR(VLOOKUP(B86,[3]rptBudgetaryBudgetCrossOrganiza!$A$7207:$N$7396,13,FALSE),"0")</f>
        <v>45.84</v>
      </c>
      <c r="AM86" s="171"/>
      <c r="AN86" s="171"/>
      <c r="AO86" s="171"/>
      <c r="AP86" s="171"/>
      <c r="AQ86" s="171">
        <f t="shared" si="29"/>
        <v>-7000</v>
      </c>
      <c r="AS86" s="142"/>
      <c r="AT86" s="142"/>
      <c r="AU86" s="142"/>
      <c r="AV86" s="142"/>
      <c r="AW86" s="142"/>
      <c r="AX86" s="142"/>
      <c r="AY86" s="142"/>
      <c r="AZ86" s="142">
        <f t="shared" si="32"/>
        <v>0</v>
      </c>
    </row>
    <row r="87" spans="1:52" x14ac:dyDescent="0.2">
      <c r="A87" s="191">
        <v>6</v>
      </c>
      <c r="B87" s="143" t="s">
        <v>187</v>
      </c>
      <c r="C87" s="192" t="str">
        <f t="shared" si="23"/>
        <v>20</v>
      </c>
      <c r="D87" s="192" t="str">
        <f t="shared" si="24"/>
        <v>28</v>
      </c>
      <c r="E87" s="185" t="str">
        <f t="shared" si="25"/>
        <v>844</v>
      </c>
      <c r="F87" s="143" t="str">
        <f t="shared" si="26"/>
        <v>6600.05</v>
      </c>
      <c r="G87" s="143" t="s">
        <v>276</v>
      </c>
      <c r="H87" s="141">
        <v>60</v>
      </c>
      <c r="I87" s="141">
        <v>60</v>
      </c>
      <c r="J87" s="141"/>
      <c r="K87" s="141"/>
      <c r="L87" s="141"/>
      <c r="M87" s="141">
        <v>0</v>
      </c>
      <c r="N87" s="141">
        <v>0</v>
      </c>
      <c r="O87" s="141">
        <f t="shared" si="27"/>
        <v>-60</v>
      </c>
      <c r="Q87" s="142">
        <f>IFERROR(VLOOKUP(B87,[2]rptBudgetaryBudgetCrossOrganiza!$A$2:$K$226,5,FALSE),"0")</f>
        <v>60</v>
      </c>
      <c r="R87" s="142">
        <f>IFERROR(VLOOKUP(B87,[2]rptBudgetaryBudgetCrossOrganiza!$A$2:$K$226,7,FALSE),"0")</f>
        <v>60</v>
      </c>
      <c r="S87" s="142"/>
      <c r="T87" s="142"/>
      <c r="U87" s="142"/>
      <c r="V87" s="142">
        <f>IFERROR(VLOOKUP(B87,[2]rptBudgetaryBudgetCrossOrganiza!$A$2:$K$226,10,FALSE),"0")</f>
        <v>0</v>
      </c>
      <c r="W87" s="142">
        <v>0</v>
      </c>
      <c r="X87" s="142">
        <f t="shared" si="31"/>
        <v>-60</v>
      </c>
      <c r="Z87" s="177">
        <v>50</v>
      </c>
      <c r="AA87" s="177">
        <v>50</v>
      </c>
      <c r="AB87" s="173"/>
      <c r="AC87" s="173"/>
      <c r="AD87" s="173"/>
      <c r="AE87" s="177">
        <v>0</v>
      </c>
      <c r="AF87" s="173">
        <v>0</v>
      </c>
      <c r="AG87" s="173">
        <f t="shared" si="28"/>
        <v>-50</v>
      </c>
      <c r="AI87" s="169">
        <v>50</v>
      </c>
      <c r="AJ87" s="169">
        <v>50</v>
      </c>
      <c r="AK87" s="169">
        <f t="shared" si="30"/>
        <v>50</v>
      </c>
      <c r="AL87" s="171">
        <f>IFERROR(VLOOKUP(B87,[3]rptBudgetaryBudgetCrossOrganiza!$A$7207:$N$7396,13,FALSE),"0")</f>
        <v>0</v>
      </c>
      <c r="AM87" s="171"/>
      <c r="AN87" s="171"/>
      <c r="AO87" s="171"/>
      <c r="AP87" s="171"/>
      <c r="AQ87" s="171">
        <f t="shared" si="29"/>
        <v>-50</v>
      </c>
      <c r="AS87" s="142"/>
      <c r="AT87" s="142"/>
      <c r="AU87" s="142"/>
      <c r="AV87" s="142"/>
      <c r="AW87" s="142"/>
      <c r="AX87" s="142"/>
      <c r="AY87" s="142"/>
      <c r="AZ87" s="142">
        <f t="shared" si="32"/>
        <v>0</v>
      </c>
    </row>
    <row r="88" spans="1:52" x14ac:dyDescent="0.2">
      <c r="A88" s="191">
        <v>6</v>
      </c>
      <c r="B88" s="143" t="s">
        <v>188</v>
      </c>
      <c r="C88" s="192" t="str">
        <f t="shared" si="23"/>
        <v>20</v>
      </c>
      <c r="D88" s="192" t="str">
        <f t="shared" si="24"/>
        <v>28</v>
      </c>
      <c r="E88" s="185" t="str">
        <f t="shared" si="25"/>
        <v>844</v>
      </c>
      <c r="F88" s="143" t="str">
        <f t="shared" si="26"/>
        <v>6600.25</v>
      </c>
      <c r="G88" s="143" t="s">
        <v>112</v>
      </c>
      <c r="H88" s="141">
        <v>4720</v>
      </c>
      <c r="I88" s="141">
        <v>4720</v>
      </c>
      <c r="J88" s="141"/>
      <c r="K88" s="141"/>
      <c r="L88" s="141"/>
      <c r="M88" s="141">
        <v>4720</v>
      </c>
      <c r="N88" s="141">
        <v>4720</v>
      </c>
      <c r="O88" s="141">
        <f t="shared" si="27"/>
        <v>0</v>
      </c>
      <c r="Q88" s="142">
        <f>IFERROR(VLOOKUP(B88,[2]rptBudgetaryBudgetCrossOrganiza!$A$2:$K$226,5,FALSE),"0")</f>
        <v>4720</v>
      </c>
      <c r="R88" s="142">
        <f>IFERROR(VLOOKUP(B88,[2]rptBudgetaryBudgetCrossOrganiza!$A$2:$K$226,7,FALSE),"0")</f>
        <v>4720</v>
      </c>
      <c r="S88" s="142"/>
      <c r="T88" s="142"/>
      <c r="U88" s="142"/>
      <c r="V88" s="142">
        <f>IFERROR(VLOOKUP(B88,[2]rptBudgetaryBudgetCrossOrganiza!$A$2:$K$226,10,FALSE),"0")</f>
        <v>4720</v>
      </c>
      <c r="W88" s="142">
        <v>4720</v>
      </c>
      <c r="X88" s="142">
        <f t="shared" si="31"/>
        <v>0</v>
      </c>
      <c r="Z88" s="177">
        <v>4720</v>
      </c>
      <c r="AA88" s="177">
        <v>4720</v>
      </c>
      <c r="AB88" s="173"/>
      <c r="AC88" s="173"/>
      <c r="AD88" s="173"/>
      <c r="AE88" s="177">
        <v>3539.97</v>
      </c>
      <c r="AF88" s="173">
        <v>3539.97</v>
      </c>
      <c r="AG88" s="173">
        <f t="shared" si="28"/>
        <v>-1180.0300000000002</v>
      </c>
      <c r="AI88" s="169">
        <v>4720</v>
      </c>
      <c r="AJ88" s="169">
        <v>4720</v>
      </c>
      <c r="AK88" s="169">
        <f t="shared" si="30"/>
        <v>4720</v>
      </c>
      <c r="AL88" s="171">
        <f>IFERROR(VLOOKUP(B88,[3]rptBudgetaryBudgetCrossOrganiza!$A$7207:$N$7396,13,FALSE),"0")</f>
        <v>0</v>
      </c>
      <c r="AM88" s="171"/>
      <c r="AN88" s="171"/>
      <c r="AO88" s="171"/>
      <c r="AP88" s="171"/>
      <c r="AQ88" s="171">
        <f t="shared" si="29"/>
        <v>-4720</v>
      </c>
      <c r="AS88" s="142"/>
      <c r="AT88" s="142"/>
      <c r="AU88" s="142"/>
      <c r="AV88" s="142"/>
      <c r="AW88" s="142"/>
      <c r="AX88" s="142"/>
      <c r="AY88" s="142"/>
      <c r="AZ88" s="142">
        <f t="shared" si="32"/>
        <v>0</v>
      </c>
    </row>
    <row r="89" spans="1:52" x14ac:dyDescent="0.2">
      <c r="A89" s="191">
        <v>6</v>
      </c>
      <c r="B89" s="143" t="s">
        <v>189</v>
      </c>
      <c r="C89" s="192" t="str">
        <f t="shared" si="23"/>
        <v>20</v>
      </c>
      <c r="D89" s="192" t="str">
        <f t="shared" si="24"/>
        <v>28</v>
      </c>
      <c r="E89" s="185" t="str">
        <f t="shared" si="25"/>
        <v>844</v>
      </c>
      <c r="F89" s="143" t="str">
        <f t="shared" si="26"/>
        <v>6600.27</v>
      </c>
      <c r="G89" s="143" t="s">
        <v>277</v>
      </c>
      <c r="H89" s="141">
        <v>22275</v>
      </c>
      <c r="I89" s="141">
        <v>22275</v>
      </c>
      <c r="J89" s="141"/>
      <c r="K89" s="141"/>
      <c r="L89" s="141"/>
      <c r="M89" s="141">
        <v>9528.84</v>
      </c>
      <c r="N89" s="141">
        <v>9528.84</v>
      </c>
      <c r="O89" s="141">
        <f t="shared" si="27"/>
        <v>-12746.16</v>
      </c>
      <c r="Q89" s="142">
        <f>IFERROR(VLOOKUP(B89,[2]rptBudgetaryBudgetCrossOrganiza!$A$2:$K$226,5,FALSE),"0")</f>
        <v>22275</v>
      </c>
      <c r="R89" s="142">
        <f>IFERROR(VLOOKUP(B89,[2]rptBudgetaryBudgetCrossOrganiza!$A$2:$K$226,7,FALSE),"0")</f>
        <v>22275</v>
      </c>
      <c r="S89" s="142"/>
      <c r="T89" s="142"/>
      <c r="U89" s="142"/>
      <c r="V89" s="142">
        <f>IFERROR(VLOOKUP(B89,[2]rptBudgetaryBudgetCrossOrganiza!$A$2:$K$226,10,FALSE),"0")</f>
        <v>13291.97</v>
      </c>
      <c r="W89" s="142">
        <v>13291.97</v>
      </c>
      <c r="X89" s="142">
        <f t="shared" si="31"/>
        <v>-8983.0300000000007</v>
      </c>
      <c r="Z89" s="177">
        <v>20000</v>
      </c>
      <c r="AA89" s="177">
        <v>20000</v>
      </c>
      <c r="AB89" s="173"/>
      <c r="AC89" s="173"/>
      <c r="AD89" s="173"/>
      <c r="AE89" s="177">
        <v>14182.02</v>
      </c>
      <c r="AF89" s="173">
        <v>14182.02</v>
      </c>
      <c r="AG89" s="173">
        <f t="shared" si="28"/>
        <v>-5817.98</v>
      </c>
      <c r="AI89" s="169">
        <v>20000</v>
      </c>
      <c r="AJ89" s="169">
        <v>20000</v>
      </c>
      <c r="AK89" s="169">
        <f t="shared" si="30"/>
        <v>20000</v>
      </c>
      <c r="AL89" s="171">
        <f>IFERROR(VLOOKUP(B89,[3]rptBudgetaryBudgetCrossOrganiza!$A$7207:$N$7396,13,FALSE),"0")</f>
        <v>0</v>
      </c>
      <c r="AM89" s="171"/>
      <c r="AN89" s="171"/>
      <c r="AO89" s="171"/>
      <c r="AP89" s="171"/>
      <c r="AQ89" s="171">
        <f t="shared" si="29"/>
        <v>-20000</v>
      </c>
      <c r="AS89" s="142"/>
      <c r="AT89" s="142"/>
      <c r="AU89" s="142"/>
      <c r="AV89" s="142"/>
      <c r="AW89" s="142"/>
      <c r="AX89" s="142"/>
      <c r="AY89" s="142"/>
      <c r="AZ89" s="142">
        <f t="shared" si="32"/>
        <v>0</v>
      </c>
    </row>
    <row r="90" spans="1:52" x14ac:dyDescent="0.2">
      <c r="A90" s="191">
        <v>8</v>
      </c>
      <c r="B90" s="143" t="s">
        <v>357</v>
      </c>
      <c r="C90" s="192" t="str">
        <f t="shared" si="23"/>
        <v>20</v>
      </c>
      <c r="D90" s="192" t="str">
        <f t="shared" si="24"/>
        <v>28</v>
      </c>
      <c r="E90" s="185" t="str">
        <f t="shared" si="25"/>
        <v>844</v>
      </c>
      <c r="F90" s="143" t="str">
        <f t="shared" si="26"/>
        <v>8300.22</v>
      </c>
      <c r="G90" s="143" t="s">
        <v>278</v>
      </c>
      <c r="H90" s="141">
        <v>0</v>
      </c>
      <c r="I90" s="141">
        <v>0</v>
      </c>
      <c r="J90" s="141"/>
      <c r="K90" s="141"/>
      <c r="L90" s="141"/>
      <c r="M90" s="141">
        <v>0</v>
      </c>
      <c r="N90" s="141">
        <v>0</v>
      </c>
      <c r="O90" s="141">
        <f t="shared" si="27"/>
        <v>0</v>
      </c>
      <c r="Q90" s="142">
        <f>IFERROR(VLOOKUP(B90,[2]rptBudgetaryBudgetCrossOrganiza!$A$2:$K$226,5,FALSE),"0")</f>
        <v>0</v>
      </c>
      <c r="R90" s="142">
        <f>IFERROR(VLOOKUP(B90,[2]rptBudgetaryBudgetCrossOrganiza!$A$2:$K$226,7,FALSE),"0")</f>
        <v>0</v>
      </c>
      <c r="S90" s="142"/>
      <c r="T90" s="142"/>
      <c r="U90" s="142"/>
      <c r="V90" s="142">
        <f>IFERROR(VLOOKUP(B90,[2]rptBudgetaryBudgetCrossOrganiza!$A$2:$K$226,10,FALSE),"0")</f>
        <v>0</v>
      </c>
      <c r="W90" s="142">
        <v>0</v>
      </c>
      <c r="X90" s="142">
        <f t="shared" si="31"/>
        <v>0</v>
      </c>
      <c r="Z90" s="177">
        <v>10000</v>
      </c>
      <c r="AA90" s="177">
        <v>10000</v>
      </c>
      <c r="AB90" s="173"/>
      <c r="AC90" s="173"/>
      <c r="AD90" s="173"/>
      <c r="AE90" s="177">
        <v>0</v>
      </c>
      <c r="AF90" s="173">
        <v>0</v>
      </c>
      <c r="AG90" s="173">
        <f t="shared" si="28"/>
        <v>-10000</v>
      </c>
      <c r="AI90" s="169">
        <v>10000</v>
      </c>
      <c r="AJ90" s="169">
        <v>10000</v>
      </c>
      <c r="AK90" s="169">
        <f t="shared" si="30"/>
        <v>10000</v>
      </c>
      <c r="AL90" s="171">
        <f>IFERROR(VLOOKUP(B90,[3]rptBudgetaryBudgetCrossOrganiza!$A$7207:$N$7396,13,FALSE),"0")</f>
        <v>0</v>
      </c>
      <c r="AM90" s="171"/>
      <c r="AN90" s="171"/>
      <c r="AO90" s="171"/>
      <c r="AP90" s="171"/>
      <c r="AQ90" s="171">
        <f t="shared" si="29"/>
        <v>-10000</v>
      </c>
      <c r="AS90" s="142"/>
      <c r="AT90" s="142"/>
      <c r="AU90" s="142"/>
      <c r="AV90" s="142"/>
      <c r="AW90" s="142"/>
      <c r="AX90" s="142"/>
      <c r="AY90" s="142"/>
      <c r="AZ90" s="142">
        <f t="shared" si="32"/>
        <v>0</v>
      </c>
    </row>
    <row r="91" spans="1:52" x14ac:dyDescent="0.2">
      <c r="A91" s="191">
        <v>8</v>
      </c>
      <c r="B91" s="143" t="s">
        <v>190</v>
      </c>
      <c r="C91" s="192" t="str">
        <f t="shared" si="23"/>
        <v>20</v>
      </c>
      <c r="D91" s="192" t="str">
        <f t="shared" si="24"/>
        <v>28</v>
      </c>
      <c r="E91" s="185" t="str">
        <f t="shared" si="25"/>
        <v>844</v>
      </c>
      <c r="F91" s="143" t="str">
        <f t="shared" si="26"/>
        <v>8300.97</v>
      </c>
      <c r="G91" s="143" t="s">
        <v>279</v>
      </c>
      <c r="H91" s="141">
        <v>20000</v>
      </c>
      <c r="I91" s="141">
        <v>20000</v>
      </c>
      <c r="J91" s="141"/>
      <c r="K91" s="141"/>
      <c r="L91" s="141"/>
      <c r="M91" s="141">
        <v>0</v>
      </c>
      <c r="N91" s="141">
        <v>0</v>
      </c>
      <c r="O91" s="141">
        <f t="shared" si="27"/>
        <v>-20000</v>
      </c>
      <c r="Q91" s="142">
        <f>IFERROR(VLOOKUP(B91,[2]rptBudgetaryBudgetCrossOrganiza!$A$2:$K$226,5,FALSE),"0")</f>
        <v>20000</v>
      </c>
      <c r="R91" s="142">
        <f>IFERROR(VLOOKUP(B91,[2]rptBudgetaryBudgetCrossOrganiza!$A$2:$K$226,7,FALSE),"0")</f>
        <v>20000</v>
      </c>
      <c r="S91" s="142"/>
      <c r="T91" s="142"/>
      <c r="U91" s="142"/>
      <c r="V91" s="142">
        <f>IFERROR(VLOOKUP(B91,[2]rptBudgetaryBudgetCrossOrganiza!$A$2:$K$226,10,FALSE),"0")</f>
        <v>0</v>
      </c>
      <c r="W91" s="142">
        <v>0</v>
      </c>
      <c r="X91" s="142">
        <f t="shared" si="31"/>
        <v>-20000</v>
      </c>
      <c r="Z91" s="177">
        <v>10000</v>
      </c>
      <c r="AA91" s="177">
        <v>10000</v>
      </c>
      <c r="AB91" s="173"/>
      <c r="AC91" s="173"/>
      <c r="AD91" s="173"/>
      <c r="AE91" s="177">
        <v>0</v>
      </c>
      <c r="AF91" s="173">
        <v>0</v>
      </c>
      <c r="AG91" s="173">
        <f t="shared" si="28"/>
        <v>-10000</v>
      </c>
      <c r="AI91" s="169">
        <v>10000</v>
      </c>
      <c r="AJ91" s="169">
        <v>10000</v>
      </c>
      <c r="AK91" s="169">
        <f t="shared" si="30"/>
        <v>10000</v>
      </c>
      <c r="AL91" s="171">
        <f>IFERROR(VLOOKUP(B91,[3]rptBudgetaryBudgetCrossOrganiza!$A$7207:$N$7396,13,FALSE),"0")</f>
        <v>0</v>
      </c>
      <c r="AM91" s="171"/>
      <c r="AN91" s="171"/>
      <c r="AO91" s="171"/>
      <c r="AP91" s="171"/>
      <c r="AQ91" s="171">
        <f t="shared" si="29"/>
        <v>-10000</v>
      </c>
      <c r="AS91" s="142"/>
      <c r="AT91" s="142"/>
      <c r="AU91" s="142"/>
      <c r="AV91" s="142"/>
      <c r="AW91" s="142"/>
      <c r="AX91" s="142"/>
      <c r="AY91" s="142"/>
      <c r="AZ91" s="142">
        <f t="shared" si="32"/>
        <v>0</v>
      </c>
    </row>
    <row r="92" spans="1:52" x14ac:dyDescent="0.2">
      <c r="A92" s="191">
        <v>8</v>
      </c>
      <c r="B92" s="143" t="s">
        <v>191</v>
      </c>
      <c r="C92" s="192" t="str">
        <f t="shared" si="23"/>
        <v>20</v>
      </c>
      <c r="D92" s="192" t="str">
        <f t="shared" si="24"/>
        <v>28</v>
      </c>
      <c r="E92" s="185" t="str">
        <f t="shared" si="25"/>
        <v>844</v>
      </c>
      <c r="F92" s="143" t="str">
        <f t="shared" si="26"/>
        <v>8300.99</v>
      </c>
      <c r="G92" s="143" t="s">
        <v>280</v>
      </c>
      <c r="H92" s="141">
        <v>0</v>
      </c>
      <c r="I92" s="141">
        <v>0</v>
      </c>
      <c r="J92" s="141"/>
      <c r="K92" s="141"/>
      <c r="L92" s="141"/>
      <c r="M92" s="141">
        <v>0</v>
      </c>
      <c r="N92" s="141">
        <v>0</v>
      </c>
      <c r="O92" s="141">
        <f t="shared" si="27"/>
        <v>0</v>
      </c>
      <c r="Q92" s="142">
        <f>IFERROR(VLOOKUP(B92,[2]rptBudgetaryBudgetCrossOrganiza!$A$2:$K$226,5,FALSE),"0")</f>
        <v>0</v>
      </c>
      <c r="R92" s="142">
        <f>IFERROR(VLOOKUP(B92,[2]rptBudgetaryBudgetCrossOrganiza!$A$2:$K$226,7,FALSE),"0")</f>
        <v>0</v>
      </c>
      <c r="S92" s="142"/>
      <c r="T92" s="142"/>
      <c r="U92" s="142"/>
      <c r="V92" s="142">
        <f>IFERROR(VLOOKUP(B92,[2]rptBudgetaryBudgetCrossOrganiza!$A$2:$K$226,10,FALSE),"0")</f>
        <v>0</v>
      </c>
      <c r="W92" s="142">
        <v>0</v>
      </c>
      <c r="X92" s="142"/>
      <c r="Z92" s="177">
        <v>0</v>
      </c>
      <c r="AA92" s="177">
        <v>0</v>
      </c>
      <c r="AB92" s="173"/>
      <c r="AC92" s="173"/>
      <c r="AD92" s="173"/>
      <c r="AE92" s="177">
        <v>0</v>
      </c>
      <c r="AF92" s="173">
        <v>0</v>
      </c>
      <c r="AG92" s="173">
        <f t="shared" si="28"/>
        <v>0</v>
      </c>
      <c r="AI92" s="169">
        <v>0</v>
      </c>
      <c r="AJ92" s="169">
        <v>0</v>
      </c>
      <c r="AK92" s="169">
        <f t="shared" si="30"/>
        <v>0</v>
      </c>
      <c r="AL92" s="171">
        <f>IFERROR(VLOOKUP(B92,[3]rptBudgetaryBudgetCrossOrganiza!$A$7207:$N$7396,13,FALSE),"0")</f>
        <v>0</v>
      </c>
      <c r="AM92" s="171"/>
      <c r="AN92" s="171"/>
      <c r="AO92" s="171"/>
      <c r="AP92" s="171"/>
      <c r="AQ92" s="171">
        <f t="shared" si="29"/>
        <v>0</v>
      </c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96">
        <v>5</v>
      </c>
      <c r="B93" s="143" t="s">
        <v>325</v>
      </c>
      <c r="C93" s="192" t="str">
        <f t="shared" si="23"/>
        <v>20</v>
      </c>
      <c r="D93" s="192" t="str">
        <f t="shared" si="24"/>
        <v>28</v>
      </c>
      <c r="E93" s="185" t="str">
        <f t="shared" si="25"/>
        <v>845</v>
      </c>
      <c r="F93" s="143" t="str">
        <f t="shared" si="26"/>
        <v>6000.01</v>
      </c>
      <c r="G93" s="143" t="s">
        <v>85</v>
      </c>
      <c r="H93" s="141">
        <v>0</v>
      </c>
      <c r="I93" s="141">
        <v>0</v>
      </c>
      <c r="J93" s="141"/>
      <c r="K93" s="141"/>
      <c r="L93" s="141"/>
      <c r="M93" s="141">
        <v>0</v>
      </c>
      <c r="N93" s="141">
        <v>0</v>
      </c>
      <c r="O93" s="141"/>
      <c r="Q93" s="142">
        <f>IFERROR(VLOOKUP(B93,[2]rptBudgetaryBudgetCrossOrganiza!$A$2:$K$226,5,FALSE),"0")</f>
        <v>0</v>
      </c>
      <c r="R93" s="142">
        <f>IFERROR(VLOOKUP(B93,[2]rptBudgetaryBudgetCrossOrganiza!$A$2:$K$226,7,FALSE),"0")</f>
        <v>0</v>
      </c>
      <c r="S93" s="142"/>
      <c r="T93" s="142"/>
      <c r="U93" s="142"/>
      <c r="V93" s="142">
        <f>IFERROR(VLOOKUP(B93,[2]rptBudgetaryBudgetCrossOrganiza!$A$2:$K$226,10,FALSE),"0")</f>
        <v>0</v>
      </c>
      <c r="W93" s="142">
        <v>0</v>
      </c>
      <c r="X93" s="142"/>
      <c r="Z93" s="177">
        <v>0</v>
      </c>
      <c r="AA93" s="177">
        <v>0</v>
      </c>
      <c r="AB93" s="173"/>
      <c r="AC93" s="173"/>
      <c r="AD93" s="173"/>
      <c r="AE93" s="177">
        <v>544.83000000000004</v>
      </c>
      <c r="AF93" s="173">
        <v>544.83000000000004</v>
      </c>
      <c r="AG93" s="173"/>
      <c r="AI93" s="169">
        <v>0</v>
      </c>
      <c r="AJ93" s="169">
        <v>0</v>
      </c>
      <c r="AK93" s="169">
        <f t="shared" si="30"/>
        <v>0</v>
      </c>
      <c r="AL93" s="171">
        <f>IFERROR(VLOOKUP(B93,[3]rptBudgetaryBudgetCrossOrganiza!$A$7207:$N$7396,13,FALSE),"0")</f>
        <v>0</v>
      </c>
      <c r="AM93" s="171"/>
      <c r="AN93" s="171"/>
      <c r="AO93" s="171"/>
      <c r="AP93" s="171"/>
      <c r="AQ93" s="171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6">
        <v>5</v>
      </c>
      <c r="B94" s="143" t="s">
        <v>336</v>
      </c>
      <c r="C94" s="192" t="str">
        <f t="shared" si="23"/>
        <v>20</v>
      </c>
      <c r="D94" s="192" t="str">
        <f t="shared" si="24"/>
        <v>28</v>
      </c>
      <c r="E94" s="185" t="str">
        <f t="shared" si="25"/>
        <v>845</v>
      </c>
      <c r="F94" s="143" t="str">
        <f t="shared" si="26"/>
        <v>6000.10</v>
      </c>
      <c r="G94" s="143" t="s">
        <v>270</v>
      </c>
      <c r="H94" s="141">
        <v>1900</v>
      </c>
      <c r="I94" s="141">
        <v>1900</v>
      </c>
      <c r="J94" s="141"/>
      <c r="K94" s="141"/>
      <c r="L94" s="141"/>
      <c r="M94" s="141">
        <v>2034.78</v>
      </c>
      <c r="N94" s="141">
        <v>2034.78</v>
      </c>
      <c r="O94" s="141">
        <f t="shared" ref="O94:O125" si="33">N94-I94</f>
        <v>134.77999999999997</v>
      </c>
      <c r="Q94" s="142">
        <f>IFERROR(VLOOKUP(B94,[2]rptBudgetaryBudgetCrossOrganiza!$A$2:$K$226,5,FALSE),"0")</f>
        <v>2200</v>
      </c>
      <c r="R94" s="142">
        <f>IFERROR(VLOOKUP(B94,[2]rptBudgetaryBudgetCrossOrganiza!$A$2:$K$226,7,FALSE),"0")</f>
        <v>2200</v>
      </c>
      <c r="S94" s="142"/>
      <c r="T94" s="142"/>
      <c r="U94" s="142"/>
      <c r="V94" s="142">
        <f>IFERROR(VLOOKUP(B94,[2]rptBudgetaryBudgetCrossOrganiza!$A$2:$K$226,10,FALSE),"0")</f>
        <v>2164.77</v>
      </c>
      <c r="W94" s="142">
        <v>2164.77</v>
      </c>
      <c r="X94" s="142">
        <f t="shared" ref="X94:X104" si="34">W94-R94</f>
        <v>-35.230000000000018</v>
      </c>
      <c r="Z94" s="177">
        <v>2100</v>
      </c>
      <c r="AA94" s="177">
        <v>2100</v>
      </c>
      <c r="AB94" s="173"/>
      <c r="AC94" s="173"/>
      <c r="AD94" s="173"/>
      <c r="AE94" s="177">
        <v>1699.39</v>
      </c>
      <c r="AF94" s="173">
        <v>1699.39</v>
      </c>
      <c r="AG94" s="173">
        <f t="shared" ref="AG94:AG103" si="35">AF94-AA94</f>
        <v>-400.6099999999999</v>
      </c>
      <c r="AI94" s="169">
        <v>2100</v>
      </c>
      <c r="AJ94" s="169">
        <v>2100</v>
      </c>
      <c r="AK94" s="169">
        <f t="shared" si="30"/>
        <v>2100</v>
      </c>
      <c r="AL94" s="171">
        <f>IFERROR(VLOOKUP(B94,[3]rptBudgetaryBudgetCrossOrganiza!$A$7207:$N$7396,13,FALSE),"0")</f>
        <v>566.54</v>
      </c>
      <c r="AM94" s="171"/>
      <c r="AN94" s="171"/>
      <c r="AO94" s="171"/>
      <c r="AP94" s="171"/>
      <c r="AQ94" s="171">
        <f t="shared" ref="AQ94:AQ125" si="36">AP94-AJ94</f>
        <v>-2100</v>
      </c>
      <c r="AS94" s="142"/>
      <c r="AT94" s="142"/>
      <c r="AU94" s="142"/>
      <c r="AV94" s="142"/>
      <c r="AW94" s="142"/>
      <c r="AX94" s="142"/>
      <c r="AY94" s="142"/>
      <c r="AZ94" s="142">
        <f t="shared" ref="AZ94:AZ103" si="37">AY94-AT94</f>
        <v>0</v>
      </c>
    </row>
    <row r="95" spans="1:52" x14ac:dyDescent="0.2">
      <c r="A95" s="196">
        <v>6</v>
      </c>
      <c r="B95" s="143" t="s">
        <v>192</v>
      </c>
      <c r="C95" s="192" t="str">
        <f t="shared" si="23"/>
        <v>20</v>
      </c>
      <c r="D95" s="192" t="str">
        <f t="shared" si="24"/>
        <v>28</v>
      </c>
      <c r="E95" s="185" t="str">
        <f t="shared" si="25"/>
        <v>845</v>
      </c>
      <c r="F95" s="143" t="str">
        <f t="shared" si="26"/>
        <v>6000.11</v>
      </c>
      <c r="G95" s="143" t="s">
        <v>271</v>
      </c>
      <c r="H95" s="141">
        <v>800</v>
      </c>
      <c r="I95" s="141">
        <v>800</v>
      </c>
      <c r="J95" s="141"/>
      <c r="K95" s="141"/>
      <c r="L95" s="141"/>
      <c r="M95" s="141">
        <v>354</v>
      </c>
      <c r="N95" s="141">
        <v>354</v>
      </c>
      <c r="O95" s="141">
        <f t="shared" si="33"/>
        <v>-446</v>
      </c>
      <c r="Q95" s="142">
        <f>IFERROR(VLOOKUP(B95,[2]rptBudgetaryBudgetCrossOrganiza!$A$2:$K$226,5,FALSE),"0")</f>
        <v>800</v>
      </c>
      <c r="R95" s="142">
        <f>IFERROR(VLOOKUP(B95,[2]rptBudgetaryBudgetCrossOrganiza!$A$2:$K$226,7,FALSE),"0")</f>
        <v>800</v>
      </c>
      <c r="S95" s="142"/>
      <c r="T95" s="142"/>
      <c r="U95" s="142"/>
      <c r="V95" s="142">
        <f>IFERROR(VLOOKUP(B95,[2]rptBudgetaryBudgetCrossOrganiza!$A$2:$K$226,10,FALSE),"0")</f>
        <v>351</v>
      </c>
      <c r="W95" s="142">
        <v>351</v>
      </c>
      <c r="X95" s="142">
        <f t="shared" si="34"/>
        <v>-449</v>
      </c>
      <c r="Z95" s="177">
        <v>750</v>
      </c>
      <c r="AA95" s="177">
        <v>750</v>
      </c>
      <c r="AB95" s="173"/>
      <c r="AC95" s="173"/>
      <c r="AD95" s="173"/>
      <c r="AE95" s="177">
        <v>0</v>
      </c>
      <c r="AF95" s="173">
        <v>0</v>
      </c>
      <c r="AG95" s="173">
        <f t="shared" si="35"/>
        <v>-750</v>
      </c>
      <c r="AI95" s="169">
        <v>750</v>
      </c>
      <c r="AJ95" s="169">
        <v>750</v>
      </c>
      <c r="AK95" s="169">
        <f t="shared" si="30"/>
        <v>750</v>
      </c>
      <c r="AL95" s="171">
        <f>IFERROR(VLOOKUP(B95,[3]rptBudgetaryBudgetCrossOrganiza!$A$7207:$N$7396,13,FALSE),"0")</f>
        <v>0</v>
      </c>
      <c r="AM95" s="171"/>
      <c r="AN95" s="171"/>
      <c r="AO95" s="171"/>
      <c r="AP95" s="171"/>
      <c r="AQ95" s="171">
        <f t="shared" si="36"/>
        <v>-750</v>
      </c>
      <c r="AS95" s="142"/>
      <c r="AT95" s="142"/>
      <c r="AU95" s="142"/>
      <c r="AV95" s="142"/>
      <c r="AW95" s="142"/>
      <c r="AX95" s="142"/>
      <c r="AY95" s="142"/>
      <c r="AZ95" s="142">
        <f t="shared" si="37"/>
        <v>0</v>
      </c>
    </row>
    <row r="96" spans="1:52" x14ac:dyDescent="0.2">
      <c r="A96" s="191">
        <v>6</v>
      </c>
      <c r="B96" s="143" t="s">
        <v>193</v>
      </c>
      <c r="C96" s="192" t="str">
        <f t="shared" si="23"/>
        <v>20</v>
      </c>
      <c r="D96" s="192" t="str">
        <f t="shared" si="24"/>
        <v>28</v>
      </c>
      <c r="E96" s="185" t="str">
        <f t="shared" si="25"/>
        <v>845</v>
      </c>
      <c r="F96" s="143" t="str">
        <f t="shared" si="26"/>
        <v>6100.01</v>
      </c>
      <c r="G96" s="143" t="s">
        <v>86</v>
      </c>
      <c r="H96" s="141">
        <v>4495</v>
      </c>
      <c r="I96" s="141">
        <v>4495</v>
      </c>
      <c r="J96" s="141"/>
      <c r="K96" s="141"/>
      <c r="L96" s="141"/>
      <c r="M96" s="141">
        <v>210.2</v>
      </c>
      <c r="N96" s="141">
        <v>210.2</v>
      </c>
      <c r="O96" s="141">
        <f t="shared" si="33"/>
        <v>-4284.8</v>
      </c>
      <c r="Q96" s="142">
        <f>IFERROR(VLOOKUP(B96,[2]rptBudgetaryBudgetCrossOrganiza!$A$2:$K$226,5,FALSE),"0")</f>
        <v>4000</v>
      </c>
      <c r="R96" s="142">
        <f>IFERROR(VLOOKUP(B96,[2]rptBudgetaryBudgetCrossOrganiza!$A$2:$K$226,7,FALSE),"0")</f>
        <v>4000</v>
      </c>
      <c r="S96" s="142"/>
      <c r="T96" s="142"/>
      <c r="U96" s="142"/>
      <c r="V96" s="142">
        <f>IFERROR(VLOOKUP(B96,[2]rptBudgetaryBudgetCrossOrganiza!$A$2:$K$226,10,FALSE),"0")</f>
        <v>1523.82</v>
      </c>
      <c r="W96" s="142">
        <v>1523.82</v>
      </c>
      <c r="X96" s="142">
        <f t="shared" si="34"/>
        <v>-2476.1800000000003</v>
      </c>
      <c r="Z96" s="177">
        <v>4500</v>
      </c>
      <c r="AA96" s="177">
        <v>4500</v>
      </c>
      <c r="AB96" s="173"/>
      <c r="AC96" s="173"/>
      <c r="AD96" s="173"/>
      <c r="AE96" s="177">
        <v>3080.37</v>
      </c>
      <c r="AF96" s="173">
        <v>3080.37</v>
      </c>
      <c r="AG96" s="173">
        <f t="shared" si="35"/>
        <v>-1419.63</v>
      </c>
      <c r="AI96" s="169">
        <v>4500</v>
      </c>
      <c r="AJ96" s="169">
        <v>4500</v>
      </c>
      <c r="AK96" s="169">
        <f t="shared" si="30"/>
        <v>4500</v>
      </c>
      <c r="AL96" s="171">
        <f>IFERROR(VLOOKUP(B96,[3]rptBudgetaryBudgetCrossOrganiza!$A$7207:$N$7396,13,FALSE),"0")</f>
        <v>1056.95</v>
      </c>
      <c r="AM96" s="171"/>
      <c r="AN96" s="171"/>
      <c r="AO96" s="171"/>
      <c r="AP96" s="171"/>
      <c r="AQ96" s="171">
        <f t="shared" si="36"/>
        <v>-4500</v>
      </c>
      <c r="AS96" s="142"/>
      <c r="AT96" s="142"/>
      <c r="AU96" s="142"/>
      <c r="AV96" s="142"/>
      <c r="AW96" s="142"/>
      <c r="AX96" s="142"/>
      <c r="AY96" s="142"/>
      <c r="AZ96" s="142">
        <f t="shared" si="37"/>
        <v>0</v>
      </c>
    </row>
    <row r="97" spans="1:52" x14ac:dyDescent="0.2">
      <c r="A97" s="191">
        <v>6</v>
      </c>
      <c r="B97" s="143" t="s">
        <v>194</v>
      </c>
      <c r="C97" s="192" t="str">
        <f t="shared" si="23"/>
        <v>20</v>
      </c>
      <c r="D97" s="192" t="str">
        <f t="shared" si="24"/>
        <v>28</v>
      </c>
      <c r="E97" s="185" t="str">
        <f t="shared" si="25"/>
        <v>845</v>
      </c>
      <c r="F97" s="143" t="str">
        <f t="shared" si="26"/>
        <v>6100.04</v>
      </c>
      <c r="G97" s="143" t="s">
        <v>272</v>
      </c>
      <c r="H97" s="141">
        <v>3000</v>
      </c>
      <c r="I97" s="141">
        <v>3000</v>
      </c>
      <c r="J97" s="141"/>
      <c r="K97" s="141"/>
      <c r="L97" s="141"/>
      <c r="M97" s="141">
        <v>0</v>
      </c>
      <c r="N97" s="141">
        <v>0</v>
      </c>
      <c r="O97" s="141">
        <f t="shared" si="33"/>
        <v>-3000</v>
      </c>
      <c r="Q97" s="142">
        <f>IFERROR(VLOOKUP(B97,[2]rptBudgetaryBudgetCrossOrganiza!$A$2:$K$226,5,FALSE),"0")</f>
        <v>3000</v>
      </c>
      <c r="R97" s="142">
        <f>IFERROR(VLOOKUP(B97,[2]rptBudgetaryBudgetCrossOrganiza!$A$2:$K$226,7,FALSE),"0")</f>
        <v>3000</v>
      </c>
      <c r="S97" s="142"/>
      <c r="T97" s="142"/>
      <c r="U97" s="142"/>
      <c r="V97" s="142">
        <f>IFERROR(VLOOKUP(B97,[2]rptBudgetaryBudgetCrossOrganiza!$A$2:$K$226,10,FALSE),"0")</f>
        <v>0</v>
      </c>
      <c r="W97" s="142">
        <v>0</v>
      </c>
      <c r="X97" s="142">
        <f t="shared" si="34"/>
        <v>-3000</v>
      </c>
      <c r="Z97" s="177">
        <v>3000</v>
      </c>
      <c r="AA97" s="177">
        <v>3000</v>
      </c>
      <c r="AB97" s="173"/>
      <c r="AC97" s="173"/>
      <c r="AD97" s="173"/>
      <c r="AE97" s="177">
        <v>0</v>
      </c>
      <c r="AF97" s="173">
        <v>0</v>
      </c>
      <c r="AG97" s="173">
        <f t="shared" si="35"/>
        <v>-3000</v>
      </c>
      <c r="AI97" s="169">
        <v>3000</v>
      </c>
      <c r="AJ97" s="169">
        <v>3000</v>
      </c>
      <c r="AK97" s="169">
        <f t="shared" si="30"/>
        <v>3000</v>
      </c>
      <c r="AL97" s="171">
        <f>IFERROR(VLOOKUP(B97,[3]rptBudgetaryBudgetCrossOrganiza!$A$7207:$N$7396,13,FALSE),"0")</f>
        <v>0</v>
      </c>
      <c r="AM97" s="171"/>
      <c r="AN97" s="171"/>
      <c r="AO97" s="171"/>
      <c r="AP97" s="171"/>
      <c r="AQ97" s="171">
        <f t="shared" si="36"/>
        <v>-3000</v>
      </c>
      <c r="AS97" s="142"/>
      <c r="AT97" s="142"/>
      <c r="AU97" s="142"/>
      <c r="AV97" s="142"/>
      <c r="AW97" s="142"/>
      <c r="AX97" s="142"/>
      <c r="AY97" s="142"/>
      <c r="AZ97" s="142">
        <f t="shared" si="37"/>
        <v>0</v>
      </c>
    </row>
    <row r="98" spans="1:52" x14ac:dyDescent="0.2">
      <c r="A98" s="191">
        <v>6</v>
      </c>
      <c r="B98" s="143" t="s">
        <v>195</v>
      </c>
      <c r="C98" s="192" t="str">
        <f t="shared" si="23"/>
        <v>20</v>
      </c>
      <c r="D98" s="192" t="str">
        <f t="shared" si="24"/>
        <v>28</v>
      </c>
      <c r="E98" s="185" t="str">
        <f t="shared" si="25"/>
        <v>845</v>
      </c>
      <c r="F98" s="143" t="str">
        <f t="shared" si="26"/>
        <v>6240.05</v>
      </c>
      <c r="G98" s="143" t="s">
        <v>273</v>
      </c>
      <c r="H98" s="141">
        <v>5580</v>
      </c>
      <c r="I98" s="141">
        <v>5580</v>
      </c>
      <c r="J98" s="141"/>
      <c r="K98" s="141"/>
      <c r="L98" s="141"/>
      <c r="M98" s="141">
        <v>1396.19</v>
      </c>
      <c r="N98" s="141">
        <v>1396.19</v>
      </c>
      <c r="O98" s="141">
        <f t="shared" si="33"/>
        <v>-4183.8099999999995</v>
      </c>
      <c r="Q98" s="142">
        <f>IFERROR(VLOOKUP(B98,[2]rptBudgetaryBudgetCrossOrganiza!$A$2:$K$226,5,FALSE),"0")</f>
        <v>5500</v>
      </c>
      <c r="R98" s="142">
        <f>IFERROR(VLOOKUP(B98,[2]rptBudgetaryBudgetCrossOrganiza!$A$2:$K$226,7,FALSE),"0")</f>
        <v>5500</v>
      </c>
      <c r="S98" s="142"/>
      <c r="T98" s="142"/>
      <c r="U98" s="142"/>
      <c r="V98" s="142">
        <f>IFERROR(VLOOKUP(B98,[2]rptBudgetaryBudgetCrossOrganiza!$A$2:$K$226,10,FALSE),"0")</f>
        <v>2974.34</v>
      </c>
      <c r="W98" s="142">
        <v>2974.34</v>
      </c>
      <c r="X98" s="142">
        <f t="shared" si="34"/>
        <v>-2525.66</v>
      </c>
      <c r="Z98" s="177">
        <v>5000</v>
      </c>
      <c r="AA98" s="177">
        <v>5000</v>
      </c>
      <c r="AB98" s="173"/>
      <c r="AC98" s="173"/>
      <c r="AD98" s="173"/>
      <c r="AE98" s="177">
        <v>2702.4</v>
      </c>
      <c r="AF98" s="173">
        <v>2702.4</v>
      </c>
      <c r="AG98" s="173">
        <f t="shared" si="35"/>
        <v>-2297.6</v>
      </c>
      <c r="AI98" s="169">
        <v>5000</v>
      </c>
      <c r="AJ98" s="169">
        <v>5000</v>
      </c>
      <c r="AK98" s="169">
        <f t="shared" si="30"/>
        <v>5000</v>
      </c>
      <c r="AL98" s="171">
        <f>IFERROR(VLOOKUP(B98,[3]rptBudgetaryBudgetCrossOrganiza!$A$7207:$N$7396,13,FALSE),"0")</f>
        <v>0</v>
      </c>
      <c r="AM98" s="171"/>
      <c r="AN98" s="171"/>
      <c r="AO98" s="171"/>
      <c r="AP98" s="171"/>
      <c r="AQ98" s="171">
        <f t="shared" si="36"/>
        <v>-5000</v>
      </c>
      <c r="AS98" s="142"/>
      <c r="AT98" s="142"/>
      <c r="AU98" s="142"/>
      <c r="AV98" s="142"/>
      <c r="AW98" s="142"/>
      <c r="AX98" s="142"/>
      <c r="AY98" s="142"/>
      <c r="AZ98" s="142">
        <f t="shared" si="37"/>
        <v>0</v>
      </c>
    </row>
    <row r="99" spans="1:52" x14ac:dyDescent="0.2">
      <c r="A99" s="191">
        <v>6</v>
      </c>
      <c r="B99" s="143" t="s">
        <v>196</v>
      </c>
      <c r="C99" s="192" t="str">
        <f t="shared" ref="C99:C130" si="38">MID(B99,5,2)</f>
        <v>20</v>
      </c>
      <c r="D99" s="192" t="str">
        <f t="shared" ref="D99:D130" si="39">MID(B99,8,2)</f>
        <v>28</v>
      </c>
      <c r="E99" s="185" t="str">
        <f t="shared" ref="E99:E130" si="40">MID(B99,11,3)</f>
        <v>845</v>
      </c>
      <c r="F99" s="143" t="str">
        <f t="shared" ref="F99:F130" si="41">RIGHT(B99,7)</f>
        <v>6400.03</v>
      </c>
      <c r="G99" s="143" t="s">
        <v>275</v>
      </c>
      <c r="H99" s="141">
        <v>6985</v>
      </c>
      <c r="I99" s="141">
        <v>4172</v>
      </c>
      <c r="J99" s="141"/>
      <c r="K99" s="141"/>
      <c r="L99" s="141"/>
      <c r="M99" s="141">
        <v>2536.87</v>
      </c>
      <c r="N99" s="141">
        <v>2536.87</v>
      </c>
      <c r="O99" s="141">
        <f t="shared" si="33"/>
        <v>-1635.13</v>
      </c>
      <c r="Q99" s="142">
        <f>IFERROR(VLOOKUP(B99,[2]rptBudgetaryBudgetCrossOrganiza!$A$2:$K$226,5,FALSE),"0")</f>
        <v>7000</v>
      </c>
      <c r="R99" s="142">
        <f>IFERROR(VLOOKUP(B99,[2]rptBudgetaryBudgetCrossOrganiza!$A$2:$K$226,7,FALSE),"0")</f>
        <v>9813</v>
      </c>
      <c r="S99" s="142"/>
      <c r="T99" s="142"/>
      <c r="U99" s="142"/>
      <c r="V99" s="142">
        <f>IFERROR(VLOOKUP(B99,[2]rptBudgetaryBudgetCrossOrganiza!$A$2:$K$226,10,FALSE),"0")</f>
        <v>4788.3</v>
      </c>
      <c r="W99" s="142">
        <v>4788.3</v>
      </c>
      <c r="X99" s="142">
        <f t="shared" si="34"/>
        <v>-5024.7</v>
      </c>
      <c r="Z99" s="177">
        <v>7000</v>
      </c>
      <c r="AA99" s="177">
        <v>7000</v>
      </c>
      <c r="AB99" s="173"/>
      <c r="AC99" s="173"/>
      <c r="AD99" s="173"/>
      <c r="AE99" s="177">
        <v>3393.4</v>
      </c>
      <c r="AF99" s="173">
        <v>3393.4</v>
      </c>
      <c r="AG99" s="173">
        <f t="shared" si="35"/>
        <v>-3606.6</v>
      </c>
      <c r="AI99" s="169">
        <v>7000</v>
      </c>
      <c r="AJ99" s="169">
        <v>7000</v>
      </c>
      <c r="AK99" s="169">
        <f t="shared" si="30"/>
        <v>7000</v>
      </c>
      <c r="AL99" s="171">
        <f>IFERROR(VLOOKUP(B99,[3]rptBudgetaryBudgetCrossOrganiza!$A$7207:$N$7396,13,FALSE),"0")</f>
        <v>2461.09</v>
      </c>
      <c r="AM99" s="171"/>
      <c r="AN99" s="171"/>
      <c r="AO99" s="171"/>
      <c r="AP99" s="171"/>
      <c r="AQ99" s="171">
        <f t="shared" si="36"/>
        <v>-7000</v>
      </c>
      <c r="AS99" s="142"/>
      <c r="AT99" s="142"/>
      <c r="AU99" s="142"/>
      <c r="AV99" s="142"/>
      <c r="AW99" s="142"/>
      <c r="AX99" s="142"/>
      <c r="AY99" s="142"/>
      <c r="AZ99" s="142">
        <f t="shared" si="37"/>
        <v>0</v>
      </c>
    </row>
    <row r="100" spans="1:52" x14ac:dyDescent="0.2">
      <c r="A100" s="191">
        <v>6</v>
      </c>
      <c r="B100" s="143" t="s">
        <v>352</v>
      </c>
      <c r="C100" s="192" t="str">
        <f t="shared" si="38"/>
        <v>20</v>
      </c>
      <c r="D100" s="192" t="str">
        <f t="shared" si="39"/>
        <v>28</v>
      </c>
      <c r="E100" s="185" t="str">
        <f t="shared" si="40"/>
        <v>845</v>
      </c>
      <c r="F100" s="143" t="str">
        <f t="shared" si="41"/>
        <v>6600.05</v>
      </c>
      <c r="G100" s="143" t="s">
        <v>276</v>
      </c>
      <c r="H100" s="141">
        <v>60</v>
      </c>
      <c r="I100" s="141">
        <v>60</v>
      </c>
      <c r="J100" s="141"/>
      <c r="K100" s="141"/>
      <c r="L100" s="141"/>
      <c r="M100" s="141">
        <v>0</v>
      </c>
      <c r="N100" s="141">
        <v>0</v>
      </c>
      <c r="O100" s="141">
        <f t="shared" si="33"/>
        <v>-60</v>
      </c>
      <c r="Q100" s="142">
        <f>IFERROR(VLOOKUP(B100,[2]rptBudgetaryBudgetCrossOrganiza!$A$2:$K$226,5,FALSE),"0")</f>
        <v>60</v>
      </c>
      <c r="R100" s="142">
        <f>IFERROR(VLOOKUP(B100,[2]rptBudgetaryBudgetCrossOrganiza!$A$2:$K$226,7,FALSE),"0")</f>
        <v>60</v>
      </c>
      <c r="S100" s="142"/>
      <c r="T100" s="142"/>
      <c r="U100" s="142"/>
      <c r="V100" s="142">
        <f>IFERROR(VLOOKUP(B100,[2]rptBudgetaryBudgetCrossOrganiza!$A$2:$K$226,10,FALSE),"0")</f>
        <v>0</v>
      </c>
      <c r="W100" s="142">
        <v>0</v>
      </c>
      <c r="X100" s="142">
        <f t="shared" si="34"/>
        <v>-60</v>
      </c>
      <c r="Z100" s="177">
        <v>50</v>
      </c>
      <c r="AA100" s="177">
        <v>50</v>
      </c>
      <c r="AB100" s="173"/>
      <c r="AC100" s="173"/>
      <c r="AD100" s="173"/>
      <c r="AE100" s="177">
        <v>0</v>
      </c>
      <c r="AF100" s="173">
        <v>0</v>
      </c>
      <c r="AG100" s="173">
        <f t="shared" si="35"/>
        <v>-50</v>
      </c>
      <c r="AI100" s="169">
        <v>50</v>
      </c>
      <c r="AJ100" s="169">
        <v>50</v>
      </c>
      <c r="AK100" s="169">
        <f t="shared" si="30"/>
        <v>50</v>
      </c>
      <c r="AL100" s="171">
        <f>IFERROR(VLOOKUP(B100,[3]rptBudgetaryBudgetCrossOrganiza!$A$7207:$N$7396,13,FALSE),"0")</f>
        <v>0</v>
      </c>
      <c r="AM100" s="171"/>
      <c r="AN100" s="171"/>
      <c r="AO100" s="171"/>
      <c r="AP100" s="171"/>
      <c r="AQ100" s="171">
        <f t="shared" si="36"/>
        <v>-50</v>
      </c>
      <c r="AS100" s="142"/>
      <c r="AT100" s="142"/>
      <c r="AU100" s="142"/>
      <c r="AV100" s="142"/>
      <c r="AW100" s="142"/>
      <c r="AX100" s="142"/>
      <c r="AY100" s="142"/>
      <c r="AZ100" s="142">
        <f t="shared" si="37"/>
        <v>0</v>
      </c>
    </row>
    <row r="101" spans="1:52" x14ac:dyDescent="0.2">
      <c r="A101" s="191">
        <v>6</v>
      </c>
      <c r="B101" s="143" t="s">
        <v>197</v>
      </c>
      <c r="C101" s="192" t="str">
        <f t="shared" si="38"/>
        <v>20</v>
      </c>
      <c r="D101" s="192" t="str">
        <f t="shared" si="39"/>
        <v>28</v>
      </c>
      <c r="E101" s="185" t="str">
        <f t="shared" si="40"/>
        <v>845</v>
      </c>
      <c r="F101" s="143" t="str">
        <f t="shared" si="41"/>
        <v>6600.25</v>
      </c>
      <c r="G101" s="143" t="s">
        <v>112</v>
      </c>
      <c r="H101" s="141">
        <v>4720</v>
      </c>
      <c r="I101" s="141">
        <v>4720</v>
      </c>
      <c r="J101" s="141"/>
      <c r="K101" s="141"/>
      <c r="L101" s="141"/>
      <c r="M101" s="141">
        <v>4720</v>
      </c>
      <c r="N101" s="141">
        <v>4720</v>
      </c>
      <c r="O101" s="141">
        <f t="shared" si="33"/>
        <v>0</v>
      </c>
      <c r="Q101" s="142">
        <f>IFERROR(VLOOKUP(B101,[2]rptBudgetaryBudgetCrossOrganiza!$A$2:$K$226,5,FALSE),"0")</f>
        <v>4720</v>
      </c>
      <c r="R101" s="142">
        <f>IFERROR(VLOOKUP(B101,[2]rptBudgetaryBudgetCrossOrganiza!$A$2:$K$226,7,FALSE),"0")</f>
        <v>4720</v>
      </c>
      <c r="S101" s="142"/>
      <c r="T101" s="142"/>
      <c r="U101" s="142"/>
      <c r="V101" s="142">
        <f>IFERROR(VLOOKUP(B101,[2]rptBudgetaryBudgetCrossOrganiza!$A$2:$K$226,10,FALSE),"0")</f>
        <v>4720</v>
      </c>
      <c r="W101" s="142">
        <v>4720</v>
      </c>
      <c r="X101" s="142">
        <f t="shared" si="34"/>
        <v>0</v>
      </c>
      <c r="Z101" s="177">
        <v>4720</v>
      </c>
      <c r="AA101" s="177">
        <v>4720</v>
      </c>
      <c r="AB101" s="173"/>
      <c r="AC101" s="173"/>
      <c r="AD101" s="173"/>
      <c r="AE101" s="177">
        <v>3539.97</v>
      </c>
      <c r="AF101" s="173">
        <v>3539.97</v>
      </c>
      <c r="AG101" s="173">
        <f t="shared" si="35"/>
        <v>-1180.0300000000002</v>
      </c>
      <c r="AI101" s="169">
        <v>4720</v>
      </c>
      <c r="AJ101" s="169">
        <v>4720</v>
      </c>
      <c r="AK101" s="169">
        <f t="shared" si="30"/>
        <v>4720</v>
      </c>
      <c r="AL101" s="171">
        <f>IFERROR(VLOOKUP(B101,[3]rptBudgetaryBudgetCrossOrganiza!$A$7207:$N$7396,13,FALSE),"0")</f>
        <v>0</v>
      </c>
      <c r="AM101" s="171"/>
      <c r="AN101" s="171"/>
      <c r="AO101" s="171"/>
      <c r="AP101" s="171"/>
      <c r="AQ101" s="171">
        <f t="shared" si="36"/>
        <v>-4720</v>
      </c>
      <c r="AS101" s="142"/>
      <c r="AT101" s="142"/>
      <c r="AU101" s="142"/>
      <c r="AV101" s="142"/>
      <c r="AW101" s="142"/>
      <c r="AX101" s="142"/>
      <c r="AY101" s="142"/>
      <c r="AZ101" s="142">
        <f t="shared" si="37"/>
        <v>0</v>
      </c>
    </row>
    <row r="102" spans="1:52" x14ac:dyDescent="0.2">
      <c r="A102" s="191">
        <v>6</v>
      </c>
      <c r="B102" s="143" t="s">
        <v>198</v>
      </c>
      <c r="C102" s="192" t="str">
        <f t="shared" si="38"/>
        <v>20</v>
      </c>
      <c r="D102" s="192" t="str">
        <f t="shared" si="39"/>
        <v>28</v>
      </c>
      <c r="E102" s="185" t="str">
        <f t="shared" si="40"/>
        <v>845</v>
      </c>
      <c r="F102" s="143" t="str">
        <f t="shared" si="41"/>
        <v>6600.27</v>
      </c>
      <c r="G102" s="143" t="s">
        <v>277</v>
      </c>
      <c r="H102" s="141">
        <v>32390</v>
      </c>
      <c r="I102" s="141">
        <v>32390</v>
      </c>
      <c r="J102" s="141"/>
      <c r="K102" s="141"/>
      <c r="L102" s="141"/>
      <c r="M102" s="141">
        <v>9655.2000000000007</v>
      </c>
      <c r="N102" s="141">
        <v>9655.2000000000007</v>
      </c>
      <c r="O102" s="141">
        <f t="shared" si="33"/>
        <v>-22734.799999999999</v>
      </c>
      <c r="Q102" s="142">
        <f>IFERROR(VLOOKUP(B102,[2]rptBudgetaryBudgetCrossOrganiza!$A$2:$K$226,5,FALSE),"0")</f>
        <v>32390</v>
      </c>
      <c r="R102" s="142">
        <f>IFERROR(VLOOKUP(B102,[2]rptBudgetaryBudgetCrossOrganiza!$A$2:$K$226,7,FALSE),"0")</f>
        <v>32390</v>
      </c>
      <c r="S102" s="142"/>
      <c r="T102" s="142"/>
      <c r="U102" s="142"/>
      <c r="V102" s="142">
        <f>IFERROR(VLOOKUP(B102,[2]rptBudgetaryBudgetCrossOrganiza!$A$2:$K$226,10,FALSE),"0")</f>
        <v>22819.99</v>
      </c>
      <c r="W102" s="142">
        <v>22819.99</v>
      </c>
      <c r="X102" s="142">
        <f t="shared" si="34"/>
        <v>-9570.0099999999984</v>
      </c>
      <c r="Z102" s="177">
        <v>30000</v>
      </c>
      <c r="AA102" s="177">
        <v>30000</v>
      </c>
      <c r="AB102" s="173"/>
      <c r="AC102" s="173"/>
      <c r="AD102" s="173"/>
      <c r="AE102" s="177">
        <v>19085.47</v>
      </c>
      <c r="AF102" s="173">
        <v>19085.47</v>
      </c>
      <c r="AG102" s="173">
        <f t="shared" si="35"/>
        <v>-10914.529999999999</v>
      </c>
      <c r="AI102" s="169">
        <v>30000</v>
      </c>
      <c r="AJ102" s="169">
        <v>30000</v>
      </c>
      <c r="AK102" s="169">
        <f t="shared" si="30"/>
        <v>30000</v>
      </c>
      <c r="AL102" s="171">
        <f>IFERROR(VLOOKUP(B102,[3]rptBudgetaryBudgetCrossOrganiza!$A$7207:$N$7396,13,FALSE),"0")</f>
        <v>0</v>
      </c>
      <c r="AM102" s="171"/>
      <c r="AN102" s="171"/>
      <c r="AO102" s="171"/>
      <c r="AP102" s="171"/>
      <c r="AQ102" s="171">
        <f t="shared" si="36"/>
        <v>-30000</v>
      </c>
      <c r="AS102" s="142"/>
      <c r="AT102" s="142"/>
      <c r="AU102" s="142"/>
      <c r="AV102" s="142"/>
      <c r="AW102" s="142"/>
      <c r="AX102" s="142"/>
      <c r="AY102" s="142"/>
      <c r="AZ102" s="142">
        <f t="shared" si="37"/>
        <v>0</v>
      </c>
    </row>
    <row r="103" spans="1:52" x14ac:dyDescent="0.2">
      <c r="A103" s="191">
        <v>8</v>
      </c>
      <c r="B103" s="143" t="s">
        <v>358</v>
      </c>
      <c r="C103" s="192" t="str">
        <f t="shared" si="38"/>
        <v>20</v>
      </c>
      <c r="D103" s="192" t="str">
        <f t="shared" si="39"/>
        <v>28</v>
      </c>
      <c r="E103" s="185" t="str">
        <f t="shared" si="40"/>
        <v>845</v>
      </c>
      <c r="F103" s="143" t="str">
        <f t="shared" si="41"/>
        <v>8300.22</v>
      </c>
      <c r="G103" s="143" t="s">
        <v>278</v>
      </c>
      <c r="H103" s="141">
        <v>0</v>
      </c>
      <c r="I103" s="141">
        <v>0</v>
      </c>
      <c r="J103" s="141"/>
      <c r="K103" s="141"/>
      <c r="L103" s="141"/>
      <c r="M103" s="141">
        <v>0</v>
      </c>
      <c r="N103" s="141">
        <v>0</v>
      </c>
      <c r="O103" s="141">
        <f t="shared" si="33"/>
        <v>0</v>
      </c>
      <c r="Q103" s="142">
        <f>IFERROR(VLOOKUP(B103,[2]rptBudgetaryBudgetCrossOrganiza!$A$2:$K$226,5,FALSE),"0")</f>
        <v>0</v>
      </c>
      <c r="R103" s="142">
        <f>IFERROR(VLOOKUP(B103,[2]rptBudgetaryBudgetCrossOrganiza!$A$2:$K$226,7,FALSE),"0")</f>
        <v>0</v>
      </c>
      <c r="S103" s="142"/>
      <c r="T103" s="142"/>
      <c r="U103" s="142"/>
      <c r="V103" s="142">
        <f>IFERROR(VLOOKUP(B103,[2]rptBudgetaryBudgetCrossOrganiza!$A$2:$K$226,10,FALSE),"0")</f>
        <v>0</v>
      </c>
      <c r="W103" s="142">
        <v>0</v>
      </c>
      <c r="X103" s="142">
        <f t="shared" si="34"/>
        <v>0</v>
      </c>
      <c r="Z103" s="177">
        <v>10000</v>
      </c>
      <c r="AA103" s="177">
        <v>10000</v>
      </c>
      <c r="AB103" s="173"/>
      <c r="AC103" s="173"/>
      <c r="AD103" s="173"/>
      <c r="AE103" s="177">
        <v>2825.31</v>
      </c>
      <c r="AF103" s="173">
        <v>2825.31</v>
      </c>
      <c r="AG103" s="173">
        <f t="shared" si="35"/>
        <v>-7174.6900000000005</v>
      </c>
      <c r="AI103" s="169">
        <v>10000</v>
      </c>
      <c r="AJ103" s="169">
        <v>10000</v>
      </c>
      <c r="AK103" s="169">
        <f t="shared" si="30"/>
        <v>10000</v>
      </c>
      <c r="AL103" s="171">
        <f>IFERROR(VLOOKUP(B103,[3]rptBudgetaryBudgetCrossOrganiza!$A$7207:$N$7396,13,FALSE),"0")</f>
        <v>0</v>
      </c>
      <c r="AM103" s="171"/>
      <c r="AN103" s="171"/>
      <c r="AO103" s="171"/>
      <c r="AP103" s="171"/>
      <c r="AQ103" s="171">
        <f t="shared" si="36"/>
        <v>-10000</v>
      </c>
      <c r="AS103" s="142"/>
      <c r="AT103" s="142"/>
      <c r="AU103" s="142"/>
      <c r="AV103" s="142"/>
      <c r="AW103" s="142"/>
      <c r="AX103" s="142"/>
      <c r="AY103" s="142"/>
      <c r="AZ103" s="142">
        <f t="shared" si="37"/>
        <v>0</v>
      </c>
    </row>
    <row r="104" spans="1:52" x14ac:dyDescent="0.2">
      <c r="A104" s="191">
        <v>8</v>
      </c>
      <c r="B104" s="143" t="s">
        <v>199</v>
      </c>
      <c r="C104" s="192" t="str">
        <f t="shared" si="38"/>
        <v>20</v>
      </c>
      <c r="D104" s="192" t="str">
        <f t="shared" si="39"/>
        <v>28</v>
      </c>
      <c r="E104" s="185" t="str">
        <f t="shared" si="40"/>
        <v>845</v>
      </c>
      <c r="F104" s="143" t="str">
        <f t="shared" si="41"/>
        <v>8300.97</v>
      </c>
      <c r="G104" s="143" t="s">
        <v>279</v>
      </c>
      <c r="H104" s="141">
        <v>20000</v>
      </c>
      <c r="I104" s="141">
        <v>20000</v>
      </c>
      <c r="J104" s="141"/>
      <c r="K104" s="141"/>
      <c r="L104" s="141"/>
      <c r="M104" s="141">
        <v>0</v>
      </c>
      <c r="N104" s="141">
        <v>0</v>
      </c>
      <c r="O104" s="141">
        <f t="shared" si="33"/>
        <v>-20000</v>
      </c>
      <c r="Q104" s="142">
        <f>IFERROR(VLOOKUP(B104,[2]rptBudgetaryBudgetCrossOrganiza!$A$2:$K$226,5,FALSE),"0")</f>
        <v>20000</v>
      </c>
      <c r="R104" s="142">
        <f>IFERROR(VLOOKUP(B104,[2]rptBudgetaryBudgetCrossOrganiza!$A$2:$K$226,7,FALSE),"0")</f>
        <v>20000</v>
      </c>
      <c r="S104" s="142"/>
      <c r="T104" s="142"/>
      <c r="U104" s="142"/>
      <c r="V104" s="142">
        <f>IFERROR(VLOOKUP(B104,[2]rptBudgetaryBudgetCrossOrganiza!$A$2:$K$226,10,FALSE),"0")</f>
        <v>0</v>
      </c>
      <c r="W104" s="142">
        <v>0</v>
      </c>
      <c r="X104" s="142">
        <f t="shared" si="34"/>
        <v>-20000</v>
      </c>
      <c r="Z104" s="177">
        <v>10000</v>
      </c>
      <c r="AA104" s="177">
        <v>10000</v>
      </c>
      <c r="AB104" s="173"/>
      <c r="AC104" s="173"/>
      <c r="AD104" s="173"/>
      <c r="AE104" s="177">
        <v>0</v>
      </c>
      <c r="AF104" s="173">
        <v>0</v>
      </c>
      <c r="AG104" s="173"/>
      <c r="AI104" s="169">
        <v>10000</v>
      </c>
      <c r="AJ104" s="169">
        <v>10000</v>
      </c>
      <c r="AK104" s="169">
        <f t="shared" si="30"/>
        <v>10000</v>
      </c>
      <c r="AL104" s="171">
        <f>IFERROR(VLOOKUP(B104,[3]rptBudgetaryBudgetCrossOrganiza!$A$7207:$N$7396,13,FALSE),"0")</f>
        <v>0</v>
      </c>
      <c r="AM104" s="171"/>
      <c r="AN104" s="171"/>
      <c r="AO104" s="171"/>
      <c r="AP104" s="171"/>
      <c r="AQ104" s="171">
        <f t="shared" si="36"/>
        <v>-10000</v>
      </c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1">
        <v>8</v>
      </c>
      <c r="B105" s="143" t="s">
        <v>200</v>
      </c>
      <c r="C105" s="192" t="str">
        <f t="shared" si="38"/>
        <v>20</v>
      </c>
      <c r="D105" s="192" t="str">
        <f t="shared" si="39"/>
        <v>28</v>
      </c>
      <c r="E105" s="185" t="str">
        <f t="shared" si="40"/>
        <v>845</v>
      </c>
      <c r="F105" s="143" t="str">
        <f t="shared" si="41"/>
        <v>8300.99</v>
      </c>
      <c r="G105" s="143" t="s">
        <v>280</v>
      </c>
      <c r="H105" s="141">
        <v>0</v>
      </c>
      <c r="I105" s="141">
        <v>0</v>
      </c>
      <c r="J105" s="141"/>
      <c r="K105" s="141"/>
      <c r="L105" s="141"/>
      <c r="M105" s="141">
        <v>0</v>
      </c>
      <c r="N105" s="141">
        <v>0</v>
      </c>
      <c r="O105" s="141">
        <f t="shared" si="33"/>
        <v>0</v>
      </c>
      <c r="Q105" s="142">
        <f>IFERROR(VLOOKUP(B105,[2]rptBudgetaryBudgetCrossOrganiza!$A$2:$K$226,5,FALSE),"0")</f>
        <v>0</v>
      </c>
      <c r="R105" s="142">
        <f>IFERROR(VLOOKUP(B105,[2]rptBudgetaryBudgetCrossOrganiza!$A$2:$K$226,7,FALSE),"0")</f>
        <v>0</v>
      </c>
      <c r="S105" s="142"/>
      <c r="T105" s="142"/>
      <c r="U105" s="142"/>
      <c r="V105" s="142">
        <f>IFERROR(VLOOKUP(B105,[2]rptBudgetaryBudgetCrossOrganiza!$A$2:$K$226,10,FALSE),"0")</f>
        <v>0</v>
      </c>
      <c r="W105" s="142">
        <v>0</v>
      </c>
      <c r="X105" s="142"/>
      <c r="Z105" s="177">
        <v>0</v>
      </c>
      <c r="AA105" s="177">
        <v>0</v>
      </c>
      <c r="AB105" s="173"/>
      <c r="AC105" s="173"/>
      <c r="AD105" s="173"/>
      <c r="AE105" s="177">
        <v>0</v>
      </c>
      <c r="AF105" s="173">
        <v>0</v>
      </c>
      <c r="AG105" s="173">
        <f t="shared" ref="AG105:AG136" si="42">AF105-AA105</f>
        <v>0</v>
      </c>
      <c r="AI105" s="169">
        <v>0</v>
      </c>
      <c r="AJ105" s="169">
        <v>0</v>
      </c>
      <c r="AK105" s="169">
        <f t="shared" si="30"/>
        <v>0</v>
      </c>
      <c r="AL105" s="171">
        <f>IFERROR(VLOOKUP(B105,[3]rptBudgetaryBudgetCrossOrganiza!$A$7207:$N$7396,13,FALSE),"0")</f>
        <v>0</v>
      </c>
      <c r="AM105" s="171"/>
      <c r="AN105" s="171"/>
      <c r="AO105" s="171"/>
      <c r="AP105" s="171"/>
      <c r="AQ105" s="171">
        <f t="shared" si="36"/>
        <v>0</v>
      </c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6">
        <v>5</v>
      </c>
      <c r="B106" s="143" t="s">
        <v>326</v>
      </c>
      <c r="C106" s="192" t="str">
        <f t="shared" si="38"/>
        <v>20</v>
      </c>
      <c r="D106" s="192" t="str">
        <f t="shared" si="39"/>
        <v>28</v>
      </c>
      <c r="E106" s="185" t="str">
        <f t="shared" si="40"/>
        <v>846</v>
      </c>
      <c r="F106" s="143" t="str">
        <f t="shared" si="41"/>
        <v>6000.01</v>
      </c>
      <c r="G106" s="143" t="s">
        <v>85</v>
      </c>
      <c r="H106" s="141">
        <v>2500</v>
      </c>
      <c r="I106" s="141">
        <v>2500</v>
      </c>
      <c r="J106" s="141"/>
      <c r="K106" s="141"/>
      <c r="L106" s="141"/>
      <c r="M106" s="141">
        <v>0</v>
      </c>
      <c r="N106" s="141">
        <v>0</v>
      </c>
      <c r="O106" s="141">
        <f t="shared" si="33"/>
        <v>-2500</v>
      </c>
      <c r="Q106" s="142">
        <f>IFERROR(VLOOKUP(B106,[2]rptBudgetaryBudgetCrossOrganiza!$A$2:$K$226,5,FALSE),"0")</f>
        <v>0</v>
      </c>
      <c r="R106" s="142">
        <f>IFERROR(VLOOKUP(B106,[2]rptBudgetaryBudgetCrossOrganiza!$A$2:$K$226,7,FALSE),"0")</f>
        <v>0</v>
      </c>
      <c r="S106" s="142"/>
      <c r="T106" s="142"/>
      <c r="U106" s="142"/>
      <c r="V106" s="142">
        <f>IFERROR(VLOOKUP(B106,[2]rptBudgetaryBudgetCrossOrganiza!$A$2:$K$226,10,FALSE),"0")</f>
        <v>0</v>
      </c>
      <c r="W106" s="142">
        <v>0</v>
      </c>
      <c r="X106" s="142">
        <f t="shared" ref="X106:X116" si="43">W106-R106</f>
        <v>0</v>
      </c>
      <c r="Z106" s="177">
        <v>0</v>
      </c>
      <c r="AA106" s="177">
        <v>0</v>
      </c>
      <c r="AB106" s="173"/>
      <c r="AC106" s="173"/>
      <c r="AD106" s="173"/>
      <c r="AE106" s="177">
        <v>0</v>
      </c>
      <c r="AF106" s="173">
        <v>0</v>
      </c>
      <c r="AG106" s="173">
        <f t="shared" si="42"/>
        <v>0</v>
      </c>
      <c r="AI106" s="169">
        <v>0</v>
      </c>
      <c r="AJ106" s="169">
        <v>0</v>
      </c>
      <c r="AK106" s="169">
        <f t="shared" si="30"/>
        <v>0</v>
      </c>
      <c r="AL106" s="171">
        <f>IFERROR(VLOOKUP(B106,[3]rptBudgetaryBudgetCrossOrganiza!$A$7207:$N$7396,13,FALSE),"0")</f>
        <v>0</v>
      </c>
      <c r="AM106" s="171"/>
      <c r="AN106" s="171"/>
      <c r="AO106" s="171"/>
      <c r="AP106" s="171"/>
      <c r="AQ106" s="171">
        <f t="shared" si="36"/>
        <v>0</v>
      </c>
      <c r="AS106" s="142"/>
      <c r="AT106" s="142"/>
      <c r="AU106" s="142"/>
      <c r="AV106" s="142"/>
      <c r="AW106" s="142"/>
      <c r="AX106" s="142"/>
      <c r="AY106" s="142"/>
      <c r="AZ106" s="142">
        <f t="shared" ref="AZ106:AZ116" si="44">AY106-AT106</f>
        <v>0</v>
      </c>
    </row>
    <row r="107" spans="1:52" x14ac:dyDescent="0.2">
      <c r="A107" s="196">
        <v>5</v>
      </c>
      <c r="B107" s="143" t="s">
        <v>337</v>
      </c>
      <c r="C107" s="192" t="str">
        <f t="shared" si="38"/>
        <v>20</v>
      </c>
      <c r="D107" s="192" t="str">
        <f t="shared" si="39"/>
        <v>28</v>
      </c>
      <c r="E107" s="185" t="str">
        <f t="shared" si="40"/>
        <v>846</v>
      </c>
      <c r="F107" s="143" t="str">
        <f t="shared" si="41"/>
        <v>6000.10</v>
      </c>
      <c r="G107" s="143" t="s">
        <v>270</v>
      </c>
      <c r="H107" s="141">
        <v>2500</v>
      </c>
      <c r="I107" s="141">
        <v>2500</v>
      </c>
      <c r="J107" s="141"/>
      <c r="K107" s="141"/>
      <c r="L107" s="141"/>
      <c r="M107" s="141">
        <v>2098.7800000000002</v>
      </c>
      <c r="N107" s="141">
        <v>2098.7800000000002</v>
      </c>
      <c r="O107" s="141">
        <f t="shared" si="33"/>
        <v>-401.2199999999998</v>
      </c>
      <c r="Q107" s="142">
        <f>IFERROR(VLOOKUP(B107,[2]rptBudgetaryBudgetCrossOrganiza!$A$2:$K$226,5,FALSE),"0")</f>
        <v>2500</v>
      </c>
      <c r="R107" s="142">
        <f>IFERROR(VLOOKUP(B107,[2]rptBudgetaryBudgetCrossOrganiza!$A$2:$K$226,7,FALSE),"0")</f>
        <v>2500</v>
      </c>
      <c r="S107" s="142"/>
      <c r="T107" s="142"/>
      <c r="U107" s="142"/>
      <c r="V107" s="142">
        <f>IFERROR(VLOOKUP(B107,[2]rptBudgetaryBudgetCrossOrganiza!$A$2:$K$226,10,FALSE),"0")</f>
        <v>2164.77</v>
      </c>
      <c r="W107" s="142">
        <v>2164.77</v>
      </c>
      <c r="X107" s="142">
        <f t="shared" si="43"/>
        <v>-335.23</v>
      </c>
      <c r="Z107" s="177">
        <v>2200</v>
      </c>
      <c r="AA107" s="177">
        <v>2200</v>
      </c>
      <c r="AB107" s="173"/>
      <c r="AC107" s="173"/>
      <c r="AD107" s="173"/>
      <c r="AE107" s="177">
        <v>2244.2199999999998</v>
      </c>
      <c r="AF107" s="173">
        <v>2244.2199999999998</v>
      </c>
      <c r="AG107" s="173">
        <f t="shared" si="42"/>
        <v>44.2199999999998</v>
      </c>
      <c r="AI107" s="169">
        <v>2200</v>
      </c>
      <c r="AJ107" s="169">
        <v>2200</v>
      </c>
      <c r="AK107" s="169">
        <f t="shared" si="30"/>
        <v>2200</v>
      </c>
      <c r="AL107" s="171">
        <f>IFERROR(VLOOKUP(B107,[3]rptBudgetaryBudgetCrossOrganiza!$A$7207:$N$7396,13,FALSE),"0")</f>
        <v>566.54</v>
      </c>
      <c r="AM107" s="171"/>
      <c r="AN107" s="171"/>
      <c r="AO107" s="171"/>
      <c r="AP107" s="171"/>
      <c r="AQ107" s="171">
        <f t="shared" si="36"/>
        <v>-2200</v>
      </c>
      <c r="AS107" s="142"/>
      <c r="AT107" s="142"/>
      <c r="AU107" s="142"/>
      <c r="AV107" s="142"/>
      <c r="AW107" s="142"/>
      <c r="AX107" s="142"/>
      <c r="AY107" s="142"/>
      <c r="AZ107" s="142">
        <f t="shared" si="44"/>
        <v>0</v>
      </c>
    </row>
    <row r="108" spans="1:52" x14ac:dyDescent="0.2">
      <c r="A108" s="196">
        <v>6</v>
      </c>
      <c r="B108" s="143" t="s">
        <v>201</v>
      </c>
      <c r="C108" s="192" t="str">
        <f t="shared" si="38"/>
        <v>20</v>
      </c>
      <c r="D108" s="192" t="str">
        <f t="shared" si="39"/>
        <v>28</v>
      </c>
      <c r="E108" s="185" t="str">
        <f t="shared" si="40"/>
        <v>846</v>
      </c>
      <c r="F108" s="143" t="str">
        <f t="shared" si="41"/>
        <v>6000.11</v>
      </c>
      <c r="G108" s="143" t="s">
        <v>271</v>
      </c>
      <c r="H108" s="141">
        <v>515</v>
      </c>
      <c r="I108" s="141">
        <v>515</v>
      </c>
      <c r="J108" s="141"/>
      <c r="K108" s="141"/>
      <c r="L108" s="141"/>
      <c r="M108" s="141">
        <v>306</v>
      </c>
      <c r="N108" s="141">
        <v>306</v>
      </c>
      <c r="O108" s="141">
        <f t="shared" si="33"/>
        <v>-209</v>
      </c>
      <c r="Q108" s="142">
        <f>IFERROR(VLOOKUP(B108,[2]rptBudgetaryBudgetCrossOrganiza!$A$2:$K$226,5,FALSE),"0")</f>
        <v>515</v>
      </c>
      <c r="R108" s="142">
        <f>IFERROR(VLOOKUP(B108,[2]rptBudgetaryBudgetCrossOrganiza!$A$2:$K$226,7,FALSE),"0")</f>
        <v>515</v>
      </c>
      <c r="S108" s="142"/>
      <c r="T108" s="142"/>
      <c r="U108" s="142"/>
      <c r="V108" s="142">
        <f>IFERROR(VLOOKUP(B108,[2]rptBudgetaryBudgetCrossOrganiza!$A$2:$K$226,10,FALSE),"0")</f>
        <v>513</v>
      </c>
      <c r="W108" s="142">
        <v>513</v>
      </c>
      <c r="X108" s="142">
        <f t="shared" si="43"/>
        <v>-2</v>
      </c>
      <c r="Z108" s="177">
        <v>500</v>
      </c>
      <c r="AA108" s="177">
        <v>500</v>
      </c>
      <c r="AB108" s="173"/>
      <c r="AC108" s="173"/>
      <c r="AD108" s="173"/>
      <c r="AE108" s="177">
        <v>0</v>
      </c>
      <c r="AF108" s="173">
        <v>0</v>
      </c>
      <c r="AG108" s="173">
        <f t="shared" si="42"/>
        <v>-500</v>
      </c>
      <c r="AI108" s="169">
        <v>500</v>
      </c>
      <c r="AJ108" s="169">
        <v>500</v>
      </c>
      <c r="AK108" s="169">
        <f t="shared" si="30"/>
        <v>500</v>
      </c>
      <c r="AL108" s="171">
        <f>IFERROR(VLOOKUP(B108,[3]rptBudgetaryBudgetCrossOrganiza!$A$7207:$N$7396,13,FALSE),"0")</f>
        <v>0</v>
      </c>
      <c r="AM108" s="171"/>
      <c r="AN108" s="171"/>
      <c r="AO108" s="171"/>
      <c r="AP108" s="171"/>
      <c r="AQ108" s="171">
        <f t="shared" si="36"/>
        <v>-500</v>
      </c>
      <c r="AS108" s="142"/>
      <c r="AT108" s="142"/>
      <c r="AU108" s="142"/>
      <c r="AV108" s="142"/>
      <c r="AW108" s="142"/>
      <c r="AX108" s="142"/>
      <c r="AY108" s="142"/>
      <c r="AZ108" s="142">
        <f t="shared" si="44"/>
        <v>0</v>
      </c>
    </row>
    <row r="109" spans="1:52" x14ac:dyDescent="0.2">
      <c r="A109" s="191">
        <v>6</v>
      </c>
      <c r="B109" s="143" t="s">
        <v>202</v>
      </c>
      <c r="C109" s="192" t="str">
        <f t="shared" si="38"/>
        <v>20</v>
      </c>
      <c r="D109" s="192" t="str">
        <f t="shared" si="39"/>
        <v>28</v>
      </c>
      <c r="E109" s="185" t="str">
        <f t="shared" si="40"/>
        <v>846</v>
      </c>
      <c r="F109" s="143" t="str">
        <f t="shared" si="41"/>
        <v>6100.01</v>
      </c>
      <c r="G109" s="143" t="s">
        <v>86</v>
      </c>
      <c r="H109" s="141">
        <v>6000</v>
      </c>
      <c r="I109" s="141">
        <v>6000</v>
      </c>
      <c r="J109" s="141"/>
      <c r="K109" s="141"/>
      <c r="L109" s="141"/>
      <c r="M109" s="141">
        <v>0</v>
      </c>
      <c r="N109" s="141">
        <v>0</v>
      </c>
      <c r="O109" s="141">
        <f t="shared" si="33"/>
        <v>-6000</v>
      </c>
      <c r="Q109" s="142">
        <f>IFERROR(VLOOKUP(B109,[2]rptBudgetaryBudgetCrossOrganiza!$A$2:$K$226,5,FALSE),"0")</f>
        <v>6000</v>
      </c>
      <c r="R109" s="142">
        <f>IFERROR(VLOOKUP(B109,[2]rptBudgetaryBudgetCrossOrganiza!$A$2:$K$226,7,FALSE),"0")</f>
        <v>6000</v>
      </c>
      <c r="S109" s="142"/>
      <c r="T109" s="142"/>
      <c r="U109" s="142"/>
      <c r="V109" s="142">
        <f>IFERROR(VLOOKUP(B109,[2]rptBudgetaryBudgetCrossOrganiza!$A$2:$K$226,10,FALSE),"0")</f>
        <v>1650.84</v>
      </c>
      <c r="W109" s="142">
        <v>1650.84</v>
      </c>
      <c r="X109" s="142">
        <f t="shared" si="43"/>
        <v>-4349.16</v>
      </c>
      <c r="Z109" s="177">
        <v>6000</v>
      </c>
      <c r="AA109" s="177">
        <v>6000</v>
      </c>
      <c r="AB109" s="173"/>
      <c r="AC109" s="173"/>
      <c r="AD109" s="173"/>
      <c r="AE109" s="177">
        <v>4548.8599999999997</v>
      </c>
      <c r="AF109" s="173">
        <v>4548.8599999999997</v>
      </c>
      <c r="AG109" s="173">
        <f t="shared" si="42"/>
        <v>-1451.1400000000003</v>
      </c>
      <c r="AI109" s="169">
        <v>6000</v>
      </c>
      <c r="AJ109" s="169">
        <v>6000</v>
      </c>
      <c r="AK109" s="169">
        <f t="shared" si="30"/>
        <v>6000</v>
      </c>
      <c r="AL109" s="171">
        <f>IFERROR(VLOOKUP(B109,[3]rptBudgetaryBudgetCrossOrganiza!$A$7207:$N$7396,13,FALSE),"0")</f>
        <v>1601.51</v>
      </c>
      <c r="AM109" s="171"/>
      <c r="AN109" s="171"/>
      <c r="AO109" s="171"/>
      <c r="AP109" s="171"/>
      <c r="AQ109" s="171">
        <f t="shared" si="36"/>
        <v>-6000</v>
      </c>
      <c r="AS109" s="142"/>
      <c r="AT109" s="142"/>
      <c r="AU109" s="142"/>
      <c r="AV109" s="142"/>
      <c r="AW109" s="142"/>
      <c r="AX109" s="142"/>
      <c r="AY109" s="142"/>
      <c r="AZ109" s="142">
        <f t="shared" si="44"/>
        <v>0</v>
      </c>
    </row>
    <row r="110" spans="1:52" x14ac:dyDescent="0.2">
      <c r="A110" s="191">
        <v>6</v>
      </c>
      <c r="B110" s="143" t="s">
        <v>203</v>
      </c>
      <c r="C110" s="192" t="str">
        <f t="shared" si="38"/>
        <v>20</v>
      </c>
      <c r="D110" s="192" t="str">
        <f t="shared" si="39"/>
        <v>28</v>
      </c>
      <c r="E110" s="185" t="str">
        <f t="shared" si="40"/>
        <v>846</v>
      </c>
      <c r="F110" s="143" t="str">
        <f t="shared" si="41"/>
        <v>6100.04</v>
      </c>
      <c r="G110" s="143" t="s">
        <v>272</v>
      </c>
      <c r="H110" s="141">
        <v>4000</v>
      </c>
      <c r="I110" s="141">
        <v>4000</v>
      </c>
      <c r="J110" s="141"/>
      <c r="K110" s="141"/>
      <c r="L110" s="141"/>
      <c r="M110" s="141">
        <v>0</v>
      </c>
      <c r="N110" s="141">
        <v>0</v>
      </c>
      <c r="O110" s="141">
        <f t="shared" si="33"/>
        <v>-4000</v>
      </c>
      <c r="Q110" s="142">
        <f>IFERROR(VLOOKUP(B110,[2]rptBudgetaryBudgetCrossOrganiza!$A$2:$K$226,5,FALSE),"0")</f>
        <v>4000</v>
      </c>
      <c r="R110" s="142">
        <f>IFERROR(VLOOKUP(B110,[2]rptBudgetaryBudgetCrossOrganiza!$A$2:$K$226,7,FALSE),"0")</f>
        <v>4000</v>
      </c>
      <c r="S110" s="142"/>
      <c r="T110" s="142"/>
      <c r="U110" s="142"/>
      <c r="V110" s="142">
        <f>IFERROR(VLOOKUP(B110,[2]rptBudgetaryBudgetCrossOrganiza!$A$2:$K$226,10,FALSE),"0")</f>
        <v>0</v>
      </c>
      <c r="W110" s="142">
        <v>0</v>
      </c>
      <c r="X110" s="142">
        <f t="shared" si="43"/>
        <v>-4000</v>
      </c>
      <c r="Z110" s="177">
        <v>4000</v>
      </c>
      <c r="AA110" s="177">
        <v>4000</v>
      </c>
      <c r="AB110" s="173"/>
      <c r="AC110" s="173"/>
      <c r="AD110" s="173"/>
      <c r="AE110" s="177">
        <v>1149.3399999999999</v>
      </c>
      <c r="AF110" s="173">
        <v>1149.3399999999999</v>
      </c>
      <c r="AG110" s="173">
        <f t="shared" si="42"/>
        <v>-2850.66</v>
      </c>
      <c r="AI110" s="169">
        <v>4000</v>
      </c>
      <c r="AJ110" s="169">
        <v>4000</v>
      </c>
      <c r="AK110" s="169">
        <f t="shared" si="30"/>
        <v>4000</v>
      </c>
      <c r="AL110" s="171">
        <f>IFERROR(VLOOKUP(B110,[3]rptBudgetaryBudgetCrossOrganiza!$A$7207:$N$7396,13,FALSE),"0")</f>
        <v>551.46</v>
      </c>
      <c r="AM110" s="171"/>
      <c r="AN110" s="171"/>
      <c r="AO110" s="171"/>
      <c r="AP110" s="171"/>
      <c r="AQ110" s="171">
        <f t="shared" si="36"/>
        <v>-4000</v>
      </c>
      <c r="AS110" s="142"/>
      <c r="AT110" s="142"/>
      <c r="AU110" s="142"/>
      <c r="AV110" s="142"/>
      <c r="AW110" s="142"/>
      <c r="AX110" s="142"/>
      <c r="AY110" s="142"/>
      <c r="AZ110" s="142">
        <f t="shared" si="44"/>
        <v>0</v>
      </c>
    </row>
    <row r="111" spans="1:52" x14ac:dyDescent="0.2">
      <c r="A111" s="191">
        <v>6</v>
      </c>
      <c r="B111" s="143" t="s">
        <v>204</v>
      </c>
      <c r="C111" s="192" t="str">
        <f t="shared" si="38"/>
        <v>20</v>
      </c>
      <c r="D111" s="192" t="str">
        <f t="shared" si="39"/>
        <v>28</v>
      </c>
      <c r="E111" s="185" t="str">
        <f t="shared" si="40"/>
        <v>846</v>
      </c>
      <c r="F111" s="143" t="str">
        <f t="shared" si="41"/>
        <v>6240.05</v>
      </c>
      <c r="G111" s="143" t="s">
        <v>273</v>
      </c>
      <c r="H111" s="141">
        <v>7000</v>
      </c>
      <c r="I111" s="141">
        <v>7000</v>
      </c>
      <c r="J111" s="141"/>
      <c r="K111" s="141"/>
      <c r="L111" s="141"/>
      <c r="M111" s="141">
        <v>914.33</v>
      </c>
      <c r="N111" s="141">
        <v>914.33</v>
      </c>
      <c r="O111" s="141">
        <f t="shared" si="33"/>
        <v>-6085.67</v>
      </c>
      <c r="Q111" s="142">
        <f>IFERROR(VLOOKUP(B111,[2]rptBudgetaryBudgetCrossOrganiza!$A$2:$K$226,5,FALSE),"0")</f>
        <v>7000</v>
      </c>
      <c r="R111" s="142">
        <f>IFERROR(VLOOKUP(B111,[2]rptBudgetaryBudgetCrossOrganiza!$A$2:$K$226,7,FALSE),"0")</f>
        <v>7000</v>
      </c>
      <c r="S111" s="142"/>
      <c r="T111" s="142"/>
      <c r="U111" s="142"/>
      <c r="V111" s="142">
        <f>IFERROR(VLOOKUP(B111,[2]rptBudgetaryBudgetCrossOrganiza!$A$2:$K$226,10,FALSE),"0")</f>
        <v>2459.2399999999998</v>
      </c>
      <c r="W111" s="142">
        <v>2459.2399999999998</v>
      </c>
      <c r="X111" s="142">
        <f t="shared" si="43"/>
        <v>-4540.76</v>
      </c>
      <c r="Z111" s="177">
        <v>6000</v>
      </c>
      <c r="AA111" s="177">
        <v>6000</v>
      </c>
      <c r="AB111" s="173"/>
      <c r="AC111" s="173"/>
      <c r="AD111" s="173"/>
      <c r="AE111" s="177">
        <v>3731.03</v>
      </c>
      <c r="AF111" s="173">
        <v>3731.03</v>
      </c>
      <c r="AG111" s="173">
        <f t="shared" si="42"/>
        <v>-2268.9699999999998</v>
      </c>
      <c r="AI111" s="169">
        <v>6000</v>
      </c>
      <c r="AJ111" s="169">
        <v>6000</v>
      </c>
      <c r="AK111" s="169">
        <f t="shared" si="30"/>
        <v>6000</v>
      </c>
      <c r="AL111" s="171">
        <f>IFERROR(VLOOKUP(B111,[3]rptBudgetaryBudgetCrossOrganiza!$A$7207:$N$7396,13,FALSE),"0")</f>
        <v>0</v>
      </c>
      <c r="AM111" s="171"/>
      <c r="AN111" s="171"/>
      <c r="AO111" s="171"/>
      <c r="AP111" s="171"/>
      <c r="AQ111" s="171">
        <f t="shared" si="36"/>
        <v>-6000</v>
      </c>
      <c r="AS111" s="142"/>
      <c r="AT111" s="142"/>
      <c r="AU111" s="142"/>
      <c r="AV111" s="142"/>
      <c r="AW111" s="142"/>
      <c r="AX111" s="142"/>
      <c r="AY111" s="142"/>
      <c r="AZ111" s="142">
        <f t="shared" si="44"/>
        <v>0</v>
      </c>
    </row>
    <row r="112" spans="1:52" x14ac:dyDescent="0.2">
      <c r="A112" s="191">
        <v>6</v>
      </c>
      <c r="B112" s="143" t="s">
        <v>205</v>
      </c>
      <c r="C112" s="192" t="str">
        <f t="shared" si="38"/>
        <v>20</v>
      </c>
      <c r="D112" s="192" t="str">
        <f t="shared" si="39"/>
        <v>28</v>
      </c>
      <c r="E112" s="185" t="str">
        <f t="shared" si="40"/>
        <v>846</v>
      </c>
      <c r="F112" s="143" t="str">
        <f t="shared" si="41"/>
        <v>6400.03</v>
      </c>
      <c r="G112" s="143" t="s">
        <v>275</v>
      </c>
      <c r="H112" s="141">
        <v>0</v>
      </c>
      <c r="I112" s="141">
        <v>0</v>
      </c>
      <c r="J112" s="141"/>
      <c r="K112" s="141"/>
      <c r="L112" s="141"/>
      <c r="M112" s="141">
        <v>1400.36</v>
      </c>
      <c r="N112" s="141">
        <v>1400.36</v>
      </c>
      <c r="O112" s="141">
        <f t="shared" si="33"/>
        <v>1400.36</v>
      </c>
      <c r="Q112" s="142">
        <f>IFERROR(VLOOKUP(B112,[2]rptBudgetaryBudgetCrossOrganiza!$A$2:$K$226,5,FALSE),"0")</f>
        <v>7000</v>
      </c>
      <c r="R112" s="142">
        <f>IFERROR(VLOOKUP(B112,[2]rptBudgetaryBudgetCrossOrganiza!$A$2:$K$226,7,FALSE),"0")</f>
        <v>7000</v>
      </c>
      <c r="S112" s="142"/>
      <c r="T112" s="142"/>
      <c r="U112" s="142"/>
      <c r="V112" s="142">
        <f>IFERROR(VLOOKUP(B112,[2]rptBudgetaryBudgetCrossOrganiza!$A$2:$K$226,10,FALSE),"0")</f>
        <v>1338.9</v>
      </c>
      <c r="W112" s="142">
        <v>1338.9</v>
      </c>
      <c r="X112" s="142">
        <f t="shared" si="43"/>
        <v>-5661.1</v>
      </c>
      <c r="Z112" s="177">
        <v>7000</v>
      </c>
      <c r="AA112" s="177">
        <v>7000</v>
      </c>
      <c r="AB112" s="173"/>
      <c r="AC112" s="173"/>
      <c r="AD112" s="173"/>
      <c r="AE112" s="177">
        <v>3495.4</v>
      </c>
      <c r="AF112" s="173">
        <v>3495.4</v>
      </c>
      <c r="AG112" s="173">
        <f t="shared" si="42"/>
        <v>-3504.6</v>
      </c>
      <c r="AI112" s="169">
        <v>7000</v>
      </c>
      <c r="AJ112" s="169">
        <v>7000</v>
      </c>
      <c r="AK112" s="169">
        <f t="shared" si="30"/>
        <v>7000</v>
      </c>
      <c r="AL112" s="171">
        <f>IFERROR(VLOOKUP(B112,[3]rptBudgetaryBudgetCrossOrganiza!$A$7207:$N$7396,13,FALSE),"0")</f>
        <v>1886.11</v>
      </c>
      <c r="AM112" s="171"/>
      <c r="AN112" s="171"/>
      <c r="AO112" s="171"/>
      <c r="AP112" s="171"/>
      <c r="AQ112" s="171">
        <f t="shared" si="36"/>
        <v>-7000</v>
      </c>
      <c r="AS112" s="142"/>
      <c r="AT112" s="142"/>
      <c r="AU112" s="142"/>
      <c r="AV112" s="142"/>
      <c r="AW112" s="142"/>
      <c r="AX112" s="142"/>
      <c r="AY112" s="142"/>
      <c r="AZ112" s="142">
        <f t="shared" si="44"/>
        <v>0</v>
      </c>
    </row>
    <row r="113" spans="1:52" x14ac:dyDescent="0.2">
      <c r="A113" s="191">
        <v>6</v>
      </c>
      <c r="B113" s="143" t="s">
        <v>206</v>
      </c>
      <c r="C113" s="192" t="str">
        <f t="shared" si="38"/>
        <v>20</v>
      </c>
      <c r="D113" s="192" t="str">
        <f t="shared" si="39"/>
        <v>28</v>
      </c>
      <c r="E113" s="185" t="str">
        <f t="shared" si="40"/>
        <v>846</v>
      </c>
      <c r="F113" s="143" t="str">
        <f t="shared" si="41"/>
        <v>6600.05</v>
      </c>
      <c r="G113" s="143" t="s">
        <v>276</v>
      </c>
      <c r="H113" s="141">
        <v>60</v>
      </c>
      <c r="I113" s="141">
        <v>60</v>
      </c>
      <c r="J113" s="141"/>
      <c r="K113" s="141"/>
      <c r="L113" s="141"/>
      <c r="M113" s="141">
        <v>0</v>
      </c>
      <c r="N113" s="141">
        <v>0</v>
      </c>
      <c r="O113" s="141">
        <f t="shared" si="33"/>
        <v>-60</v>
      </c>
      <c r="Q113" s="142">
        <f>IFERROR(VLOOKUP(B113,[2]rptBudgetaryBudgetCrossOrganiza!$A$2:$K$226,5,FALSE),"0")</f>
        <v>60</v>
      </c>
      <c r="R113" s="142">
        <f>IFERROR(VLOOKUP(B113,[2]rptBudgetaryBudgetCrossOrganiza!$A$2:$K$226,7,FALSE),"0")</f>
        <v>60</v>
      </c>
      <c r="S113" s="142"/>
      <c r="T113" s="142"/>
      <c r="U113" s="142"/>
      <c r="V113" s="142">
        <f>IFERROR(VLOOKUP(B113,[2]rptBudgetaryBudgetCrossOrganiza!$A$2:$K$226,10,FALSE),"0")</f>
        <v>0</v>
      </c>
      <c r="W113" s="142">
        <v>0</v>
      </c>
      <c r="X113" s="142">
        <f t="shared" si="43"/>
        <v>-60</v>
      </c>
      <c r="Z113" s="177">
        <v>50</v>
      </c>
      <c r="AA113" s="177">
        <v>50</v>
      </c>
      <c r="AB113" s="173"/>
      <c r="AC113" s="173"/>
      <c r="AD113" s="173"/>
      <c r="AE113" s="177">
        <v>0</v>
      </c>
      <c r="AF113" s="173">
        <v>0</v>
      </c>
      <c r="AG113" s="173">
        <f t="shared" si="42"/>
        <v>-50</v>
      </c>
      <c r="AI113" s="169">
        <v>50</v>
      </c>
      <c r="AJ113" s="169">
        <v>50</v>
      </c>
      <c r="AK113" s="169">
        <f t="shared" si="30"/>
        <v>50</v>
      </c>
      <c r="AL113" s="171">
        <f>IFERROR(VLOOKUP(B113,[3]rptBudgetaryBudgetCrossOrganiza!$A$7207:$N$7396,13,FALSE),"0")</f>
        <v>0</v>
      </c>
      <c r="AM113" s="171"/>
      <c r="AN113" s="171"/>
      <c r="AO113" s="171"/>
      <c r="AP113" s="171"/>
      <c r="AQ113" s="171">
        <f t="shared" si="36"/>
        <v>-50</v>
      </c>
      <c r="AS113" s="142"/>
      <c r="AT113" s="142"/>
      <c r="AU113" s="142"/>
      <c r="AV113" s="142"/>
      <c r="AW113" s="142"/>
      <c r="AX113" s="142"/>
      <c r="AY113" s="142"/>
      <c r="AZ113" s="142">
        <f t="shared" si="44"/>
        <v>0</v>
      </c>
    </row>
    <row r="114" spans="1:52" x14ac:dyDescent="0.2">
      <c r="A114" s="191">
        <v>6</v>
      </c>
      <c r="B114" s="143" t="s">
        <v>207</v>
      </c>
      <c r="C114" s="192" t="str">
        <f t="shared" si="38"/>
        <v>20</v>
      </c>
      <c r="D114" s="192" t="str">
        <f t="shared" si="39"/>
        <v>28</v>
      </c>
      <c r="E114" s="185" t="str">
        <f t="shared" si="40"/>
        <v>846</v>
      </c>
      <c r="F114" s="143" t="str">
        <f t="shared" si="41"/>
        <v>6600.25</v>
      </c>
      <c r="G114" s="143" t="s">
        <v>112</v>
      </c>
      <c r="H114" s="141">
        <v>4720</v>
      </c>
      <c r="I114" s="141">
        <v>4720</v>
      </c>
      <c r="J114" s="141"/>
      <c r="K114" s="141"/>
      <c r="L114" s="141"/>
      <c r="M114" s="141">
        <v>4720</v>
      </c>
      <c r="N114" s="141">
        <v>4720</v>
      </c>
      <c r="O114" s="141">
        <f t="shared" si="33"/>
        <v>0</v>
      </c>
      <c r="Q114" s="142">
        <f>IFERROR(VLOOKUP(B114,[2]rptBudgetaryBudgetCrossOrganiza!$A$2:$K$226,5,FALSE),"0")</f>
        <v>4720</v>
      </c>
      <c r="R114" s="142">
        <f>IFERROR(VLOOKUP(B114,[2]rptBudgetaryBudgetCrossOrganiza!$A$2:$K$226,7,FALSE),"0")</f>
        <v>4720</v>
      </c>
      <c r="S114" s="142"/>
      <c r="T114" s="142"/>
      <c r="U114" s="142"/>
      <c r="V114" s="142">
        <f>IFERROR(VLOOKUP(B114,[2]rptBudgetaryBudgetCrossOrganiza!$A$2:$K$226,10,FALSE),"0")</f>
        <v>4720</v>
      </c>
      <c r="W114" s="142">
        <v>4720</v>
      </c>
      <c r="X114" s="142">
        <f t="shared" si="43"/>
        <v>0</v>
      </c>
      <c r="Z114" s="177">
        <v>4720</v>
      </c>
      <c r="AA114" s="177">
        <v>4720</v>
      </c>
      <c r="AB114" s="173"/>
      <c r="AC114" s="173"/>
      <c r="AD114" s="173"/>
      <c r="AE114" s="177">
        <v>3539.97</v>
      </c>
      <c r="AF114" s="173">
        <v>3539.97</v>
      </c>
      <c r="AG114" s="173">
        <f t="shared" si="42"/>
        <v>-1180.0300000000002</v>
      </c>
      <c r="AI114" s="169">
        <v>4720</v>
      </c>
      <c r="AJ114" s="169">
        <v>4720</v>
      </c>
      <c r="AK114" s="169">
        <f t="shared" si="30"/>
        <v>4720</v>
      </c>
      <c r="AL114" s="171">
        <f>IFERROR(VLOOKUP(B114,[3]rptBudgetaryBudgetCrossOrganiza!$A$7207:$N$7396,13,FALSE),"0")</f>
        <v>0</v>
      </c>
      <c r="AM114" s="171"/>
      <c r="AN114" s="171"/>
      <c r="AO114" s="171"/>
      <c r="AP114" s="171"/>
      <c r="AQ114" s="171">
        <f t="shared" si="36"/>
        <v>-4720</v>
      </c>
      <c r="AS114" s="142"/>
      <c r="AT114" s="142"/>
      <c r="AU114" s="142"/>
      <c r="AV114" s="142"/>
      <c r="AW114" s="142"/>
      <c r="AX114" s="142"/>
      <c r="AY114" s="142"/>
      <c r="AZ114" s="142">
        <f t="shared" si="44"/>
        <v>0</v>
      </c>
    </row>
    <row r="115" spans="1:52" x14ac:dyDescent="0.2">
      <c r="A115" s="191">
        <v>6</v>
      </c>
      <c r="B115" s="143" t="s">
        <v>208</v>
      </c>
      <c r="C115" s="192" t="str">
        <f t="shared" si="38"/>
        <v>20</v>
      </c>
      <c r="D115" s="192" t="str">
        <f t="shared" si="39"/>
        <v>28</v>
      </c>
      <c r="E115" s="185" t="str">
        <f t="shared" si="40"/>
        <v>846</v>
      </c>
      <c r="F115" s="143" t="str">
        <f t="shared" si="41"/>
        <v>6600.27</v>
      </c>
      <c r="G115" s="143" t="s">
        <v>277</v>
      </c>
      <c r="H115" s="141">
        <v>39000</v>
      </c>
      <c r="I115" s="141">
        <v>39000</v>
      </c>
      <c r="J115" s="141"/>
      <c r="K115" s="141"/>
      <c r="L115" s="141"/>
      <c r="M115" s="141">
        <v>3353.32</v>
      </c>
      <c r="N115" s="141">
        <v>3353.32</v>
      </c>
      <c r="O115" s="141">
        <f t="shared" si="33"/>
        <v>-35646.68</v>
      </c>
      <c r="Q115" s="142">
        <f>IFERROR(VLOOKUP(B115,[2]rptBudgetaryBudgetCrossOrganiza!$A$2:$K$226,5,FALSE),"0")</f>
        <v>39000</v>
      </c>
      <c r="R115" s="142">
        <f>IFERROR(VLOOKUP(B115,[2]rptBudgetaryBudgetCrossOrganiza!$A$2:$K$226,7,FALSE),"0")</f>
        <v>39000</v>
      </c>
      <c r="S115" s="142"/>
      <c r="T115" s="142"/>
      <c r="U115" s="142"/>
      <c r="V115" s="142">
        <f>IFERROR(VLOOKUP(B115,[2]rptBudgetaryBudgetCrossOrganiza!$A$2:$K$226,10,FALSE),"0")</f>
        <v>17468.16</v>
      </c>
      <c r="W115" s="142">
        <v>17468.16</v>
      </c>
      <c r="X115" s="142">
        <f t="shared" si="43"/>
        <v>-21531.84</v>
      </c>
      <c r="Z115" s="177">
        <v>32000</v>
      </c>
      <c r="AA115" s="177">
        <v>32000</v>
      </c>
      <c r="AB115" s="173"/>
      <c r="AC115" s="173"/>
      <c r="AD115" s="173"/>
      <c r="AE115" s="177">
        <v>20409.88</v>
      </c>
      <c r="AF115" s="173">
        <v>20409.88</v>
      </c>
      <c r="AG115" s="173">
        <f t="shared" si="42"/>
        <v>-11590.119999999999</v>
      </c>
      <c r="AI115" s="169">
        <v>32000</v>
      </c>
      <c r="AJ115" s="169">
        <v>32000</v>
      </c>
      <c r="AK115" s="169">
        <f t="shared" si="30"/>
        <v>32000</v>
      </c>
      <c r="AL115" s="171">
        <f>IFERROR(VLOOKUP(B115,[3]rptBudgetaryBudgetCrossOrganiza!$A$7207:$N$7396,13,FALSE),"0")</f>
        <v>0</v>
      </c>
      <c r="AM115" s="171"/>
      <c r="AN115" s="171"/>
      <c r="AO115" s="171"/>
      <c r="AP115" s="171"/>
      <c r="AQ115" s="171">
        <f t="shared" si="36"/>
        <v>-32000</v>
      </c>
      <c r="AS115" s="142"/>
      <c r="AT115" s="142"/>
      <c r="AU115" s="142"/>
      <c r="AV115" s="142"/>
      <c r="AW115" s="142"/>
      <c r="AX115" s="142"/>
      <c r="AY115" s="142"/>
      <c r="AZ115" s="142">
        <f t="shared" si="44"/>
        <v>0</v>
      </c>
    </row>
    <row r="116" spans="1:52" x14ac:dyDescent="0.2">
      <c r="A116" s="191">
        <v>8</v>
      </c>
      <c r="B116" s="143" t="s">
        <v>359</v>
      </c>
      <c r="C116" s="192" t="str">
        <f t="shared" si="38"/>
        <v>20</v>
      </c>
      <c r="D116" s="192" t="str">
        <f t="shared" si="39"/>
        <v>28</v>
      </c>
      <c r="E116" s="185" t="str">
        <f t="shared" si="40"/>
        <v>846</v>
      </c>
      <c r="F116" s="143" t="str">
        <f t="shared" si="41"/>
        <v>8300.22</v>
      </c>
      <c r="G116" s="143" t="s">
        <v>278</v>
      </c>
      <c r="H116" s="141">
        <v>0</v>
      </c>
      <c r="I116" s="141">
        <v>0</v>
      </c>
      <c r="J116" s="141"/>
      <c r="K116" s="141"/>
      <c r="L116" s="141"/>
      <c r="M116" s="141">
        <v>0</v>
      </c>
      <c r="N116" s="141">
        <v>0</v>
      </c>
      <c r="O116" s="141">
        <f t="shared" si="33"/>
        <v>0</v>
      </c>
      <c r="Q116" s="142">
        <f>IFERROR(VLOOKUP(B116,[2]rptBudgetaryBudgetCrossOrganiza!$A$2:$K$226,5,FALSE),"0")</f>
        <v>0</v>
      </c>
      <c r="R116" s="142">
        <f>IFERROR(VLOOKUP(B116,[2]rptBudgetaryBudgetCrossOrganiza!$A$2:$K$226,7,FALSE),"0")</f>
        <v>0</v>
      </c>
      <c r="S116" s="142"/>
      <c r="T116" s="142"/>
      <c r="U116" s="142"/>
      <c r="V116" s="142">
        <f>IFERROR(VLOOKUP(B116,[2]rptBudgetaryBudgetCrossOrganiza!$A$2:$K$226,10,FALSE),"0")</f>
        <v>0</v>
      </c>
      <c r="W116" s="142">
        <v>0</v>
      </c>
      <c r="X116" s="142">
        <f t="shared" si="43"/>
        <v>0</v>
      </c>
      <c r="Z116" s="177">
        <v>10000</v>
      </c>
      <c r="AA116" s="177">
        <v>10000</v>
      </c>
      <c r="AB116" s="173"/>
      <c r="AC116" s="173"/>
      <c r="AD116" s="173"/>
      <c r="AE116" s="177">
        <v>0</v>
      </c>
      <c r="AF116" s="173">
        <v>0</v>
      </c>
      <c r="AG116" s="173">
        <f t="shared" si="42"/>
        <v>-10000</v>
      </c>
      <c r="AI116" s="169">
        <v>10000</v>
      </c>
      <c r="AJ116" s="169">
        <v>10000</v>
      </c>
      <c r="AK116" s="169">
        <f t="shared" si="30"/>
        <v>10000</v>
      </c>
      <c r="AL116" s="171">
        <f>IFERROR(VLOOKUP(B116,[3]rptBudgetaryBudgetCrossOrganiza!$A$7207:$N$7396,13,FALSE),"0")</f>
        <v>0</v>
      </c>
      <c r="AM116" s="171"/>
      <c r="AN116" s="171"/>
      <c r="AO116" s="171"/>
      <c r="AP116" s="171"/>
      <c r="AQ116" s="171">
        <f t="shared" si="36"/>
        <v>-10000</v>
      </c>
      <c r="AS116" s="142"/>
      <c r="AT116" s="142"/>
      <c r="AU116" s="142"/>
      <c r="AV116" s="142"/>
      <c r="AW116" s="142"/>
      <c r="AX116" s="142"/>
      <c r="AY116" s="142"/>
      <c r="AZ116" s="142">
        <f t="shared" si="44"/>
        <v>0</v>
      </c>
    </row>
    <row r="117" spans="1:52" x14ac:dyDescent="0.2">
      <c r="A117" s="191">
        <v>8</v>
      </c>
      <c r="B117" s="143" t="s">
        <v>209</v>
      </c>
      <c r="C117" s="192" t="str">
        <f t="shared" si="38"/>
        <v>20</v>
      </c>
      <c r="D117" s="192" t="str">
        <f t="shared" si="39"/>
        <v>28</v>
      </c>
      <c r="E117" s="185" t="str">
        <f t="shared" si="40"/>
        <v>846</v>
      </c>
      <c r="F117" s="143" t="str">
        <f t="shared" si="41"/>
        <v>8300.97</v>
      </c>
      <c r="G117" s="143" t="s">
        <v>279</v>
      </c>
      <c r="H117" s="141">
        <v>0</v>
      </c>
      <c r="I117" s="141">
        <v>0</v>
      </c>
      <c r="J117" s="141"/>
      <c r="K117" s="141"/>
      <c r="L117" s="141"/>
      <c r="M117" s="141">
        <v>0</v>
      </c>
      <c r="N117" s="141">
        <v>0</v>
      </c>
      <c r="O117" s="141">
        <f t="shared" si="33"/>
        <v>0</v>
      </c>
      <c r="Q117" s="142">
        <f>IFERROR(VLOOKUP(B117,[2]rptBudgetaryBudgetCrossOrganiza!$A$2:$K$226,5,FALSE),"0")</f>
        <v>20000</v>
      </c>
      <c r="R117" s="142">
        <f>IFERROR(VLOOKUP(B117,[2]rptBudgetaryBudgetCrossOrganiza!$A$2:$K$226,7,FALSE),"0")</f>
        <v>20000</v>
      </c>
      <c r="S117" s="142"/>
      <c r="T117" s="142"/>
      <c r="U117" s="142"/>
      <c r="V117" s="142">
        <f>IFERROR(VLOOKUP(B117,[2]rptBudgetaryBudgetCrossOrganiza!$A$2:$K$226,10,FALSE),"0")</f>
        <v>0</v>
      </c>
      <c r="W117" s="142">
        <v>0</v>
      </c>
      <c r="X117" s="142"/>
      <c r="Z117" s="177">
        <v>10000</v>
      </c>
      <c r="AA117" s="177">
        <v>10000</v>
      </c>
      <c r="AB117" s="173"/>
      <c r="AC117" s="173"/>
      <c r="AD117" s="173"/>
      <c r="AE117" s="177">
        <v>0</v>
      </c>
      <c r="AF117" s="173">
        <v>0</v>
      </c>
      <c r="AG117" s="173">
        <f t="shared" si="42"/>
        <v>-10000</v>
      </c>
      <c r="AI117" s="169">
        <v>10000</v>
      </c>
      <c r="AJ117" s="169">
        <v>10000</v>
      </c>
      <c r="AK117" s="169">
        <f t="shared" si="30"/>
        <v>10000</v>
      </c>
      <c r="AL117" s="171">
        <f>IFERROR(VLOOKUP(B117,[3]rptBudgetaryBudgetCrossOrganiza!$A$7207:$N$7396,13,FALSE),"0")</f>
        <v>0</v>
      </c>
      <c r="AM117" s="171"/>
      <c r="AN117" s="171"/>
      <c r="AO117" s="171"/>
      <c r="AP117" s="171"/>
      <c r="AQ117" s="171">
        <f t="shared" si="36"/>
        <v>-10000</v>
      </c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1">
        <v>8</v>
      </c>
      <c r="B118" s="143" t="s">
        <v>210</v>
      </c>
      <c r="C118" s="192" t="str">
        <f t="shared" si="38"/>
        <v>20</v>
      </c>
      <c r="D118" s="192" t="str">
        <f t="shared" si="39"/>
        <v>28</v>
      </c>
      <c r="E118" s="185" t="str">
        <f t="shared" si="40"/>
        <v>846</v>
      </c>
      <c r="F118" s="143" t="str">
        <f t="shared" si="41"/>
        <v>8300.99</v>
      </c>
      <c r="G118" s="143" t="s">
        <v>280</v>
      </c>
      <c r="H118" s="141">
        <v>0</v>
      </c>
      <c r="I118" s="141">
        <v>0</v>
      </c>
      <c r="J118" s="141"/>
      <c r="K118" s="141"/>
      <c r="L118" s="141"/>
      <c r="M118" s="141">
        <v>0</v>
      </c>
      <c r="N118" s="141">
        <v>0</v>
      </c>
      <c r="O118" s="141">
        <f t="shared" si="33"/>
        <v>0</v>
      </c>
      <c r="Q118" s="142">
        <f>IFERROR(VLOOKUP(B118,[2]rptBudgetaryBudgetCrossOrganiza!$A$2:$K$226,5,FALSE),"0")</f>
        <v>0</v>
      </c>
      <c r="R118" s="142">
        <f>IFERROR(VLOOKUP(B118,[2]rptBudgetaryBudgetCrossOrganiza!$A$2:$K$226,7,FALSE),"0")</f>
        <v>0</v>
      </c>
      <c r="S118" s="142"/>
      <c r="T118" s="142"/>
      <c r="U118" s="142"/>
      <c r="V118" s="142">
        <f>IFERROR(VLOOKUP(B118,[2]rptBudgetaryBudgetCrossOrganiza!$A$2:$K$226,10,FALSE),"0")</f>
        <v>0</v>
      </c>
      <c r="W118" s="142">
        <v>0</v>
      </c>
      <c r="X118" s="142"/>
      <c r="Z118" s="177">
        <v>0</v>
      </c>
      <c r="AA118" s="177">
        <v>0</v>
      </c>
      <c r="AB118" s="173"/>
      <c r="AC118" s="173"/>
      <c r="AD118" s="173"/>
      <c r="AE118" s="177">
        <v>0</v>
      </c>
      <c r="AF118" s="173">
        <v>0</v>
      </c>
      <c r="AG118" s="173">
        <f t="shared" si="42"/>
        <v>0</v>
      </c>
      <c r="AI118" s="169">
        <v>0</v>
      </c>
      <c r="AJ118" s="169">
        <v>0</v>
      </c>
      <c r="AK118" s="169">
        <f t="shared" si="30"/>
        <v>0</v>
      </c>
      <c r="AL118" s="171">
        <f>IFERROR(VLOOKUP(B118,[3]rptBudgetaryBudgetCrossOrganiza!$A$7207:$N$7396,13,FALSE),"0")</f>
        <v>0</v>
      </c>
      <c r="AM118" s="171"/>
      <c r="AN118" s="171"/>
      <c r="AO118" s="171"/>
      <c r="AP118" s="171"/>
      <c r="AQ118" s="171">
        <f t="shared" si="36"/>
        <v>0</v>
      </c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6">
        <v>5</v>
      </c>
      <c r="B119" s="143" t="s">
        <v>338</v>
      </c>
      <c r="C119" s="192" t="str">
        <f t="shared" si="38"/>
        <v>20</v>
      </c>
      <c r="D119" s="192" t="str">
        <f t="shared" si="39"/>
        <v>28</v>
      </c>
      <c r="E119" s="185" t="str">
        <f t="shared" si="40"/>
        <v>847</v>
      </c>
      <c r="F119" s="143" t="str">
        <f t="shared" si="41"/>
        <v>6000.10</v>
      </c>
      <c r="G119" s="143" t="s">
        <v>270</v>
      </c>
      <c r="H119" s="141">
        <v>2250</v>
      </c>
      <c r="I119" s="141">
        <v>2250</v>
      </c>
      <c r="J119" s="141"/>
      <c r="K119" s="141"/>
      <c r="L119" s="141"/>
      <c r="M119" s="141">
        <v>1587.17</v>
      </c>
      <c r="N119" s="141">
        <v>1587.17</v>
      </c>
      <c r="O119" s="141">
        <f t="shared" si="33"/>
        <v>-662.82999999999993</v>
      </c>
      <c r="Q119" s="142">
        <f>IFERROR(VLOOKUP(B119,[2]rptBudgetaryBudgetCrossOrganiza!$A$2:$K$226,5,FALSE),"0")</f>
        <v>2000</v>
      </c>
      <c r="R119" s="142">
        <f>IFERROR(VLOOKUP(B119,[2]rptBudgetaryBudgetCrossOrganiza!$A$2:$K$226,7,FALSE),"0")</f>
        <v>2000</v>
      </c>
      <c r="S119" s="142"/>
      <c r="T119" s="142"/>
      <c r="U119" s="142"/>
      <c r="V119" s="142">
        <f>IFERROR(VLOOKUP(B119,[2]rptBudgetaryBudgetCrossOrganiza!$A$2:$K$226,10,FALSE),"0")</f>
        <v>2164.77</v>
      </c>
      <c r="W119" s="142">
        <v>2164.77</v>
      </c>
      <c r="X119" s="142">
        <f t="shared" ref="X119:X128" si="45">W119-R119</f>
        <v>164.76999999999998</v>
      </c>
      <c r="Z119" s="177">
        <v>1800</v>
      </c>
      <c r="AA119" s="177">
        <v>1800</v>
      </c>
      <c r="AB119" s="173"/>
      <c r="AC119" s="173"/>
      <c r="AD119" s="173"/>
      <c r="AE119" s="177">
        <v>2457.6</v>
      </c>
      <c r="AF119" s="173">
        <v>2457.6</v>
      </c>
      <c r="AG119" s="173">
        <f t="shared" si="42"/>
        <v>657.59999999999991</v>
      </c>
      <c r="AI119" s="169">
        <v>1800</v>
      </c>
      <c r="AJ119" s="169">
        <v>1800</v>
      </c>
      <c r="AK119" s="169">
        <f t="shared" si="30"/>
        <v>1800</v>
      </c>
      <c r="AL119" s="171">
        <f>IFERROR(VLOOKUP(B119,[3]rptBudgetaryBudgetCrossOrganiza!$A$7207:$N$7396,13,FALSE),"0")</f>
        <v>637.67999999999995</v>
      </c>
      <c r="AM119" s="171"/>
      <c r="AN119" s="171"/>
      <c r="AO119" s="171"/>
      <c r="AP119" s="171"/>
      <c r="AQ119" s="171">
        <f t="shared" si="36"/>
        <v>-1800</v>
      </c>
      <c r="AS119" s="142"/>
      <c r="AT119" s="142"/>
      <c r="AU119" s="142"/>
      <c r="AV119" s="142"/>
      <c r="AW119" s="142"/>
      <c r="AX119" s="142"/>
      <c r="AY119" s="142"/>
      <c r="AZ119" s="142">
        <f t="shared" ref="AZ119:AZ128" si="46">AY119-AT119</f>
        <v>0</v>
      </c>
    </row>
    <row r="120" spans="1:52" x14ac:dyDescent="0.2">
      <c r="A120" s="196">
        <v>5</v>
      </c>
      <c r="B120" s="143" t="s">
        <v>345</v>
      </c>
      <c r="C120" s="192" t="str">
        <f t="shared" si="38"/>
        <v>20</v>
      </c>
      <c r="D120" s="192" t="str">
        <f t="shared" si="39"/>
        <v>28</v>
      </c>
      <c r="E120" s="185" t="str">
        <f t="shared" si="40"/>
        <v>847</v>
      </c>
      <c r="F120" s="143" t="str">
        <f t="shared" si="41"/>
        <v>6000.11</v>
      </c>
      <c r="G120" s="143" t="s">
        <v>271</v>
      </c>
      <c r="H120" s="141">
        <v>395</v>
      </c>
      <c r="I120" s="141">
        <v>395</v>
      </c>
      <c r="J120" s="141"/>
      <c r="K120" s="141"/>
      <c r="L120" s="141"/>
      <c r="M120" s="141">
        <v>399</v>
      </c>
      <c r="N120" s="141">
        <v>399</v>
      </c>
      <c r="O120" s="141">
        <f t="shared" si="33"/>
        <v>4</v>
      </c>
      <c r="Q120" s="142">
        <f>IFERROR(VLOOKUP(B120,[2]rptBudgetaryBudgetCrossOrganiza!$A$2:$K$226,5,FALSE),"0")</f>
        <v>395</v>
      </c>
      <c r="R120" s="142">
        <f>IFERROR(VLOOKUP(B120,[2]rptBudgetaryBudgetCrossOrganiza!$A$2:$K$226,7,FALSE),"0")</f>
        <v>395</v>
      </c>
      <c r="S120" s="142"/>
      <c r="T120" s="142"/>
      <c r="U120" s="142"/>
      <c r="V120" s="142">
        <f>IFERROR(VLOOKUP(B120,[2]rptBudgetaryBudgetCrossOrganiza!$A$2:$K$226,10,FALSE),"0")</f>
        <v>399</v>
      </c>
      <c r="W120" s="142">
        <v>399</v>
      </c>
      <c r="X120" s="142">
        <f t="shared" si="45"/>
        <v>4</v>
      </c>
      <c r="Z120" s="177">
        <v>395</v>
      </c>
      <c r="AA120" s="177">
        <v>395</v>
      </c>
      <c r="AB120" s="173"/>
      <c r="AC120" s="173"/>
      <c r="AD120" s="173"/>
      <c r="AE120" s="177">
        <v>0</v>
      </c>
      <c r="AF120" s="173">
        <v>0</v>
      </c>
      <c r="AG120" s="173">
        <f t="shared" si="42"/>
        <v>-395</v>
      </c>
      <c r="AI120" s="169">
        <v>395</v>
      </c>
      <c r="AJ120" s="169">
        <v>395</v>
      </c>
      <c r="AK120" s="169">
        <f t="shared" si="30"/>
        <v>395</v>
      </c>
      <c r="AL120" s="171">
        <f>IFERROR(VLOOKUP(B120,[3]rptBudgetaryBudgetCrossOrganiza!$A$7207:$N$7396,13,FALSE),"0")</f>
        <v>0</v>
      </c>
      <c r="AM120" s="171"/>
      <c r="AN120" s="171"/>
      <c r="AO120" s="171"/>
      <c r="AP120" s="171"/>
      <c r="AQ120" s="171">
        <f t="shared" si="36"/>
        <v>-395</v>
      </c>
      <c r="AS120" s="142"/>
      <c r="AT120" s="142"/>
      <c r="AU120" s="142"/>
      <c r="AV120" s="142"/>
      <c r="AW120" s="142"/>
      <c r="AX120" s="142"/>
      <c r="AY120" s="142"/>
      <c r="AZ120" s="142">
        <f t="shared" si="46"/>
        <v>0</v>
      </c>
    </row>
    <row r="121" spans="1:52" x14ac:dyDescent="0.2">
      <c r="A121" s="191">
        <v>6</v>
      </c>
      <c r="B121" s="143" t="s">
        <v>211</v>
      </c>
      <c r="C121" s="192" t="str">
        <f t="shared" si="38"/>
        <v>20</v>
      </c>
      <c r="D121" s="192" t="str">
        <f t="shared" si="39"/>
        <v>28</v>
      </c>
      <c r="E121" s="185" t="str">
        <f t="shared" si="40"/>
        <v>847</v>
      </c>
      <c r="F121" s="143" t="str">
        <f t="shared" si="41"/>
        <v>6100.01</v>
      </c>
      <c r="G121" s="143" t="s">
        <v>86</v>
      </c>
      <c r="H121" s="141">
        <v>1000</v>
      </c>
      <c r="I121" s="141">
        <v>1000</v>
      </c>
      <c r="J121" s="141"/>
      <c r="K121" s="141"/>
      <c r="L121" s="141"/>
      <c r="M121" s="141">
        <v>0</v>
      </c>
      <c r="N121" s="141">
        <v>0</v>
      </c>
      <c r="O121" s="141">
        <f t="shared" si="33"/>
        <v>-1000</v>
      </c>
      <c r="Q121" s="142">
        <f>IFERROR(VLOOKUP(B121,[2]rptBudgetaryBudgetCrossOrganiza!$A$2:$K$226,5,FALSE),"0")</f>
        <v>7250</v>
      </c>
      <c r="R121" s="142">
        <f>IFERROR(VLOOKUP(B121,[2]rptBudgetaryBudgetCrossOrganiza!$A$2:$K$226,7,FALSE),"0")</f>
        <v>7250</v>
      </c>
      <c r="S121" s="142"/>
      <c r="T121" s="142"/>
      <c r="U121" s="142"/>
      <c r="V121" s="142">
        <f>IFERROR(VLOOKUP(B121,[2]rptBudgetaryBudgetCrossOrganiza!$A$2:$K$226,10,FALSE),"0")</f>
        <v>759.56</v>
      </c>
      <c r="W121" s="142">
        <v>759.56</v>
      </c>
      <c r="X121" s="142">
        <f t="shared" si="45"/>
        <v>-6490.4400000000005</v>
      </c>
      <c r="Z121" s="177">
        <v>8000</v>
      </c>
      <c r="AA121" s="177">
        <v>8000</v>
      </c>
      <c r="AB121" s="173"/>
      <c r="AC121" s="173"/>
      <c r="AD121" s="173"/>
      <c r="AE121" s="177">
        <v>2848.89</v>
      </c>
      <c r="AF121" s="173">
        <v>2848.89</v>
      </c>
      <c r="AG121" s="173">
        <f t="shared" si="42"/>
        <v>-5151.1100000000006</v>
      </c>
      <c r="AI121" s="169">
        <v>8000</v>
      </c>
      <c r="AJ121" s="169">
        <v>8000</v>
      </c>
      <c r="AK121" s="169">
        <f t="shared" si="30"/>
        <v>8000</v>
      </c>
      <c r="AL121" s="171">
        <f>IFERROR(VLOOKUP(B121,[3]rptBudgetaryBudgetCrossOrganiza!$A$7207:$N$7396,13,FALSE),"0")</f>
        <v>873.79</v>
      </c>
      <c r="AM121" s="171"/>
      <c r="AN121" s="171"/>
      <c r="AO121" s="171"/>
      <c r="AP121" s="171"/>
      <c r="AQ121" s="171">
        <f t="shared" si="36"/>
        <v>-8000</v>
      </c>
      <c r="AS121" s="142"/>
      <c r="AT121" s="142"/>
      <c r="AU121" s="142"/>
      <c r="AV121" s="142"/>
      <c r="AW121" s="142"/>
      <c r="AX121" s="142"/>
      <c r="AY121" s="142"/>
      <c r="AZ121" s="142">
        <f t="shared" si="46"/>
        <v>0</v>
      </c>
    </row>
    <row r="122" spans="1:52" x14ac:dyDescent="0.2">
      <c r="A122" s="191">
        <v>6</v>
      </c>
      <c r="B122" s="143" t="s">
        <v>212</v>
      </c>
      <c r="C122" s="192" t="str">
        <f t="shared" si="38"/>
        <v>20</v>
      </c>
      <c r="D122" s="192" t="str">
        <f t="shared" si="39"/>
        <v>28</v>
      </c>
      <c r="E122" s="185" t="str">
        <f t="shared" si="40"/>
        <v>847</v>
      </c>
      <c r="F122" s="143" t="str">
        <f t="shared" si="41"/>
        <v>6100.04</v>
      </c>
      <c r="G122" s="143" t="s">
        <v>272</v>
      </c>
      <c r="H122" s="141">
        <v>3750</v>
      </c>
      <c r="I122" s="141">
        <v>3750</v>
      </c>
      <c r="J122" s="141"/>
      <c r="K122" s="141"/>
      <c r="L122" s="141"/>
      <c r="M122" s="141">
        <v>0</v>
      </c>
      <c r="N122" s="141">
        <v>0</v>
      </c>
      <c r="O122" s="141">
        <f t="shared" si="33"/>
        <v>-3750</v>
      </c>
      <c r="Q122" s="142">
        <f>IFERROR(VLOOKUP(B122,[2]rptBudgetaryBudgetCrossOrganiza!$A$2:$K$226,5,FALSE),"0")</f>
        <v>3750</v>
      </c>
      <c r="R122" s="142">
        <f>IFERROR(VLOOKUP(B122,[2]rptBudgetaryBudgetCrossOrganiza!$A$2:$K$226,7,FALSE),"0")</f>
        <v>3750</v>
      </c>
      <c r="S122" s="142"/>
      <c r="T122" s="142"/>
      <c r="U122" s="142"/>
      <c r="V122" s="142">
        <f>IFERROR(VLOOKUP(B122,[2]rptBudgetaryBudgetCrossOrganiza!$A$2:$K$226,10,FALSE),"0")</f>
        <v>0</v>
      </c>
      <c r="W122" s="142">
        <v>0</v>
      </c>
      <c r="X122" s="142">
        <f t="shared" si="45"/>
        <v>-3750</v>
      </c>
      <c r="Z122" s="177">
        <v>4500</v>
      </c>
      <c r="AA122" s="177">
        <v>4500</v>
      </c>
      <c r="AB122" s="173"/>
      <c r="AC122" s="173"/>
      <c r="AD122" s="173"/>
      <c r="AE122" s="177">
        <v>0</v>
      </c>
      <c r="AF122" s="173">
        <v>0</v>
      </c>
      <c r="AG122" s="173">
        <f t="shared" si="42"/>
        <v>-4500</v>
      </c>
      <c r="AI122" s="169">
        <v>4500</v>
      </c>
      <c r="AJ122" s="169">
        <v>4500</v>
      </c>
      <c r="AK122" s="169">
        <f t="shared" si="30"/>
        <v>4500</v>
      </c>
      <c r="AL122" s="171">
        <f>IFERROR(VLOOKUP(B122,[3]rptBudgetaryBudgetCrossOrganiza!$A$7207:$N$7396,13,FALSE),"0")</f>
        <v>0</v>
      </c>
      <c r="AM122" s="171"/>
      <c r="AN122" s="171"/>
      <c r="AO122" s="171"/>
      <c r="AP122" s="171"/>
      <c r="AQ122" s="171">
        <f t="shared" si="36"/>
        <v>-4500</v>
      </c>
      <c r="AS122" s="142"/>
      <c r="AT122" s="142"/>
      <c r="AU122" s="142"/>
      <c r="AV122" s="142"/>
      <c r="AW122" s="142"/>
      <c r="AX122" s="142"/>
      <c r="AY122" s="142"/>
      <c r="AZ122" s="142">
        <f t="shared" si="46"/>
        <v>0</v>
      </c>
    </row>
    <row r="123" spans="1:52" x14ac:dyDescent="0.2">
      <c r="A123" s="191">
        <v>6</v>
      </c>
      <c r="B123" s="143" t="s">
        <v>213</v>
      </c>
      <c r="C123" s="192" t="str">
        <f t="shared" si="38"/>
        <v>20</v>
      </c>
      <c r="D123" s="192" t="str">
        <f t="shared" si="39"/>
        <v>28</v>
      </c>
      <c r="E123" s="185" t="str">
        <f t="shared" si="40"/>
        <v>847</v>
      </c>
      <c r="F123" s="143" t="str">
        <f t="shared" si="41"/>
        <v>6240.05</v>
      </c>
      <c r="G123" s="143" t="s">
        <v>273</v>
      </c>
      <c r="H123" s="141">
        <v>5970</v>
      </c>
      <c r="I123" s="141">
        <v>5970</v>
      </c>
      <c r="J123" s="141"/>
      <c r="K123" s="141"/>
      <c r="L123" s="141"/>
      <c r="M123" s="141">
        <v>0</v>
      </c>
      <c r="N123" s="141">
        <v>0</v>
      </c>
      <c r="O123" s="141">
        <f t="shared" si="33"/>
        <v>-5970</v>
      </c>
      <c r="Q123" s="142">
        <f>IFERROR(VLOOKUP(B123,[2]rptBudgetaryBudgetCrossOrganiza!$A$2:$K$226,5,FALSE),"0")</f>
        <v>5900</v>
      </c>
      <c r="R123" s="142">
        <f>IFERROR(VLOOKUP(B123,[2]rptBudgetaryBudgetCrossOrganiza!$A$2:$K$226,7,FALSE),"0")</f>
        <v>5900</v>
      </c>
      <c r="S123" s="142"/>
      <c r="T123" s="142"/>
      <c r="U123" s="142"/>
      <c r="V123" s="142">
        <f>IFERROR(VLOOKUP(B123,[2]rptBudgetaryBudgetCrossOrganiza!$A$2:$K$226,10,FALSE),"0")</f>
        <v>452</v>
      </c>
      <c r="W123" s="142">
        <v>452</v>
      </c>
      <c r="X123" s="142">
        <f t="shared" si="45"/>
        <v>-5448</v>
      </c>
      <c r="Z123" s="177">
        <v>6500</v>
      </c>
      <c r="AA123" s="177">
        <v>6500</v>
      </c>
      <c r="AB123" s="173"/>
      <c r="AC123" s="173"/>
      <c r="AD123" s="173"/>
      <c r="AE123" s="177">
        <v>4593.82</v>
      </c>
      <c r="AF123" s="173">
        <v>4593.82</v>
      </c>
      <c r="AG123" s="173">
        <f t="shared" si="42"/>
        <v>-1906.1800000000003</v>
      </c>
      <c r="AI123" s="169">
        <v>6500</v>
      </c>
      <c r="AJ123" s="169">
        <v>6500</v>
      </c>
      <c r="AK123" s="169">
        <f t="shared" si="30"/>
        <v>6500</v>
      </c>
      <c r="AL123" s="171">
        <f>IFERROR(VLOOKUP(B123,[3]rptBudgetaryBudgetCrossOrganiza!$A$7207:$N$7396,13,FALSE),"0")</f>
        <v>0</v>
      </c>
      <c r="AM123" s="171"/>
      <c r="AN123" s="171"/>
      <c r="AO123" s="171"/>
      <c r="AP123" s="171"/>
      <c r="AQ123" s="171">
        <f t="shared" si="36"/>
        <v>-6500</v>
      </c>
      <c r="AS123" s="142"/>
      <c r="AT123" s="142"/>
      <c r="AU123" s="142"/>
      <c r="AV123" s="142"/>
      <c r="AW123" s="142"/>
      <c r="AX123" s="142"/>
      <c r="AY123" s="142"/>
      <c r="AZ123" s="142">
        <f t="shared" si="46"/>
        <v>0</v>
      </c>
    </row>
    <row r="124" spans="1:52" x14ac:dyDescent="0.2">
      <c r="A124" s="191">
        <v>6</v>
      </c>
      <c r="B124" s="143" t="s">
        <v>214</v>
      </c>
      <c r="C124" s="192" t="str">
        <f t="shared" si="38"/>
        <v>20</v>
      </c>
      <c r="D124" s="192" t="str">
        <f t="shared" si="39"/>
        <v>28</v>
      </c>
      <c r="E124" s="185" t="str">
        <f t="shared" si="40"/>
        <v>847</v>
      </c>
      <c r="F124" s="143" t="str">
        <f t="shared" si="41"/>
        <v>6400.03</v>
      </c>
      <c r="G124" s="143" t="s">
        <v>275</v>
      </c>
      <c r="H124" s="141">
        <v>0</v>
      </c>
      <c r="I124" s="141">
        <v>0</v>
      </c>
      <c r="J124" s="141"/>
      <c r="K124" s="141"/>
      <c r="L124" s="141"/>
      <c r="M124" s="141">
        <v>0</v>
      </c>
      <c r="N124" s="141">
        <v>0</v>
      </c>
      <c r="O124" s="141">
        <f t="shared" si="33"/>
        <v>0</v>
      </c>
      <c r="Q124" s="142">
        <f>IFERROR(VLOOKUP(B124,[2]rptBudgetaryBudgetCrossOrganiza!$A$2:$K$226,5,FALSE),"0")</f>
        <v>6000</v>
      </c>
      <c r="R124" s="142">
        <f>IFERROR(VLOOKUP(B124,[2]rptBudgetaryBudgetCrossOrganiza!$A$2:$K$226,7,FALSE),"0")</f>
        <v>6000</v>
      </c>
      <c r="S124" s="142"/>
      <c r="T124" s="142"/>
      <c r="U124" s="142"/>
      <c r="V124" s="142">
        <f>IFERROR(VLOOKUP(B124,[2]rptBudgetaryBudgetCrossOrganiza!$A$2:$K$226,10,FALSE),"0")</f>
        <v>1272.0999999999999</v>
      </c>
      <c r="W124" s="142">
        <v>1272.0999999999999</v>
      </c>
      <c r="X124" s="142">
        <f t="shared" si="45"/>
        <v>-4727.8999999999996</v>
      </c>
      <c r="Z124" s="177">
        <v>6000</v>
      </c>
      <c r="AA124" s="177">
        <v>6000</v>
      </c>
      <c r="AB124" s="173"/>
      <c r="AC124" s="173"/>
      <c r="AD124" s="173"/>
      <c r="AE124" s="177">
        <v>807.69</v>
      </c>
      <c r="AF124" s="173">
        <v>807.69</v>
      </c>
      <c r="AG124" s="173">
        <f t="shared" si="42"/>
        <v>-5192.3099999999995</v>
      </c>
      <c r="AI124" s="169">
        <v>6000</v>
      </c>
      <c r="AJ124" s="169">
        <v>6000</v>
      </c>
      <c r="AK124" s="169">
        <f t="shared" si="30"/>
        <v>6000</v>
      </c>
      <c r="AL124" s="171">
        <f>IFERROR(VLOOKUP(B124,[3]rptBudgetaryBudgetCrossOrganiza!$A$7207:$N$7396,13,FALSE),"0")</f>
        <v>87.73</v>
      </c>
      <c r="AM124" s="171"/>
      <c r="AN124" s="171"/>
      <c r="AO124" s="171"/>
      <c r="AP124" s="171"/>
      <c r="AQ124" s="171">
        <f t="shared" si="36"/>
        <v>-6000</v>
      </c>
      <c r="AS124" s="142"/>
      <c r="AT124" s="142"/>
      <c r="AU124" s="142"/>
      <c r="AV124" s="142"/>
      <c r="AW124" s="142"/>
      <c r="AX124" s="142"/>
      <c r="AY124" s="142"/>
      <c r="AZ124" s="142">
        <f t="shared" si="46"/>
        <v>0</v>
      </c>
    </row>
    <row r="125" spans="1:52" x14ac:dyDescent="0.2">
      <c r="A125" s="191">
        <v>6</v>
      </c>
      <c r="B125" s="143" t="s">
        <v>215</v>
      </c>
      <c r="C125" s="192" t="str">
        <f t="shared" si="38"/>
        <v>20</v>
      </c>
      <c r="D125" s="192" t="str">
        <f t="shared" si="39"/>
        <v>28</v>
      </c>
      <c r="E125" s="185" t="str">
        <f t="shared" si="40"/>
        <v>847</v>
      </c>
      <c r="F125" s="143" t="str">
        <f t="shared" si="41"/>
        <v>6600.05</v>
      </c>
      <c r="G125" s="143" t="s">
        <v>276</v>
      </c>
      <c r="H125" s="141">
        <v>60</v>
      </c>
      <c r="I125" s="141">
        <v>60</v>
      </c>
      <c r="J125" s="141"/>
      <c r="K125" s="141"/>
      <c r="L125" s="141"/>
      <c r="M125" s="141">
        <v>0</v>
      </c>
      <c r="N125" s="141">
        <v>0</v>
      </c>
      <c r="O125" s="141">
        <f t="shared" si="33"/>
        <v>-60</v>
      </c>
      <c r="Q125" s="142">
        <f>IFERROR(VLOOKUP(B125,[2]rptBudgetaryBudgetCrossOrganiza!$A$2:$K$226,5,FALSE),"0")</f>
        <v>60</v>
      </c>
      <c r="R125" s="142">
        <f>IFERROR(VLOOKUP(B125,[2]rptBudgetaryBudgetCrossOrganiza!$A$2:$K$226,7,FALSE),"0")</f>
        <v>60</v>
      </c>
      <c r="S125" s="142"/>
      <c r="T125" s="142"/>
      <c r="U125" s="142"/>
      <c r="V125" s="142">
        <f>IFERROR(VLOOKUP(B125,[2]rptBudgetaryBudgetCrossOrganiza!$A$2:$K$226,10,FALSE),"0")</f>
        <v>0</v>
      </c>
      <c r="W125" s="142">
        <v>0</v>
      </c>
      <c r="X125" s="142">
        <f t="shared" si="45"/>
        <v>-60</v>
      </c>
      <c r="Z125" s="177">
        <v>50</v>
      </c>
      <c r="AA125" s="177">
        <v>50</v>
      </c>
      <c r="AB125" s="173"/>
      <c r="AC125" s="173"/>
      <c r="AD125" s="173"/>
      <c r="AE125" s="177">
        <v>60</v>
      </c>
      <c r="AF125" s="173">
        <v>60</v>
      </c>
      <c r="AG125" s="173">
        <f t="shared" si="42"/>
        <v>10</v>
      </c>
      <c r="AI125" s="169">
        <v>50</v>
      </c>
      <c r="AJ125" s="169">
        <v>50</v>
      </c>
      <c r="AK125" s="169">
        <f t="shared" si="30"/>
        <v>50</v>
      </c>
      <c r="AL125" s="171">
        <f>IFERROR(VLOOKUP(B125,[3]rptBudgetaryBudgetCrossOrganiza!$A$7207:$N$7396,13,FALSE),"0")</f>
        <v>0</v>
      </c>
      <c r="AM125" s="171"/>
      <c r="AN125" s="171"/>
      <c r="AO125" s="171"/>
      <c r="AP125" s="171"/>
      <c r="AQ125" s="171">
        <f t="shared" si="36"/>
        <v>-50</v>
      </c>
      <c r="AS125" s="142"/>
      <c r="AT125" s="142"/>
      <c r="AU125" s="142"/>
      <c r="AV125" s="142"/>
      <c r="AW125" s="142"/>
      <c r="AX125" s="142"/>
      <c r="AY125" s="142"/>
      <c r="AZ125" s="142">
        <f t="shared" si="46"/>
        <v>0</v>
      </c>
    </row>
    <row r="126" spans="1:52" x14ac:dyDescent="0.2">
      <c r="A126" s="191">
        <v>6</v>
      </c>
      <c r="B126" s="143" t="s">
        <v>216</v>
      </c>
      <c r="C126" s="192" t="str">
        <f t="shared" si="38"/>
        <v>20</v>
      </c>
      <c r="D126" s="192" t="str">
        <f t="shared" si="39"/>
        <v>28</v>
      </c>
      <c r="E126" s="185" t="str">
        <f t="shared" si="40"/>
        <v>847</v>
      </c>
      <c r="F126" s="143" t="str">
        <f t="shared" si="41"/>
        <v>6600.25</v>
      </c>
      <c r="G126" s="143" t="s">
        <v>112</v>
      </c>
      <c r="H126" s="141">
        <v>0</v>
      </c>
      <c r="I126" s="141">
        <v>0</v>
      </c>
      <c r="J126" s="141"/>
      <c r="K126" s="141"/>
      <c r="L126" s="141"/>
      <c r="M126" s="141">
        <v>0</v>
      </c>
      <c r="N126" s="141">
        <v>0</v>
      </c>
      <c r="O126" s="141">
        <f t="shared" ref="O126:O157" si="47">N126-I126</f>
        <v>0</v>
      </c>
      <c r="Q126" s="142">
        <f>IFERROR(VLOOKUP(B126,[2]rptBudgetaryBudgetCrossOrganiza!$A$2:$K$226,5,FALSE),"0")</f>
        <v>0</v>
      </c>
      <c r="R126" s="142">
        <f>IFERROR(VLOOKUP(B126,[2]rptBudgetaryBudgetCrossOrganiza!$A$2:$K$226,7,FALSE),"0")</f>
        <v>0</v>
      </c>
      <c r="S126" s="142"/>
      <c r="T126" s="142"/>
      <c r="U126" s="142"/>
      <c r="V126" s="142">
        <f>IFERROR(VLOOKUP(B126,[2]rptBudgetaryBudgetCrossOrganiza!$A$2:$K$226,10,FALSE),"0")</f>
        <v>0</v>
      </c>
      <c r="W126" s="142">
        <v>0</v>
      </c>
      <c r="X126" s="142">
        <f t="shared" si="45"/>
        <v>0</v>
      </c>
      <c r="Z126" s="177">
        <v>4720</v>
      </c>
      <c r="AA126" s="177">
        <v>4720</v>
      </c>
      <c r="AB126" s="173"/>
      <c r="AC126" s="173"/>
      <c r="AD126" s="173"/>
      <c r="AE126" s="177">
        <v>3539.97</v>
      </c>
      <c r="AF126" s="173">
        <v>3539.97</v>
      </c>
      <c r="AG126" s="173">
        <f t="shared" si="42"/>
        <v>-1180.0300000000002</v>
      </c>
      <c r="AI126" s="169">
        <v>4720</v>
      </c>
      <c r="AJ126" s="169">
        <v>4720</v>
      </c>
      <c r="AK126" s="169">
        <f t="shared" si="30"/>
        <v>4720</v>
      </c>
      <c r="AL126" s="171">
        <f>IFERROR(VLOOKUP(B126,[3]rptBudgetaryBudgetCrossOrganiza!$A$7207:$N$7396,13,FALSE),"0")</f>
        <v>0</v>
      </c>
      <c r="AM126" s="171"/>
      <c r="AN126" s="171"/>
      <c r="AO126" s="171"/>
      <c r="AP126" s="171"/>
      <c r="AQ126" s="171">
        <f t="shared" ref="AQ126:AQ157" si="48">AP126-AJ126</f>
        <v>-4720</v>
      </c>
      <c r="AS126" s="142"/>
      <c r="AT126" s="142"/>
      <c r="AU126" s="142"/>
      <c r="AV126" s="142"/>
      <c r="AW126" s="142"/>
      <c r="AX126" s="142"/>
      <c r="AY126" s="142"/>
      <c r="AZ126" s="142">
        <f t="shared" si="46"/>
        <v>0</v>
      </c>
    </row>
    <row r="127" spans="1:52" x14ac:dyDescent="0.2">
      <c r="A127" s="191">
        <v>6</v>
      </c>
      <c r="B127" s="143" t="s">
        <v>217</v>
      </c>
      <c r="C127" s="192" t="str">
        <f t="shared" si="38"/>
        <v>20</v>
      </c>
      <c r="D127" s="192" t="str">
        <f t="shared" si="39"/>
        <v>28</v>
      </c>
      <c r="E127" s="185" t="str">
        <f t="shared" si="40"/>
        <v>847</v>
      </c>
      <c r="F127" s="143" t="str">
        <f t="shared" si="41"/>
        <v>6600.27</v>
      </c>
      <c r="G127" s="143" t="s">
        <v>277</v>
      </c>
      <c r="H127" s="141">
        <v>29450</v>
      </c>
      <c r="I127" s="141">
        <v>29450</v>
      </c>
      <c r="J127" s="141"/>
      <c r="K127" s="141"/>
      <c r="L127" s="141"/>
      <c r="M127" s="141">
        <v>52.41</v>
      </c>
      <c r="N127" s="141">
        <v>52.41</v>
      </c>
      <c r="O127" s="141">
        <f t="shared" si="47"/>
        <v>-29397.59</v>
      </c>
      <c r="Q127" s="142">
        <f>IFERROR(VLOOKUP(B127,[2]rptBudgetaryBudgetCrossOrganiza!$A$2:$K$226,5,FALSE),"0")</f>
        <v>29450</v>
      </c>
      <c r="R127" s="142">
        <f>IFERROR(VLOOKUP(B127,[2]rptBudgetaryBudgetCrossOrganiza!$A$2:$K$226,7,FALSE),"0")</f>
        <v>29450</v>
      </c>
      <c r="S127" s="142"/>
      <c r="T127" s="142"/>
      <c r="U127" s="142"/>
      <c r="V127" s="142">
        <f>IFERROR(VLOOKUP(B127,[2]rptBudgetaryBudgetCrossOrganiza!$A$2:$K$226,10,FALSE),"0")</f>
        <v>8199.2900000000009</v>
      </c>
      <c r="W127" s="142">
        <v>8199.2900000000009</v>
      </c>
      <c r="X127" s="142">
        <f t="shared" si="45"/>
        <v>-21250.71</v>
      </c>
      <c r="Z127" s="177">
        <v>35000</v>
      </c>
      <c r="AA127" s="177">
        <v>35000</v>
      </c>
      <c r="AB127" s="173"/>
      <c r="AC127" s="173"/>
      <c r="AD127" s="173"/>
      <c r="AE127" s="177">
        <v>14529.95</v>
      </c>
      <c r="AF127" s="173">
        <v>14529.95</v>
      </c>
      <c r="AG127" s="173">
        <f t="shared" si="42"/>
        <v>-20470.05</v>
      </c>
      <c r="AI127" s="169">
        <v>35000</v>
      </c>
      <c r="AJ127" s="169">
        <v>35000</v>
      </c>
      <c r="AK127" s="169">
        <f t="shared" si="30"/>
        <v>35000</v>
      </c>
      <c r="AL127" s="171">
        <f>IFERROR(VLOOKUP(B127,[3]rptBudgetaryBudgetCrossOrganiza!$A$7207:$N$7396,13,FALSE),"0")</f>
        <v>0</v>
      </c>
      <c r="AM127" s="171"/>
      <c r="AN127" s="171"/>
      <c r="AO127" s="171"/>
      <c r="AP127" s="171"/>
      <c r="AQ127" s="171">
        <f t="shared" si="48"/>
        <v>-35000</v>
      </c>
      <c r="AS127" s="142"/>
      <c r="AT127" s="142"/>
      <c r="AU127" s="142"/>
      <c r="AV127" s="142"/>
      <c r="AW127" s="142"/>
      <c r="AX127" s="142"/>
      <c r="AY127" s="142"/>
      <c r="AZ127" s="142">
        <f t="shared" si="46"/>
        <v>0</v>
      </c>
    </row>
    <row r="128" spans="1:52" x14ac:dyDescent="0.2">
      <c r="A128" s="191">
        <v>8</v>
      </c>
      <c r="B128" s="143" t="s">
        <v>218</v>
      </c>
      <c r="C128" s="192" t="str">
        <f t="shared" si="38"/>
        <v>20</v>
      </c>
      <c r="D128" s="192" t="str">
        <f t="shared" si="39"/>
        <v>28</v>
      </c>
      <c r="E128" s="185" t="str">
        <f t="shared" si="40"/>
        <v>847</v>
      </c>
      <c r="F128" s="143" t="str">
        <f t="shared" si="41"/>
        <v>8300.22</v>
      </c>
      <c r="G128" s="143" t="s">
        <v>278</v>
      </c>
      <c r="H128" s="141">
        <v>0</v>
      </c>
      <c r="I128" s="141">
        <v>0</v>
      </c>
      <c r="J128" s="141"/>
      <c r="K128" s="141"/>
      <c r="L128" s="141"/>
      <c r="M128" s="141">
        <v>0</v>
      </c>
      <c r="N128" s="141">
        <v>0</v>
      </c>
      <c r="O128" s="141">
        <f t="shared" si="47"/>
        <v>0</v>
      </c>
      <c r="Q128" s="142">
        <f>IFERROR(VLOOKUP(B128,[2]rptBudgetaryBudgetCrossOrganiza!$A$2:$K$226,5,FALSE),"0")</f>
        <v>0</v>
      </c>
      <c r="R128" s="142">
        <f>IFERROR(VLOOKUP(B128,[2]rptBudgetaryBudgetCrossOrganiza!$A$2:$K$226,7,FALSE),"0")</f>
        <v>0</v>
      </c>
      <c r="S128" s="142"/>
      <c r="T128" s="142"/>
      <c r="U128" s="142"/>
      <c r="V128" s="142">
        <f>IFERROR(VLOOKUP(B128,[2]rptBudgetaryBudgetCrossOrganiza!$A$2:$K$226,10,FALSE),"0")</f>
        <v>0</v>
      </c>
      <c r="W128" s="142">
        <v>0</v>
      </c>
      <c r="X128" s="142">
        <f t="shared" si="45"/>
        <v>0</v>
      </c>
      <c r="Z128" s="177">
        <v>10000</v>
      </c>
      <c r="AA128" s="177">
        <v>10000</v>
      </c>
      <c r="AB128" s="173"/>
      <c r="AC128" s="173"/>
      <c r="AD128" s="173"/>
      <c r="AE128" s="177">
        <v>0</v>
      </c>
      <c r="AF128" s="173">
        <v>0</v>
      </c>
      <c r="AG128" s="173">
        <f t="shared" si="42"/>
        <v>-10000</v>
      </c>
      <c r="AI128" s="169">
        <v>10000</v>
      </c>
      <c r="AJ128" s="169">
        <v>10000</v>
      </c>
      <c r="AK128" s="169">
        <f t="shared" si="30"/>
        <v>10000</v>
      </c>
      <c r="AL128" s="171">
        <f>IFERROR(VLOOKUP(B128,[3]rptBudgetaryBudgetCrossOrganiza!$A$7207:$N$7396,13,FALSE),"0")</f>
        <v>0</v>
      </c>
      <c r="AM128" s="171"/>
      <c r="AN128" s="171"/>
      <c r="AO128" s="171"/>
      <c r="AP128" s="171"/>
      <c r="AQ128" s="171">
        <f t="shared" si="48"/>
        <v>-10000</v>
      </c>
      <c r="AS128" s="142"/>
      <c r="AT128" s="142"/>
      <c r="AU128" s="142"/>
      <c r="AV128" s="142"/>
      <c r="AW128" s="142"/>
      <c r="AX128" s="142"/>
      <c r="AY128" s="142"/>
      <c r="AZ128" s="142">
        <f t="shared" si="46"/>
        <v>0</v>
      </c>
    </row>
    <row r="129" spans="1:52" x14ac:dyDescent="0.2">
      <c r="A129" s="191">
        <v>8</v>
      </c>
      <c r="B129" s="143" t="s">
        <v>219</v>
      </c>
      <c r="C129" s="192" t="str">
        <f t="shared" si="38"/>
        <v>20</v>
      </c>
      <c r="D129" s="192" t="str">
        <f t="shared" si="39"/>
        <v>28</v>
      </c>
      <c r="E129" s="185" t="str">
        <f t="shared" si="40"/>
        <v>847</v>
      </c>
      <c r="F129" s="143" t="str">
        <f t="shared" si="41"/>
        <v>8300.97</v>
      </c>
      <c r="G129" s="143" t="s">
        <v>279</v>
      </c>
      <c r="H129" s="141">
        <v>0</v>
      </c>
      <c r="I129" s="141">
        <v>0</v>
      </c>
      <c r="J129" s="141"/>
      <c r="K129" s="141"/>
      <c r="L129" s="141"/>
      <c r="M129" s="141">
        <v>0</v>
      </c>
      <c r="N129" s="141">
        <v>0</v>
      </c>
      <c r="O129" s="141">
        <f t="shared" si="47"/>
        <v>0</v>
      </c>
      <c r="Q129" s="142">
        <f>IFERROR(VLOOKUP(B129,[2]rptBudgetaryBudgetCrossOrganiza!$A$2:$K$226,5,FALSE),"0")</f>
        <v>20000</v>
      </c>
      <c r="R129" s="142">
        <f>IFERROR(VLOOKUP(B129,[2]rptBudgetaryBudgetCrossOrganiza!$A$2:$K$226,7,FALSE),"0")</f>
        <v>20000</v>
      </c>
      <c r="S129" s="142"/>
      <c r="T129" s="142"/>
      <c r="U129" s="142"/>
      <c r="V129" s="142">
        <f>IFERROR(VLOOKUP(B129,[2]rptBudgetaryBudgetCrossOrganiza!$A$2:$K$226,10,FALSE),"0")</f>
        <v>0</v>
      </c>
      <c r="W129" s="142">
        <v>0</v>
      </c>
      <c r="X129" s="142"/>
      <c r="Z129" s="177">
        <v>10000</v>
      </c>
      <c r="AA129" s="177">
        <v>10000</v>
      </c>
      <c r="AB129" s="173"/>
      <c r="AC129" s="173"/>
      <c r="AD129" s="173"/>
      <c r="AE129" s="177">
        <v>0</v>
      </c>
      <c r="AF129" s="173">
        <v>0</v>
      </c>
      <c r="AG129" s="173">
        <f t="shared" si="42"/>
        <v>-10000</v>
      </c>
      <c r="AI129" s="169">
        <v>10000</v>
      </c>
      <c r="AJ129" s="169">
        <v>10000</v>
      </c>
      <c r="AK129" s="169">
        <f t="shared" si="30"/>
        <v>10000</v>
      </c>
      <c r="AL129" s="171">
        <f>IFERROR(VLOOKUP(B129,[3]rptBudgetaryBudgetCrossOrganiza!$A$7207:$N$7396,13,FALSE),"0")</f>
        <v>0</v>
      </c>
      <c r="AM129" s="171"/>
      <c r="AN129" s="171"/>
      <c r="AO129" s="171"/>
      <c r="AP129" s="171"/>
      <c r="AQ129" s="171">
        <f t="shared" si="48"/>
        <v>-10000</v>
      </c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1">
        <v>8</v>
      </c>
      <c r="B130" s="143" t="s">
        <v>220</v>
      </c>
      <c r="C130" s="192" t="str">
        <f t="shared" si="38"/>
        <v>20</v>
      </c>
      <c r="D130" s="192" t="str">
        <f t="shared" si="39"/>
        <v>28</v>
      </c>
      <c r="E130" s="185" t="str">
        <f t="shared" si="40"/>
        <v>847</v>
      </c>
      <c r="F130" s="143" t="str">
        <f t="shared" si="41"/>
        <v>8300.99</v>
      </c>
      <c r="G130" s="143" t="s">
        <v>280</v>
      </c>
      <c r="H130" s="141">
        <v>0</v>
      </c>
      <c r="I130" s="141">
        <v>0</v>
      </c>
      <c r="J130" s="141"/>
      <c r="K130" s="141"/>
      <c r="L130" s="141"/>
      <c r="M130" s="141">
        <v>0</v>
      </c>
      <c r="N130" s="141">
        <v>0</v>
      </c>
      <c r="O130" s="141">
        <f t="shared" si="47"/>
        <v>0</v>
      </c>
      <c r="Q130" s="142">
        <f>IFERROR(VLOOKUP(B130,[2]rptBudgetaryBudgetCrossOrganiza!$A$2:$K$226,5,FALSE),"0")</f>
        <v>0</v>
      </c>
      <c r="R130" s="142">
        <f>IFERROR(VLOOKUP(B130,[2]rptBudgetaryBudgetCrossOrganiza!$A$2:$K$226,7,FALSE),"0")</f>
        <v>0</v>
      </c>
      <c r="S130" s="142"/>
      <c r="T130" s="142"/>
      <c r="U130" s="142"/>
      <c r="V130" s="142">
        <f>IFERROR(VLOOKUP(B130,[2]rptBudgetaryBudgetCrossOrganiza!$A$2:$K$226,10,FALSE),"0")</f>
        <v>0</v>
      </c>
      <c r="W130" s="142">
        <v>0</v>
      </c>
      <c r="X130" s="142"/>
      <c r="Z130" s="177">
        <v>0</v>
      </c>
      <c r="AA130" s="177">
        <v>0</v>
      </c>
      <c r="AB130" s="173"/>
      <c r="AC130" s="173"/>
      <c r="AD130" s="173"/>
      <c r="AE130" s="177">
        <v>0</v>
      </c>
      <c r="AF130" s="173">
        <v>0</v>
      </c>
      <c r="AG130" s="173">
        <f t="shared" si="42"/>
        <v>0</v>
      </c>
      <c r="AI130" s="169">
        <v>0</v>
      </c>
      <c r="AJ130" s="169">
        <v>0</v>
      </c>
      <c r="AK130" s="169">
        <f t="shared" si="30"/>
        <v>0</v>
      </c>
      <c r="AL130" s="171">
        <f>IFERROR(VLOOKUP(B130,[3]rptBudgetaryBudgetCrossOrganiza!$A$7207:$N$7396,13,FALSE),"0")</f>
        <v>0</v>
      </c>
      <c r="AM130" s="171"/>
      <c r="AN130" s="171"/>
      <c r="AO130" s="171"/>
      <c r="AP130" s="171"/>
      <c r="AQ130" s="171">
        <f t="shared" si="48"/>
        <v>0</v>
      </c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6">
        <v>5</v>
      </c>
      <c r="B131" s="143" t="s">
        <v>339</v>
      </c>
      <c r="C131" s="192" t="str">
        <f t="shared" ref="C131:C162" si="49">MID(B131,5,2)</f>
        <v>20</v>
      </c>
      <c r="D131" s="192" t="str">
        <f t="shared" ref="D131:D162" si="50">MID(B131,8,2)</f>
        <v>28</v>
      </c>
      <c r="E131" s="185" t="str">
        <f t="shared" ref="E131:E162" si="51">MID(B131,11,3)</f>
        <v>848</v>
      </c>
      <c r="F131" s="143" t="str">
        <f t="shared" ref="F131:F162" si="52">RIGHT(B131,7)</f>
        <v>6000.10</v>
      </c>
      <c r="G131" s="143" t="s">
        <v>270</v>
      </c>
      <c r="H131" s="141">
        <v>0</v>
      </c>
      <c r="I131" s="141">
        <v>0</v>
      </c>
      <c r="J131" s="141"/>
      <c r="K131" s="141"/>
      <c r="L131" s="141"/>
      <c r="M131" s="141">
        <v>0</v>
      </c>
      <c r="N131" s="141">
        <v>0</v>
      </c>
      <c r="O131" s="141">
        <f t="shared" si="47"/>
        <v>0</v>
      </c>
      <c r="Q131" s="142">
        <f>IFERROR(VLOOKUP(B131,[2]rptBudgetaryBudgetCrossOrganiza!$A$2:$K$226,5,FALSE),"0")</f>
        <v>0</v>
      </c>
      <c r="R131" s="142">
        <f>IFERROR(VLOOKUP(B131,[2]rptBudgetaryBudgetCrossOrganiza!$A$2:$K$226,7,FALSE),"0")</f>
        <v>0</v>
      </c>
      <c r="S131" s="142"/>
      <c r="T131" s="142"/>
      <c r="U131" s="142"/>
      <c r="V131" s="142">
        <f>IFERROR(VLOOKUP(B131,[2]rptBudgetaryBudgetCrossOrganiza!$A$2:$K$226,10,FALSE),"0")</f>
        <v>1433.28</v>
      </c>
      <c r="W131" s="142">
        <v>1433.28</v>
      </c>
      <c r="X131" s="142">
        <f t="shared" ref="X131:X139" si="53">W131-R131</f>
        <v>1433.28</v>
      </c>
      <c r="Z131" s="177">
        <v>2300</v>
      </c>
      <c r="AA131" s="177">
        <v>2300</v>
      </c>
      <c r="AB131" s="173"/>
      <c r="AC131" s="173"/>
      <c r="AD131" s="173"/>
      <c r="AE131" s="177">
        <v>2176.77</v>
      </c>
      <c r="AF131" s="173">
        <v>2176.77</v>
      </c>
      <c r="AG131" s="173">
        <f t="shared" si="42"/>
        <v>-123.23000000000002</v>
      </c>
      <c r="AI131" s="169">
        <v>2300</v>
      </c>
      <c r="AJ131" s="169">
        <v>2300</v>
      </c>
      <c r="AK131" s="169">
        <f t="shared" si="30"/>
        <v>2300</v>
      </c>
      <c r="AL131" s="171">
        <f>IFERROR(VLOOKUP(B131,[3]rptBudgetaryBudgetCrossOrganiza!$A$7207:$N$7396,13,FALSE),"0")</f>
        <v>566.54</v>
      </c>
      <c r="AM131" s="171"/>
      <c r="AN131" s="171"/>
      <c r="AO131" s="171"/>
      <c r="AP131" s="171"/>
      <c r="AQ131" s="171">
        <f t="shared" si="48"/>
        <v>-2300</v>
      </c>
      <c r="AS131" s="142"/>
      <c r="AT131" s="142"/>
      <c r="AU131" s="142"/>
      <c r="AV131" s="142"/>
      <c r="AW131" s="142"/>
      <c r="AX131" s="142"/>
      <c r="AY131" s="142"/>
      <c r="AZ131" s="142">
        <f t="shared" ref="AZ131:AZ139" si="54">AY131-AT131</f>
        <v>0</v>
      </c>
    </row>
    <row r="132" spans="1:52" x14ac:dyDescent="0.2">
      <c r="A132" s="196">
        <v>5</v>
      </c>
      <c r="B132" s="143" t="s">
        <v>346</v>
      </c>
      <c r="C132" s="192" t="str">
        <f t="shared" si="49"/>
        <v>20</v>
      </c>
      <c r="D132" s="192" t="str">
        <f t="shared" si="50"/>
        <v>28</v>
      </c>
      <c r="E132" s="185" t="str">
        <f t="shared" si="51"/>
        <v>848</v>
      </c>
      <c r="F132" s="143" t="str">
        <f t="shared" si="52"/>
        <v>6000.11</v>
      </c>
      <c r="G132" s="143" t="s">
        <v>271</v>
      </c>
      <c r="H132" s="141">
        <v>0</v>
      </c>
      <c r="I132" s="141">
        <v>0</v>
      </c>
      <c r="J132" s="141"/>
      <c r="K132" s="141"/>
      <c r="L132" s="141"/>
      <c r="M132" s="141">
        <v>0</v>
      </c>
      <c r="N132" s="141">
        <v>0</v>
      </c>
      <c r="O132" s="141">
        <f t="shared" si="47"/>
        <v>0</v>
      </c>
      <c r="Q132" s="142">
        <f>IFERROR(VLOOKUP(B132,[2]rptBudgetaryBudgetCrossOrganiza!$A$2:$K$226,5,FALSE),"0")</f>
        <v>0</v>
      </c>
      <c r="R132" s="142">
        <f>IFERROR(VLOOKUP(B132,[2]rptBudgetaryBudgetCrossOrganiza!$A$2:$K$226,7,FALSE),"0")</f>
        <v>0</v>
      </c>
      <c r="S132" s="142"/>
      <c r="T132" s="142"/>
      <c r="U132" s="142"/>
      <c r="V132" s="142">
        <f>IFERROR(VLOOKUP(B132,[2]rptBudgetaryBudgetCrossOrganiza!$A$2:$K$226,10,FALSE),"0")</f>
        <v>6</v>
      </c>
      <c r="W132" s="142">
        <v>6</v>
      </c>
      <c r="X132" s="142">
        <f t="shared" si="53"/>
        <v>6</v>
      </c>
      <c r="Z132" s="177">
        <v>636</v>
      </c>
      <c r="AA132" s="177">
        <v>636</v>
      </c>
      <c r="AB132" s="173"/>
      <c r="AC132" s="173"/>
      <c r="AD132" s="173"/>
      <c r="AE132" s="177">
        <v>0</v>
      </c>
      <c r="AF132" s="173">
        <v>0</v>
      </c>
      <c r="AG132" s="173">
        <f t="shared" si="42"/>
        <v>-636</v>
      </c>
      <c r="AI132" s="169">
        <v>636</v>
      </c>
      <c r="AJ132" s="169">
        <v>636</v>
      </c>
      <c r="AK132" s="169">
        <f t="shared" ref="AK132:AK192" si="55">AJ132</f>
        <v>636</v>
      </c>
      <c r="AL132" s="171">
        <f>IFERROR(VLOOKUP(B132,[3]rptBudgetaryBudgetCrossOrganiza!$A$7207:$N$7396,13,FALSE),"0")</f>
        <v>0</v>
      </c>
      <c r="AM132" s="171"/>
      <c r="AN132" s="171"/>
      <c r="AO132" s="171"/>
      <c r="AP132" s="171"/>
      <c r="AQ132" s="171">
        <f t="shared" si="48"/>
        <v>-636</v>
      </c>
      <c r="AS132" s="142"/>
      <c r="AT132" s="142"/>
      <c r="AU132" s="142"/>
      <c r="AV132" s="142"/>
      <c r="AW132" s="142"/>
      <c r="AX132" s="142"/>
      <c r="AY132" s="142"/>
      <c r="AZ132" s="142">
        <f t="shared" si="54"/>
        <v>0</v>
      </c>
    </row>
    <row r="133" spans="1:52" x14ac:dyDescent="0.2">
      <c r="A133" s="191">
        <v>6</v>
      </c>
      <c r="B133" s="143" t="s">
        <v>221</v>
      </c>
      <c r="C133" s="192" t="str">
        <f t="shared" si="49"/>
        <v>20</v>
      </c>
      <c r="D133" s="192" t="str">
        <f t="shared" si="50"/>
        <v>28</v>
      </c>
      <c r="E133" s="185" t="str">
        <f t="shared" si="51"/>
        <v>848</v>
      </c>
      <c r="F133" s="143" t="str">
        <f t="shared" si="52"/>
        <v>6100.01</v>
      </c>
      <c r="G133" s="143" t="s">
        <v>86</v>
      </c>
      <c r="H133" s="141">
        <v>0</v>
      </c>
      <c r="I133" s="141">
        <v>0</v>
      </c>
      <c r="J133" s="141"/>
      <c r="K133" s="141"/>
      <c r="L133" s="141"/>
      <c r="M133" s="141">
        <v>0</v>
      </c>
      <c r="N133" s="141">
        <v>0</v>
      </c>
      <c r="O133" s="141">
        <f t="shared" si="47"/>
        <v>0</v>
      </c>
      <c r="Q133" s="142">
        <f>IFERROR(VLOOKUP(B133,[2]rptBudgetaryBudgetCrossOrganiza!$A$2:$K$226,5,FALSE),"0")</f>
        <v>2075</v>
      </c>
      <c r="R133" s="142">
        <f>IFERROR(VLOOKUP(B133,[2]rptBudgetaryBudgetCrossOrganiza!$A$2:$K$226,7,FALSE),"0")</f>
        <v>2075</v>
      </c>
      <c r="S133" s="142"/>
      <c r="T133" s="142"/>
      <c r="U133" s="142"/>
      <c r="V133" s="142">
        <f>IFERROR(VLOOKUP(B133,[2]rptBudgetaryBudgetCrossOrganiza!$A$2:$K$226,10,FALSE),"0")</f>
        <v>0</v>
      </c>
      <c r="W133" s="142">
        <v>0</v>
      </c>
      <c r="X133" s="142">
        <f t="shared" si="53"/>
        <v>-2075</v>
      </c>
      <c r="Z133" s="177">
        <v>6900</v>
      </c>
      <c r="AA133" s="177">
        <v>6900</v>
      </c>
      <c r="AB133" s="173"/>
      <c r="AC133" s="173"/>
      <c r="AD133" s="173"/>
      <c r="AE133" s="177">
        <v>0</v>
      </c>
      <c r="AF133" s="173">
        <v>0</v>
      </c>
      <c r="AG133" s="173">
        <f t="shared" si="42"/>
        <v>-6900</v>
      </c>
      <c r="AI133" s="169">
        <v>6900</v>
      </c>
      <c r="AJ133" s="169">
        <v>6900</v>
      </c>
      <c r="AK133" s="169">
        <f t="shared" si="55"/>
        <v>6900</v>
      </c>
      <c r="AL133" s="171">
        <f>IFERROR(VLOOKUP(B133,[3]rptBudgetaryBudgetCrossOrganiza!$A$7207:$N$7396,13,FALSE),"0")</f>
        <v>0</v>
      </c>
      <c r="AM133" s="171"/>
      <c r="AN133" s="171"/>
      <c r="AO133" s="171"/>
      <c r="AP133" s="171"/>
      <c r="AQ133" s="171">
        <f t="shared" si="48"/>
        <v>-6900</v>
      </c>
      <c r="AS133" s="142"/>
      <c r="AT133" s="142"/>
      <c r="AU133" s="142"/>
      <c r="AV133" s="142"/>
      <c r="AW133" s="142"/>
      <c r="AX133" s="142"/>
      <c r="AY133" s="142"/>
      <c r="AZ133" s="142">
        <f t="shared" si="54"/>
        <v>0</v>
      </c>
    </row>
    <row r="134" spans="1:52" x14ac:dyDescent="0.2">
      <c r="A134" s="191">
        <v>6</v>
      </c>
      <c r="B134" s="143" t="s">
        <v>222</v>
      </c>
      <c r="C134" s="192" t="str">
        <f t="shared" si="49"/>
        <v>20</v>
      </c>
      <c r="D134" s="192" t="str">
        <f t="shared" si="50"/>
        <v>28</v>
      </c>
      <c r="E134" s="185" t="str">
        <f t="shared" si="51"/>
        <v>848</v>
      </c>
      <c r="F134" s="143" t="str">
        <f t="shared" si="52"/>
        <v>6100.04</v>
      </c>
      <c r="G134" s="143" t="s">
        <v>272</v>
      </c>
      <c r="H134" s="141">
        <v>0</v>
      </c>
      <c r="I134" s="141">
        <v>0</v>
      </c>
      <c r="J134" s="141"/>
      <c r="K134" s="141"/>
      <c r="L134" s="141"/>
      <c r="M134" s="141">
        <v>0</v>
      </c>
      <c r="N134" s="141">
        <v>0</v>
      </c>
      <c r="O134" s="141">
        <f t="shared" si="47"/>
        <v>0</v>
      </c>
      <c r="Q134" s="142">
        <f>IFERROR(VLOOKUP(B134,[2]rptBudgetaryBudgetCrossOrganiza!$A$2:$K$226,5,FALSE),"0")</f>
        <v>1125</v>
      </c>
      <c r="R134" s="142">
        <f>IFERROR(VLOOKUP(B134,[2]rptBudgetaryBudgetCrossOrganiza!$A$2:$K$226,7,FALSE),"0")</f>
        <v>1125</v>
      </c>
      <c r="S134" s="142"/>
      <c r="T134" s="142"/>
      <c r="U134" s="142"/>
      <c r="V134" s="142">
        <f>IFERROR(VLOOKUP(B134,[2]rptBudgetaryBudgetCrossOrganiza!$A$2:$K$226,10,FALSE),"0")</f>
        <v>0</v>
      </c>
      <c r="W134" s="142">
        <v>0</v>
      </c>
      <c r="X134" s="142">
        <f t="shared" si="53"/>
        <v>-1125</v>
      </c>
      <c r="Z134" s="177">
        <v>3750</v>
      </c>
      <c r="AA134" s="177">
        <v>3750</v>
      </c>
      <c r="AB134" s="173"/>
      <c r="AC134" s="173"/>
      <c r="AD134" s="173"/>
      <c r="AE134" s="177">
        <v>0</v>
      </c>
      <c r="AF134" s="173">
        <v>0</v>
      </c>
      <c r="AG134" s="173">
        <f t="shared" si="42"/>
        <v>-3750</v>
      </c>
      <c r="AI134" s="169">
        <v>3750</v>
      </c>
      <c r="AJ134" s="169">
        <v>3750</v>
      </c>
      <c r="AK134" s="169">
        <f t="shared" si="55"/>
        <v>3750</v>
      </c>
      <c r="AL134" s="171">
        <f>IFERROR(VLOOKUP(B134,[3]rptBudgetaryBudgetCrossOrganiza!$A$7207:$N$7396,13,FALSE),"0")</f>
        <v>0</v>
      </c>
      <c r="AM134" s="171"/>
      <c r="AN134" s="171"/>
      <c r="AO134" s="171"/>
      <c r="AP134" s="171"/>
      <c r="AQ134" s="171">
        <f t="shared" si="48"/>
        <v>-3750</v>
      </c>
      <c r="AS134" s="142"/>
      <c r="AT134" s="142"/>
      <c r="AU134" s="142"/>
      <c r="AV134" s="142"/>
      <c r="AW134" s="142"/>
      <c r="AX134" s="142"/>
      <c r="AY134" s="142"/>
      <c r="AZ134" s="142">
        <f t="shared" si="54"/>
        <v>0</v>
      </c>
    </row>
    <row r="135" spans="1:52" x14ac:dyDescent="0.2">
      <c r="A135" s="191">
        <v>6</v>
      </c>
      <c r="B135" s="143" t="s">
        <v>223</v>
      </c>
      <c r="C135" s="192" t="str">
        <f t="shared" si="49"/>
        <v>20</v>
      </c>
      <c r="D135" s="192" t="str">
        <f t="shared" si="50"/>
        <v>28</v>
      </c>
      <c r="E135" s="185" t="str">
        <f t="shared" si="51"/>
        <v>848</v>
      </c>
      <c r="F135" s="143" t="str">
        <f t="shared" si="52"/>
        <v>6240.05</v>
      </c>
      <c r="G135" s="143" t="s">
        <v>273</v>
      </c>
      <c r="H135" s="141">
        <v>0</v>
      </c>
      <c r="I135" s="141">
        <v>0</v>
      </c>
      <c r="J135" s="141"/>
      <c r="K135" s="141"/>
      <c r="L135" s="141"/>
      <c r="M135" s="141">
        <v>0</v>
      </c>
      <c r="N135" s="141">
        <v>0</v>
      </c>
      <c r="O135" s="141">
        <f t="shared" si="47"/>
        <v>0</v>
      </c>
      <c r="Q135" s="142">
        <f>IFERROR(VLOOKUP(B135,[2]rptBudgetaryBudgetCrossOrganiza!$A$2:$K$226,5,FALSE),"0")</f>
        <v>1757</v>
      </c>
      <c r="R135" s="142">
        <f>IFERROR(VLOOKUP(B135,[2]rptBudgetaryBudgetCrossOrganiza!$A$2:$K$226,7,FALSE),"0")</f>
        <v>1757</v>
      </c>
      <c r="S135" s="142"/>
      <c r="T135" s="142"/>
      <c r="U135" s="142"/>
      <c r="V135" s="142">
        <f>IFERROR(VLOOKUP(B135,[2]rptBudgetaryBudgetCrossOrganiza!$A$2:$K$226,10,FALSE),"0")</f>
        <v>0</v>
      </c>
      <c r="W135" s="142">
        <v>0</v>
      </c>
      <c r="X135" s="142">
        <f t="shared" si="53"/>
        <v>-1757</v>
      </c>
      <c r="Z135" s="177">
        <v>4500</v>
      </c>
      <c r="AA135" s="177">
        <v>4500</v>
      </c>
      <c r="AB135" s="173"/>
      <c r="AC135" s="173"/>
      <c r="AD135" s="173"/>
      <c r="AE135" s="177">
        <v>0</v>
      </c>
      <c r="AF135" s="173">
        <v>0</v>
      </c>
      <c r="AG135" s="173">
        <f t="shared" si="42"/>
        <v>-4500</v>
      </c>
      <c r="AI135" s="169">
        <v>4500</v>
      </c>
      <c r="AJ135" s="169">
        <v>4500</v>
      </c>
      <c r="AK135" s="169">
        <f t="shared" si="55"/>
        <v>4500</v>
      </c>
      <c r="AL135" s="171">
        <f>IFERROR(VLOOKUP(B135,[3]rptBudgetaryBudgetCrossOrganiza!$A$7207:$N$7396,13,FALSE),"0")</f>
        <v>0</v>
      </c>
      <c r="AM135" s="171"/>
      <c r="AN135" s="171"/>
      <c r="AO135" s="171"/>
      <c r="AP135" s="171"/>
      <c r="AQ135" s="171">
        <f t="shared" si="48"/>
        <v>-4500</v>
      </c>
      <c r="AS135" s="142"/>
      <c r="AT135" s="142"/>
      <c r="AU135" s="142"/>
      <c r="AV135" s="142"/>
      <c r="AW135" s="142"/>
      <c r="AX135" s="142"/>
      <c r="AY135" s="142"/>
      <c r="AZ135" s="142">
        <f t="shared" si="54"/>
        <v>0</v>
      </c>
    </row>
    <row r="136" spans="1:52" x14ac:dyDescent="0.2">
      <c r="A136" s="191">
        <v>6</v>
      </c>
      <c r="B136" s="143" t="s">
        <v>224</v>
      </c>
      <c r="C136" s="192" t="str">
        <f t="shared" si="49"/>
        <v>20</v>
      </c>
      <c r="D136" s="192" t="str">
        <f t="shared" si="50"/>
        <v>28</v>
      </c>
      <c r="E136" s="185" t="str">
        <f t="shared" si="51"/>
        <v>848</v>
      </c>
      <c r="F136" s="143" t="str">
        <f t="shared" si="52"/>
        <v>6400.03</v>
      </c>
      <c r="G136" s="143" t="s">
        <v>275</v>
      </c>
      <c r="H136" s="141">
        <v>0</v>
      </c>
      <c r="I136" s="141">
        <v>0</v>
      </c>
      <c r="J136" s="141"/>
      <c r="K136" s="141"/>
      <c r="L136" s="141"/>
      <c r="M136" s="141">
        <v>0</v>
      </c>
      <c r="N136" s="141">
        <v>0</v>
      </c>
      <c r="O136" s="141">
        <f t="shared" si="47"/>
        <v>0</v>
      </c>
      <c r="Q136" s="142">
        <f>IFERROR(VLOOKUP(B136,[2]rptBudgetaryBudgetCrossOrganiza!$A$2:$K$226,5,FALSE),"0")</f>
        <v>1543</v>
      </c>
      <c r="R136" s="142">
        <f>IFERROR(VLOOKUP(B136,[2]rptBudgetaryBudgetCrossOrganiza!$A$2:$K$226,7,FALSE),"0")</f>
        <v>1543</v>
      </c>
      <c r="S136" s="142"/>
      <c r="T136" s="142"/>
      <c r="U136" s="142"/>
      <c r="V136" s="142">
        <f>IFERROR(VLOOKUP(B136,[2]rptBudgetaryBudgetCrossOrganiza!$A$2:$K$226,10,FALSE),"0")</f>
        <v>0</v>
      </c>
      <c r="W136" s="142">
        <v>0</v>
      </c>
      <c r="X136" s="142">
        <f t="shared" si="53"/>
        <v>-1543</v>
      </c>
      <c r="Z136" s="177">
        <v>1543</v>
      </c>
      <c r="AA136" s="177">
        <v>1543</v>
      </c>
      <c r="AB136" s="173"/>
      <c r="AC136" s="173"/>
      <c r="AD136" s="173"/>
      <c r="AE136" s="177">
        <v>22.28</v>
      </c>
      <c r="AF136" s="173">
        <v>22.28</v>
      </c>
      <c r="AG136" s="173">
        <f t="shared" si="42"/>
        <v>-1520.72</v>
      </c>
      <c r="AI136" s="169">
        <v>1543</v>
      </c>
      <c r="AJ136" s="169">
        <v>1543</v>
      </c>
      <c r="AK136" s="169">
        <f t="shared" si="55"/>
        <v>1543</v>
      </c>
      <c r="AL136" s="171">
        <f>IFERROR(VLOOKUP(B136,[3]rptBudgetaryBudgetCrossOrganiza!$A$7207:$N$7396,13,FALSE),"0")</f>
        <v>31.12</v>
      </c>
      <c r="AM136" s="171"/>
      <c r="AN136" s="171"/>
      <c r="AO136" s="171"/>
      <c r="AP136" s="171"/>
      <c r="AQ136" s="171">
        <f t="shared" si="48"/>
        <v>-1543</v>
      </c>
      <c r="AS136" s="142"/>
      <c r="AT136" s="142"/>
      <c r="AU136" s="142"/>
      <c r="AV136" s="142"/>
      <c r="AW136" s="142"/>
      <c r="AX136" s="142"/>
      <c r="AY136" s="142"/>
      <c r="AZ136" s="142">
        <f t="shared" si="54"/>
        <v>0</v>
      </c>
    </row>
    <row r="137" spans="1:52" x14ac:dyDescent="0.2">
      <c r="A137" s="191">
        <v>6</v>
      </c>
      <c r="B137" s="143" t="s">
        <v>225</v>
      </c>
      <c r="C137" s="192" t="str">
        <f t="shared" si="49"/>
        <v>20</v>
      </c>
      <c r="D137" s="192" t="str">
        <f t="shared" si="50"/>
        <v>28</v>
      </c>
      <c r="E137" s="185" t="str">
        <f t="shared" si="51"/>
        <v>848</v>
      </c>
      <c r="F137" s="143" t="str">
        <f t="shared" si="52"/>
        <v>6600.05</v>
      </c>
      <c r="G137" s="143" t="s">
        <v>276</v>
      </c>
      <c r="H137" s="141">
        <v>0</v>
      </c>
      <c r="I137" s="141">
        <v>0</v>
      </c>
      <c r="J137" s="141"/>
      <c r="K137" s="141"/>
      <c r="L137" s="141"/>
      <c r="M137" s="141">
        <v>0</v>
      </c>
      <c r="N137" s="141">
        <v>0</v>
      </c>
      <c r="O137" s="141">
        <f t="shared" si="47"/>
        <v>0</v>
      </c>
      <c r="Q137" s="142">
        <f>IFERROR(VLOOKUP(B137,[2]rptBudgetaryBudgetCrossOrganiza!$A$2:$K$226,5,FALSE),"0")</f>
        <v>0</v>
      </c>
      <c r="R137" s="142">
        <f>IFERROR(VLOOKUP(B137,[2]rptBudgetaryBudgetCrossOrganiza!$A$2:$K$226,7,FALSE),"0")</f>
        <v>0</v>
      </c>
      <c r="S137" s="142"/>
      <c r="T137" s="142"/>
      <c r="U137" s="142"/>
      <c r="V137" s="142">
        <f>IFERROR(VLOOKUP(B137,[2]rptBudgetaryBudgetCrossOrganiza!$A$2:$K$226,10,FALSE),"0")</f>
        <v>0</v>
      </c>
      <c r="W137" s="142">
        <v>0</v>
      </c>
      <c r="X137" s="142">
        <f t="shared" si="53"/>
        <v>0</v>
      </c>
      <c r="Z137" s="177">
        <v>100</v>
      </c>
      <c r="AA137" s="177">
        <v>100</v>
      </c>
      <c r="AB137" s="173"/>
      <c r="AC137" s="173"/>
      <c r="AD137" s="173"/>
      <c r="AE137" s="177">
        <v>0</v>
      </c>
      <c r="AF137" s="173">
        <v>0</v>
      </c>
      <c r="AG137" s="173">
        <f t="shared" ref="AG137:AG168" si="56">AF137-AA137</f>
        <v>-100</v>
      </c>
      <c r="AI137" s="169">
        <v>100</v>
      </c>
      <c r="AJ137" s="169">
        <v>100</v>
      </c>
      <c r="AK137" s="169">
        <f t="shared" si="55"/>
        <v>100</v>
      </c>
      <c r="AL137" s="171">
        <f>IFERROR(VLOOKUP(B137,[3]rptBudgetaryBudgetCrossOrganiza!$A$7207:$N$7396,13,FALSE),"0")</f>
        <v>0</v>
      </c>
      <c r="AM137" s="171"/>
      <c r="AN137" s="171"/>
      <c r="AO137" s="171"/>
      <c r="AP137" s="171"/>
      <c r="AQ137" s="171">
        <f t="shared" si="48"/>
        <v>-100</v>
      </c>
      <c r="AS137" s="142"/>
      <c r="AT137" s="142"/>
      <c r="AU137" s="142"/>
      <c r="AV137" s="142"/>
      <c r="AW137" s="142"/>
      <c r="AX137" s="142"/>
      <c r="AY137" s="142"/>
      <c r="AZ137" s="142">
        <f t="shared" si="54"/>
        <v>0</v>
      </c>
    </row>
    <row r="138" spans="1:52" x14ac:dyDescent="0.2">
      <c r="A138" s="191">
        <v>6</v>
      </c>
      <c r="B138" s="143" t="s">
        <v>226</v>
      </c>
      <c r="C138" s="192" t="str">
        <f t="shared" si="49"/>
        <v>20</v>
      </c>
      <c r="D138" s="192" t="str">
        <f t="shared" si="50"/>
        <v>28</v>
      </c>
      <c r="E138" s="185" t="str">
        <f t="shared" si="51"/>
        <v>848</v>
      </c>
      <c r="F138" s="143" t="str">
        <f t="shared" si="52"/>
        <v>6600.25</v>
      </c>
      <c r="G138" s="143" t="s">
        <v>112</v>
      </c>
      <c r="H138" s="141">
        <v>0</v>
      </c>
      <c r="I138" s="141">
        <v>0</v>
      </c>
      <c r="J138" s="141"/>
      <c r="K138" s="141"/>
      <c r="L138" s="141"/>
      <c r="M138" s="141">
        <v>0</v>
      </c>
      <c r="N138" s="141">
        <v>0</v>
      </c>
      <c r="O138" s="141">
        <f t="shared" si="47"/>
        <v>0</v>
      </c>
      <c r="Q138" s="142">
        <f>IFERROR(VLOOKUP(B138,[2]rptBudgetaryBudgetCrossOrganiza!$A$2:$K$226,5,FALSE),"0")</f>
        <v>0</v>
      </c>
      <c r="R138" s="142">
        <f>IFERROR(VLOOKUP(B138,[2]rptBudgetaryBudgetCrossOrganiza!$A$2:$K$226,7,FALSE),"0")</f>
        <v>0</v>
      </c>
      <c r="S138" s="142"/>
      <c r="T138" s="142"/>
      <c r="U138" s="142"/>
      <c r="V138" s="142">
        <f>IFERROR(VLOOKUP(B138,[2]rptBudgetaryBudgetCrossOrganiza!$A$2:$K$226,10,FALSE),"0")</f>
        <v>0</v>
      </c>
      <c r="W138" s="142">
        <v>0</v>
      </c>
      <c r="X138" s="142">
        <f t="shared" si="53"/>
        <v>0</v>
      </c>
      <c r="Z138" s="177">
        <v>4720</v>
      </c>
      <c r="AA138" s="177">
        <v>4720</v>
      </c>
      <c r="AB138" s="173"/>
      <c r="AC138" s="173"/>
      <c r="AD138" s="173"/>
      <c r="AE138" s="177">
        <v>3539.97</v>
      </c>
      <c r="AF138" s="173">
        <v>3539.97</v>
      </c>
      <c r="AG138" s="173">
        <f t="shared" si="56"/>
        <v>-1180.0300000000002</v>
      </c>
      <c r="AI138" s="169">
        <v>4720</v>
      </c>
      <c r="AJ138" s="169">
        <v>4720</v>
      </c>
      <c r="AK138" s="169">
        <f t="shared" si="55"/>
        <v>4720</v>
      </c>
      <c r="AL138" s="171">
        <f>IFERROR(VLOOKUP(B138,[3]rptBudgetaryBudgetCrossOrganiza!$A$7207:$N$7396,13,FALSE),"0")</f>
        <v>0</v>
      </c>
      <c r="AM138" s="171"/>
      <c r="AN138" s="171"/>
      <c r="AO138" s="171"/>
      <c r="AP138" s="171"/>
      <c r="AQ138" s="171">
        <f t="shared" si="48"/>
        <v>-4720</v>
      </c>
      <c r="AS138" s="142"/>
      <c r="AT138" s="142"/>
      <c r="AU138" s="142"/>
      <c r="AV138" s="142"/>
      <c r="AW138" s="142"/>
      <c r="AX138" s="142"/>
      <c r="AY138" s="142"/>
      <c r="AZ138" s="142">
        <f t="shared" si="54"/>
        <v>0</v>
      </c>
    </row>
    <row r="139" spans="1:52" x14ac:dyDescent="0.2">
      <c r="A139" s="191">
        <v>6</v>
      </c>
      <c r="B139" s="143" t="s">
        <v>227</v>
      </c>
      <c r="C139" s="192" t="str">
        <f t="shared" si="49"/>
        <v>20</v>
      </c>
      <c r="D139" s="192" t="str">
        <f t="shared" si="50"/>
        <v>28</v>
      </c>
      <c r="E139" s="185" t="str">
        <f t="shared" si="51"/>
        <v>848</v>
      </c>
      <c r="F139" s="143" t="str">
        <f t="shared" si="52"/>
        <v>6600.27</v>
      </c>
      <c r="G139" s="143" t="s">
        <v>277</v>
      </c>
      <c r="H139" s="141">
        <v>0</v>
      </c>
      <c r="I139" s="141">
        <v>0</v>
      </c>
      <c r="J139" s="141"/>
      <c r="K139" s="141"/>
      <c r="L139" s="141"/>
      <c r="M139" s="141">
        <v>0</v>
      </c>
      <c r="N139" s="141">
        <v>0</v>
      </c>
      <c r="O139" s="141">
        <f t="shared" si="47"/>
        <v>0</v>
      </c>
      <c r="Q139" s="142">
        <f>IFERROR(VLOOKUP(B139,[2]rptBudgetaryBudgetCrossOrganiza!$A$2:$K$226,5,FALSE),"0")</f>
        <v>12000</v>
      </c>
      <c r="R139" s="142">
        <f>IFERROR(VLOOKUP(B139,[2]rptBudgetaryBudgetCrossOrganiza!$A$2:$K$226,7,FALSE),"0")</f>
        <v>12000</v>
      </c>
      <c r="S139" s="142"/>
      <c r="T139" s="142"/>
      <c r="U139" s="142"/>
      <c r="V139" s="142">
        <f>IFERROR(VLOOKUP(B139,[2]rptBudgetaryBudgetCrossOrganiza!$A$2:$K$226,10,FALSE),"0")</f>
        <v>0</v>
      </c>
      <c r="W139" s="142">
        <v>0</v>
      </c>
      <c r="X139" s="142">
        <f t="shared" si="53"/>
        <v>-12000</v>
      </c>
      <c r="Z139" s="177">
        <v>39000</v>
      </c>
      <c r="AA139" s="177">
        <v>39000</v>
      </c>
      <c r="AB139" s="173"/>
      <c r="AC139" s="173"/>
      <c r="AD139" s="173"/>
      <c r="AE139" s="177">
        <v>0</v>
      </c>
      <c r="AF139" s="173">
        <v>0</v>
      </c>
      <c r="AG139" s="173">
        <f t="shared" si="56"/>
        <v>-39000</v>
      </c>
      <c r="AI139" s="169">
        <v>39000</v>
      </c>
      <c r="AJ139" s="169">
        <v>39000</v>
      </c>
      <c r="AK139" s="169">
        <f t="shared" si="55"/>
        <v>39000</v>
      </c>
      <c r="AL139" s="171">
        <f>IFERROR(VLOOKUP(B139,[3]rptBudgetaryBudgetCrossOrganiza!$A$7207:$N$7396,13,FALSE),"0")</f>
        <v>0</v>
      </c>
      <c r="AM139" s="171"/>
      <c r="AN139" s="171"/>
      <c r="AO139" s="171"/>
      <c r="AP139" s="171"/>
      <c r="AQ139" s="171">
        <f t="shared" si="48"/>
        <v>-39000</v>
      </c>
      <c r="AS139" s="142"/>
      <c r="AT139" s="142"/>
      <c r="AU139" s="142"/>
      <c r="AV139" s="142"/>
      <c r="AW139" s="142"/>
      <c r="AX139" s="142"/>
      <c r="AY139" s="142"/>
      <c r="AZ139" s="142">
        <f t="shared" si="54"/>
        <v>0</v>
      </c>
    </row>
    <row r="140" spans="1:52" x14ac:dyDescent="0.2">
      <c r="A140" s="191">
        <v>8</v>
      </c>
      <c r="B140" s="143" t="s">
        <v>228</v>
      </c>
      <c r="C140" s="192" t="str">
        <f t="shared" si="49"/>
        <v>20</v>
      </c>
      <c r="D140" s="192" t="str">
        <f t="shared" si="50"/>
        <v>28</v>
      </c>
      <c r="E140" s="185" t="str">
        <f t="shared" si="51"/>
        <v>848</v>
      </c>
      <c r="F140" s="143" t="str">
        <f t="shared" si="52"/>
        <v>8300.97</v>
      </c>
      <c r="G140" s="143" t="s">
        <v>279</v>
      </c>
      <c r="H140" s="141">
        <v>0</v>
      </c>
      <c r="I140" s="141">
        <v>0</v>
      </c>
      <c r="J140" s="141"/>
      <c r="K140" s="141"/>
      <c r="L140" s="141"/>
      <c r="M140" s="141">
        <v>0</v>
      </c>
      <c r="N140" s="141">
        <v>0</v>
      </c>
      <c r="O140" s="141">
        <f t="shared" si="47"/>
        <v>0</v>
      </c>
      <c r="Q140" s="142">
        <f>IFERROR(VLOOKUP(B140,[2]rptBudgetaryBudgetCrossOrganiza!$A$2:$K$226,5,FALSE),"0")</f>
        <v>5000</v>
      </c>
      <c r="R140" s="142">
        <f>IFERROR(VLOOKUP(B140,[2]rptBudgetaryBudgetCrossOrganiza!$A$2:$K$226,7,FALSE),"0")</f>
        <v>5000</v>
      </c>
      <c r="S140" s="142"/>
      <c r="T140" s="142"/>
      <c r="U140" s="142"/>
      <c r="V140" s="142">
        <f>IFERROR(VLOOKUP(B140,[2]rptBudgetaryBudgetCrossOrganiza!$A$2:$K$226,10,FALSE),"0")</f>
        <v>0</v>
      </c>
      <c r="W140" s="142">
        <v>0</v>
      </c>
      <c r="X140" s="142"/>
      <c r="Z140" s="177">
        <v>20000</v>
      </c>
      <c r="AA140" s="177">
        <v>20000</v>
      </c>
      <c r="AB140" s="173"/>
      <c r="AC140" s="173"/>
      <c r="AD140" s="173"/>
      <c r="AE140" s="177">
        <v>0</v>
      </c>
      <c r="AF140" s="173">
        <v>0</v>
      </c>
      <c r="AG140" s="173">
        <f t="shared" si="56"/>
        <v>-20000</v>
      </c>
      <c r="AI140" s="169">
        <v>20000</v>
      </c>
      <c r="AJ140" s="169">
        <v>20000</v>
      </c>
      <c r="AK140" s="169">
        <f t="shared" si="55"/>
        <v>20000</v>
      </c>
      <c r="AL140" s="171">
        <f>IFERROR(VLOOKUP(B140,[3]rptBudgetaryBudgetCrossOrganiza!$A$7207:$N$7396,13,FALSE),"0")</f>
        <v>0</v>
      </c>
      <c r="AM140" s="171"/>
      <c r="AN140" s="171"/>
      <c r="AO140" s="171"/>
      <c r="AP140" s="171"/>
      <c r="AQ140" s="171">
        <f t="shared" si="48"/>
        <v>-20000</v>
      </c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6">
        <v>5</v>
      </c>
      <c r="B141" s="143" t="s">
        <v>340</v>
      </c>
      <c r="C141" s="192" t="str">
        <f t="shared" si="49"/>
        <v>20</v>
      </c>
      <c r="D141" s="192" t="str">
        <f t="shared" si="50"/>
        <v>28</v>
      </c>
      <c r="E141" s="185" t="str">
        <f t="shared" si="51"/>
        <v>849</v>
      </c>
      <c r="F141" s="143" t="str">
        <f t="shared" si="52"/>
        <v>6000.10</v>
      </c>
      <c r="G141" s="143" t="s">
        <v>270</v>
      </c>
      <c r="H141" s="141">
        <v>0</v>
      </c>
      <c r="I141" s="141">
        <v>0</v>
      </c>
      <c r="J141" s="141"/>
      <c r="K141" s="141"/>
      <c r="L141" s="141"/>
      <c r="M141" s="141">
        <v>0</v>
      </c>
      <c r="N141" s="141">
        <v>0</v>
      </c>
      <c r="O141" s="141">
        <f t="shared" si="47"/>
        <v>0</v>
      </c>
      <c r="Q141" s="142">
        <f>IFERROR(VLOOKUP(B141,[2]rptBudgetaryBudgetCrossOrganiza!$A$2:$K$226,5,FALSE),"0")</f>
        <v>0</v>
      </c>
      <c r="R141" s="142">
        <f>IFERROR(VLOOKUP(B141,[2]rptBudgetaryBudgetCrossOrganiza!$A$2:$K$226,7,FALSE),"0")</f>
        <v>0</v>
      </c>
      <c r="S141" s="142"/>
      <c r="T141" s="142"/>
      <c r="U141" s="142"/>
      <c r="V141" s="142">
        <f>IFERROR(VLOOKUP(B141,[2]rptBudgetaryBudgetCrossOrganiza!$A$2:$K$226,10,FALSE),"0")</f>
        <v>1433.28</v>
      </c>
      <c r="W141" s="142">
        <v>1433.28</v>
      </c>
      <c r="X141" s="142">
        <f t="shared" ref="X141:X149" si="57">W141-R141</f>
        <v>1433.28</v>
      </c>
      <c r="Z141" s="177">
        <v>2300</v>
      </c>
      <c r="AA141" s="177">
        <v>2300</v>
      </c>
      <c r="AB141" s="173"/>
      <c r="AC141" s="173"/>
      <c r="AD141" s="173"/>
      <c r="AE141" s="177">
        <v>1965.95</v>
      </c>
      <c r="AF141" s="173">
        <v>1965.95</v>
      </c>
      <c r="AG141" s="173">
        <f t="shared" si="56"/>
        <v>-334.04999999999995</v>
      </c>
      <c r="AI141" s="169">
        <v>2300</v>
      </c>
      <c r="AJ141" s="169">
        <v>2300</v>
      </c>
      <c r="AK141" s="169">
        <f t="shared" si="55"/>
        <v>2300</v>
      </c>
      <c r="AL141" s="171">
        <f>IFERROR(VLOOKUP(B141,[3]rptBudgetaryBudgetCrossOrganiza!$A$7207:$N$7396,13,FALSE),"0")</f>
        <v>496.26</v>
      </c>
      <c r="AM141" s="171"/>
      <c r="AN141" s="171"/>
      <c r="AO141" s="171"/>
      <c r="AP141" s="171"/>
      <c r="AQ141" s="171">
        <f t="shared" si="48"/>
        <v>-2300</v>
      </c>
      <c r="AS141" s="142"/>
      <c r="AT141" s="142"/>
      <c r="AU141" s="142"/>
      <c r="AV141" s="142"/>
      <c r="AW141" s="142"/>
      <c r="AX141" s="142"/>
      <c r="AY141" s="142"/>
      <c r="AZ141" s="142">
        <f t="shared" ref="AZ141:AZ149" si="58">AY141-AT141</f>
        <v>0</v>
      </c>
    </row>
    <row r="142" spans="1:52" x14ac:dyDescent="0.2">
      <c r="A142" s="196">
        <v>5</v>
      </c>
      <c r="B142" s="143" t="s">
        <v>347</v>
      </c>
      <c r="C142" s="192" t="str">
        <f t="shared" si="49"/>
        <v>20</v>
      </c>
      <c r="D142" s="192" t="str">
        <f t="shared" si="50"/>
        <v>28</v>
      </c>
      <c r="E142" s="185" t="str">
        <f t="shared" si="51"/>
        <v>849</v>
      </c>
      <c r="F142" s="143" t="str">
        <f t="shared" si="52"/>
        <v>6000.11</v>
      </c>
      <c r="G142" s="143" t="s">
        <v>271</v>
      </c>
      <c r="H142" s="141">
        <v>0</v>
      </c>
      <c r="I142" s="141">
        <v>0</v>
      </c>
      <c r="J142" s="141"/>
      <c r="K142" s="141"/>
      <c r="L142" s="141"/>
      <c r="M142" s="141">
        <v>0</v>
      </c>
      <c r="N142" s="141">
        <v>0</v>
      </c>
      <c r="O142" s="141">
        <f t="shared" si="47"/>
        <v>0</v>
      </c>
      <c r="Q142" s="142">
        <f>IFERROR(VLOOKUP(B142,[2]rptBudgetaryBudgetCrossOrganiza!$A$2:$K$226,5,FALSE),"0")</f>
        <v>0</v>
      </c>
      <c r="R142" s="142">
        <f>IFERROR(VLOOKUP(B142,[2]rptBudgetaryBudgetCrossOrganiza!$A$2:$K$226,7,FALSE),"0")</f>
        <v>0</v>
      </c>
      <c r="S142" s="142"/>
      <c r="T142" s="142"/>
      <c r="U142" s="142"/>
      <c r="V142" s="142">
        <f>IFERROR(VLOOKUP(B142,[2]rptBudgetaryBudgetCrossOrganiza!$A$2:$K$226,10,FALSE),"0")</f>
        <v>21</v>
      </c>
      <c r="W142" s="142">
        <v>21</v>
      </c>
      <c r="X142" s="142">
        <f t="shared" si="57"/>
        <v>21</v>
      </c>
      <c r="Z142" s="177">
        <v>60</v>
      </c>
      <c r="AA142" s="177">
        <v>60</v>
      </c>
      <c r="AB142" s="173"/>
      <c r="AC142" s="173"/>
      <c r="AD142" s="173"/>
      <c r="AE142" s="177">
        <v>0</v>
      </c>
      <c r="AF142" s="173">
        <v>0</v>
      </c>
      <c r="AG142" s="173">
        <f t="shared" si="56"/>
        <v>-60</v>
      </c>
      <c r="AI142" s="169">
        <v>60</v>
      </c>
      <c r="AJ142" s="169">
        <v>60</v>
      </c>
      <c r="AK142" s="169">
        <f t="shared" si="55"/>
        <v>60</v>
      </c>
      <c r="AL142" s="171">
        <f>IFERROR(VLOOKUP(B142,[3]rptBudgetaryBudgetCrossOrganiza!$A$7207:$N$7396,13,FALSE),"0")</f>
        <v>0</v>
      </c>
      <c r="AM142" s="171"/>
      <c r="AN142" s="171"/>
      <c r="AO142" s="171"/>
      <c r="AP142" s="171"/>
      <c r="AQ142" s="171">
        <f t="shared" si="48"/>
        <v>-60</v>
      </c>
      <c r="AS142" s="142"/>
      <c r="AT142" s="142"/>
      <c r="AU142" s="142"/>
      <c r="AV142" s="142"/>
      <c r="AW142" s="142"/>
      <c r="AX142" s="142"/>
      <c r="AY142" s="142"/>
      <c r="AZ142" s="142">
        <f t="shared" si="58"/>
        <v>0</v>
      </c>
    </row>
    <row r="143" spans="1:52" x14ac:dyDescent="0.2">
      <c r="A143" s="191">
        <v>6</v>
      </c>
      <c r="B143" s="143" t="s">
        <v>229</v>
      </c>
      <c r="C143" s="192" t="str">
        <f t="shared" si="49"/>
        <v>20</v>
      </c>
      <c r="D143" s="192" t="str">
        <f t="shared" si="50"/>
        <v>28</v>
      </c>
      <c r="E143" s="185" t="str">
        <f t="shared" si="51"/>
        <v>849</v>
      </c>
      <c r="F143" s="143" t="str">
        <f t="shared" si="52"/>
        <v>6100.01</v>
      </c>
      <c r="G143" s="143" t="s">
        <v>86</v>
      </c>
      <c r="H143" s="141">
        <v>0</v>
      </c>
      <c r="I143" s="141">
        <v>0</v>
      </c>
      <c r="J143" s="141"/>
      <c r="K143" s="141"/>
      <c r="L143" s="141"/>
      <c r="M143" s="141">
        <v>0</v>
      </c>
      <c r="N143" s="141">
        <v>0</v>
      </c>
      <c r="O143" s="141">
        <f t="shared" si="47"/>
        <v>0</v>
      </c>
      <c r="Q143" s="142">
        <f>IFERROR(VLOOKUP(B143,[2]rptBudgetaryBudgetCrossOrganiza!$A$2:$K$226,5,FALSE),"0")</f>
        <v>3500</v>
      </c>
      <c r="R143" s="142">
        <f>IFERROR(VLOOKUP(B143,[2]rptBudgetaryBudgetCrossOrganiza!$A$2:$K$226,7,FALSE),"0")</f>
        <v>3500</v>
      </c>
      <c r="S143" s="142"/>
      <c r="T143" s="142"/>
      <c r="U143" s="142"/>
      <c r="V143" s="142">
        <f>IFERROR(VLOOKUP(B143,[2]rptBudgetaryBudgetCrossOrganiza!$A$2:$K$226,10,FALSE),"0")</f>
        <v>0</v>
      </c>
      <c r="W143" s="142">
        <v>0</v>
      </c>
      <c r="X143" s="142">
        <f t="shared" si="57"/>
        <v>-3500</v>
      </c>
      <c r="Z143" s="177">
        <v>3500</v>
      </c>
      <c r="AA143" s="177">
        <v>3500</v>
      </c>
      <c r="AB143" s="173"/>
      <c r="AC143" s="173"/>
      <c r="AD143" s="173"/>
      <c r="AE143" s="177">
        <v>555.77</v>
      </c>
      <c r="AF143" s="173">
        <v>555.77</v>
      </c>
      <c r="AG143" s="173">
        <f t="shared" si="56"/>
        <v>-2944.23</v>
      </c>
      <c r="AI143" s="169">
        <v>3500</v>
      </c>
      <c r="AJ143" s="169">
        <v>3500</v>
      </c>
      <c r="AK143" s="169">
        <f t="shared" si="55"/>
        <v>3500</v>
      </c>
      <c r="AL143" s="171">
        <f>IFERROR(VLOOKUP(B143,[3]rptBudgetaryBudgetCrossOrganiza!$A$7207:$N$7396,13,FALSE),"0")</f>
        <v>253.17</v>
      </c>
      <c r="AM143" s="171"/>
      <c r="AN143" s="171"/>
      <c r="AO143" s="171"/>
      <c r="AP143" s="171"/>
      <c r="AQ143" s="171">
        <f t="shared" si="48"/>
        <v>-3500</v>
      </c>
      <c r="AS143" s="142"/>
      <c r="AT143" s="142"/>
      <c r="AU143" s="142"/>
      <c r="AV143" s="142"/>
      <c r="AW143" s="142"/>
      <c r="AX143" s="142"/>
      <c r="AY143" s="142"/>
      <c r="AZ143" s="142">
        <f t="shared" si="58"/>
        <v>0</v>
      </c>
    </row>
    <row r="144" spans="1:52" x14ac:dyDescent="0.2">
      <c r="A144" s="191">
        <v>6</v>
      </c>
      <c r="B144" s="143" t="s">
        <v>230</v>
      </c>
      <c r="C144" s="192" t="str">
        <f t="shared" si="49"/>
        <v>20</v>
      </c>
      <c r="D144" s="192" t="str">
        <f t="shared" si="50"/>
        <v>28</v>
      </c>
      <c r="E144" s="185" t="str">
        <f t="shared" si="51"/>
        <v>849</v>
      </c>
      <c r="F144" s="143" t="str">
        <f t="shared" si="52"/>
        <v>6100.04</v>
      </c>
      <c r="G144" s="143" t="s">
        <v>272</v>
      </c>
      <c r="H144" s="141">
        <v>0</v>
      </c>
      <c r="I144" s="141">
        <v>0</v>
      </c>
      <c r="J144" s="141"/>
      <c r="K144" s="141"/>
      <c r="L144" s="141"/>
      <c r="M144" s="141">
        <v>0</v>
      </c>
      <c r="N144" s="141">
        <v>0</v>
      </c>
      <c r="O144" s="141">
        <f t="shared" si="47"/>
        <v>0</v>
      </c>
      <c r="Q144" s="142">
        <f>IFERROR(VLOOKUP(B144,[2]rptBudgetaryBudgetCrossOrganiza!$A$2:$K$226,5,FALSE),"0")</f>
        <v>1000</v>
      </c>
      <c r="R144" s="142">
        <f>IFERROR(VLOOKUP(B144,[2]rptBudgetaryBudgetCrossOrganiza!$A$2:$K$226,7,FALSE),"0")</f>
        <v>1000</v>
      </c>
      <c r="S144" s="142"/>
      <c r="T144" s="142"/>
      <c r="U144" s="142"/>
      <c r="V144" s="142">
        <f>IFERROR(VLOOKUP(B144,[2]rptBudgetaryBudgetCrossOrganiza!$A$2:$K$226,10,FALSE),"0")</f>
        <v>77.55</v>
      </c>
      <c r="W144" s="142">
        <v>77.55</v>
      </c>
      <c r="X144" s="142">
        <f t="shared" si="57"/>
        <v>-922.45</v>
      </c>
      <c r="Z144" s="177">
        <v>1000</v>
      </c>
      <c r="AA144" s="177">
        <v>1000</v>
      </c>
      <c r="AB144" s="173"/>
      <c r="AC144" s="173"/>
      <c r="AD144" s="173"/>
      <c r="AE144" s="177">
        <v>933.89</v>
      </c>
      <c r="AF144" s="173">
        <v>933.89</v>
      </c>
      <c r="AG144" s="173">
        <f t="shared" si="56"/>
        <v>-66.110000000000014</v>
      </c>
      <c r="AI144" s="169">
        <v>1000</v>
      </c>
      <c r="AJ144" s="169">
        <v>1000</v>
      </c>
      <c r="AK144" s="169">
        <f t="shared" si="55"/>
        <v>1000</v>
      </c>
      <c r="AL144" s="171">
        <f>IFERROR(VLOOKUP(B144,[3]rptBudgetaryBudgetCrossOrganiza!$A$7207:$N$7396,13,FALSE),"0")</f>
        <v>232.65</v>
      </c>
      <c r="AM144" s="171"/>
      <c r="AN144" s="171"/>
      <c r="AO144" s="171"/>
      <c r="AP144" s="171"/>
      <c r="AQ144" s="171">
        <f t="shared" si="48"/>
        <v>-1000</v>
      </c>
      <c r="AS144" s="142"/>
      <c r="AT144" s="142"/>
      <c r="AU144" s="142"/>
      <c r="AV144" s="142"/>
      <c r="AW144" s="142"/>
      <c r="AX144" s="142"/>
      <c r="AY144" s="142"/>
      <c r="AZ144" s="142">
        <f t="shared" si="58"/>
        <v>0</v>
      </c>
    </row>
    <row r="145" spans="1:52" x14ac:dyDescent="0.2">
      <c r="A145" s="191">
        <v>6</v>
      </c>
      <c r="B145" s="143" t="s">
        <v>231</v>
      </c>
      <c r="C145" s="192" t="str">
        <f t="shared" si="49"/>
        <v>20</v>
      </c>
      <c r="D145" s="192" t="str">
        <f t="shared" si="50"/>
        <v>28</v>
      </c>
      <c r="E145" s="185" t="str">
        <f t="shared" si="51"/>
        <v>849</v>
      </c>
      <c r="F145" s="143" t="str">
        <f t="shared" si="52"/>
        <v>6240.05</v>
      </c>
      <c r="G145" s="143" t="s">
        <v>273</v>
      </c>
      <c r="H145" s="141">
        <v>0</v>
      </c>
      <c r="I145" s="141">
        <v>0</v>
      </c>
      <c r="J145" s="141"/>
      <c r="K145" s="141"/>
      <c r="L145" s="141"/>
      <c r="M145" s="141">
        <v>0</v>
      </c>
      <c r="N145" s="141">
        <v>0</v>
      </c>
      <c r="O145" s="141">
        <f t="shared" si="47"/>
        <v>0</v>
      </c>
      <c r="Q145" s="142">
        <f>IFERROR(VLOOKUP(B145,[2]rptBudgetaryBudgetCrossOrganiza!$A$2:$K$226,5,FALSE),"0")</f>
        <v>4000</v>
      </c>
      <c r="R145" s="142">
        <f>IFERROR(VLOOKUP(B145,[2]rptBudgetaryBudgetCrossOrganiza!$A$2:$K$226,7,FALSE),"0")</f>
        <v>4000</v>
      </c>
      <c r="S145" s="142"/>
      <c r="T145" s="142"/>
      <c r="U145" s="142"/>
      <c r="V145" s="142">
        <f>IFERROR(VLOOKUP(B145,[2]rptBudgetaryBudgetCrossOrganiza!$A$2:$K$226,10,FALSE),"0")</f>
        <v>42</v>
      </c>
      <c r="W145" s="142">
        <v>42</v>
      </c>
      <c r="X145" s="142">
        <f t="shared" si="57"/>
        <v>-3958</v>
      </c>
      <c r="Z145" s="177">
        <v>4000</v>
      </c>
      <c r="AA145" s="177">
        <v>4000</v>
      </c>
      <c r="AB145" s="173"/>
      <c r="AC145" s="173"/>
      <c r="AD145" s="173"/>
      <c r="AE145" s="177">
        <v>1178.5999999999999</v>
      </c>
      <c r="AF145" s="173">
        <v>1178.5999999999999</v>
      </c>
      <c r="AG145" s="173">
        <f t="shared" si="56"/>
        <v>-2821.4</v>
      </c>
      <c r="AI145" s="169">
        <v>4000</v>
      </c>
      <c r="AJ145" s="169">
        <v>4000</v>
      </c>
      <c r="AK145" s="169">
        <f t="shared" si="55"/>
        <v>4000</v>
      </c>
      <c r="AL145" s="171">
        <f>IFERROR(VLOOKUP(B145,[3]rptBudgetaryBudgetCrossOrganiza!$A$7207:$N$7396,13,FALSE),"0")</f>
        <v>0</v>
      </c>
      <c r="AM145" s="171"/>
      <c r="AN145" s="171"/>
      <c r="AO145" s="171"/>
      <c r="AP145" s="171"/>
      <c r="AQ145" s="171">
        <f t="shared" si="48"/>
        <v>-4000</v>
      </c>
      <c r="AS145" s="142"/>
      <c r="AT145" s="142"/>
      <c r="AU145" s="142"/>
      <c r="AV145" s="142"/>
      <c r="AW145" s="142"/>
      <c r="AX145" s="142"/>
      <c r="AY145" s="142"/>
      <c r="AZ145" s="142">
        <f t="shared" si="58"/>
        <v>0</v>
      </c>
    </row>
    <row r="146" spans="1:52" x14ac:dyDescent="0.2">
      <c r="A146" s="191">
        <v>6</v>
      </c>
      <c r="B146" s="143" t="s">
        <v>232</v>
      </c>
      <c r="C146" s="192" t="str">
        <f t="shared" si="49"/>
        <v>20</v>
      </c>
      <c r="D146" s="192" t="str">
        <f t="shared" si="50"/>
        <v>28</v>
      </c>
      <c r="E146" s="185" t="str">
        <f t="shared" si="51"/>
        <v>849</v>
      </c>
      <c r="F146" s="143" t="str">
        <f t="shared" si="52"/>
        <v>6400.03</v>
      </c>
      <c r="G146" s="143" t="s">
        <v>275</v>
      </c>
      <c r="H146" s="141">
        <v>0</v>
      </c>
      <c r="I146" s="141">
        <v>0</v>
      </c>
      <c r="J146" s="141"/>
      <c r="K146" s="141"/>
      <c r="L146" s="141"/>
      <c r="M146" s="141">
        <v>0</v>
      </c>
      <c r="N146" s="141">
        <v>0</v>
      </c>
      <c r="O146" s="141">
        <f t="shared" si="47"/>
        <v>0</v>
      </c>
      <c r="Q146" s="142">
        <f>IFERROR(VLOOKUP(B146,[2]rptBudgetaryBudgetCrossOrganiza!$A$2:$K$226,5,FALSE),"0")</f>
        <v>0</v>
      </c>
      <c r="R146" s="142">
        <f>IFERROR(VLOOKUP(B146,[2]rptBudgetaryBudgetCrossOrganiza!$A$2:$K$226,7,FALSE),"0")</f>
        <v>0</v>
      </c>
      <c r="S146" s="142"/>
      <c r="T146" s="142"/>
      <c r="U146" s="142"/>
      <c r="V146" s="142">
        <f>IFERROR(VLOOKUP(B146,[2]rptBudgetaryBudgetCrossOrganiza!$A$2:$K$226,10,FALSE),"0")</f>
        <v>0</v>
      </c>
      <c r="W146" s="142">
        <v>0</v>
      </c>
      <c r="X146" s="142">
        <f t="shared" si="57"/>
        <v>0</v>
      </c>
      <c r="Z146" s="177">
        <v>4700</v>
      </c>
      <c r="AA146" s="177">
        <v>4700</v>
      </c>
      <c r="AB146" s="173"/>
      <c r="AC146" s="173"/>
      <c r="AD146" s="173"/>
      <c r="AE146" s="177">
        <v>885.06</v>
      </c>
      <c r="AF146" s="173">
        <v>885.06</v>
      </c>
      <c r="AG146" s="173">
        <f t="shared" si="56"/>
        <v>-3814.94</v>
      </c>
      <c r="AI146" s="169">
        <v>4700</v>
      </c>
      <c r="AJ146" s="169">
        <v>4700</v>
      </c>
      <c r="AK146" s="169">
        <f t="shared" si="55"/>
        <v>4700</v>
      </c>
      <c r="AL146" s="171">
        <f>IFERROR(VLOOKUP(B146,[3]rptBudgetaryBudgetCrossOrganiza!$A$7207:$N$7396,13,FALSE),"0")</f>
        <v>315.22000000000003</v>
      </c>
      <c r="AM146" s="171"/>
      <c r="AN146" s="171"/>
      <c r="AO146" s="171"/>
      <c r="AP146" s="171"/>
      <c r="AQ146" s="171">
        <f t="shared" si="48"/>
        <v>-4700</v>
      </c>
      <c r="AS146" s="142"/>
      <c r="AT146" s="142"/>
      <c r="AU146" s="142"/>
      <c r="AV146" s="142"/>
      <c r="AW146" s="142"/>
      <c r="AX146" s="142"/>
      <c r="AY146" s="142"/>
      <c r="AZ146" s="142">
        <f t="shared" si="58"/>
        <v>0</v>
      </c>
    </row>
    <row r="147" spans="1:52" x14ac:dyDescent="0.2">
      <c r="A147" s="191">
        <v>6</v>
      </c>
      <c r="B147" s="143" t="s">
        <v>233</v>
      </c>
      <c r="C147" s="192" t="str">
        <f t="shared" si="49"/>
        <v>20</v>
      </c>
      <c r="D147" s="192" t="str">
        <f t="shared" si="50"/>
        <v>28</v>
      </c>
      <c r="E147" s="185" t="str">
        <f t="shared" si="51"/>
        <v>849</v>
      </c>
      <c r="F147" s="143" t="str">
        <f t="shared" si="52"/>
        <v>6600.05</v>
      </c>
      <c r="G147" s="143" t="s">
        <v>276</v>
      </c>
      <c r="H147" s="141">
        <v>0</v>
      </c>
      <c r="I147" s="141">
        <v>0</v>
      </c>
      <c r="J147" s="141"/>
      <c r="K147" s="141"/>
      <c r="L147" s="141"/>
      <c r="M147" s="141">
        <v>0</v>
      </c>
      <c r="N147" s="141">
        <v>0</v>
      </c>
      <c r="O147" s="141">
        <f t="shared" si="47"/>
        <v>0</v>
      </c>
      <c r="Q147" s="142">
        <f>IFERROR(VLOOKUP(B147,[2]rptBudgetaryBudgetCrossOrganiza!$A$2:$K$226,5,FALSE),"0")</f>
        <v>0</v>
      </c>
      <c r="R147" s="142">
        <f>IFERROR(VLOOKUP(B147,[2]rptBudgetaryBudgetCrossOrganiza!$A$2:$K$226,7,FALSE),"0")</f>
        <v>0</v>
      </c>
      <c r="S147" s="142"/>
      <c r="T147" s="142"/>
      <c r="U147" s="142"/>
      <c r="V147" s="142">
        <f>IFERROR(VLOOKUP(B147,[2]rptBudgetaryBudgetCrossOrganiza!$A$2:$K$226,10,FALSE),"0")</f>
        <v>0</v>
      </c>
      <c r="W147" s="142">
        <v>0</v>
      </c>
      <c r="X147" s="142">
        <f t="shared" si="57"/>
        <v>0</v>
      </c>
      <c r="Z147" s="177">
        <v>100</v>
      </c>
      <c r="AA147" s="177">
        <v>100</v>
      </c>
      <c r="AB147" s="173"/>
      <c r="AC147" s="173"/>
      <c r="AD147" s="173"/>
      <c r="AE147" s="177">
        <v>0</v>
      </c>
      <c r="AF147" s="173">
        <v>0</v>
      </c>
      <c r="AG147" s="173">
        <f t="shared" si="56"/>
        <v>-100</v>
      </c>
      <c r="AI147" s="169">
        <v>100</v>
      </c>
      <c r="AJ147" s="169">
        <v>100</v>
      </c>
      <c r="AK147" s="169">
        <f t="shared" si="55"/>
        <v>100</v>
      </c>
      <c r="AL147" s="171">
        <f>IFERROR(VLOOKUP(B147,[3]rptBudgetaryBudgetCrossOrganiza!$A$7207:$N$7396,13,FALSE),"0")</f>
        <v>0</v>
      </c>
      <c r="AM147" s="171"/>
      <c r="AN147" s="171"/>
      <c r="AO147" s="171"/>
      <c r="AP147" s="171"/>
      <c r="AQ147" s="171">
        <f t="shared" si="48"/>
        <v>-100</v>
      </c>
      <c r="AS147" s="142"/>
      <c r="AT147" s="142"/>
      <c r="AU147" s="142"/>
      <c r="AV147" s="142"/>
      <c r="AW147" s="142"/>
      <c r="AX147" s="142"/>
      <c r="AY147" s="142"/>
      <c r="AZ147" s="142">
        <f t="shared" si="58"/>
        <v>0</v>
      </c>
    </row>
    <row r="148" spans="1:52" x14ac:dyDescent="0.2">
      <c r="A148" s="191">
        <v>6</v>
      </c>
      <c r="B148" s="143" t="s">
        <v>234</v>
      </c>
      <c r="C148" s="192" t="str">
        <f t="shared" si="49"/>
        <v>20</v>
      </c>
      <c r="D148" s="192" t="str">
        <f t="shared" si="50"/>
        <v>28</v>
      </c>
      <c r="E148" s="185" t="str">
        <f t="shared" si="51"/>
        <v>849</v>
      </c>
      <c r="F148" s="143" t="str">
        <f t="shared" si="52"/>
        <v>6600.25</v>
      </c>
      <c r="G148" s="143" t="s">
        <v>112</v>
      </c>
      <c r="H148" s="141">
        <v>0</v>
      </c>
      <c r="I148" s="141">
        <v>0</v>
      </c>
      <c r="J148" s="141"/>
      <c r="K148" s="141"/>
      <c r="L148" s="141"/>
      <c r="M148" s="141">
        <v>0</v>
      </c>
      <c r="N148" s="141">
        <v>0</v>
      </c>
      <c r="O148" s="141">
        <f t="shared" si="47"/>
        <v>0</v>
      </c>
      <c r="Q148" s="142">
        <f>IFERROR(VLOOKUP(B148,[2]rptBudgetaryBudgetCrossOrganiza!$A$2:$K$226,5,FALSE),"0")</f>
        <v>0</v>
      </c>
      <c r="R148" s="142">
        <f>IFERROR(VLOOKUP(B148,[2]rptBudgetaryBudgetCrossOrganiza!$A$2:$K$226,7,FALSE),"0")</f>
        <v>0</v>
      </c>
      <c r="S148" s="142"/>
      <c r="T148" s="142"/>
      <c r="U148" s="142"/>
      <c r="V148" s="142">
        <f>IFERROR(VLOOKUP(B148,[2]rptBudgetaryBudgetCrossOrganiza!$A$2:$K$226,10,FALSE),"0")</f>
        <v>0</v>
      </c>
      <c r="W148" s="142">
        <v>0</v>
      </c>
      <c r="X148" s="142">
        <f t="shared" si="57"/>
        <v>0</v>
      </c>
      <c r="Z148" s="177">
        <v>4720</v>
      </c>
      <c r="AA148" s="177">
        <v>4720</v>
      </c>
      <c r="AB148" s="173"/>
      <c r="AC148" s="173"/>
      <c r="AD148" s="173"/>
      <c r="AE148" s="177">
        <v>3539.97</v>
      </c>
      <c r="AF148" s="173">
        <v>3539.97</v>
      </c>
      <c r="AG148" s="173">
        <f t="shared" si="56"/>
        <v>-1180.0300000000002</v>
      </c>
      <c r="AI148" s="169">
        <v>4720</v>
      </c>
      <c r="AJ148" s="169">
        <v>4720</v>
      </c>
      <c r="AK148" s="169">
        <f t="shared" si="55"/>
        <v>4720</v>
      </c>
      <c r="AL148" s="171">
        <f>IFERROR(VLOOKUP(B148,[3]rptBudgetaryBudgetCrossOrganiza!$A$7207:$N$7396,13,FALSE),"0")</f>
        <v>0</v>
      </c>
      <c r="AM148" s="171"/>
      <c r="AN148" s="171"/>
      <c r="AO148" s="171"/>
      <c r="AP148" s="171"/>
      <c r="AQ148" s="171">
        <f t="shared" si="48"/>
        <v>-4720</v>
      </c>
      <c r="AS148" s="142"/>
      <c r="AT148" s="142"/>
      <c r="AU148" s="142"/>
      <c r="AV148" s="142"/>
      <c r="AW148" s="142"/>
      <c r="AX148" s="142"/>
      <c r="AY148" s="142"/>
      <c r="AZ148" s="142">
        <f t="shared" si="58"/>
        <v>0</v>
      </c>
    </row>
    <row r="149" spans="1:52" x14ac:dyDescent="0.2">
      <c r="A149" s="191">
        <v>6</v>
      </c>
      <c r="B149" s="143" t="s">
        <v>235</v>
      </c>
      <c r="C149" s="192" t="str">
        <f t="shared" si="49"/>
        <v>20</v>
      </c>
      <c r="D149" s="192" t="str">
        <f t="shared" si="50"/>
        <v>28</v>
      </c>
      <c r="E149" s="185" t="str">
        <f t="shared" si="51"/>
        <v>849</v>
      </c>
      <c r="F149" s="143" t="str">
        <f t="shared" si="52"/>
        <v>6600.27</v>
      </c>
      <c r="G149" s="143" t="s">
        <v>277</v>
      </c>
      <c r="H149" s="141">
        <v>0</v>
      </c>
      <c r="I149" s="141">
        <v>0</v>
      </c>
      <c r="J149" s="141"/>
      <c r="K149" s="141"/>
      <c r="L149" s="141"/>
      <c r="M149" s="141">
        <v>0</v>
      </c>
      <c r="N149" s="141">
        <v>0</v>
      </c>
      <c r="O149" s="141">
        <f t="shared" si="47"/>
        <v>0</v>
      </c>
      <c r="Q149" s="142">
        <f>IFERROR(VLOOKUP(B149,[2]rptBudgetaryBudgetCrossOrganiza!$A$2:$K$226,5,FALSE),"0")</f>
        <v>19000</v>
      </c>
      <c r="R149" s="142">
        <f>IFERROR(VLOOKUP(B149,[2]rptBudgetaryBudgetCrossOrganiza!$A$2:$K$226,7,FALSE),"0")</f>
        <v>19000</v>
      </c>
      <c r="S149" s="142"/>
      <c r="T149" s="142"/>
      <c r="U149" s="142"/>
      <c r="V149" s="142">
        <f>IFERROR(VLOOKUP(B149,[2]rptBudgetaryBudgetCrossOrganiza!$A$2:$K$226,10,FALSE),"0")</f>
        <v>1694.59</v>
      </c>
      <c r="W149" s="142">
        <v>1694.59</v>
      </c>
      <c r="X149" s="142">
        <f t="shared" si="57"/>
        <v>-17305.41</v>
      </c>
      <c r="Z149" s="177">
        <v>19000</v>
      </c>
      <c r="AA149" s="177">
        <v>19000</v>
      </c>
      <c r="AB149" s="173"/>
      <c r="AC149" s="173"/>
      <c r="AD149" s="173"/>
      <c r="AE149" s="177">
        <v>13942.31</v>
      </c>
      <c r="AF149" s="173">
        <v>13942.31</v>
      </c>
      <c r="AG149" s="173">
        <f t="shared" si="56"/>
        <v>-5057.6900000000005</v>
      </c>
      <c r="AI149" s="169">
        <v>19000</v>
      </c>
      <c r="AJ149" s="169">
        <v>19000</v>
      </c>
      <c r="AK149" s="169">
        <f t="shared" si="55"/>
        <v>19000</v>
      </c>
      <c r="AL149" s="171">
        <f>IFERROR(VLOOKUP(B149,[3]rptBudgetaryBudgetCrossOrganiza!$A$7207:$N$7396,13,FALSE),"0")</f>
        <v>0</v>
      </c>
      <c r="AM149" s="171"/>
      <c r="AN149" s="171"/>
      <c r="AO149" s="171"/>
      <c r="AP149" s="171"/>
      <c r="AQ149" s="171">
        <f t="shared" si="48"/>
        <v>-19000</v>
      </c>
      <c r="AS149" s="142"/>
      <c r="AT149" s="142"/>
      <c r="AU149" s="142"/>
      <c r="AV149" s="142"/>
      <c r="AW149" s="142"/>
      <c r="AX149" s="142"/>
      <c r="AY149" s="142"/>
      <c r="AZ149" s="142">
        <f t="shared" si="58"/>
        <v>0</v>
      </c>
    </row>
    <row r="150" spans="1:52" x14ac:dyDescent="0.2">
      <c r="A150" s="191">
        <v>8</v>
      </c>
      <c r="B150" s="143" t="s">
        <v>236</v>
      </c>
      <c r="C150" s="192" t="str">
        <f t="shared" si="49"/>
        <v>20</v>
      </c>
      <c r="D150" s="192" t="str">
        <f t="shared" si="50"/>
        <v>28</v>
      </c>
      <c r="E150" s="185" t="str">
        <f t="shared" si="51"/>
        <v>849</v>
      </c>
      <c r="F150" s="143" t="str">
        <f t="shared" si="52"/>
        <v>8300.97</v>
      </c>
      <c r="G150" s="143" t="s">
        <v>279</v>
      </c>
      <c r="H150" s="141">
        <v>0</v>
      </c>
      <c r="I150" s="141">
        <v>0</v>
      </c>
      <c r="J150" s="141"/>
      <c r="K150" s="141"/>
      <c r="L150" s="141"/>
      <c r="M150" s="141">
        <v>0</v>
      </c>
      <c r="N150" s="141">
        <v>0</v>
      </c>
      <c r="O150" s="141">
        <f t="shared" si="47"/>
        <v>0</v>
      </c>
      <c r="Q150" s="142">
        <f>IFERROR(VLOOKUP(B150,[2]rptBudgetaryBudgetCrossOrganiza!$A$2:$K$226,5,FALSE),"0")</f>
        <v>30000</v>
      </c>
      <c r="R150" s="142">
        <f>IFERROR(VLOOKUP(B150,[2]rptBudgetaryBudgetCrossOrganiza!$A$2:$K$226,7,FALSE),"0")</f>
        <v>30000</v>
      </c>
      <c r="S150" s="142"/>
      <c r="T150" s="142"/>
      <c r="U150" s="142"/>
      <c r="V150" s="142">
        <f>IFERROR(VLOOKUP(B150,[2]rptBudgetaryBudgetCrossOrganiza!$A$2:$K$226,10,FALSE),"0")</f>
        <v>0</v>
      </c>
      <c r="W150" s="142">
        <v>0</v>
      </c>
      <c r="X150" s="142"/>
      <c r="Z150" s="177">
        <v>30000</v>
      </c>
      <c r="AA150" s="177">
        <v>30000</v>
      </c>
      <c r="AB150" s="173"/>
      <c r="AC150" s="173"/>
      <c r="AD150" s="173"/>
      <c r="AE150" s="177">
        <v>0</v>
      </c>
      <c r="AF150" s="173">
        <v>0</v>
      </c>
      <c r="AG150" s="173">
        <f t="shared" si="56"/>
        <v>-30000</v>
      </c>
      <c r="AI150" s="169">
        <v>30000</v>
      </c>
      <c r="AJ150" s="169">
        <v>30000</v>
      </c>
      <c r="AK150" s="169">
        <f t="shared" si="55"/>
        <v>30000</v>
      </c>
      <c r="AL150" s="171">
        <f>IFERROR(VLOOKUP(B150,[3]rptBudgetaryBudgetCrossOrganiza!$A$7207:$N$7396,13,FALSE),"0")</f>
        <v>0</v>
      </c>
      <c r="AM150" s="171"/>
      <c r="AN150" s="171"/>
      <c r="AO150" s="171"/>
      <c r="AP150" s="171"/>
      <c r="AQ150" s="171">
        <f t="shared" si="48"/>
        <v>-30000</v>
      </c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6">
        <v>5</v>
      </c>
      <c r="B151" s="143" t="s">
        <v>341</v>
      </c>
      <c r="C151" s="192" t="str">
        <f t="shared" si="49"/>
        <v>20</v>
      </c>
      <c r="D151" s="192" t="str">
        <f t="shared" si="50"/>
        <v>28</v>
      </c>
      <c r="E151" s="185" t="str">
        <f t="shared" si="51"/>
        <v>850</v>
      </c>
      <c r="F151" s="143" t="str">
        <f t="shared" si="52"/>
        <v>6000.10</v>
      </c>
      <c r="G151" s="143" t="s">
        <v>270</v>
      </c>
      <c r="H151" s="141">
        <v>0</v>
      </c>
      <c r="I151" s="141">
        <v>0</v>
      </c>
      <c r="J151" s="141"/>
      <c r="K151" s="141"/>
      <c r="L151" s="141"/>
      <c r="M151" s="141">
        <v>0</v>
      </c>
      <c r="N151" s="141">
        <v>0</v>
      </c>
      <c r="O151" s="141">
        <f t="shared" si="47"/>
        <v>0</v>
      </c>
      <c r="Q151" s="142">
        <f>IFERROR(VLOOKUP(B151,[2]rptBudgetaryBudgetCrossOrganiza!$A$2:$K$226,5,FALSE),"0")</f>
        <v>0</v>
      </c>
      <c r="R151" s="142">
        <f>IFERROR(VLOOKUP(B151,[2]rptBudgetaryBudgetCrossOrganiza!$A$2:$K$226,7,FALSE),"0")</f>
        <v>0</v>
      </c>
      <c r="S151" s="142"/>
      <c r="T151" s="142"/>
      <c r="U151" s="142"/>
      <c r="V151" s="142">
        <f>IFERROR(VLOOKUP(B151,[2]rptBudgetaryBudgetCrossOrganiza!$A$2:$K$226,10,FALSE),"0")</f>
        <v>1433.28</v>
      </c>
      <c r="W151" s="142">
        <v>1433.28</v>
      </c>
      <c r="X151" s="142">
        <f t="shared" ref="X151:X159" si="59">W151-R151</f>
        <v>1433.28</v>
      </c>
      <c r="Z151" s="177">
        <v>2300</v>
      </c>
      <c r="AA151" s="177">
        <v>2300</v>
      </c>
      <c r="AB151" s="173"/>
      <c r="AC151" s="173"/>
      <c r="AD151" s="173"/>
      <c r="AE151" s="177">
        <v>2390.15</v>
      </c>
      <c r="AF151" s="173">
        <v>2390.15</v>
      </c>
      <c r="AG151" s="173">
        <f t="shared" si="56"/>
        <v>90.150000000000091</v>
      </c>
      <c r="AI151" s="169">
        <v>2300</v>
      </c>
      <c r="AJ151" s="169">
        <v>2300</v>
      </c>
      <c r="AK151" s="169">
        <f t="shared" si="55"/>
        <v>2300</v>
      </c>
      <c r="AL151" s="171">
        <f>IFERROR(VLOOKUP(B151,[3]rptBudgetaryBudgetCrossOrganiza!$A$7207:$N$7396,13,FALSE),"0")</f>
        <v>637.67999999999995</v>
      </c>
      <c r="AM151" s="171"/>
      <c r="AN151" s="171"/>
      <c r="AO151" s="171"/>
      <c r="AP151" s="171"/>
      <c r="AQ151" s="171">
        <f t="shared" si="48"/>
        <v>-2300</v>
      </c>
      <c r="AS151" s="142"/>
      <c r="AT151" s="142"/>
      <c r="AU151" s="142"/>
      <c r="AV151" s="142"/>
      <c r="AW151" s="142"/>
      <c r="AX151" s="142"/>
      <c r="AY151" s="142"/>
      <c r="AZ151" s="142">
        <f t="shared" ref="AZ151:AZ159" si="60">AY151-AT151</f>
        <v>0</v>
      </c>
    </row>
    <row r="152" spans="1:52" x14ac:dyDescent="0.2">
      <c r="A152" s="196">
        <v>5</v>
      </c>
      <c r="B152" s="143" t="s">
        <v>348</v>
      </c>
      <c r="C152" s="192" t="str">
        <f t="shared" si="49"/>
        <v>20</v>
      </c>
      <c r="D152" s="192" t="str">
        <f t="shared" si="50"/>
        <v>28</v>
      </c>
      <c r="E152" s="185" t="str">
        <f t="shared" si="51"/>
        <v>850</v>
      </c>
      <c r="F152" s="143" t="str">
        <f t="shared" si="52"/>
        <v>6000.11</v>
      </c>
      <c r="G152" s="143" t="s">
        <v>271</v>
      </c>
      <c r="H152" s="141">
        <v>0</v>
      </c>
      <c r="I152" s="141">
        <v>0</v>
      </c>
      <c r="J152" s="141"/>
      <c r="K152" s="141"/>
      <c r="L152" s="141"/>
      <c r="M152" s="141">
        <v>0</v>
      </c>
      <c r="N152" s="141">
        <v>0</v>
      </c>
      <c r="O152" s="141">
        <f t="shared" si="47"/>
        <v>0</v>
      </c>
      <c r="Q152" s="142">
        <f>IFERROR(VLOOKUP(B152,[2]rptBudgetaryBudgetCrossOrganiza!$A$2:$K$226,5,FALSE),"0")</f>
        <v>0</v>
      </c>
      <c r="R152" s="142">
        <f>IFERROR(VLOOKUP(B152,[2]rptBudgetaryBudgetCrossOrganiza!$A$2:$K$226,7,FALSE),"0")</f>
        <v>0</v>
      </c>
      <c r="S152" s="142"/>
      <c r="T152" s="142"/>
      <c r="U152" s="142"/>
      <c r="V152" s="142">
        <f>IFERROR(VLOOKUP(B152,[2]rptBudgetaryBudgetCrossOrganiza!$A$2:$K$226,10,FALSE),"0")</f>
        <v>6</v>
      </c>
      <c r="W152" s="142">
        <v>6</v>
      </c>
      <c r="X152" s="142">
        <f t="shared" si="59"/>
        <v>6</v>
      </c>
      <c r="Z152" s="177">
        <v>390</v>
      </c>
      <c r="AA152" s="177">
        <v>390</v>
      </c>
      <c r="AB152" s="173"/>
      <c r="AC152" s="173"/>
      <c r="AD152" s="173"/>
      <c r="AE152" s="177">
        <v>0</v>
      </c>
      <c r="AF152" s="173">
        <v>0</v>
      </c>
      <c r="AG152" s="173">
        <f t="shared" si="56"/>
        <v>-390</v>
      </c>
      <c r="AI152" s="169">
        <v>390</v>
      </c>
      <c r="AJ152" s="169">
        <v>390</v>
      </c>
      <c r="AK152" s="169">
        <f t="shared" si="55"/>
        <v>390</v>
      </c>
      <c r="AL152" s="171">
        <f>IFERROR(VLOOKUP(B152,[3]rptBudgetaryBudgetCrossOrganiza!$A$7207:$N$7396,13,FALSE),"0")</f>
        <v>0</v>
      </c>
      <c r="AM152" s="171"/>
      <c r="AN152" s="171"/>
      <c r="AO152" s="171"/>
      <c r="AP152" s="171"/>
      <c r="AQ152" s="171">
        <f t="shared" si="48"/>
        <v>-390</v>
      </c>
      <c r="AS152" s="142"/>
      <c r="AT152" s="142"/>
      <c r="AU152" s="142"/>
      <c r="AV152" s="142"/>
      <c r="AW152" s="142"/>
      <c r="AX152" s="142"/>
      <c r="AY152" s="142"/>
      <c r="AZ152" s="142">
        <f t="shared" si="60"/>
        <v>0</v>
      </c>
    </row>
    <row r="153" spans="1:52" x14ac:dyDescent="0.2">
      <c r="A153" s="191">
        <v>6</v>
      </c>
      <c r="B153" s="143" t="s">
        <v>237</v>
      </c>
      <c r="C153" s="192" t="str">
        <f t="shared" si="49"/>
        <v>20</v>
      </c>
      <c r="D153" s="192" t="str">
        <f t="shared" si="50"/>
        <v>28</v>
      </c>
      <c r="E153" s="185" t="str">
        <f t="shared" si="51"/>
        <v>850</v>
      </c>
      <c r="F153" s="143" t="str">
        <f t="shared" si="52"/>
        <v>6100.01</v>
      </c>
      <c r="G153" s="143" t="s">
        <v>86</v>
      </c>
      <c r="H153" s="141">
        <v>0</v>
      </c>
      <c r="I153" s="141">
        <v>0</v>
      </c>
      <c r="J153" s="141"/>
      <c r="K153" s="141"/>
      <c r="L153" s="141"/>
      <c r="M153" s="141">
        <v>0</v>
      </c>
      <c r="N153" s="141">
        <v>0</v>
      </c>
      <c r="O153" s="141">
        <f t="shared" si="47"/>
        <v>0</v>
      </c>
      <c r="Q153" s="142">
        <f>IFERROR(VLOOKUP(B153,[2]rptBudgetaryBudgetCrossOrganiza!$A$2:$K$226,5,FALSE),"0")</f>
        <v>3500</v>
      </c>
      <c r="R153" s="142">
        <f>IFERROR(VLOOKUP(B153,[2]rptBudgetaryBudgetCrossOrganiza!$A$2:$K$226,7,FALSE),"0")</f>
        <v>3500</v>
      </c>
      <c r="S153" s="142"/>
      <c r="T153" s="142"/>
      <c r="U153" s="142"/>
      <c r="V153" s="142">
        <f>IFERROR(VLOOKUP(B153,[2]rptBudgetaryBudgetCrossOrganiza!$A$2:$K$226,10,FALSE),"0")</f>
        <v>0</v>
      </c>
      <c r="W153" s="142">
        <v>0</v>
      </c>
      <c r="X153" s="142">
        <f t="shared" si="59"/>
        <v>-3500</v>
      </c>
      <c r="Z153" s="177">
        <v>5000</v>
      </c>
      <c r="AA153" s="177">
        <v>5000</v>
      </c>
      <c r="AB153" s="173"/>
      <c r="AC153" s="173"/>
      <c r="AD153" s="173"/>
      <c r="AE153" s="177">
        <v>0</v>
      </c>
      <c r="AF153" s="173">
        <v>0</v>
      </c>
      <c r="AG153" s="173">
        <f t="shared" si="56"/>
        <v>-5000</v>
      </c>
      <c r="AI153" s="169">
        <v>5000</v>
      </c>
      <c r="AJ153" s="169">
        <v>5000</v>
      </c>
      <c r="AK153" s="169">
        <f t="shared" si="55"/>
        <v>5000</v>
      </c>
      <c r="AL153" s="171">
        <f>IFERROR(VLOOKUP(B153,[3]rptBudgetaryBudgetCrossOrganiza!$A$7207:$N$7396,13,FALSE),"0")</f>
        <v>0</v>
      </c>
      <c r="AM153" s="171"/>
      <c r="AN153" s="171"/>
      <c r="AO153" s="171"/>
      <c r="AP153" s="171"/>
      <c r="AQ153" s="171">
        <f t="shared" si="48"/>
        <v>-5000</v>
      </c>
      <c r="AS153" s="142"/>
      <c r="AT153" s="142"/>
      <c r="AU153" s="142"/>
      <c r="AV153" s="142"/>
      <c r="AW153" s="142"/>
      <c r="AX153" s="142"/>
      <c r="AY153" s="142"/>
      <c r="AZ153" s="142">
        <f t="shared" si="60"/>
        <v>0</v>
      </c>
    </row>
    <row r="154" spans="1:52" x14ac:dyDescent="0.2">
      <c r="A154" s="191">
        <v>6</v>
      </c>
      <c r="B154" s="143" t="s">
        <v>238</v>
      </c>
      <c r="C154" s="192" t="str">
        <f t="shared" si="49"/>
        <v>20</v>
      </c>
      <c r="D154" s="192" t="str">
        <f t="shared" si="50"/>
        <v>28</v>
      </c>
      <c r="E154" s="185" t="str">
        <f t="shared" si="51"/>
        <v>850</v>
      </c>
      <c r="F154" s="143" t="str">
        <f t="shared" si="52"/>
        <v>6100.04</v>
      </c>
      <c r="G154" s="143" t="s">
        <v>272</v>
      </c>
      <c r="H154" s="141">
        <v>0</v>
      </c>
      <c r="I154" s="141">
        <v>0</v>
      </c>
      <c r="J154" s="141"/>
      <c r="K154" s="141"/>
      <c r="L154" s="141"/>
      <c r="M154" s="141">
        <v>0</v>
      </c>
      <c r="N154" s="141">
        <v>0</v>
      </c>
      <c r="O154" s="141">
        <f t="shared" si="47"/>
        <v>0</v>
      </c>
      <c r="Q154" s="142">
        <f>IFERROR(VLOOKUP(B154,[2]rptBudgetaryBudgetCrossOrganiza!$A$2:$K$226,5,FALSE),"0")</f>
        <v>2000</v>
      </c>
      <c r="R154" s="142">
        <f>IFERROR(VLOOKUP(B154,[2]rptBudgetaryBudgetCrossOrganiza!$A$2:$K$226,7,FALSE),"0")</f>
        <v>2000</v>
      </c>
      <c r="S154" s="142"/>
      <c r="T154" s="142"/>
      <c r="U154" s="142"/>
      <c r="V154" s="142">
        <f>IFERROR(VLOOKUP(B154,[2]rptBudgetaryBudgetCrossOrganiza!$A$2:$K$226,10,FALSE),"0")</f>
        <v>0</v>
      </c>
      <c r="W154" s="142">
        <v>0</v>
      </c>
      <c r="X154" s="142">
        <f t="shared" si="59"/>
        <v>-2000</v>
      </c>
      <c r="Z154" s="177">
        <v>7000</v>
      </c>
      <c r="AA154" s="177">
        <v>7000</v>
      </c>
      <c r="AB154" s="173"/>
      <c r="AC154" s="173"/>
      <c r="AD154" s="173"/>
      <c r="AE154" s="177">
        <v>0</v>
      </c>
      <c r="AF154" s="173">
        <v>0</v>
      </c>
      <c r="AG154" s="173">
        <f t="shared" si="56"/>
        <v>-7000</v>
      </c>
      <c r="AI154" s="169">
        <v>7000</v>
      </c>
      <c r="AJ154" s="169">
        <v>7000</v>
      </c>
      <c r="AK154" s="169">
        <f t="shared" si="55"/>
        <v>7000</v>
      </c>
      <c r="AL154" s="171">
        <f>IFERROR(VLOOKUP(B154,[3]rptBudgetaryBudgetCrossOrganiza!$A$7207:$N$7396,13,FALSE),"0")</f>
        <v>0</v>
      </c>
      <c r="AM154" s="171"/>
      <c r="AN154" s="171"/>
      <c r="AO154" s="171"/>
      <c r="AP154" s="171"/>
      <c r="AQ154" s="171">
        <f t="shared" si="48"/>
        <v>-7000</v>
      </c>
      <c r="AS154" s="142"/>
      <c r="AT154" s="142"/>
      <c r="AU154" s="142"/>
      <c r="AV154" s="142"/>
      <c r="AW154" s="142"/>
      <c r="AX154" s="142"/>
      <c r="AY154" s="142"/>
      <c r="AZ154" s="142">
        <f t="shared" si="60"/>
        <v>0</v>
      </c>
    </row>
    <row r="155" spans="1:52" x14ac:dyDescent="0.2">
      <c r="A155" s="191">
        <v>6</v>
      </c>
      <c r="B155" s="143" t="s">
        <v>239</v>
      </c>
      <c r="C155" s="192" t="str">
        <f t="shared" si="49"/>
        <v>20</v>
      </c>
      <c r="D155" s="192" t="str">
        <f t="shared" si="50"/>
        <v>28</v>
      </c>
      <c r="E155" s="185" t="str">
        <f t="shared" si="51"/>
        <v>850</v>
      </c>
      <c r="F155" s="143" t="str">
        <f t="shared" si="52"/>
        <v>6240.05</v>
      </c>
      <c r="G155" s="143" t="s">
        <v>273</v>
      </c>
      <c r="H155" s="141">
        <v>0</v>
      </c>
      <c r="I155" s="141">
        <v>0</v>
      </c>
      <c r="J155" s="141"/>
      <c r="K155" s="141"/>
      <c r="L155" s="141"/>
      <c r="M155" s="141">
        <v>0</v>
      </c>
      <c r="N155" s="141">
        <v>0</v>
      </c>
      <c r="O155" s="141">
        <f t="shared" si="47"/>
        <v>0</v>
      </c>
      <c r="Q155" s="142">
        <f>IFERROR(VLOOKUP(B155,[2]rptBudgetaryBudgetCrossOrganiza!$A$2:$K$226,5,FALSE),"0")</f>
        <v>3500</v>
      </c>
      <c r="R155" s="142">
        <f>IFERROR(VLOOKUP(B155,[2]rptBudgetaryBudgetCrossOrganiza!$A$2:$K$226,7,FALSE),"0")</f>
        <v>3500</v>
      </c>
      <c r="S155" s="142"/>
      <c r="T155" s="142"/>
      <c r="U155" s="142"/>
      <c r="V155" s="142">
        <f>IFERROR(VLOOKUP(B155,[2]rptBudgetaryBudgetCrossOrganiza!$A$2:$K$226,10,FALSE),"0")</f>
        <v>0</v>
      </c>
      <c r="W155" s="142">
        <v>0</v>
      </c>
      <c r="X155" s="142">
        <f t="shared" si="59"/>
        <v>-3500</v>
      </c>
      <c r="Z155" s="177">
        <v>8300</v>
      </c>
      <c r="AA155" s="177">
        <v>8300</v>
      </c>
      <c r="AB155" s="173"/>
      <c r="AC155" s="173"/>
      <c r="AD155" s="173"/>
      <c r="AE155" s="177">
        <v>1122.55</v>
      </c>
      <c r="AF155" s="173">
        <v>1122.55</v>
      </c>
      <c r="AG155" s="173">
        <f t="shared" si="56"/>
        <v>-7177.45</v>
      </c>
      <c r="AI155" s="169">
        <v>8300</v>
      </c>
      <c r="AJ155" s="169">
        <v>8300</v>
      </c>
      <c r="AK155" s="169">
        <f t="shared" si="55"/>
        <v>8300</v>
      </c>
      <c r="AL155" s="171">
        <f>IFERROR(VLOOKUP(B155,[3]rptBudgetaryBudgetCrossOrganiza!$A$7207:$N$7396,13,FALSE),"0")</f>
        <v>0</v>
      </c>
      <c r="AM155" s="171"/>
      <c r="AN155" s="171"/>
      <c r="AO155" s="171"/>
      <c r="AP155" s="171"/>
      <c r="AQ155" s="171">
        <f t="shared" si="48"/>
        <v>-8300</v>
      </c>
      <c r="AS155" s="142"/>
      <c r="AT155" s="142"/>
      <c r="AU155" s="142"/>
      <c r="AV155" s="142"/>
      <c r="AW155" s="142"/>
      <c r="AX155" s="142"/>
      <c r="AY155" s="142"/>
      <c r="AZ155" s="142">
        <f t="shared" si="60"/>
        <v>0</v>
      </c>
    </row>
    <row r="156" spans="1:52" x14ac:dyDescent="0.2">
      <c r="A156" s="191">
        <v>6</v>
      </c>
      <c r="B156" s="143" t="s">
        <v>240</v>
      </c>
      <c r="C156" s="192" t="str">
        <f t="shared" si="49"/>
        <v>20</v>
      </c>
      <c r="D156" s="192" t="str">
        <f t="shared" si="50"/>
        <v>28</v>
      </c>
      <c r="E156" s="185" t="str">
        <f t="shared" si="51"/>
        <v>850</v>
      </c>
      <c r="F156" s="143" t="str">
        <f t="shared" si="52"/>
        <v>6400.03</v>
      </c>
      <c r="G156" s="143" t="s">
        <v>275</v>
      </c>
      <c r="H156" s="141">
        <v>0</v>
      </c>
      <c r="I156" s="141">
        <v>0</v>
      </c>
      <c r="J156" s="141"/>
      <c r="K156" s="141"/>
      <c r="L156" s="141"/>
      <c r="M156" s="141">
        <v>0</v>
      </c>
      <c r="N156" s="141">
        <v>0</v>
      </c>
      <c r="O156" s="141">
        <f t="shared" si="47"/>
        <v>0</v>
      </c>
      <c r="Q156" s="142">
        <f>IFERROR(VLOOKUP(B156,[2]rptBudgetaryBudgetCrossOrganiza!$A$2:$K$226,5,FALSE),"0")</f>
        <v>0</v>
      </c>
      <c r="R156" s="142">
        <f>IFERROR(VLOOKUP(B156,[2]rptBudgetaryBudgetCrossOrganiza!$A$2:$K$226,7,FALSE),"0")</f>
        <v>0</v>
      </c>
      <c r="S156" s="142"/>
      <c r="T156" s="142"/>
      <c r="U156" s="142"/>
      <c r="V156" s="142">
        <f>IFERROR(VLOOKUP(B156,[2]rptBudgetaryBudgetCrossOrganiza!$A$2:$K$226,10,FALSE),"0")</f>
        <v>0</v>
      </c>
      <c r="W156" s="142">
        <v>0</v>
      </c>
      <c r="X156" s="142">
        <f t="shared" si="59"/>
        <v>0</v>
      </c>
      <c r="Z156" s="177">
        <v>10000</v>
      </c>
      <c r="AA156" s="177">
        <v>10000</v>
      </c>
      <c r="AB156" s="173"/>
      <c r="AC156" s="173"/>
      <c r="AD156" s="173"/>
      <c r="AE156" s="177">
        <v>2260.17</v>
      </c>
      <c r="AF156" s="173">
        <v>2260.17</v>
      </c>
      <c r="AG156" s="173">
        <f t="shared" si="56"/>
        <v>-7739.83</v>
      </c>
      <c r="AI156" s="169">
        <v>10000</v>
      </c>
      <c r="AJ156" s="169">
        <v>10000</v>
      </c>
      <c r="AK156" s="169">
        <f t="shared" si="55"/>
        <v>10000</v>
      </c>
      <c r="AL156" s="171">
        <f>IFERROR(VLOOKUP(B156,[3]rptBudgetaryBudgetCrossOrganiza!$A$7207:$N$7396,13,FALSE),"0")</f>
        <v>1142.4000000000001</v>
      </c>
      <c r="AM156" s="171"/>
      <c r="AN156" s="171"/>
      <c r="AO156" s="171"/>
      <c r="AP156" s="171"/>
      <c r="AQ156" s="171">
        <f t="shared" si="48"/>
        <v>-10000</v>
      </c>
      <c r="AS156" s="142"/>
      <c r="AT156" s="142"/>
      <c r="AU156" s="142"/>
      <c r="AV156" s="142"/>
      <c r="AW156" s="142"/>
      <c r="AX156" s="142"/>
      <c r="AY156" s="142"/>
      <c r="AZ156" s="142">
        <f t="shared" si="60"/>
        <v>0</v>
      </c>
    </row>
    <row r="157" spans="1:52" x14ac:dyDescent="0.2">
      <c r="A157" s="191">
        <v>6</v>
      </c>
      <c r="B157" s="143" t="s">
        <v>241</v>
      </c>
      <c r="C157" s="192" t="str">
        <f t="shared" si="49"/>
        <v>20</v>
      </c>
      <c r="D157" s="192" t="str">
        <f t="shared" si="50"/>
        <v>28</v>
      </c>
      <c r="E157" s="185" t="str">
        <f t="shared" si="51"/>
        <v>850</v>
      </c>
      <c r="F157" s="143" t="str">
        <f t="shared" si="52"/>
        <v>6600.05</v>
      </c>
      <c r="G157" s="143" t="s">
        <v>276</v>
      </c>
      <c r="H157" s="141">
        <v>0</v>
      </c>
      <c r="I157" s="141">
        <v>0</v>
      </c>
      <c r="J157" s="141"/>
      <c r="K157" s="141"/>
      <c r="L157" s="141"/>
      <c r="M157" s="141">
        <v>0</v>
      </c>
      <c r="N157" s="141">
        <v>0</v>
      </c>
      <c r="O157" s="141">
        <f t="shared" si="47"/>
        <v>0</v>
      </c>
      <c r="Q157" s="142">
        <f>IFERROR(VLOOKUP(B157,[2]rptBudgetaryBudgetCrossOrganiza!$A$2:$K$226,5,FALSE),"0")</f>
        <v>0</v>
      </c>
      <c r="R157" s="142">
        <f>IFERROR(VLOOKUP(B157,[2]rptBudgetaryBudgetCrossOrganiza!$A$2:$K$226,7,FALSE),"0")</f>
        <v>0</v>
      </c>
      <c r="S157" s="142"/>
      <c r="T157" s="142"/>
      <c r="U157" s="142"/>
      <c r="V157" s="142">
        <f>IFERROR(VLOOKUP(B157,[2]rptBudgetaryBudgetCrossOrganiza!$A$2:$K$226,10,FALSE),"0")</f>
        <v>0</v>
      </c>
      <c r="W157" s="142">
        <v>0</v>
      </c>
      <c r="X157" s="142">
        <f t="shared" si="59"/>
        <v>0</v>
      </c>
      <c r="Z157" s="177">
        <v>100</v>
      </c>
      <c r="AA157" s="177">
        <v>100</v>
      </c>
      <c r="AB157" s="173"/>
      <c r="AC157" s="173"/>
      <c r="AD157" s="173"/>
      <c r="AE157" s="177">
        <v>0</v>
      </c>
      <c r="AF157" s="173">
        <v>0</v>
      </c>
      <c r="AG157" s="173">
        <f t="shared" si="56"/>
        <v>-100</v>
      </c>
      <c r="AI157" s="169">
        <v>100</v>
      </c>
      <c r="AJ157" s="169">
        <v>100</v>
      </c>
      <c r="AK157" s="169">
        <f t="shared" si="55"/>
        <v>100</v>
      </c>
      <c r="AL157" s="171">
        <f>IFERROR(VLOOKUP(B157,[3]rptBudgetaryBudgetCrossOrganiza!$A$7207:$N$7396,13,FALSE),"0")</f>
        <v>0</v>
      </c>
      <c r="AM157" s="171"/>
      <c r="AN157" s="171"/>
      <c r="AO157" s="171"/>
      <c r="AP157" s="171"/>
      <c r="AQ157" s="171">
        <f t="shared" si="48"/>
        <v>-100</v>
      </c>
      <c r="AS157" s="142"/>
      <c r="AT157" s="142"/>
      <c r="AU157" s="142"/>
      <c r="AV157" s="142"/>
      <c r="AW157" s="142"/>
      <c r="AX157" s="142"/>
      <c r="AY157" s="142"/>
      <c r="AZ157" s="142">
        <f t="shared" si="60"/>
        <v>0</v>
      </c>
    </row>
    <row r="158" spans="1:52" x14ac:dyDescent="0.2">
      <c r="A158" s="191">
        <v>6</v>
      </c>
      <c r="B158" s="143" t="s">
        <v>242</v>
      </c>
      <c r="C158" s="192" t="str">
        <f t="shared" si="49"/>
        <v>20</v>
      </c>
      <c r="D158" s="192" t="str">
        <f t="shared" si="50"/>
        <v>28</v>
      </c>
      <c r="E158" s="185" t="str">
        <f t="shared" si="51"/>
        <v>850</v>
      </c>
      <c r="F158" s="143" t="str">
        <f t="shared" si="52"/>
        <v>6600.25</v>
      </c>
      <c r="G158" s="143" t="s">
        <v>112</v>
      </c>
      <c r="H158" s="141">
        <v>0</v>
      </c>
      <c r="I158" s="141">
        <v>0</v>
      </c>
      <c r="J158" s="141"/>
      <c r="K158" s="141"/>
      <c r="L158" s="141"/>
      <c r="M158" s="141">
        <v>0</v>
      </c>
      <c r="N158" s="141">
        <v>0</v>
      </c>
      <c r="O158" s="141">
        <f t="shared" ref="O158:O189" si="61">N158-I158</f>
        <v>0</v>
      </c>
      <c r="Q158" s="142">
        <f>IFERROR(VLOOKUP(B158,[2]rptBudgetaryBudgetCrossOrganiza!$A$2:$K$226,5,FALSE),"0")</f>
        <v>0</v>
      </c>
      <c r="R158" s="142">
        <f>IFERROR(VLOOKUP(B158,[2]rptBudgetaryBudgetCrossOrganiza!$A$2:$K$226,7,FALSE),"0")</f>
        <v>0</v>
      </c>
      <c r="S158" s="142"/>
      <c r="T158" s="142"/>
      <c r="U158" s="142"/>
      <c r="V158" s="142">
        <f>IFERROR(VLOOKUP(B158,[2]rptBudgetaryBudgetCrossOrganiza!$A$2:$K$226,10,FALSE),"0")</f>
        <v>0</v>
      </c>
      <c r="W158" s="142">
        <v>0</v>
      </c>
      <c r="X158" s="142">
        <f t="shared" si="59"/>
        <v>0</v>
      </c>
      <c r="Z158" s="177">
        <v>4720</v>
      </c>
      <c r="AA158" s="177">
        <v>4720</v>
      </c>
      <c r="AB158" s="173"/>
      <c r="AC158" s="173"/>
      <c r="AD158" s="173"/>
      <c r="AE158" s="177">
        <v>3539.97</v>
      </c>
      <c r="AF158" s="173">
        <v>3539.97</v>
      </c>
      <c r="AG158" s="173">
        <f t="shared" si="56"/>
        <v>-1180.0300000000002</v>
      </c>
      <c r="AI158" s="169">
        <v>4720</v>
      </c>
      <c r="AJ158" s="169">
        <v>4720</v>
      </c>
      <c r="AK158" s="169">
        <f t="shared" si="55"/>
        <v>4720</v>
      </c>
      <c r="AL158" s="171">
        <f>IFERROR(VLOOKUP(B158,[3]rptBudgetaryBudgetCrossOrganiza!$A$7207:$N$7396,13,FALSE),"0")</f>
        <v>0</v>
      </c>
      <c r="AM158" s="171"/>
      <c r="AN158" s="171"/>
      <c r="AO158" s="171"/>
      <c r="AP158" s="171"/>
      <c r="AQ158" s="171">
        <f t="shared" ref="AQ158:AQ189" si="62">AP158-AJ158</f>
        <v>-4720</v>
      </c>
      <c r="AS158" s="142"/>
      <c r="AT158" s="142"/>
      <c r="AU158" s="142"/>
      <c r="AV158" s="142"/>
      <c r="AW158" s="142"/>
      <c r="AX158" s="142"/>
      <c r="AY158" s="142"/>
      <c r="AZ158" s="142">
        <f t="shared" si="60"/>
        <v>0</v>
      </c>
    </row>
    <row r="159" spans="1:52" x14ac:dyDescent="0.2">
      <c r="A159" s="191">
        <v>6</v>
      </c>
      <c r="B159" s="143" t="s">
        <v>243</v>
      </c>
      <c r="C159" s="192" t="str">
        <f t="shared" si="49"/>
        <v>20</v>
      </c>
      <c r="D159" s="192" t="str">
        <f t="shared" si="50"/>
        <v>28</v>
      </c>
      <c r="E159" s="185" t="str">
        <f t="shared" si="51"/>
        <v>850</v>
      </c>
      <c r="F159" s="143" t="str">
        <f t="shared" si="52"/>
        <v>6600.27</v>
      </c>
      <c r="G159" s="143" t="s">
        <v>277</v>
      </c>
      <c r="H159" s="141">
        <v>0</v>
      </c>
      <c r="I159" s="141">
        <v>0</v>
      </c>
      <c r="J159" s="141"/>
      <c r="K159" s="141"/>
      <c r="L159" s="141"/>
      <c r="M159" s="141">
        <v>0</v>
      </c>
      <c r="N159" s="141">
        <v>0</v>
      </c>
      <c r="O159" s="141">
        <f t="shared" si="61"/>
        <v>0</v>
      </c>
      <c r="Q159" s="142">
        <f>IFERROR(VLOOKUP(B159,[2]rptBudgetaryBudgetCrossOrganiza!$A$2:$K$226,5,FALSE),"0")</f>
        <v>24000</v>
      </c>
      <c r="R159" s="142">
        <f>IFERROR(VLOOKUP(B159,[2]rptBudgetaryBudgetCrossOrganiza!$A$2:$K$226,7,FALSE),"0")</f>
        <v>24000</v>
      </c>
      <c r="S159" s="142"/>
      <c r="T159" s="142"/>
      <c r="U159" s="142"/>
      <c r="V159" s="142">
        <f>IFERROR(VLOOKUP(B159,[2]rptBudgetaryBudgetCrossOrganiza!$A$2:$K$226,10,FALSE),"0")</f>
        <v>0</v>
      </c>
      <c r="W159" s="142">
        <v>0</v>
      </c>
      <c r="X159" s="142">
        <f t="shared" si="59"/>
        <v>-24000</v>
      </c>
      <c r="Z159" s="177">
        <v>69000</v>
      </c>
      <c r="AA159" s="177">
        <v>69000</v>
      </c>
      <c r="AB159" s="173"/>
      <c r="AC159" s="173"/>
      <c r="AD159" s="173"/>
      <c r="AE159" s="177">
        <v>2290.8000000000002</v>
      </c>
      <c r="AF159" s="173">
        <v>2290.8000000000002</v>
      </c>
      <c r="AG159" s="173">
        <f t="shared" si="56"/>
        <v>-66709.2</v>
      </c>
      <c r="AI159" s="169">
        <v>69000</v>
      </c>
      <c r="AJ159" s="169">
        <v>69000</v>
      </c>
      <c r="AK159" s="169">
        <f t="shared" si="55"/>
        <v>69000</v>
      </c>
      <c r="AL159" s="171">
        <f>IFERROR(VLOOKUP(B159,[3]rptBudgetaryBudgetCrossOrganiza!$A$7207:$N$7396,13,FALSE),"0")</f>
        <v>0</v>
      </c>
      <c r="AM159" s="171"/>
      <c r="AN159" s="171"/>
      <c r="AO159" s="171"/>
      <c r="AP159" s="171"/>
      <c r="AQ159" s="171">
        <f t="shared" si="62"/>
        <v>-69000</v>
      </c>
      <c r="AS159" s="142"/>
      <c r="AT159" s="142"/>
      <c r="AU159" s="142"/>
      <c r="AV159" s="142"/>
      <c r="AW159" s="142"/>
      <c r="AX159" s="142"/>
      <c r="AY159" s="142"/>
      <c r="AZ159" s="142">
        <f t="shared" si="60"/>
        <v>0</v>
      </c>
    </row>
    <row r="160" spans="1:52" x14ac:dyDescent="0.2">
      <c r="A160" s="191">
        <v>8</v>
      </c>
      <c r="B160" s="143" t="s">
        <v>244</v>
      </c>
      <c r="C160" s="192" t="str">
        <f t="shared" si="49"/>
        <v>20</v>
      </c>
      <c r="D160" s="192" t="str">
        <f t="shared" si="50"/>
        <v>28</v>
      </c>
      <c r="E160" s="185" t="str">
        <f t="shared" si="51"/>
        <v>850</v>
      </c>
      <c r="F160" s="143" t="str">
        <f t="shared" si="52"/>
        <v>8300.97</v>
      </c>
      <c r="G160" s="143" t="s">
        <v>279</v>
      </c>
      <c r="H160" s="141">
        <v>0</v>
      </c>
      <c r="I160" s="141">
        <v>0</v>
      </c>
      <c r="J160" s="141"/>
      <c r="K160" s="141"/>
      <c r="L160" s="141"/>
      <c r="M160" s="141">
        <v>0</v>
      </c>
      <c r="N160" s="141">
        <v>0</v>
      </c>
      <c r="O160" s="141">
        <f t="shared" si="61"/>
        <v>0</v>
      </c>
      <c r="Q160" s="142">
        <f>IFERROR(VLOOKUP(B160,[2]rptBudgetaryBudgetCrossOrganiza!$A$2:$K$226,5,FALSE),"0")</f>
        <v>20000</v>
      </c>
      <c r="R160" s="142">
        <f>IFERROR(VLOOKUP(B160,[2]rptBudgetaryBudgetCrossOrganiza!$A$2:$K$226,7,FALSE),"0")</f>
        <v>20000</v>
      </c>
      <c r="S160" s="142"/>
      <c r="T160" s="142"/>
      <c r="U160" s="142"/>
      <c r="V160" s="142">
        <f>IFERROR(VLOOKUP(B160,[2]rptBudgetaryBudgetCrossOrganiza!$A$2:$K$226,10,FALSE),"0")</f>
        <v>0</v>
      </c>
      <c r="W160" s="142">
        <v>0</v>
      </c>
      <c r="X160" s="142"/>
      <c r="Z160" s="177">
        <v>20000</v>
      </c>
      <c r="AA160" s="177">
        <v>20000</v>
      </c>
      <c r="AB160" s="173"/>
      <c r="AC160" s="173"/>
      <c r="AD160" s="173"/>
      <c r="AE160" s="177">
        <v>0</v>
      </c>
      <c r="AF160" s="173">
        <v>0</v>
      </c>
      <c r="AG160" s="173">
        <f t="shared" si="56"/>
        <v>-20000</v>
      </c>
      <c r="AI160" s="169">
        <v>20000</v>
      </c>
      <c r="AJ160" s="169">
        <v>20000</v>
      </c>
      <c r="AK160" s="169">
        <f t="shared" si="55"/>
        <v>20000</v>
      </c>
      <c r="AL160" s="171">
        <f>IFERROR(VLOOKUP(B160,[3]rptBudgetaryBudgetCrossOrganiza!$A$7207:$N$7396,13,FALSE),"0")</f>
        <v>0</v>
      </c>
      <c r="AM160" s="171"/>
      <c r="AN160" s="171"/>
      <c r="AO160" s="171"/>
      <c r="AP160" s="171"/>
      <c r="AQ160" s="171">
        <f t="shared" si="62"/>
        <v>-20000</v>
      </c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6">
        <v>5</v>
      </c>
      <c r="B161" s="143" t="s">
        <v>342</v>
      </c>
      <c r="C161" s="192" t="str">
        <f t="shared" si="49"/>
        <v>20</v>
      </c>
      <c r="D161" s="192" t="str">
        <f t="shared" si="50"/>
        <v>28</v>
      </c>
      <c r="E161" s="185" t="str">
        <f t="shared" si="51"/>
        <v>851</v>
      </c>
      <c r="F161" s="143" t="str">
        <f t="shared" si="52"/>
        <v>6000.10</v>
      </c>
      <c r="G161" s="143" t="s">
        <v>270</v>
      </c>
      <c r="H161" s="141">
        <v>0</v>
      </c>
      <c r="I161" s="141">
        <v>0</v>
      </c>
      <c r="J161" s="141"/>
      <c r="K161" s="141"/>
      <c r="L161" s="141"/>
      <c r="M161" s="141">
        <v>0</v>
      </c>
      <c r="N161" s="141">
        <v>0</v>
      </c>
      <c r="O161" s="141">
        <f t="shared" si="61"/>
        <v>0</v>
      </c>
      <c r="Q161" s="142">
        <f>IFERROR(VLOOKUP(B161,[2]rptBudgetaryBudgetCrossOrganiza!$A$2:$K$226,5,FALSE),"0")</f>
        <v>0</v>
      </c>
      <c r="R161" s="142">
        <f>IFERROR(VLOOKUP(B161,[2]rptBudgetaryBudgetCrossOrganiza!$A$2:$K$226,7,FALSE),"0")</f>
        <v>0</v>
      </c>
      <c r="S161" s="142"/>
      <c r="T161" s="142"/>
      <c r="U161" s="142"/>
      <c r="V161" s="142">
        <f>IFERROR(VLOOKUP(B161,[2]rptBudgetaryBudgetCrossOrganiza!$A$2:$K$226,10,FALSE),"0")</f>
        <v>0</v>
      </c>
      <c r="W161" s="142">
        <v>0</v>
      </c>
      <c r="X161" s="142">
        <f t="shared" ref="X161:X169" si="63">W161-R161</f>
        <v>0</v>
      </c>
      <c r="Z161" s="177">
        <v>2750</v>
      </c>
      <c r="AA161" s="177">
        <v>2750</v>
      </c>
      <c r="AB161" s="173"/>
      <c r="AC161" s="173"/>
      <c r="AD161" s="173"/>
      <c r="AE161" s="177">
        <v>1488.55</v>
      </c>
      <c r="AF161" s="173">
        <v>1488.55</v>
      </c>
      <c r="AG161" s="173">
        <f t="shared" si="56"/>
        <v>-1261.45</v>
      </c>
      <c r="AI161" s="169">
        <v>2750</v>
      </c>
      <c r="AJ161" s="169">
        <v>2750</v>
      </c>
      <c r="AK161" s="169">
        <f t="shared" si="55"/>
        <v>2750</v>
      </c>
      <c r="AL161" s="171">
        <f>IFERROR(VLOOKUP(B161,[3]rptBudgetaryBudgetCrossOrganiza!$A$7207:$N$7396,13,FALSE),"0")</f>
        <v>496.26</v>
      </c>
      <c r="AM161" s="171"/>
      <c r="AN161" s="171"/>
      <c r="AO161" s="171"/>
      <c r="AP161" s="171"/>
      <c r="AQ161" s="171">
        <f t="shared" si="62"/>
        <v>-2750</v>
      </c>
      <c r="AS161" s="142"/>
      <c r="AT161" s="142"/>
      <c r="AU161" s="142"/>
      <c r="AV161" s="142"/>
      <c r="AW161" s="142"/>
      <c r="AX161" s="142"/>
      <c r="AY161" s="142"/>
      <c r="AZ161" s="142">
        <f t="shared" ref="AZ161:AZ169" si="64">AY161-AT161</f>
        <v>0</v>
      </c>
    </row>
    <row r="162" spans="1:52" x14ac:dyDescent="0.2">
      <c r="A162" s="196">
        <v>5</v>
      </c>
      <c r="B162" s="143" t="s">
        <v>349</v>
      </c>
      <c r="C162" s="192" t="str">
        <f t="shared" si="49"/>
        <v>20</v>
      </c>
      <c r="D162" s="192" t="str">
        <f t="shared" si="50"/>
        <v>28</v>
      </c>
      <c r="E162" s="185" t="str">
        <f t="shared" si="51"/>
        <v>851</v>
      </c>
      <c r="F162" s="143" t="str">
        <f t="shared" si="52"/>
        <v>6000.11</v>
      </c>
      <c r="G162" s="143" t="s">
        <v>271</v>
      </c>
      <c r="H162" s="141">
        <v>0</v>
      </c>
      <c r="I162" s="141">
        <v>0</v>
      </c>
      <c r="J162" s="141"/>
      <c r="K162" s="141"/>
      <c r="L162" s="141"/>
      <c r="M162" s="141">
        <v>0</v>
      </c>
      <c r="N162" s="141">
        <v>0</v>
      </c>
      <c r="O162" s="141">
        <f t="shared" si="61"/>
        <v>0</v>
      </c>
      <c r="Q162" s="142">
        <f>IFERROR(VLOOKUP(B162,[2]rptBudgetaryBudgetCrossOrganiza!$A$2:$K$226,5,FALSE),"0")</f>
        <v>0</v>
      </c>
      <c r="R162" s="142">
        <f>IFERROR(VLOOKUP(B162,[2]rptBudgetaryBudgetCrossOrganiza!$A$2:$K$226,7,FALSE),"0")</f>
        <v>0</v>
      </c>
      <c r="S162" s="142"/>
      <c r="T162" s="142"/>
      <c r="U162" s="142"/>
      <c r="V162" s="142">
        <f>IFERROR(VLOOKUP(B162,[2]rptBudgetaryBudgetCrossOrganiza!$A$2:$K$226,10,FALSE),"0")</f>
        <v>0</v>
      </c>
      <c r="W162" s="142">
        <v>0</v>
      </c>
      <c r="X162" s="142">
        <f t="shared" si="63"/>
        <v>0</v>
      </c>
      <c r="Z162" s="177">
        <v>125</v>
      </c>
      <c r="AA162" s="177">
        <v>125</v>
      </c>
      <c r="AB162" s="173"/>
      <c r="AC162" s="173"/>
      <c r="AD162" s="173"/>
      <c r="AE162" s="177">
        <v>0</v>
      </c>
      <c r="AF162" s="173">
        <v>0</v>
      </c>
      <c r="AG162" s="173">
        <f t="shared" si="56"/>
        <v>-125</v>
      </c>
      <c r="AI162" s="169">
        <v>125</v>
      </c>
      <c r="AJ162" s="169">
        <v>125</v>
      </c>
      <c r="AK162" s="169">
        <f t="shared" si="55"/>
        <v>125</v>
      </c>
      <c r="AL162" s="171">
        <f>IFERROR(VLOOKUP(B162,[3]rptBudgetaryBudgetCrossOrganiza!$A$7207:$N$7396,13,FALSE),"0")</f>
        <v>0</v>
      </c>
      <c r="AM162" s="171"/>
      <c r="AN162" s="171"/>
      <c r="AO162" s="171"/>
      <c r="AP162" s="171"/>
      <c r="AQ162" s="171">
        <f t="shared" si="62"/>
        <v>-125</v>
      </c>
      <c r="AS162" s="142"/>
      <c r="AT162" s="142"/>
      <c r="AU162" s="142"/>
      <c r="AV162" s="142"/>
      <c r="AW162" s="142"/>
      <c r="AX162" s="142"/>
      <c r="AY162" s="142"/>
      <c r="AZ162" s="142">
        <f t="shared" si="64"/>
        <v>0</v>
      </c>
    </row>
    <row r="163" spans="1:52" x14ac:dyDescent="0.2">
      <c r="A163" s="191">
        <v>6</v>
      </c>
      <c r="B163" s="143" t="s">
        <v>245</v>
      </c>
      <c r="C163" s="192" t="str">
        <f t="shared" ref="C163:C192" si="65">MID(B163,5,2)</f>
        <v>20</v>
      </c>
      <c r="D163" s="192" t="str">
        <f t="shared" ref="D163:D192" si="66">MID(B163,8,2)</f>
        <v>28</v>
      </c>
      <c r="E163" s="185" t="str">
        <f t="shared" ref="E163:E192" si="67">MID(B163,11,3)</f>
        <v>851</v>
      </c>
      <c r="F163" s="143" t="str">
        <f t="shared" ref="F163:F192" si="68">RIGHT(B163,7)</f>
        <v>6100.01</v>
      </c>
      <c r="G163" s="143" t="s">
        <v>86</v>
      </c>
      <c r="H163" s="141">
        <v>0</v>
      </c>
      <c r="I163" s="141">
        <v>0</v>
      </c>
      <c r="J163" s="141"/>
      <c r="K163" s="141"/>
      <c r="L163" s="141"/>
      <c r="M163" s="141">
        <v>0</v>
      </c>
      <c r="N163" s="141">
        <v>0</v>
      </c>
      <c r="O163" s="141">
        <f t="shared" si="61"/>
        <v>0</v>
      </c>
      <c r="Q163" s="142">
        <f>IFERROR(VLOOKUP(B163,[2]rptBudgetaryBudgetCrossOrganiza!$A$2:$K$226,5,FALSE),"0")</f>
        <v>0</v>
      </c>
      <c r="R163" s="142">
        <f>IFERROR(VLOOKUP(B163,[2]rptBudgetaryBudgetCrossOrganiza!$A$2:$K$226,7,FALSE),"0")</f>
        <v>0</v>
      </c>
      <c r="S163" s="142"/>
      <c r="T163" s="142"/>
      <c r="U163" s="142"/>
      <c r="V163" s="142">
        <f>IFERROR(VLOOKUP(B163,[2]rptBudgetaryBudgetCrossOrganiza!$A$2:$K$226,10,FALSE),"0")</f>
        <v>0</v>
      </c>
      <c r="W163" s="142">
        <v>0</v>
      </c>
      <c r="X163" s="142">
        <f t="shared" si="63"/>
        <v>0</v>
      </c>
      <c r="Z163" s="177">
        <v>2625</v>
      </c>
      <c r="AA163" s="177">
        <v>2625</v>
      </c>
      <c r="AB163" s="173"/>
      <c r="AC163" s="173"/>
      <c r="AD163" s="173"/>
      <c r="AE163" s="177">
        <v>0</v>
      </c>
      <c r="AF163" s="173">
        <v>0</v>
      </c>
      <c r="AG163" s="173">
        <f t="shared" si="56"/>
        <v>-2625</v>
      </c>
      <c r="AI163" s="169">
        <v>2625</v>
      </c>
      <c r="AJ163" s="169">
        <v>2625</v>
      </c>
      <c r="AK163" s="169">
        <f t="shared" si="55"/>
        <v>2625</v>
      </c>
      <c r="AL163" s="171">
        <f>IFERROR(VLOOKUP(B163,[3]rptBudgetaryBudgetCrossOrganiza!$A$7207:$N$7396,13,FALSE),"0")</f>
        <v>0</v>
      </c>
      <c r="AM163" s="171"/>
      <c r="AN163" s="171"/>
      <c r="AO163" s="171"/>
      <c r="AP163" s="171"/>
      <c r="AQ163" s="171">
        <f t="shared" si="62"/>
        <v>-2625</v>
      </c>
      <c r="AS163" s="142"/>
      <c r="AT163" s="142"/>
      <c r="AU163" s="142"/>
      <c r="AV163" s="142"/>
      <c r="AW163" s="142"/>
      <c r="AX163" s="142"/>
      <c r="AY163" s="142"/>
      <c r="AZ163" s="142">
        <f t="shared" si="64"/>
        <v>0</v>
      </c>
    </row>
    <row r="164" spans="1:52" x14ac:dyDescent="0.2">
      <c r="A164" s="191">
        <v>6</v>
      </c>
      <c r="B164" s="143" t="s">
        <v>246</v>
      </c>
      <c r="C164" s="192" t="str">
        <f t="shared" si="65"/>
        <v>20</v>
      </c>
      <c r="D164" s="192" t="str">
        <f t="shared" si="66"/>
        <v>28</v>
      </c>
      <c r="E164" s="185" t="str">
        <f t="shared" si="67"/>
        <v>851</v>
      </c>
      <c r="F164" s="143" t="str">
        <f t="shared" si="68"/>
        <v>6100.04</v>
      </c>
      <c r="G164" s="143" t="s">
        <v>272</v>
      </c>
      <c r="H164" s="141">
        <v>0</v>
      </c>
      <c r="I164" s="141">
        <v>0</v>
      </c>
      <c r="J164" s="141"/>
      <c r="K164" s="141"/>
      <c r="L164" s="141"/>
      <c r="M164" s="141">
        <v>0</v>
      </c>
      <c r="N164" s="141">
        <v>0</v>
      </c>
      <c r="O164" s="141">
        <f t="shared" si="61"/>
        <v>0</v>
      </c>
      <c r="Q164" s="142">
        <f>IFERROR(VLOOKUP(B164,[2]rptBudgetaryBudgetCrossOrganiza!$A$2:$K$226,5,FALSE),"0")</f>
        <v>0</v>
      </c>
      <c r="R164" s="142">
        <f>IFERROR(VLOOKUP(B164,[2]rptBudgetaryBudgetCrossOrganiza!$A$2:$K$226,7,FALSE),"0")</f>
        <v>0</v>
      </c>
      <c r="S164" s="142"/>
      <c r="T164" s="142"/>
      <c r="U164" s="142"/>
      <c r="V164" s="142">
        <f>IFERROR(VLOOKUP(B164,[2]rptBudgetaryBudgetCrossOrganiza!$A$2:$K$226,10,FALSE),"0")</f>
        <v>0</v>
      </c>
      <c r="W164" s="142">
        <v>0</v>
      </c>
      <c r="X164" s="142">
        <f t="shared" si="63"/>
        <v>0</v>
      </c>
      <c r="Z164" s="177">
        <v>2625</v>
      </c>
      <c r="AA164" s="177">
        <v>2625</v>
      </c>
      <c r="AB164" s="173"/>
      <c r="AC164" s="173"/>
      <c r="AD164" s="173"/>
      <c r="AE164" s="177">
        <v>0</v>
      </c>
      <c r="AF164" s="173">
        <v>0</v>
      </c>
      <c r="AG164" s="173">
        <f t="shared" si="56"/>
        <v>-2625</v>
      </c>
      <c r="AI164" s="169">
        <v>2625</v>
      </c>
      <c r="AJ164" s="169">
        <v>2625</v>
      </c>
      <c r="AK164" s="169">
        <f t="shared" si="55"/>
        <v>2625</v>
      </c>
      <c r="AL164" s="171">
        <f>IFERROR(VLOOKUP(B164,[3]rptBudgetaryBudgetCrossOrganiza!$A$7207:$N$7396,13,FALSE),"0")</f>
        <v>0</v>
      </c>
      <c r="AM164" s="171"/>
      <c r="AN164" s="171"/>
      <c r="AO164" s="171"/>
      <c r="AP164" s="171"/>
      <c r="AQ164" s="171">
        <f t="shared" si="62"/>
        <v>-2625</v>
      </c>
      <c r="AS164" s="142"/>
      <c r="AT164" s="142"/>
      <c r="AU164" s="142"/>
      <c r="AV164" s="142"/>
      <c r="AW164" s="142"/>
      <c r="AX164" s="142"/>
      <c r="AY164" s="142"/>
      <c r="AZ164" s="142">
        <f t="shared" si="64"/>
        <v>0</v>
      </c>
    </row>
    <row r="165" spans="1:52" x14ac:dyDescent="0.2">
      <c r="A165" s="191">
        <v>6</v>
      </c>
      <c r="B165" s="143" t="s">
        <v>247</v>
      </c>
      <c r="C165" s="192" t="str">
        <f t="shared" si="65"/>
        <v>20</v>
      </c>
      <c r="D165" s="192" t="str">
        <f t="shared" si="66"/>
        <v>28</v>
      </c>
      <c r="E165" s="185" t="str">
        <f t="shared" si="67"/>
        <v>851</v>
      </c>
      <c r="F165" s="143" t="str">
        <f t="shared" si="68"/>
        <v>6240.05</v>
      </c>
      <c r="G165" s="143" t="s">
        <v>273</v>
      </c>
      <c r="H165" s="141">
        <v>0</v>
      </c>
      <c r="I165" s="141">
        <v>0</v>
      </c>
      <c r="J165" s="141"/>
      <c r="K165" s="141"/>
      <c r="L165" s="141"/>
      <c r="M165" s="141">
        <v>0</v>
      </c>
      <c r="N165" s="141">
        <v>0</v>
      </c>
      <c r="O165" s="141">
        <f t="shared" si="61"/>
        <v>0</v>
      </c>
      <c r="Q165" s="142">
        <f>IFERROR(VLOOKUP(B165,[2]rptBudgetaryBudgetCrossOrganiza!$A$2:$K$226,5,FALSE),"0")</f>
        <v>0</v>
      </c>
      <c r="R165" s="142">
        <f>IFERROR(VLOOKUP(B165,[2]rptBudgetaryBudgetCrossOrganiza!$A$2:$K$226,7,FALSE),"0")</f>
        <v>0</v>
      </c>
      <c r="S165" s="142"/>
      <c r="T165" s="142"/>
      <c r="U165" s="142"/>
      <c r="V165" s="142">
        <f>IFERROR(VLOOKUP(B165,[2]rptBudgetaryBudgetCrossOrganiza!$A$2:$K$226,10,FALSE),"0")</f>
        <v>0</v>
      </c>
      <c r="W165" s="142">
        <v>0</v>
      </c>
      <c r="X165" s="142">
        <f t="shared" si="63"/>
        <v>0</v>
      </c>
      <c r="Z165" s="177">
        <v>1650</v>
      </c>
      <c r="AA165" s="177">
        <v>1650</v>
      </c>
      <c r="AB165" s="173"/>
      <c r="AC165" s="173"/>
      <c r="AD165" s="173"/>
      <c r="AE165" s="177">
        <v>232.23</v>
      </c>
      <c r="AF165" s="173">
        <v>232.23</v>
      </c>
      <c r="AG165" s="173">
        <f t="shared" si="56"/>
        <v>-1417.77</v>
      </c>
      <c r="AI165" s="169">
        <v>2650</v>
      </c>
      <c r="AJ165" s="169">
        <v>2650</v>
      </c>
      <c r="AK165" s="169">
        <f t="shared" si="55"/>
        <v>2650</v>
      </c>
      <c r="AL165" s="171">
        <f>IFERROR(VLOOKUP(B165,[3]rptBudgetaryBudgetCrossOrganiza!$A$7207:$N$7396,13,FALSE),"0")</f>
        <v>0</v>
      </c>
      <c r="AM165" s="171"/>
      <c r="AN165" s="171"/>
      <c r="AO165" s="171"/>
      <c r="AP165" s="171"/>
      <c r="AQ165" s="171">
        <f t="shared" si="62"/>
        <v>-2650</v>
      </c>
      <c r="AS165" s="142"/>
      <c r="AT165" s="142"/>
      <c r="AU165" s="142"/>
      <c r="AV165" s="142"/>
      <c r="AW165" s="142"/>
      <c r="AX165" s="142"/>
      <c r="AY165" s="142"/>
      <c r="AZ165" s="142">
        <f t="shared" si="64"/>
        <v>0</v>
      </c>
    </row>
    <row r="166" spans="1:52" x14ac:dyDescent="0.2">
      <c r="A166" s="191">
        <v>6</v>
      </c>
      <c r="B166" s="143" t="s">
        <v>248</v>
      </c>
      <c r="C166" s="192" t="str">
        <f t="shared" si="65"/>
        <v>20</v>
      </c>
      <c r="D166" s="192" t="str">
        <f t="shared" si="66"/>
        <v>28</v>
      </c>
      <c r="E166" s="185" t="str">
        <f t="shared" si="67"/>
        <v>851</v>
      </c>
      <c r="F166" s="143" t="str">
        <f t="shared" si="68"/>
        <v>6400.03</v>
      </c>
      <c r="G166" s="143" t="s">
        <v>275</v>
      </c>
      <c r="H166" s="141">
        <v>0</v>
      </c>
      <c r="I166" s="141">
        <v>0</v>
      </c>
      <c r="J166" s="141"/>
      <c r="K166" s="141"/>
      <c r="L166" s="141"/>
      <c r="M166" s="141">
        <v>0</v>
      </c>
      <c r="N166" s="141">
        <v>0</v>
      </c>
      <c r="O166" s="141">
        <f t="shared" si="61"/>
        <v>0</v>
      </c>
      <c r="Q166" s="142">
        <f>IFERROR(VLOOKUP(B166,[2]rptBudgetaryBudgetCrossOrganiza!$A$2:$K$226,5,FALSE),"0")</f>
        <v>0</v>
      </c>
      <c r="R166" s="142">
        <f>IFERROR(VLOOKUP(B166,[2]rptBudgetaryBudgetCrossOrganiza!$A$2:$K$226,7,FALSE),"0")</f>
        <v>0</v>
      </c>
      <c r="S166" s="142"/>
      <c r="T166" s="142"/>
      <c r="U166" s="142"/>
      <c r="V166" s="142">
        <f>IFERROR(VLOOKUP(B166,[2]rptBudgetaryBudgetCrossOrganiza!$A$2:$K$226,10,FALSE),"0")</f>
        <v>0</v>
      </c>
      <c r="W166" s="142">
        <v>0</v>
      </c>
      <c r="X166" s="142">
        <f t="shared" si="63"/>
        <v>0</v>
      </c>
      <c r="Z166" s="177">
        <v>3300</v>
      </c>
      <c r="AA166" s="177">
        <v>3300</v>
      </c>
      <c r="AB166" s="173"/>
      <c r="AC166" s="173"/>
      <c r="AD166" s="173"/>
      <c r="AE166" s="177">
        <v>1082.1199999999999</v>
      </c>
      <c r="AF166" s="173">
        <v>1082.1199999999999</v>
      </c>
      <c r="AG166" s="173">
        <f t="shared" si="56"/>
        <v>-2217.88</v>
      </c>
      <c r="AI166" s="169">
        <v>3300</v>
      </c>
      <c r="AJ166" s="169">
        <v>3300</v>
      </c>
      <c r="AK166" s="169">
        <f t="shared" si="55"/>
        <v>3300</v>
      </c>
      <c r="AL166" s="171">
        <f>IFERROR(VLOOKUP(B166,[3]rptBudgetaryBudgetCrossOrganiza!$A$7207:$N$7396,13,FALSE),"0")</f>
        <v>45.84</v>
      </c>
      <c r="AM166" s="171"/>
      <c r="AN166" s="171"/>
      <c r="AO166" s="171"/>
      <c r="AP166" s="171"/>
      <c r="AQ166" s="171">
        <f t="shared" si="62"/>
        <v>-3300</v>
      </c>
      <c r="AS166" s="142"/>
      <c r="AT166" s="142"/>
      <c r="AU166" s="142"/>
      <c r="AV166" s="142"/>
      <c r="AW166" s="142"/>
      <c r="AX166" s="142"/>
      <c r="AY166" s="142"/>
      <c r="AZ166" s="142">
        <f t="shared" si="64"/>
        <v>0</v>
      </c>
    </row>
    <row r="167" spans="1:52" x14ac:dyDescent="0.2">
      <c r="A167" s="191">
        <v>6</v>
      </c>
      <c r="B167" s="143" t="s">
        <v>249</v>
      </c>
      <c r="C167" s="192" t="str">
        <f t="shared" si="65"/>
        <v>20</v>
      </c>
      <c r="D167" s="192" t="str">
        <f t="shared" si="66"/>
        <v>28</v>
      </c>
      <c r="E167" s="185" t="str">
        <f t="shared" si="67"/>
        <v>851</v>
      </c>
      <c r="F167" s="143" t="str">
        <f t="shared" si="68"/>
        <v>6600.05</v>
      </c>
      <c r="G167" s="143" t="s">
        <v>276</v>
      </c>
      <c r="H167" s="141">
        <v>0</v>
      </c>
      <c r="I167" s="141">
        <v>0</v>
      </c>
      <c r="J167" s="141"/>
      <c r="K167" s="141"/>
      <c r="L167" s="141"/>
      <c r="M167" s="141">
        <v>0</v>
      </c>
      <c r="N167" s="141">
        <v>0</v>
      </c>
      <c r="O167" s="141">
        <f t="shared" si="61"/>
        <v>0</v>
      </c>
      <c r="Q167" s="142">
        <f>IFERROR(VLOOKUP(B167,[2]rptBudgetaryBudgetCrossOrganiza!$A$2:$K$226,5,FALSE),"0")</f>
        <v>0</v>
      </c>
      <c r="R167" s="142">
        <f>IFERROR(VLOOKUP(B167,[2]rptBudgetaryBudgetCrossOrganiza!$A$2:$K$226,7,FALSE),"0")</f>
        <v>0</v>
      </c>
      <c r="S167" s="142"/>
      <c r="T167" s="142"/>
      <c r="U167" s="142"/>
      <c r="V167" s="142">
        <f>IFERROR(VLOOKUP(B167,[2]rptBudgetaryBudgetCrossOrganiza!$A$2:$K$226,10,FALSE),"0")</f>
        <v>52.8</v>
      </c>
      <c r="W167" s="142">
        <v>52.8</v>
      </c>
      <c r="X167" s="142">
        <f t="shared" si="63"/>
        <v>52.8</v>
      </c>
      <c r="Z167" s="177">
        <v>100</v>
      </c>
      <c r="AA167" s="177">
        <v>100</v>
      </c>
      <c r="AB167" s="173"/>
      <c r="AC167" s="173"/>
      <c r="AD167" s="173"/>
      <c r="AE167" s="177">
        <v>0</v>
      </c>
      <c r="AF167" s="173">
        <v>0</v>
      </c>
      <c r="AG167" s="173">
        <f t="shared" si="56"/>
        <v>-100</v>
      </c>
      <c r="AI167" s="169">
        <v>100</v>
      </c>
      <c r="AJ167" s="169">
        <v>100</v>
      </c>
      <c r="AK167" s="169">
        <f t="shared" si="55"/>
        <v>100</v>
      </c>
      <c r="AL167" s="171">
        <f>IFERROR(VLOOKUP(B167,[3]rptBudgetaryBudgetCrossOrganiza!$A$7207:$N$7396,13,FALSE),"0")</f>
        <v>0</v>
      </c>
      <c r="AM167" s="171"/>
      <c r="AN167" s="171"/>
      <c r="AO167" s="171"/>
      <c r="AP167" s="171"/>
      <c r="AQ167" s="171">
        <f t="shared" si="62"/>
        <v>-100</v>
      </c>
      <c r="AS167" s="142"/>
      <c r="AT167" s="142"/>
      <c r="AU167" s="142"/>
      <c r="AV167" s="142"/>
      <c r="AW167" s="142"/>
      <c r="AX167" s="142"/>
      <c r="AY167" s="142"/>
      <c r="AZ167" s="142">
        <f t="shared" si="64"/>
        <v>0</v>
      </c>
    </row>
    <row r="168" spans="1:52" x14ac:dyDescent="0.2">
      <c r="A168" s="191">
        <v>6</v>
      </c>
      <c r="B168" s="143" t="s">
        <v>250</v>
      </c>
      <c r="C168" s="192" t="str">
        <f t="shared" si="65"/>
        <v>20</v>
      </c>
      <c r="D168" s="192" t="str">
        <f t="shared" si="66"/>
        <v>28</v>
      </c>
      <c r="E168" s="185" t="str">
        <f t="shared" si="67"/>
        <v>851</v>
      </c>
      <c r="F168" s="143" t="str">
        <f t="shared" si="68"/>
        <v>6600.25</v>
      </c>
      <c r="G168" s="143" t="s">
        <v>112</v>
      </c>
      <c r="H168" s="141">
        <v>0</v>
      </c>
      <c r="I168" s="141">
        <v>0</v>
      </c>
      <c r="J168" s="141"/>
      <c r="K168" s="141"/>
      <c r="L168" s="141"/>
      <c r="M168" s="141">
        <v>0</v>
      </c>
      <c r="N168" s="141">
        <v>0</v>
      </c>
      <c r="O168" s="141">
        <f t="shared" si="61"/>
        <v>0</v>
      </c>
      <c r="Q168" s="142">
        <f>IFERROR(VLOOKUP(B168,[2]rptBudgetaryBudgetCrossOrganiza!$A$2:$K$226,5,FALSE),"0")</f>
        <v>0</v>
      </c>
      <c r="R168" s="142">
        <f>IFERROR(VLOOKUP(B168,[2]rptBudgetaryBudgetCrossOrganiza!$A$2:$K$226,7,FALSE),"0")</f>
        <v>0</v>
      </c>
      <c r="S168" s="142"/>
      <c r="T168" s="142"/>
      <c r="U168" s="142"/>
      <c r="V168" s="142">
        <f>IFERROR(VLOOKUP(B168,[2]rptBudgetaryBudgetCrossOrganiza!$A$2:$K$226,10,FALSE),"0")</f>
        <v>0</v>
      </c>
      <c r="W168" s="142">
        <v>0</v>
      </c>
      <c r="X168" s="142">
        <f t="shared" si="63"/>
        <v>0</v>
      </c>
      <c r="Z168" s="177">
        <v>4720</v>
      </c>
      <c r="AA168" s="177">
        <v>4720</v>
      </c>
      <c r="AB168" s="173"/>
      <c r="AC168" s="173"/>
      <c r="AD168" s="173"/>
      <c r="AE168" s="177">
        <v>3539.97</v>
      </c>
      <c r="AF168" s="173">
        <v>3539.97</v>
      </c>
      <c r="AG168" s="173">
        <f t="shared" si="56"/>
        <v>-1180.0300000000002</v>
      </c>
      <c r="AI168" s="169">
        <v>4720</v>
      </c>
      <c r="AJ168" s="169">
        <v>4720</v>
      </c>
      <c r="AK168" s="169">
        <f t="shared" si="55"/>
        <v>4720</v>
      </c>
      <c r="AL168" s="171">
        <f>IFERROR(VLOOKUP(B168,[3]rptBudgetaryBudgetCrossOrganiza!$A$7207:$N$7396,13,FALSE),"0")</f>
        <v>0</v>
      </c>
      <c r="AM168" s="171"/>
      <c r="AN168" s="171"/>
      <c r="AO168" s="171"/>
      <c r="AP168" s="171"/>
      <c r="AQ168" s="171">
        <f t="shared" si="62"/>
        <v>-4720</v>
      </c>
      <c r="AS168" s="142"/>
      <c r="AT168" s="142"/>
      <c r="AU168" s="142"/>
      <c r="AV168" s="142"/>
      <c r="AW168" s="142"/>
      <c r="AX168" s="142"/>
      <c r="AY168" s="142"/>
      <c r="AZ168" s="142">
        <f t="shared" si="64"/>
        <v>0</v>
      </c>
    </row>
    <row r="169" spans="1:52" x14ac:dyDescent="0.2">
      <c r="A169" s="191">
        <v>6</v>
      </c>
      <c r="B169" s="143" t="s">
        <v>251</v>
      </c>
      <c r="C169" s="192" t="str">
        <f t="shared" si="65"/>
        <v>20</v>
      </c>
      <c r="D169" s="192" t="str">
        <f t="shared" si="66"/>
        <v>28</v>
      </c>
      <c r="E169" s="185" t="str">
        <f t="shared" si="67"/>
        <v>851</v>
      </c>
      <c r="F169" s="143" t="str">
        <f t="shared" si="68"/>
        <v>6600.27</v>
      </c>
      <c r="G169" s="143" t="s">
        <v>277</v>
      </c>
      <c r="H169" s="141">
        <v>0</v>
      </c>
      <c r="I169" s="141">
        <v>0</v>
      </c>
      <c r="J169" s="141"/>
      <c r="K169" s="141"/>
      <c r="L169" s="141"/>
      <c r="M169" s="141">
        <v>0</v>
      </c>
      <c r="N169" s="141">
        <v>0</v>
      </c>
      <c r="O169" s="141">
        <f t="shared" si="61"/>
        <v>0</v>
      </c>
      <c r="Q169" s="142">
        <f>IFERROR(VLOOKUP(B169,[2]rptBudgetaryBudgetCrossOrganiza!$A$2:$K$226,5,FALSE),"0")</f>
        <v>0</v>
      </c>
      <c r="R169" s="142">
        <f>IFERROR(VLOOKUP(B169,[2]rptBudgetaryBudgetCrossOrganiza!$A$2:$K$226,7,FALSE),"0")</f>
        <v>0</v>
      </c>
      <c r="S169" s="142"/>
      <c r="T169" s="142"/>
      <c r="U169" s="142"/>
      <c r="V169" s="142">
        <f>IFERROR(VLOOKUP(B169,[2]rptBudgetaryBudgetCrossOrganiza!$A$2:$K$226,10,FALSE),"0")</f>
        <v>0</v>
      </c>
      <c r="W169" s="142">
        <v>0</v>
      </c>
      <c r="X169" s="142">
        <f t="shared" si="63"/>
        <v>0</v>
      </c>
      <c r="Z169" s="177">
        <v>16500</v>
      </c>
      <c r="AA169" s="177">
        <v>16500</v>
      </c>
      <c r="AB169" s="173"/>
      <c r="AC169" s="173"/>
      <c r="AD169" s="173"/>
      <c r="AE169" s="177">
        <v>1877.76</v>
      </c>
      <c r="AF169" s="173">
        <v>1877.76</v>
      </c>
      <c r="AG169" s="173">
        <f t="shared" ref="AG169:AG192" si="69">AF169-AA169</f>
        <v>-14622.24</v>
      </c>
      <c r="AI169" s="169">
        <v>16500</v>
      </c>
      <c r="AJ169" s="169">
        <v>16500</v>
      </c>
      <c r="AK169" s="169">
        <f t="shared" si="55"/>
        <v>16500</v>
      </c>
      <c r="AL169" s="171">
        <f>IFERROR(VLOOKUP(B169,[3]rptBudgetaryBudgetCrossOrganiza!$A$7207:$N$7396,13,FALSE),"0")</f>
        <v>0</v>
      </c>
      <c r="AM169" s="171"/>
      <c r="AN169" s="171"/>
      <c r="AO169" s="171"/>
      <c r="AP169" s="171"/>
      <c r="AQ169" s="171">
        <f t="shared" si="62"/>
        <v>-16500</v>
      </c>
      <c r="AS169" s="142"/>
      <c r="AT169" s="142"/>
      <c r="AU169" s="142"/>
      <c r="AV169" s="142"/>
      <c r="AW169" s="142"/>
      <c r="AX169" s="142"/>
      <c r="AY169" s="142"/>
      <c r="AZ169" s="142">
        <f t="shared" si="64"/>
        <v>0</v>
      </c>
    </row>
    <row r="170" spans="1:52" x14ac:dyDescent="0.2">
      <c r="A170" s="191">
        <v>8</v>
      </c>
      <c r="B170" s="143" t="s">
        <v>252</v>
      </c>
      <c r="C170" s="192" t="str">
        <f t="shared" si="65"/>
        <v>20</v>
      </c>
      <c r="D170" s="192" t="str">
        <f t="shared" si="66"/>
        <v>28</v>
      </c>
      <c r="E170" s="185" t="str">
        <f t="shared" si="67"/>
        <v>851</v>
      </c>
      <c r="F170" s="143" t="str">
        <f t="shared" si="68"/>
        <v>8300.97</v>
      </c>
      <c r="G170" s="143" t="s">
        <v>279</v>
      </c>
      <c r="H170" s="141">
        <v>0</v>
      </c>
      <c r="I170" s="141">
        <v>0</v>
      </c>
      <c r="J170" s="141"/>
      <c r="K170" s="141"/>
      <c r="L170" s="141"/>
      <c r="M170" s="141">
        <v>0</v>
      </c>
      <c r="N170" s="141">
        <v>0</v>
      </c>
      <c r="O170" s="141">
        <f t="shared" si="61"/>
        <v>0</v>
      </c>
      <c r="Q170" s="142">
        <f>IFERROR(VLOOKUP(B170,[2]rptBudgetaryBudgetCrossOrganiza!$A$2:$K$226,5,FALSE),"0")</f>
        <v>0</v>
      </c>
      <c r="R170" s="142">
        <f>IFERROR(VLOOKUP(B170,[2]rptBudgetaryBudgetCrossOrganiza!$A$2:$K$226,7,FALSE),"0")</f>
        <v>0</v>
      </c>
      <c r="S170" s="142"/>
      <c r="T170" s="142"/>
      <c r="U170" s="142"/>
      <c r="V170" s="142">
        <f>IFERROR(VLOOKUP(B170,[2]rptBudgetaryBudgetCrossOrganiza!$A$2:$K$226,10,FALSE),"0")</f>
        <v>0</v>
      </c>
      <c r="W170" s="142">
        <v>0</v>
      </c>
      <c r="X170" s="142"/>
      <c r="Z170" s="177">
        <v>10000</v>
      </c>
      <c r="AA170" s="177">
        <v>10000</v>
      </c>
      <c r="AB170" s="173"/>
      <c r="AC170" s="173"/>
      <c r="AD170" s="173"/>
      <c r="AE170" s="177">
        <v>0</v>
      </c>
      <c r="AF170" s="173">
        <v>0</v>
      </c>
      <c r="AG170" s="173">
        <f t="shared" si="69"/>
        <v>-10000</v>
      </c>
      <c r="AI170" s="169">
        <v>10000</v>
      </c>
      <c r="AJ170" s="169">
        <v>10000</v>
      </c>
      <c r="AK170" s="169">
        <f t="shared" si="55"/>
        <v>10000</v>
      </c>
      <c r="AL170" s="171">
        <f>IFERROR(VLOOKUP(B170,[3]rptBudgetaryBudgetCrossOrganiza!$A$7207:$N$7396,13,FALSE),"0")</f>
        <v>0</v>
      </c>
      <c r="AM170" s="171"/>
      <c r="AN170" s="171"/>
      <c r="AO170" s="171"/>
      <c r="AP170" s="171"/>
      <c r="AQ170" s="171">
        <f t="shared" si="62"/>
        <v>-10000</v>
      </c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6">
        <v>5</v>
      </c>
      <c r="B171" s="143" t="s">
        <v>343</v>
      </c>
      <c r="C171" s="192" t="str">
        <f t="shared" si="65"/>
        <v>20</v>
      </c>
      <c r="D171" s="192" t="str">
        <f t="shared" si="66"/>
        <v>28</v>
      </c>
      <c r="E171" s="185" t="str">
        <f t="shared" si="67"/>
        <v>852</v>
      </c>
      <c r="F171" s="143" t="str">
        <f t="shared" si="68"/>
        <v>6000.10</v>
      </c>
      <c r="G171" s="143" t="s">
        <v>270</v>
      </c>
      <c r="H171" s="141">
        <v>0</v>
      </c>
      <c r="I171" s="141">
        <v>0</v>
      </c>
      <c r="J171" s="141"/>
      <c r="K171" s="141"/>
      <c r="L171" s="141"/>
      <c r="M171" s="141">
        <v>0</v>
      </c>
      <c r="N171" s="141">
        <v>0</v>
      </c>
      <c r="O171" s="141">
        <f t="shared" si="61"/>
        <v>0</v>
      </c>
      <c r="Q171" s="142">
        <f>IFERROR(VLOOKUP(B171,[2]rptBudgetaryBudgetCrossOrganiza!$A$2:$K$226,5,FALSE),"0")</f>
        <v>0</v>
      </c>
      <c r="R171" s="142">
        <f>IFERROR(VLOOKUP(B171,[2]rptBudgetaryBudgetCrossOrganiza!$A$2:$K$226,7,FALSE),"0")</f>
        <v>0</v>
      </c>
      <c r="S171" s="142"/>
      <c r="T171" s="142"/>
      <c r="U171" s="142"/>
      <c r="V171" s="142">
        <f>IFERROR(VLOOKUP(B171,[2]rptBudgetaryBudgetCrossOrganiza!$A$2:$K$226,10,FALSE),"0")</f>
        <v>1433.28</v>
      </c>
      <c r="W171" s="142">
        <v>1433.28</v>
      </c>
      <c r="X171" s="142">
        <f t="shared" ref="X171:X179" si="70">W171-R171</f>
        <v>1433.28</v>
      </c>
      <c r="Z171" s="177">
        <v>2750</v>
      </c>
      <c r="AA171" s="177">
        <v>2750</v>
      </c>
      <c r="AB171" s="173"/>
      <c r="AC171" s="173"/>
      <c r="AD171" s="173"/>
      <c r="AE171" s="177">
        <v>1965.94</v>
      </c>
      <c r="AF171" s="173">
        <v>1965.94</v>
      </c>
      <c r="AG171" s="173">
        <f t="shared" si="69"/>
        <v>-784.06</v>
      </c>
      <c r="AI171" s="169">
        <v>2750</v>
      </c>
      <c r="AJ171" s="169">
        <v>2750</v>
      </c>
      <c r="AK171" s="169">
        <f t="shared" si="55"/>
        <v>2750</v>
      </c>
      <c r="AL171" s="171">
        <f>IFERROR(VLOOKUP(B171,[3]rptBudgetaryBudgetCrossOrganiza!$A$7207:$N$7396,13,FALSE),"0")</f>
        <v>496.26</v>
      </c>
      <c r="AM171" s="171"/>
      <c r="AN171" s="171"/>
      <c r="AO171" s="171"/>
      <c r="AP171" s="171"/>
      <c r="AQ171" s="171">
        <f t="shared" si="62"/>
        <v>-2750</v>
      </c>
      <c r="AS171" s="142"/>
      <c r="AT171" s="142"/>
      <c r="AU171" s="142"/>
      <c r="AV171" s="142"/>
      <c r="AW171" s="142"/>
      <c r="AX171" s="142"/>
      <c r="AY171" s="142"/>
      <c r="AZ171" s="142">
        <f t="shared" ref="AZ171:AZ179" si="71">AY171-AT171</f>
        <v>0</v>
      </c>
    </row>
    <row r="172" spans="1:52" x14ac:dyDescent="0.2">
      <c r="A172" s="196">
        <v>5</v>
      </c>
      <c r="B172" s="143" t="s">
        <v>350</v>
      </c>
      <c r="C172" s="192" t="str">
        <f t="shared" si="65"/>
        <v>20</v>
      </c>
      <c r="D172" s="192" t="str">
        <f t="shared" si="66"/>
        <v>28</v>
      </c>
      <c r="E172" s="185" t="str">
        <f t="shared" si="67"/>
        <v>852</v>
      </c>
      <c r="F172" s="143" t="str">
        <f t="shared" si="68"/>
        <v>6000.11</v>
      </c>
      <c r="G172" s="143" t="s">
        <v>271</v>
      </c>
      <c r="H172" s="141">
        <v>0</v>
      </c>
      <c r="I172" s="141">
        <v>0</v>
      </c>
      <c r="J172" s="141"/>
      <c r="K172" s="141"/>
      <c r="L172" s="141"/>
      <c r="M172" s="141">
        <v>0</v>
      </c>
      <c r="N172" s="141">
        <v>0</v>
      </c>
      <c r="O172" s="141">
        <f t="shared" si="61"/>
        <v>0</v>
      </c>
      <c r="Q172" s="142">
        <f>IFERROR(VLOOKUP(B172,[2]rptBudgetaryBudgetCrossOrganiza!$A$2:$K$226,5,FALSE),"0")</f>
        <v>0</v>
      </c>
      <c r="R172" s="142">
        <f>IFERROR(VLOOKUP(B172,[2]rptBudgetaryBudgetCrossOrganiza!$A$2:$K$226,7,FALSE),"0")</f>
        <v>0</v>
      </c>
      <c r="S172" s="142"/>
      <c r="T172" s="142"/>
      <c r="U172" s="142"/>
      <c r="V172" s="142">
        <f>IFERROR(VLOOKUP(B172,[2]rptBudgetaryBudgetCrossOrganiza!$A$2:$K$226,10,FALSE),"0")</f>
        <v>3</v>
      </c>
      <c r="W172" s="142">
        <v>3</v>
      </c>
      <c r="X172" s="142">
        <f t="shared" si="70"/>
        <v>3</v>
      </c>
      <c r="Z172" s="177">
        <v>125</v>
      </c>
      <c r="AA172" s="177">
        <v>125</v>
      </c>
      <c r="AB172" s="173"/>
      <c r="AC172" s="173"/>
      <c r="AD172" s="173"/>
      <c r="AE172" s="177">
        <v>0</v>
      </c>
      <c r="AF172" s="173">
        <v>0</v>
      </c>
      <c r="AG172" s="173">
        <f t="shared" si="69"/>
        <v>-125</v>
      </c>
      <c r="AI172" s="169">
        <v>125</v>
      </c>
      <c r="AJ172" s="169">
        <v>125</v>
      </c>
      <c r="AK172" s="169">
        <f t="shared" si="55"/>
        <v>125</v>
      </c>
      <c r="AL172" s="171">
        <f>IFERROR(VLOOKUP(B172,[3]rptBudgetaryBudgetCrossOrganiza!$A$7207:$N$7396,13,FALSE),"0")</f>
        <v>0</v>
      </c>
      <c r="AM172" s="171"/>
      <c r="AN172" s="171"/>
      <c r="AO172" s="171"/>
      <c r="AP172" s="171"/>
      <c r="AQ172" s="171">
        <f t="shared" si="62"/>
        <v>-125</v>
      </c>
      <c r="AS172" s="142"/>
      <c r="AT172" s="142"/>
      <c r="AU172" s="142"/>
      <c r="AV172" s="142"/>
      <c r="AW172" s="142"/>
      <c r="AX172" s="142"/>
      <c r="AY172" s="142"/>
      <c r="AZ172" s="142">
        <f t="shared" si="71"/>
        <v>0</v>
      </c>
    </row>
    <row r="173" spans="1:52" x14ac:dyDescent="0.2">
      <c r="A173" s="191">
        <v>6</v>
      </c>
      <c r="B173" s="143" t="s">
        <v>253</v>
      </c>
      <c r="C173" s="192" t="str">
        <f t="shared" si="65"/>
        <v>20</v>
      </c>
      <c r="D173" s="192" t="str">
        <f t="shared" si="66"/>
        <v>28</v>
      </c>
      <c r="E173" s="185" t="str">
        <f t="shared" si="67"/>
        <v>852</v>
      </c>
      <c r="F173" s="143" t="str">
        <f t="shared" si="68"/>
        <v>6100.01</v>
      </c>
      <c r="G173" s="143" t="s">
        <v>86</v>
      </c>
      <c r="H173" s="141">
        <v>0</v>
      </c>
      <c r="I173" s="141">
        <v>0</v>
      </c>
      <c r="J173" s="141"/>
      <c r="K173" s="141"/>
      <c r="L173" s="141"/>
      <c r="M173" s="141">
        <v>0</v>
      </c>
      <c r="N173" s="141">
        <v>0</v>
      </c>
      <c r="O173" s="141">
        <f t="shared" si="61"/>
        <v>0</v>
      </c>
      <c r="Q173" s="142">
        <f>IFERROR(VLOOKUP(B173,[2]rptBudgetaryBudgetCrossOrganiza!$A$2:$K$226,5,FALSE),"0")</f>
        <v>2500</v>
      </c>
      <c r="R173" s="142">
        <f>IFERROR(VLOOKUP(B173,[2]rptBudgetaryBudgetCrossOrganiza!$A$2:$K$226,7,FALSE),"0")</f>
        <v>2500</v>
      </c>
      <c r="S173" s="142"/>
      <c r="T173" s="142"/>
      <c r="U173" s="142"/>
      <c r="V173" s="142">
        <f>IFERROR(VLOOKUP(B173,[2]rptBudgetaryBudgetCrossOrganiza!$A$2:$K$226,10,FALSE),"0")</f>
        <v>0</v>
      </c>
      <c r="W173" s="142">
        <v>0</v>
      </c>
      <c r="X173" s="142">
        <f t="shared" si="70"/>
        <v>-2500</v>
      </c>
      <c r="Z173" s="177">
        <v>4500</v>
      </c>
      <c r="AA173" s="177">
        <v>4500</v>
      </c>
      <c r="AB173" s="173"/>
      <c r="AC173" s="173"/>
      <c r="AD173" s="173"/>
      <c r="AE173" s="177">
        <v>0</v>
      </c>
      <c r="AF173" s="173">
        <v>0</v>
      </c>
      <c r="AG173" s="173">
        <f t="shared" si="69"/>
        <v>-4500</v>
      </c>
      <c r="AI173" s="169">
        <v>4500</v>
      </c>
      <c r="AJ173" s="169">
        <v>4500</v>
      </c>
      <c r="AK173" s="169">
        <f t="shared" si="55"/>
        <v>4500</v>
      </c>
      <c r="AL173" s="171">
        <f>IFERROR(VLOOKUP(B173,[3]rptBudgetaryBudgetCrossOrganiza!$A$7207:$N$7396,13,FALSE),"0")</f>
        <v>0</v>
      </c>
      <c r="AM173" s="171"/>
      <c r="AN173" s="171"/>
      <c r="AO173" s="171"/>
      <c r="AP173" s="171"/>
      <c r="AQ173" s="171">
        <f t="shared" si="62"/>
        <v>-4500</v>
      </c>
      <c r="AS173" s="142"/>
      <c r="AT173" s="142"/>
      <c r="AU173" s="142"/>
      <c r="AV173" s="142"/>
      <c r="AW173" s="142"/>
      <c r="AX173" s="142"/>
      <c r="AY173" s="142"/>
      <c r="AZ173" s="142">
        <f t="shared" si="71"/>
        <v>0</v>
      </c>
    </row>
    <row r="174" spans="1:52" x14ac:dyDescent="0.2">
      <c r="A174" s="191">
        <v>6</v>
      </c>
      <c r="B174" s="143" t="s">
        <v>254</v>
      </c>
      <c r="C174" s="192" t="str">
        <f t="shared" si="65"/>
        <v>20</v>
      </c>
      <c r="D174" s="192" t="str">
        <f t="shared" si="66"/>
        <v>28</v>
      </c>
      <c r="E174" s="185" t="str">
        <f t="shared" si="67"/>
        <v>852</v>
      </c>
      <c r="F174" s="143" t="str">
        <f t="shared" si="68"/>
        <v>6100.04</v>
      </c>
      <c r="G174" s="143" t="s">
        <v>272</v>
      </c>
      <c r="H174" s="141">
        <v>0</v>
      </c>
      <c r="I174" s="141">
        <v>0</v>
      </c>
      <c r="J174" s="141"/>
      <c r="K174" s="141"/>
      <c r="L174" s="141"/>
      <c r="M174" s="141">
        <v>0</v>
      </c>
      <c r="N174" s="141">
        <v>0</v>
      </c>
      <c r="O174" s="141">
        <f t="shared" si="61"/>
        <v>0</v>
      </c>
      <c r="Q174" s="142">
        <f>IFERROR(VLOOKUP(B174,[2]rptBudgetaryBudgetCrossOrganiza!$A$2:$K$226,5,FALSE),"0")</f>
        <v>2000</v>
      </c>
      <c r="R174" s="142">
        <f>IFERROR(VLOOKUP(B174,[2]rptBudgetaryBudgetCrossOrganiza!$A$2:$K$226,7,FALSE),"0")</f>
        <v>2000</v>
      </c>
      <c r="S174" s="142"/>
      <c r="T174" s="142"/>
      <c r="U174" s="142"/>
      <c r="V174" s="142">
        <f>IFERROR(VLOOKUP(B174,[2]rptBudgetaryBudgetCrossOrganiza!$A$2:$K$226,10,FALSE),"0")</f>
        <v>416.79</v>
      </c>
      <c r="W174" s="142">
        <v>416.79</v>
      </c>
      <c r="X174" s="142">
        <f t="shared" si="70"/>
        <v>-1583.21</v>
      </c>
      <c r="Z174" s="177">
        <v>4000</v>
      </c>
      <c r="AA174" s="177">
        <v>4000</v>
      </c>
      <c r="AB174" s="173"/>
      <c r="AC174" s="173"/>
      <c r="AD174" s="173"/>
      <c r="AE174" s="177">
        <v>3024.55</v>
      </c>
      <c r="AF174" s="173">
        <v>3024.55</v>
      </c>
      <c r="AG174" s="173">
        <f t="shared" si="69"/>
        <v>-975.44999999999982</v>
      </c>
      <c r="AI174" s="169">
        <v>4000</v>
      </c>
      <c r="AJ174" s="169">
        <v>4000</v>
      </c>
      <c r="AK174" s="169">
        <f t="shared" si="55"/>
        <v>4000</v>
      </c>
      <c r="AL174" s="171">
        <f>IFERROR(VLOOKUP(B174,[3]rptBudgetaryBudgetCrossOrganiza!$A$7207:$N$7396,13,FALSE),"0")</f>
        <v>1279.69</v>
      </c>
      <c r="AM174" s="171"/>
      <c r="AN174" s="171"/>
      <c r="AO174" s="171"/>
      <c r="AP174" s="171"/>
      <c r="AQ174" s="171">
        <f t="shared" si="62"/>
        <v>-4000</v>
      </c>
      <c r="AS174" s="142"/>
      <c r="AT174" s="142"/>
      <c r="AU174" s="142"/>
      <c r="AV174" s="142"/>
      <c r="AW174" s="142"/>
      <c r="AX174" s="142"/>
      <c r="AY174" s="142"/>
      <c r="AZ174" s="142">
        <f t="shared" si="71"/>
        <v>0</v>
      </c>
    </row>
    <row r="175" spans="1:52" x14ac:dyDescent="0.2">
      <c r="A175" s="191">
        <v>6</v>
      </c>
      <c r="B175" s="143" t="s">
        <v>255</v>
      </c>
      <c r="C175" s="192" t="str">
        <f t="shared" si="65"/>
        <v>20</v>
      </c>
      <c r="D175" s="192" t="str">
        <f t="shared" si="66"/>
        <v>28</v>
      </c>
      <c r="E175" s="185" t="str">
        <f t="shared" si="67"/>
        <v>852</v>
      </c>
      <c r="F175" s="143" t="str">
        <f t="shared" si="68"/>
        <v>6240.05</v>
      </c>
      <c r="G175" s="143" t="s">
        <v>273</v>
      </c>
      <c r="H175" s="141">
        <v>0</v>
      </c>
      <c r="I175" s="141">
        <v>0</v>
      </c>
      <c r="J175" s="141"/>
      <c r="K175" s="141"/>
      <c r="L175" s="141"/>
      <c r="M175" s="141">
        <v>0</v>
      </c>
      <c r="N175" s="141">
        <v>0</v>
      </c>
      <c r="O175" s="141">
        <f t="shared" si="61"/>
        <v>0</v>
      </c>
      <c r="Q175" s="142">
        <f>IFERROR(VLOOKUP(B175,[2]rptBudgetaryBudgetCrossOrganiza!$A$2:$K$226,5,FALSE),"0")</f>
        <v>1100</v>
      </c>
      <c r="R175" s="142">
        <f>IFERROR(VLOOKUP(B175,[2]rptBudgetaryBudgetCrossOrganiza!$A$2:$K$226,7,FALSE),"0")</f>
        <v>1100</v>
      </c>
      <c r="S175" s="142"/>
      <c r="T175" s="142"/>
      <c r="U175" s="142"/>
      <c r="V175" s="142">
        <f>IFERROR(VLOOKUP(B175,[2]rptBudgetaryBudgetCrossOrganiza!$A$2:$K$226,10,FALSE),"0")</f>
        <v>56</v>
      </c>
      <c r="W175" s="142">
        <v>56</v>
      </c>
      <c r="X175" s="142">
        <f t="shared" si="70"/>
        <v>-1044</v>
      </c>
      <c r="Z175" s="177">
        <v>2100</v>
      </c>
      <c r="AA175" s="177">
        <v>2100</v>
      </c>
      <c r="AB175" s="173"/>
      <c r="AC175" s="173"/>
      <c r="AD175" s="173"/>
      <c r="AE175" s="177">
        <v>1212.54</v>
      </c>
      <c r="AF175" s="173">
        <v>1212.54</v>
      </c>
      <c r="AG175" s="173">
        <f t="shared" si="69"/>
        <v>-887.46</v>
      </c>
      <c r="AI175" s="169">
        <v>2100</v>
      </c>
      <c r="AJ175" s="169">
        <v>2100</v>
      </c>
      <c r="AK175" s="169">
        <f t="shared" si="55"/>
        <v>2100</v>
      </c>
      <c r="AL175" s="171">
        <f>IFERROR(VLOOKUP(B175,[3]rptBudgetaryBudgetCrossOrganiza!$A$7207:$N$7396,13,FALSE),"0")</f>
        <v>0</v>
      </c>
      <c r="AM175" s="171"/>
      <c r="AN175" s="171"/>
      <c r="AO175" s="171"/>
      <c r="AP175" s="171"/>
      <c r="AQ175" s="171">
        <f t="shared" si="62"/>
        <v>-2100</v>
      </c>
      <c r="AS175" s="142"/>
      <c r="AT175" s="142"/>
      <c r="AU175" s="142"/>
      <c r="AV175" s="142"/>
      <c r="AW175" s="142"/>
      <c r="AX175" s="142"/>
      <c r="AY175" s="142"/>
      <c r="AZ175" s="142">
        <f t="shared" si="71"/>
        <v>0</v>
      </c>
    </row>
    <row r="176" spans="1:52" x14ac:dyDescent="0.2">
      <c r="A176" s="191">
        <v>6</v>
      </c>
      <c r="B176" s="143" t="s">
        <v>256</v>
      </c>
      <c r="C176" s="192" t="str">
        <f t="shared" si="65"/>
        <v>20</v>
      </c>
      <c r="D176" s="192" t="str">
        <f t="shared" si="66"/>
        <v>28</v>
      </c>
      <c r="E176" s="185" t="str">
        <f t="shared" si="67"/>
        <v>852</v>
      </c>
      <c r="F176" s="143" t="str">
        <f t="shared" si="68"/>
        <v>6400.03</v>
      </c>
      <c r="G176" s="143" t="s">
        <v>275</v>
      </c>
      <c r="H176" s="141">
        <v>0</v>
      </c>
      <c r="I176" s="141">
        <v>0</v>
      </c>
      <c r="J176" s="141"/>
      <c r="K176" s="141"/>
      <c r="L176" s="141"/>
      <c r="M176" s="141">
        <v>0</v>
      </c>
      <c r="N176" s="141">
        <v>0</v>
      </c>
      <c r="O176" s="141">
        <f t="shared" si="61"/>
        <v>0</v>
      </c>
      <c r="Q176" s="142">
        <f>IFERROR(VLOOKUP(B176,[2]rptBudgetaryBudgetCrossOrganiza!$A$2:$K$226,5,FALSE),"0")</f>
        <v>2000</v>
      </c>
      <c r="R176" s="142">
        <f>IFERROR(VLOOKUP(B176,[2]rptBudgetaryBudgetCrossOrganiza!$A$2:$K$226,7,FALSE),"0")</f>
        <v>2000</v>
      </c>
      <c r="S176" s="142"/>
      <c r="T176" s="142"/>
      <c r="U176" s="142"/>
      <c r="V176" s="142">
        <f>IFERROR(VLOOKUP(B176,[2]rptBudgetaryBudgetCrossOrganiza!$A$2:$K$226,10,FALSE),"0")</f>
        <v>157.44</v>
      </c>
      <c r="W176" s="142">
        <v>157.44</v>
      </c>
      <c r="X176" s="142">
        <f t="shared" si="70"/>
        <v>-1842.56</v>
      </c>
      <c r="Z176" s="177">
        <v>4000</v>
      </c>
      <c r="AA176" s="177">
        <v>4000</v>
      </c>
      <c r="AB176" s="173"/>
      <c r="AC176" s="173"/>
      <c r="AD176" s="173"/>
      <c r="AE176" s="177">
        <v>1364.77</v>
      </c>
      <c r="AF176" s="173">
        <v>1364.77</v>
      </c>
      <c r="AG176" s="173">
        <f t="shared" si="69"/>
        <v>-2635.23</v>
      </c>
      <c r="AI176" s="169">
        <v>4000</v>
      </c>
      <c r="AJ176" s="169">
        <v>4000</v>
      </c>
      <c r="AK176" s="169">
        <f t="shared" si="55"/>
        <v>4000</v>
      </c>
      <c r="AL176" s="171">
        <f>IFERROR(VLOOKUP(B176,[3]rptBudgetaryBudgetCrossOrganiza!$A$7207:$N$7396,13,FALSE),"0")</f>
        <v>269.38</v>
      </c>
      <c r="AM176" s="171"/>
      <c r="AN176" s="171"/>
      <c r="AO176" s="171"/>
      <c r="AP176" s="171"/>
      <c r="AQ176" s="171">
        <f t="shared" si="62"/>
        <v>-4000</v>
      </c>
      <c r="AS176" s="142"/>
      <c r="AT176" s="142"/>
      <c r="AU176" s="142"/>
      <c r="AV176" s="142"/>
      <c r="AW176" s="142"/>
      <c r="AX176" s="142"/>
      <c r="AY176" s="142"/>
      <c r="AZ176" s="142">
        <f t="shared" si="71"/>
        <v>0</v>
      </c>
    </row>
    <row r="177" spans="1:52" x14ac:dyDescent="0.2">
      <c r="A177" s="191">
        <v>6</v>
      </c>
      <c r="B177" s="143" t="s">
        <v>257</v>
      </c>
      <c r="C177" s="192" t="str">
        <f t="shared" si="65"/>
        <v>20</v>
      </c>
      <c r="D177" s="192" t="str">
        <f t="shared" si="66"/>
        <v>28</v>
      </c>
      <c r="E177" s="185" t="str">
        <f t="shared" si="67"/>
        <v>852</v>
      </c>
      <c r="F177" s="143" t="str">
        <f t="shared" si="68"/>
        <v>6600.05</v>
      </c>
      <c r="G177" s="143" t="s">
        <v>276</v>
      </c>
      <c r="H177" s="141">
        <v>0</v>
      </c>
      <c r="I177" s="141">
        <v>0</v>
      </c>
      <c r="J177" s="141"/>
      <c r="K177" s="141"/>
      <c r="L177" s="141"/>
      <c r="M177" s="141">
        <v>0</v>
      </c>
      <c r="N177" s="141">
        <v>0</v>
      </c>
      <c r="O177" s="141">
        <f t="shared" si="61"/>
        <v>0</v>
      </c>
      <c r="Q177" s="142">
        <f>IFERROR(VLOOKUP(B177,[2]rptBudgetaryBudgetCrossOrganiza!$A$2:$K$226,5,FALSE),"0")</f>
        <v>0</v>
      </c>
      <c r="R177" s="142">
        <f>IFERROR(VLOOKUP(B177,[2]rptBudgetaryBudgetCrossOrganiza!$A$2:$K$226,7,FALSE),"0")</f>
        <v>0</v>
      </c>
      <c r="S177" s="142"/>
      <c r="T177" s="142"/>
      <c r="U177" s="142"/>
      <c r="V177" s="142">
        <f>IFERROR(VLOOKUP(B177,[2]rptBudgetaryBudgetCrossOrganiza!$A$2:$K$226,10,FALSE),"0")</f>
        <v>0</v>
      </c>
      <c r="W177" s="142">
        <v>0</v>
      </c>
      <c r="X177" s="142">
        <f t="shared" si="70"/>
        <v>0</v>
      </c>
      <c r="Z177" s="177">
        <v>100</v>
      </c>
      <c r="AA177" s="177">
        <v>100</v>
      </c>
      <c r="AB177" s="173"/>
      <c r="AC177" s="173"/>
      <c r="AD177" s="173"/>
      <c r="AE177" s="177">
        <v>0</v>
      </c>
      <c r="AF177" s="173">
        <v>0</v>
      </c>
      <c r="AG177" s="173">
        <f t="shared" si="69"/>
        <v>-100</v>
      </c>
      <c r="AI177" s="169">
        <v>100</v>
      </c>
      <c r="AJ177" s="169">
        <v>100</v>
      </c>
      <c r="AK177" s="169">
        <f t="shared" si="55"/>
        <v>100</v>
      </c>
      <c r="AL177" s="171">
        <f>IFERROR(VLOOKUP(B177,[3]rptBudgetaryBudgetCrossOrganiza!$A$7207:$N$7396,13,FALSE),"0")</f>
        <v>0</v>
      </c>
      <c r="AM177" s="171"/>
      <c r="AN177" s="171"/>
      <c r="AO177" s="171"/>
      <c r="AP177" s="171"/>
      <c r="AQ177" s="171">
        <f t="shared" si="62"/>
        <v>-100</v>
      </c>
      <c r="AS177" s="142"/>
      <c r="AT177" s="142"/>
      <c r="AU177" s="142"/>
      <c r="AV177" s="142"/>
      <c r="AW177" s="142"/>
      <c r="AX177" s="142"/>
      <c r="AY177" s="142"/>
      <c r="AZ177" s="142">
        <f t="shared" si="71"/>
        <v>0</v>
      </c>
    </row>
    <row r="178" spans="1:52" x14ac:dyDescent="0.2">
      <c r="A178" s="191">
        <v>6</v>
      </c>
      <c r="B178" s="143" t="s">
        <v>258</v>
      </c>
      <c r="C178" s="192" t="str">
        <f t="shared" si="65"/>
        <v>20</v>
      </c>
      <c r="D178" s="192" t="str">
        <f t="shared" si="66"/>
        <v>28</v>
      </c>
      <c r="E178" s="185" t="str">
        <f t="shared" si="67"/>
        <v>852</v>
      </c>
      <c r="F178" s="143" t="str">
        <f t="shared" si="68"/>
        <v>6600.25</v>
      </c>
      <c r="G178" s="143" t="s">
        <v>112</v>
      </c>
      <c r="H178" s="141">
        <v>0</v>
      </c>
      <c r="I178" s="141">
        <v>0</v>
      </c>
      <c r="J178" s="141"/>
      <c r="K178" s="141"/>
      <c r="L178" s="141"/>
      <c r="M178" s="141">
        <v>0</v>
      </c>
      <c r="N178" s="141">
        <v>0</v>
      </c>
      <c r="O178" s="141">
        <f t="shared" si="61"/>
        <v>0</v>
      </c>
      <c r="Q178" s="142">
        <f>IFERROR(VLOOKUP(B178,[2]rptBudgetaryBudgetCrossOrganiza!$A$2:$K$226,5,FALSE),"0")</f>
        <v>0</v>
      </c>
      <c r="R178" s="142">
        <f>IFERROR(VLOOKUP(B178,[2]rptBudgetaryBudgetCrossOrganiza!$A$2:$K$226,7,FALSE),"0")</f>
        <v>0</v>
      </c>
      <c r="S178" s="142"/>
      <c r="T178" s="142"/>
      <c r="U178" s="142"/>
      <c r="V178" s="142">
        <f>IFERROR(VLOOKUP(B178,[2]rptBudgetaryBudgetCrossOrganiza!$A$2:$K$226,10,FALSE),"0")</f>
        <v>0</v>
      </c>
      <c r="W178" s="142">
        <v>0</v>
      </c>
      <c r="X178" s="142">
        <f t="shared" si="70"/>
        <v>0</v>
      </c>
      <c r="Z178" s="177">
        <v>4720</v>
      </c>
      <c r="AA178" s="177">
        <v>4720</v>
      </c>
      <c r="AB178" s="173"/>
      <c r="AC178" s="173"/>
      <c r="AD178" s="173"/>
      <c r="AE178" s="177">
        <v>3539.97</v>
      </c>
      <c r="AF178" s="173">
        <v>3539.97</v>
      </c>
      <c r="AG178" s="173">
        <f t="shared" si="69"/>
        <v>-1180.0300000000002</v>
      </c>
      <c r="AI178" s="169">
        <v>4720</v>
      </c>
      <c r="AJ178" s="169">
        <v>4720</v>
      </c>
      <c r="AK178" s="169">
        <f t="shared" si="55"/>
        <v>4720</v>
      </c>
      <c r="AL178" s="171">
        <f>IFERROR(VLOOKUP(B178,[3]rptBudgetaryBudgetCrossOrganiza!$A$7207:$N$7396,13,FALSE),"0")</f>
        <v>0</v>
      </c>
      <c r="AM178" s="171"/>
      <c r="AN178" s="171"/>
      <c r="AO178" s="171"/>
      <c r="AP178" s="171"/>
      <c r="AQ178" s="171">
        <f t="shared" si="62"/>
        <v>-4720</v>
      </c>
      <c r="AS178" s="142"/>
      <c r="AT178" s="142"/>
      <c r="AU178" s="142"/>
      <c r="AV178" s="142"/>
      <c r="AW178" s="142"/>
      <c r="AX178" s="142"/>
      <c r="AY178" s="142"/>
      <c r="AZ178" s="142">
        <f t="shared" si="71"/>
        <v>0</v>
      </c>
    </row>
    <row r="179" spans="1:52" x14ac:dyDescent="0.2">
      <c r="A179" s="191">
        <v>6</v>
      </c>
      <c r="B179" s="143" t="s">
        <v>259</v>
      </c>
      <c r="C179" s="192" t="str">
        <f t="shared" si="65"/>
        <v>20</v>
      </c>
      <c r="D179" s="192" t="str">
        <f t="shared" si="66"/>
        <v>28</v>
      </c>
      <c r="E179" s="185" t="str">
        <f t="shared" si="67"/>
        <v>852</v>
      </c>
      <c r="F179" s="143" t="str">
        <f t="shared" si="68"/>
        <v>6600.27</v>
      </c>
      <c r="G179" s="143" t="s">
        <v>277</v>
      </c>
      <c r="H179" s="141">
        <v>0</v>
      </c>
      <c r="I179" s="141">
        <v>0</v>
      </c>
      <c r="J179" s="141"/>
      <c r="K179" s="141"/>
      <c r="L179" s="141"/>
      <c r="M179" s="141">
        <v>0</v>
      </c>
      <c r="N179" s="141">
        <v>0</v>
      </c>
      <c r="O179" s="141">
        <f t="shared" si="61"/>
        <v>0</v>
      </c>
      <c r="Q179" s="142">
        <f>IFERROR(VLOOKUP(B179,[2]rptBudgetaryBudgetCrossOrganiza!$A$2:$K$226,5,FALSE),"0")</f>
        <v>10500</v>
      </c>
      <c r="R179" s="142">
        <f>IFERROR(VLOOKUP(B179,[2]rptBudgetaryBudgetCrossOrganiza!$A$2:$K$226,7,FALSE),"0")</f>
        <v>10500</v>
      </c>
      <c r="S179" s="142"/>
      <c r="T179" s="142"/>
      <c r="U179" s="142"/>
      <c r="V179" s="142">
        <f>IFERROR(VLOOKUP(B179,[2]rptBudgetaryBudgetCrossOrganiza!$A$2:$K$226,10,FALSE),"0")</f>
        <v>3316.25</v>
      </c>
      <c r="W179" s="142">
        <v>3316.25</v>
      </c>
      <c r="X179" s="142">
        <f t="shared" si="70"/>
        <v>-7183.75</v>
      </c>
      <c r="Z179" s="177">
        <v>15000</v>
      </c>
      <c r="AA179" s="177">
        <v>15000</v>
      </c>
      <c r="AB179" s="173"/>
      <c r="AC179" s="173"/>
      <c r="AD179" s="173"/>
      <c r="AE179" s="177">
        <v>10790.41</v>
      </c>
      <c r="AF179" s="173">
        <v>10790.41</v>
      </c>
      <c r="AG179" s="173">
        <f t="shared" si="69"/>
        <v>-4209.59</v>
      </c>
      <c r="AI179" s="169">
        <v>15000</v>
      </c>
      <c r="AJ179" s="169">
        <v>15000</v>
      </c>
      <c r="AK179" s="169">
        <f t="shared" si="55"/>
        <v>15000</v>
      </c>
      <c r="AL179" s="171">
        <f>IFERROR(VLOOKUP(B179,[3]rptBudgetaryBudgetCrossOrganiza!$A$7207:$N$7396,13,FALSE),"0")</f>
        <v>0</v>
      </c>
      <c r="AM179" s="171"/>
      <c r="AN179" s="171"/>
      <c r="AO179" s="171"/>
      <c r="AP179" s="171"/>
      <c r="AQ179" s="171">
        <f t="shared" si="62"/>
        <v>-15000</v>
      </c>
      <c r="AS179" s="142"/>
      <c r="AT179" s="142"/>
      <c r="AU179" s="142"/>
      <c r="AV179" s="142"/>
      <c r="AW179" s="142"/>
      <c r="AX179" s="142"/>
      <c r="AY179" s="142"/>
      <c r="AZ179" s="142">
        <f t="shared" si="71"/>
        <v>0</v>
      </c>
    </row>
    <row r="180" spans="1:52" x14ac:dyDescent="0.2">
      <c r="A180" s="191">
        <v>8</v>
      </c>
      <c r="B180" s="143" t="s">
        <v>260</v>
      </c>
      <c r="C180" s="192" t="str">
        <f t="shared" si="65"/>
        <v>20</v>
      </c>
      <c r="D180" s="192" t="str">
        <f t="shared" si="66"/>
        <v>28</v>
      </c>
      <c r="E180" s="185" t="str">
        <f t="shared" si="67"/>
        <v>852</v>
      </c>
      <c r="F180" s="143" t="str">
        <f t="shared" si="68"/>
        <v>8300.97</v>
      </c>
      <c r="G180" s="143" t="s">
        <v>279</v>
      </c>
      <c r="H180" s="141">
        <v>0</v>
      </c>
      <c r="I180" s="141">
        <v>0</v>
      </c>
      <c r="J180" s="141"/>
      <c r="K180" s="141"/>
      <c r="L180" s="141"/>
      <c r="M180" s="141">
        <v>0</v>
      </c>
      <c r="N180" s="141">
        <v>0</v>
      </c>
      <c r="O180" s="141">
        <f t="shared" si="61"/>
        <v>0</v>
      </c>
      <c r="Q180" s="142">
        <f>IFERROR(VLOOKUP(B180,[2]rptBudgetaryBudgetCrossOrganiza!$A$2:$K$226,5,FALSE),"0")</f>
        <v>5000</v>
      </c>
      <c r="R180" s="142">
        <f>IFERROR(VLOOKUP(B180,[2]rptBudgetaryBudgetCrossOrganiza!$A$2:$K$226,7,FALSE),"0")</f>
        <v>5000</v>
      </c>
      <c r="S180" s="142"/>
      <c r="T180" s="142"/>
      <c r="U180" s="142"/>
      <c r="V180" s="142">
        <f>IFERROR(VLOOKUP(B180,[2]rptBudgetaryBudgetCrossOrganiza!$A$2:$K$226,10,FALSE),"0")</f>
        <v>0</v>
      </c>
      <c r="W180" s="142">
        <v>0</v>
      </c>
      <c r="X180" s="142"/>
      <c r="Z180" s="177">
        <v>10000</v>
      </c>
      <c r="AA180" s="177">
        <v>10000</v>
      </c>
      <c r="AB180" s="173"/>
      <c r="AC180" s="173"/>
      <c r="AD180" s="173"/>
      <c r="AE180" s="177">
        <v>0</v>
      </c>
      <c r="AF180" s="173">
        <v>0</v>
      </c>
      <c r="AG180" s="173">
        <f t="shared" si="69"/>
        <v>-10000</v>
      </c>
      <c r="AI180" s="169">
        <v>10000</v>
      </c>
      <c r="AJ180" s="169">
        <v>10000</v>
      </c>
      <c r="AK180" s="169">
        <f t="shared" si="55"/>
        <v>10000</v>
      </c>
      <c r="AL180" s="171">
        <f>IFERROR(VLOOKUP(B180,[3]rptBudgetaryBudgetCrossOrganiza!$A$7207:$N$7396,13,FALSE),"0")</f>
        <v>0</v>
      </c>
      <c r="AM180" s="171"/>
      <c r="AN180" s="171"/>
      <c r="AO180" s="171"/>
      <c r="AP180" s="171"/>
      <c r="AQ180" s="171">
        <f t="shared" si="62"/>
        <v>-10000</v>
      </c>
      <c r="AS180" s="142"/>
      <c r="AT180" s="142"/>
      <c r="AU180" s="142"/>
      <c r="AV180" s="142"/>
      <c r="AW180" s="142"/>
      <c r="AX180" s="142"/>
      <c r="AY180" s="142"/>
      <c r="AZ180" s="142"/>
    </row>
    <row r="181" spans="1:52" x14ac:dyDescent="0.2">
      <c r="A181" s="196">
        <v>5</v>
      </c>
      <c r="B181" s="143" t="s">
        <v>327</v>
      </c>
      <c r="C181" s="192" t="str">
        <f t="shared" si="65"/>
        <v>20</v>
      </c>
      <c r="D181" s="192" t="str">
        <f t="shared" si="66"/>
        <v>28</v>
      </c>
      <c r="E181" s="185" t="str">
        <f t="shared" si="67"/>
        <v>853</v>
      </c>
      <c r="F181" s="143" t="str">
        <f t="shared" si="68"/>
        <v>6000.01</v>
      </c>
      <c r="G181" s="143" t="s">
        <v>85</v>
      </c>
      <c r="H181" s="141">
        <v>0</v>
      </c>
      <c r="I181" s="141">
        <v>0</v>
      </c>
      <c r="J181" s="141"/>
      <c r="K181" s="141"/>
      <c r="L181" s="141"/>
      <c r="M181" s="141">
        <v>0</v>
      </c>
      <c r="N181" s="141">
        <v>0</v>
      </c>
      <c r="O181" s="141">
        <f t="shared" si="61"/>
        <v>0</v>
      </c>
      <c r="Q181" s="142">
        <f>IFERROR(VLOOKUP(B181,[2]rptBudgetaryBudgetCrossOrganiza!$A$2:$K$226,5,FALSE),"0")</f>
        <v>0</v>
      </c>
      <c r="R181" s="142">
        <f>IFERROR(VLOOKUP(B181,[2]rptBudgetaryBudgetCrossOrganiza!$A$2:$K$226,7,FALSE),"0")</f>
        <v>0</v>
      </c>
      <c r="S181" s="142"/>
      <c r="T181" s="142"/>
      <c r="U181" s="142"/>
      <c r="V181" s="142">
        <f>IFERROR(VLOOKUP(B181,[2]rptBudgetaryBudgetCrossOrganiza!$A$2:$K$226,10,FALSE),"0")</f>
        <v>0</v>
      </c>
      <c r="W181" s="142">
        <v>0</v>
      </c>
      <c r="X181" s="142">
        <f t="shared" ref="X181:X190" si="72">W181-R181</f>
        <v>0</v>
      </c>
      <c r="Z181" s="177">
        <v>0</v>
      </c>
      <c r="AA181" s="177">
        <v>0</v>
      </c>
      <c r="AB181" s="173"/>
      <c r="AC181" s="173"/>
      <c r="AD181" s="173"/>
      <c r="AE181" s="177">
        <v>0</v>
      </c>
      <c r="AF181" s="173">
        <v>0</v>
      </c>
      <c r="AG181" s="173">
        <f t="shared" si="69"/>
        <v>0</v>
      </c>
      <c r="AI181" s="169">
        <v>0</v>
      </c>
      <c r="AJ181" s="169">
        <v>0</v>
      </c>
      <c r="AK181" s="169">
        <f t="shared" si="55"/>
        <v>0</v>
      </c>
      <c r="AL181" s="171">
        <f>IFERROR(VLOOKUP(B181,[3]rptBudgetaryBudgetCrossOrganiza!$A$7207:$N$7396,13,FALSE),"0")</f>
        <v>0</v>
      </c>
      <c r="AM181" s="171"/>
      <c r="AN181" s="171"/>
      <c r="AO181" s="171"/>
      <c r="AP181" s="171"/>
      <c r="AQ181" s="171">
        <f t="shared" si="62"/>
        <v>0</v>
      </c>
      <c r="AS181" s="142"/>
      <c r="AT181" s="142"/>
      <c r="AU181" s="142"/>
      <c r="AV181" s="142"/>
      <c r="AW181" s="142"/>
      <c r="AX181" s="142"/>
      <c r="AY181" s="142"/>
      <c r="AZ181" s="142">
        <f t="shared" ref="AZ181:AZ190" si="73">AY181-AT181</f>
        <v>0</v>
      </c>
    </row>
    <row r="182" spans="1:52" x14ac:dyDescent="0.2">
      <c r="A182" s="196">
        <v>5</v>
      </c>
      <c r="B182" s="143" t="s">
        <v>344</v>
      </c>
      <c r="C182" s="192" t="str">
        <f t="shared" si="65"/>
        <v>20</v>
      </c>
      <c r="D182" s="192" t="str">
        <f t="shared" si="66"/>
        <v>28</v>
      </c>
      <c r="E182" s="185" t="str">
        <f t="shared" si="67"/>
        <v>853</v>
      </c>
      <c r="F182" s="143" t="str">
        <f t="shared" si="68"/>
        <v>6000.10</v>
      </c>
      <c r="G182" s="143" t="s">
        <v>270</v>
      </c>
      <c r="H182" s="141">
        <v>0</v>
      </c>
      <c r="I182" s="141">
        <v>0</v>
      </c>
      <c r="J182" s="141"/>
      <c r="K182" s="141"/>
      <c r="L182" s="141"/>
      <c r="M182" s="141">
        <v>0</v>
      </c>
      <c r="N182" s="141">
        <v>0</v>
      </c>
      <c r="O182" s="141">
        <f t="shared" si="61"/>
        <v>0</v>
      </c>
      <c r="Q182" s="142">
        <f>IFERROR(VLOOKUP(B182,[2]rptBudgetaryBudgetCrossOrganiza!$A$2:$K$226,5,FALSE),"0")</f>
        <v>0</v>
      </c>
      <c r="R182" s="142">
        <f>IFERROR(VLOOKUP(B182,[2]rptBudgetaryBudgetCrossOrganiza!$A$2:$K$226,7,FALSE),"0")</f>
        <v>0</v>
      </c>
      <c r="S182" s="142"/>
      <c r="T182" s="142"/>
      <c r="U182" s="142"/>
      <c r="V182" s="142">
        <f>IFERROR(VLOOKUP(B182,[2]rptBudgetaryBudgetCrossOrganiza!$A$2:$K$226,10,FALSE),"0")</f>
        <v>0</v>
      </c>
      <c r="W182" s="142">
        <v>0</v>
      </c>
      <c r="X182" s="142">
        <f t="shared" si="72"/>
        <v>0</v>
      </c>
      <c r="Z182" s="177">
        <v>0</v>
      </c>
      <c r="AA182" s="177">
        <v>0</v>
      </c>
      <c r="AB182" s="173"/>
      <c r="AC182" s="173"/>
      <c r="AD182" s="173"/>
      <c r="AE182" s="177">
        <v>0</v>
      </c>
      <c r="AF182" s="173">
        <v>0</v>
      </c>
      <c r="AG182" s="173">
        <f t="shared" si="69"/>
        <v>0</v>
      </c>
      <c r="AI182" s="169">
        <v>0</v>
      </c>
      <c r="AJ182" s="169">
        <v>0</v>
      </c>
      <c r="AK182" s="169">
        <f t="shared" si="55"/>
        <v>0</v>
      </c>
      <c r="AL182" s="171">
        <f>IFERROR(VLOOKUP(B182,[3]rptBudgetaryBudgetCrossOrganiza!$A$7207:$N$7396,13,FALSE),"0")</f>
        <v>0</v>
      </c>
      <c r="AM182" s="171"/>
      <c r="AN182" s="171"/>
      <c r="AO182" s="171"/>
      <c r="AP182" s="171"/>
      <c r="AQ182" s="171">
        <f t="shared" si="62"/>
        <v>0</v>
      </c>
      <c r="AS182" s="142"/>
      <c r="AT182" s="142"/>
      <c r="AU182" s="142"/>
      <c r="AV182" s="142"/>
      <c r="AW182" s="142"/>
      <c r="AX182" s="142"/>
      <c r="AY182" s="142"/>
      <c r="AZ182" s="142">
        <f t="shared" si="73"/>
        <v>0</v>
      </c>
    </row>
    <row r="183" spans="1:52" x14ac:dyDescent="0.2">
      <c r="A183" s="196">
        <v>6</v>
      </c>
      <c r="B183" s="143" t="s">
        <v>261</v>
      </c>
      <c r="C183" s="192" t="str">
        <f t="shared" si="65"/>
        <v>20</v>
      </c>
      <c r="D183" s="192" t="str">
        <f t="shared" si="66"/>
        <v>28</v>
      </c>
      <c r="E183" s="185" t="str">
        <f t="shared" si="67"/>
        <v>853</v>
      </c>
      <c r="F183" s="143" t="str">
        <f t="shared" si="68"/>
        <v>6000.11</v>
      </c>
      <c r="G183" s="143" t="s">
        <v>271</v>
      </c>
      <c r="H183" s="141">
        <v>0</v>
      </c>
      <c r="I183" s="141">
        <v>0</v>
      </c>
      <c r="J183" s="141"/>
      <c r="K183" s="141"/>
      <c r="L183" s="141"/>
      <c r="M183" s="141">
        <v>0</v>
      </c>
      <c r="N183" s="141">
        <v>0</v>
      </c>
      <c r="O183" s="141">
        <f t="shared" si="61"/>
        <v>0</v>
      </c>
      <c r="Q183" s="142">
        <f>IFERROR(VLOOKUP(B183,[2]rptBudgetaryBudgetCrossOrganiza!$A$2:$K$226,5,FALSE),"0")</f>
        <v>0</v>
      </c>
      <c r="R183" s="142">
        <f>IFERROR(VLOOKUP(B183,[2]rptBudgetaryBudgetCrossOrganiza!$A$2:$K$226,7,FALSE),"0")</f>
        <v>0</v>
      </c>
      <c r="S183" s="142"/>
      <c r="T183" s="142"/>
      <c r="U183" s="142"/>
      <c r="V183" s="142">
        <f>IFERROR(VLOOKUP(B183,[2]rptBudgetaryBudgetCrossOrganiza!$A$2:$K$226,10,FALSE),"0")</f>
        <v>0</v>
      </c>
      <c r="W183" s="142">
        <v>0</v>
      </c>
      <c r="X183" s="142">
        <f t="shared" si="72"/>
        <v>0</v>
      </c>
      <c r="Z183" s="177">
        <v>0</v>
      </c>
      <c r="AA183" s="177">
        <v>0</v>
      </c>
      <c r="AB183" s="173"/>
      <c r="AC183" s="173"/>
      <c r="AD183" s="173"/>
      <c r="AE183" s="177">
        <v>0</v>
      </c>
      <c r="AF183" s="173">
        <v>0</v>
      </c>
      <c r="AG183" s="173">
        <f t="shared" si="69"/>
        <v>0</v>
      </c>
      <c r="AI183" s="169">
        <v>0</v>
      </c>
      <c r="AJ183" s="169">
        <v>0</v>
      </c>
      <c r="AK183" s="169">
        <f t="shared" si="55"/>
        <v>0</v>
      </c>
      <c r="AL183" s="171">
        <f>IFERROR(VLOOKUP(B183,[3]rptBudgetaryBudgetCrossOrganiza!$A$7207:$N$7396,13,FALSE),"0")</f>
        <v>0</v>
      </c>
      <c r="AM183" s="171"/>
      <c r="AN183" s="171"/>
      <c r="AO183" s="171"/>
      <c r="AP183" s="171"/>
      <c r="AQ183" s="171">
        <f t="shared" si="62"/>
        <v>0</v>
      </c>
      <c r="AS183" s="142"/>
      <c r="AT183" s="142"/>
      <c r="AU183" s="142"/>
      <c r="AV183" s="142"/>
      <c r="AW183" s="142"/>
      <c r="AX183" s="142"/>
      <c r="AY183" s="142"/>
      <c r="AZ183" s="142">
        <f t="shared" si="73"/>
        <v>0</v>
      </c>
    </row>
    <row r="184" spans="1:52" x14ac:dyDescent="0.2">
      <c r="A184" s="191">
        <v>6</v>
      </c>
      <c r="B184" s="143" t="s">
        <v>262</v>
      </c>
      <c r="C184" s="192" t="str">
        <f t="shared" si="65"/>
        <v>20</v>
      </c>
      <c r="D184" s="192" t="str">
        <f t="shared" si="66"/>
        <v>28</v>
      </c>
      <c r="E184" s="185" t="str">
        <f t="shared" si="67"/>
        <v>853</v>
      </c>
      <c r="F184" s="143" t="str">
        <f t="shared" si="68"/>
        <v>6100.01</v>
      </c>
      <c r="G184" s="143" t="s">
        <v>86</v>
      </c>
      <c r="H184" s="141">
        <v>0</v>
      </c>
      <c r="I184" s="141">
        <v>0</v>
      </c>
      <c r="J184" s="141"/>
      <c r="K184" s="141"/>
      <c r="L184" s="141"/>
      <c r="M184" s="141">
        <v>0</v>
      </c>
      <c r="N184" s="141">
        <v>0</v>
      </c>
      <c r="O184" s="141">
        <f t="shared" si="61"/>
        <v>0</v>
      </c>
      <c r="Q184" s="142">
        <f>IFERROR(VLOOKUP(B184,[2]rptBudgetaryBudgetCrossOrganiza!$A$2:$K$226,5,FALSE),"0")</f>
        <v>0</v>
      </c>
      <c r="R184" s="142">
        <f>IFERROR(VLOOKUP(B184,[2]rptBudgetaryBudgetCrossOrganiza!$A$2:$K$226,7,FALSE),"0")</f>
        <v>0</v>
      </c>
      <c r="S184" s="142"/>
      <c r="T184" s="142"/>
      <c r="U184" s="142"/>
      <c r="V184" s="142">
        <f>IFERROR(VLOOKUP(B184,[2]rptBudgetaryBudgetCrossOrganiza!$A$2:$K$226,10,FALSE),"0")</f>
        <v>0</v>
      </c>
      <c r="W184" s="142">
        <v>0</v>
      </c>
      <c r="X184" s="142">
        <f t="shared" si="72"/>
        <v>0</v>
      </c>
      <c r="Z184" s="177">
        <v>0</v>
      </c>
      <c r="AA184" s="177">
        <v>0</v>
      </c>
      <c r="AB184" s="173"/>
      <c r="AC184" s="173"/>
      <c r="AD184" s="173"/>
      <c r="AE184" s="177">
        <v>0</v>
      </c>
      <c r="AF184" s="173">
        <v>0</v>
      </c>
      <c r="AG184" s="173">
        <f t="shared" si="69"/>
        <v>0</v>
      </c>
      <c r="AI184" s="169">
        <v>0</v>
      </c>
      <c r="AJ184" s="169">
        <v>0</v>
      </c>
      <c r="AK184" s="169">
        <f t="shared" si="55"/>
        <v>0</v>
      </c>
      <c r="AL184" s="171">
        <f>IFERROR(VLOOKUP(B184,[3]rptBudgetaryBudgetCrossOrganiza!$A$7207:$N$7396,13,FALSE),"0")</f>
        <v>0</v>
      </c>
      <c r="AM184" s="171"/>
      <c r="AN184" s="171"/>
      <c r="AO184" s="171"/>
      <c r="AP184" s="171"/>
      <c r="AQ184" s="171">
        <f t="shared" si="62"/>
        <v>0</v>
      </c>
      <c r="AS184" s="142"/>
      <c r="AT184" s="142"/>
      <c r="AU184" s="142"/>
      <c r="AV184" s="142"/>
      <c r="AW184" s="142"/>
      <c r="AX184" s="142"/>
      <c r="AY184" s="142"/>
      <c r="AZ184" s="142">
        <f t="shared" si="73"/>
        <v>0</v>
      </c>
    </row>
    <row r="185" spans="1:52" x14ac:dyDescent="0.2">
      <c r="A185" s="191">
        <v>6</v>
      </c>
      <c r="B185" s="143" t="s">
        <v>263</v>
      </c>
      <c r="C185" s="192" t="str">
        <f t="shared" si="65"/>
        <v>20</v>
      </c>
      <c r="D185" s="192" t="str">
        <f t="shared" si="66"/>
        <v>28</v>
      </c>
      <c r="E185" s="185" t="str">
        <f t="shared" si="67"/>
        <v>853</v>
      </c>
      <c r="F185" s="143" t="str">
        <f t="shared" si="68"/>
        <v>6100.04</v>
      </c>
      <c r="G185" s="143" t="s">
        <v>272</v>
      </c>
      <c r="H185" s="141">
        <v>0</v>
      </c>
      <c r="I185" s="141">
        <v>0</v>
      </c>
      <c r="J185" s="141"/>
      <c r="K185" s="141"/>
      <c r="L185" s="141"/>
      <c r="M185" s="141">
        <v>0</v>
      </c>
      <c r="N185" s="141">
        <v>0</v>
      </c>
      <c r="O185" s="141">
        <f t="shared" si="61"/>
        <v>0</v>
      </c>
      <c r="Q185" s="142">
        <f>IFERROR(VLOOKUP(B185,[2]rptBudgetaryBudgetCrossOrganiza!$A$2:$K$226,5,FALSE),"0")</f>
        <v>0</v>
      </c>
      <c r="R185" s="142">
        <f>IFERROR(VLOOKUP(B185,[2]rptBudgetaryBudgetCrossOrganiza!$A$2:$K$226,7,FALSE),"0")</f>
        <v>0</v>
      </c>
      <c r="S185" s="142"/>
      <c r="T185" s="142"/>
      <c r="U185" s="142"/>
      <c r="V185" s="142">
        <f>IFERROR(VLOOKUP(B185,[2]rptBudgetaryBudgetCrossOrganiza!$A$2:$K$226,10,FALSE),"0")</f>
        <v>0</v>
      </c>
      <c r="W185" s="142">
        <v>0</v>
      </c>
      <c r="X185" s="142">
        <f t="shared" si="72"/>
        <v>0</v>
      </c>
      <c r="Z185" s="177">
        <v>0</v>
      </c>
      <c r="AA185" s="177">
        <v>0</v>
      </c>
      <c r="AB185" s="173"/>
      <c r="AC185" s="173"/>
      <c r="AD185" s="173"/>
      <c r="AE185" s="177">
        <v>0</v>
      </c>
      <c r="AF185" s="173">
        <v>0</v>
      </c>
      <c r="AG185" s="173">
        <f t="shared" si="69"/>
        <v>0</v>
      </c>
      <c r="AI185" s="169">
        <v>0</v>
      </c>
      <c r="AJ185" s="169">
        <v>0</v>
      </c>
      <c r="AK185" s="169">
        <f t="shared" si="55"/>
        <v>0</v>
      </c>
      <c r="AL185" s="171">
        <f>IFERROR(VLOOKUP(B185,[3]rptBudgetaryBudgetCrossOrganiza!$A$7207:$N$7396,13,FALSE),"0")</f>
        <v>0</v>
      </c>
      <c r="AM185" s="171"/>
      <c r="AN185" s="171"/>
      <c r="AO185" s="171"/>
      <c r="AP185" s="171"/>
      <c r="AQ185" s="171">
        <f t="shared" si="62"/>
        <v>0</v>
      </c>
      <c r="AS185" s="142"/>
      <c r="AT185" s="142"/>
      <c r="AU185" s="142"/>
      <c r="AV185" s="142"/>
      <c r="AW185" s="142"/>
      <c r="AX185" s="142"/>
      <c r="AY185" s="142"/>
      <c r="AZ185" s="142">
        <f t="shared" si="73"/>
        <v>0</v>
      </c>
    </row>
    <row r="186" spans="1:52" x14ac:dyDescent="0.2">
      <c r="A186" s="191">
        <v>6</v>
      </c>
      <c r="B186" s="143" t="s">
        <v>264</v>
      </c>
      <c r="C186" s="192" t="str">
        <f t="shared" si="65"/>
        <v>20</v>
      </c>
      <c r="D186" s="192" t="str">
        <f t="shared" si="66"/>
        <v>28</v>
      </c>
      <c r="E186" s="185" t="str">
        <f t="shared" si="67"/>
        <v>853</v>
      </c>
      <c r="F186" s="143" t="str">
        <f t="shared" si="68"/>
        <v>6240.05</v>
      </c>
      <c r="G186" s="143" t="s">
        <v>273</v>
      </c>
      <c r="H186" s="141">
        <v>0</v>
      </c>
      <c r="I186" s="141">
        <v>0</v>
      </c>
      <c r="J186" s="141"/>
      <c r="K186" s="141"/>
      <c r="L186" s="141"/>
      <c r="M186" s="141">
        <v>0</v>
      </c>
      <c r="N186" s="141">
        <v>0</v>
      </c>
      <c r="O186" s="141">
        <f t="shared" si="61"/>
        <v>0</v>
      </c>
      <c r="Q186" s="142">
        <f>IFERROR(VLOOKUP(B186,[2]rptBudgetaryBudgetCrossOrganiza!$A$2:$K$226,5,FALSE),"0")</f>
        <v>0</v>
      </c>
      <c r="R186" s="142">
        <f>IFERROR(VLOOKUP(B186,[2]rptBudgetaryBudgetCrossOrganiza!$A$2:$K$226,7,FALSE),"0")</f>
        <v>0</v>
      </c>
      <c r="S186" s="142"/>
      <c r="T186" s="142"/>
      <c r="U186" s="142"/>
      <c r="V186" s="142">
        <f>IFERROR(VLOOKUP(B186,[2]rptBudgetaryBudgetCrossOrganiza!$A$2:$K$226,10,FALSE),"0")</f>
        <v>0</v>
      </c>
      <c r="W186" s="142">
        <v>0</v>
      </c>
      <c r="X186" s="142">
        <f t="shared" si="72"/>
        <v>0</v>
      </c>
      <c r="Z186" s="177">
        <v>0</v>
      </c>
      <c r="AA186" s="177">
        <v>0</v>
      </c>
      <c r="AB186" s="173"/>
      <c r="AC186" s="173"/>
      <c r="AD186" s="173"/>
      <c r="AE186" s="177">
        <v>0</v>
      </c>
      <c r="AF186" s="173">
        <v>0</v>
      </c>
      <c r="AG186" s="173">
        <f t="shared" si="69"/>
        <v>0</v>
      </c>
      <c r="AI186" s="169">
        <v>0</v>
      </c>
      <c r="AJ186" s="169">
        <v>0</v>
      </c>
      <c r="AK186" s="169">
        <f t="shared" si="55"/>
        <v>0</v>
      </c>
      <c r="AL186" s="171">
        <f>IFERROR(VLOOKUP(B186,[3]rptBudgetaryBudgetCrossOrganiza!$A$7207:$N$7396,13,FALSE),"0")</f>
        <v>0</v>
      </c>
      <c r="AM186" s="171"/>
      <c r="AN186" s="171"/>
      <c r="AO186" s="171"/>
      <c r="AP186" s="171"/>
      <c r="AQ186" s="171">
        <f t="shared" si="62"/>
        <v>0</v>
      </c>
      <c r="AS186" s="142"/>
      <c r="AT186" s="142"/>
      <c r="AU186" s="142"/>
      <c r="AV186" s="142"/>
      <c r="AW186" s="142"/>
      <c r="AX186" s="142"/>
      <c r="AY186" s="142"/>
      <c r="AZ186" s="142">
        <f t="shared" si="73"/>
        <v>0</v>
      </c>
    </row>
    <row r="187" spans="1:52" x14ac:dyDescent="0.2">
      <c r="A187" s="191">
        <v>6</v>
      </c>
      <c r="B187" s="143" t="s">
        <v>265</v>
      </c>
      <c r="C187" s="192" t="str">
        <f t="shared" si="65"/>
        <v>20</v>
      </c>
      <c r="D187" s="192" t="str">
        <f t="shared" si="66"/>
        <v>28</v>
      </c>
      <c r="E187" s="185" t="str">
        <f t="shared" si="67"/>
        <v>853</v>
      </c>
      <c r="F187" s="143" t="str">
        <f t="shared" si="68"/>
        <v>6400.03</v>
      </c>
      <c r="G187" s="143" t="s">
        <v>275</v>
      </c>
      <c r="H187" s="141">
        <v>0</v>
      </c>
      <c r="I187" s="141">
        <v>0</v>
      </c>
      <c r="J187" s="141"/>
      <c r="K187" s="141"/>
      <c r="L187" s="141"/>
      <c r="M187" s="141">
        <v>0</v>
      </c>
      <c r="N187" s="141">
        <v>0</v>
      </c>
      <c r="O187" s="141">
        <f t="shared" si="61"/>
        <v>0</v>
      </c>
      <c r="Q187" s="142">
        <f>IFERROR(VLOOKUP(B187,[2]rptBudgetaryBudgetCrossOrganiza!$A$2:$K$226,5,FALSE),"0")</f>
        <v>0</v>
      </c>
      <c r="R187" s="142">
        <f>IFERROR(VLOOKUP(B187,[2]rptBudgetaryBudgetCrossOrganiza!$A$2:$K$226,7,FALSE),"0")</f>
        <v>0</v>
      </c>
      <c r="S187" s="142"/>
      <c r="T187" s="142"/>
      <c r="U187" s="142"/>
      <c r="V187" s="142">
        <f>IFERROR(VLOOKUP(B187,[2]rptBudgetaryBudgetCrossOrganiza!$A$2:$K$226,10,FALSE),"0")</f>
        <v>0</v>
      </c>
      <c r="W187" s="142">
        <v>0</v>
      </c>
      <c r="X187" s="142">
        <f t="shared" si="72"/>
        <v>0</v>
      </c>
      <c r="Z187" s="177">
        <v>0</v>
      </c>
      <c r="AA187" s="177">
        <v>0</v>
      </c>
      <c r="AB187" s="173"/>
      <c r="AC187" s="173"/>
      <c r="AD187" s="173"/>
      <c r="AE187" s="177">
        <v>0</v>
      </c>
      <c r="AF187" s="173">
        <v>0</v>
      </c>
      <c r="AG187" s="173">
        <f t="shared" si="69"/>
        <v>0</v>
      </c>
      <c r="AI187" s="169">
        <v>0</v>
      </c>
      <c r="AJ187" s="169">
        <v>0</v>
      </c>
      <c r="AK187" s="169">
        <f t="shared" si="55"/>
        <v>0</v>
      </c>
      <c r="AL187" s="171">
        <f>IFERROR(VLOOKUP(B187,[3]rptBudgetaryBudgetCrossOrganiza!$A$7207:$N$7396,13,FALSE),"0")</f>
        <v>0</v>
      </c>
      <c r="AM187" s="171"/>
      <c r="AN187" s="171"/>
      <c r="AO187" s="171"/>
      <c r="AP187" s="171"/>
      <c r="AQ187" s="171">
        <f t="shared" si="62"/>
        <v>0</v>
      </c>
      <c r="AS187" s="142"/>
      <c r="AT187" s="142"/>
      <c r="AU187" s="142"/>
      <c r="AV187" s="142"/>
      <c r="AW187" s="142"/>
      <c r="AX187" s="142"/>
      <c r="AY187" s="142"/>
      <c r="AZ187" s="142">
        <f t="shared" si="73"/>
        <v>0</v>
      </c>
    </row>
    <row r="188" spans="1:52" x14ac:dyDescent="0.2">
      <c r="A188" s="191">
        <v>6</v>
      </c>
      <c r="B188" s="143" t="s">
        <v>266</v>
      </c>
      <c r="C188" s="192" t="str">
        <f t="shared" si="65"/>
        <v>20</v>
      </c>
      <c r="D188" s="192" t="str">
        <f t="shared" si="66"/>
        <v>28</v>
      </c>
      <c r="E188" s="185" t="str">
        <f t="shared" si="67"/>
        <v>853</v>
      </c>
      <c r="F188" s="143" t="str">
        <f t="shared" si="68"/>
        <v>6600.05</v>
      </c>
      <c r="G188" s="143" t="s">
        <v>276</v>
      </c>
      <c r="H188" s="141">
        <v>0</v>
      </c>
      <c r="I188" s="141">
        <v>0</v>
      </c>
      <c r="J188" s="141"/>
      <c r="K188" s="141"/>
      <c r="L188" s="141"/>
      <c r="M188" s="141">
        <v>0</v>
      </c>
      <c r="N188" s="141">
        <v>0</v>
      </c>
      <c r="O188" s="141">
        <f t="shared" si="61"/>
        <v>0</v>
      </c>
      <c r="Q188" s="142">
        <f>IFERROR(VLOOKUP(B188,[2]rptBudgetaryBudgetCrossOrganiza!$A$2:$K$226,5,FALSE),"0")</f>
        <v>0</v>
      </c>
      <c r="R188" s="142">
        <f>IFERROR(VLOOKUP(B188,[2]rptBudgetaryBudgetCrossOrganiza!$A$2:$K$226,7,FALSE),"0")</f>
        <v>0</v>
      </c>
      <c r="S188" s="142"/>
      <c r="T188" s="142"/>
      <c r="U188" s="142"/>
      <c r="V188" s="142">
        <f>IFERROR(VLOOKUP(B188,[2]rptBudgetaryBudgetCrossOrganiza!$A$2:$K$226,10,FALSE),"0")</f>
        <v>0</v>
      </c>
      <c r="W188" s="142">
        <v>0</v>
      </c>
      <c r="X188" s="142">
        <f t="shared" si="72"/>
        <v>0</v>
      </c>
      <c r="Z188" s="177">
        <v>0</v>
      </c>
      <c r="AA188" s="177">
        <v>0</v>
      </c>
      <c r="AB188" s="173"/>
      <c r="AC188" s="173"/>
      <c r="AD188" s="173"/>
      <c r="AE188" s="177">
        <v>0</v>
      </c>
      <c r="AF188" s="173">
        <v>0</v>
      </c>
      <c r="AG188" s="173">
        <f t="shared" si="69"/>
        <v>0</v>
      </c>
      <c r="AI188" s="169">
        <v>0</v>
      </c>
      <c r="AJ188" s="169">
        <v>0</v>
      </c>
      <c r="AK188" s="169">
        <f t="shared" si="55"/>
        <v>0</v>
      </c>
      <c r="AL188" s="171">
        <f>IFERROR(VLOOKUP(B188,[3]rptBudgetaryBudgetCrossOrganiza!$A$7207:$N$7396,13,FALSE),"0")</f>
        <v>0</v>
      </c>
      <c r="AM188" s="171"/>
      <c r="AN188" s="171"/>
      <c r="AO188" s="171"/>
      <c r="AP188" s="171"/>
      <c r="AQ188" s="171">
        <f t="shared" si="62"/>
        <v>0</v>
      </c>
      <c r="AS188" s="142"/>
      <c r="AT188" s="142"/>
      <c r="AU188" s="142"/>
      <c r="AV188" s="142"/>
      <c r="AW188" s="142"/>
      <c r="AX188" s="142"/>
      <c r="AY188" s="142"/>
      <c r="AZ188" s="142">
        <f t="shared" si="73"/>
        <v>0</v>
      </c>
    </row>
    <row r="189" spans="1:52" x14ac:dyDescent="0.2">
      <c r="A189" s="191">
        <v>6</v>
      </c>
      <c r="B189" s="143" t="s">
        <v>267</v>
      </c>
      <c r="C189" s="192" t="str">
        <f t="shared" si="65"/>
        <v>20</v>
      </c>
      <c r="D189" s="192" t="str">
        <f t="shared" si="66"/>
        <v>28</v>
      </c>
      <c r="E189" s="185" t="str">
        <f t="shared" si="67"/>
        <v>853</v>
      </c>
      <c r="F189" s="143" t="str">
        <f t="shared" si="68"/>
        <v>6600.25</v>
      </c>
      <c r="G189" s="143" t="s">
        <v>112</v>
      </c>
      <c r="H189" s="141">
        <v>0</v>
      </c>
      <c r="I189" s="141">
        <v>0</v>
      </c>
      <c r="J189" s="141"/>
      <c r="K189" s="141"/>
      <c r="L189" s="141"/>
      <c r="M189" s="141">
        <v>0</v>
      </c>
      <c r="N189" s="141">
        <v>0</v>
      </c>
      <c r="O189" s="141">
        <f t="shared" si="61"/>
        <v>0</v>
      </c>
      <c r="Q189" s="142">
        <f>IFERROR(VLOOKUP(B189,[2]rptBudgetaryBudgetCrossOrganiza!$A$2:$K$226,5,FALSE),"0")</f>
        <v>0</v>
      </c>
      <c r="R189" s="142">
        <f>IFERROR(VLOOKUP(B189,[2]rptBudgetaryBudgetCrossOrganiza!$A$2:$K$226,7,FALSE),"0")</f>
        <v>0</v>
      </c>
      <c r="S189" s="142"/>
      <c r="T189" s="142"/>
      <c r="U189" s="142"/>
      <c r="V189" s="142">
        <f>IFERROR(VLOOKUP(B189,[2]rptBudgetaryBudgetCrossOrganiza!$A$2:$K$226,10,FALSE),"0")</f>
        <v>0</v>
      </c>
      <c r="W189" s="142">
        <v>0</v>
      </c>
      <c r="X189" s="142">
        <f t="shared" si="72"/>
        <v>0</v>
      </c>
      <c r="Z189" s="177">
        <v>0</v>
      </c>
      <c r="AA189" s="177">
        <v>0</v>
      </c>
      <c r="AB189" s="173"/>
      <c r="AC189" s="173"/>
      <c r="AD189" s="173"/>
      <c r="AE189" s="177">
        <v>0</v>
      </c>
      <c r="AF189" s="173">
        <v>0</v>
      </c>
      <c r="AG189" s="173">
        <f t="shared" si="69"/>
        <v>0</v>
      </c>
      <c r="AI189" s="169">
        <v>0</v>
      </c>
      <c r="AJ189" s="169">
        <v>0</v>
      </c>
      <c r="AK189" s="169">
        <f t="shared" si="55"/>
        <v>0</v>
      </c>
      <c r="AL189" s="171">
        <f>IFERROR(VLOOKUP(B189,[3]rptBudgetaryBudgetCrossOrganiza!$A$7207:$N$7396,13,FALSE),"0")</f>
        <v>0</v>
      </c>
      <c r="AM189" s="171"/>
      <c r="AN189" s="171"/>
      <c r="AO189" s="171"/>
      <c r="AP189" s="171"/>
      <c r="AQ189" s="171">
        <f t="shared" si="62"/>
        <v>0</v>
      </c>
      <c r="AS189" s="142"/>
      <c r="AT189" s="142"/>
      <c r="AU189" s="142"/>
      <c r="AV189" s="142"/>
      <c r="AW189" s="142"/>
      <c r="AX189" s="142"/>
      <c r="AY189" s="142"/>
      <c r="AZ189" s="142">
        <f t="shared" si="73"/>
        <v>0</v>
      </c>
    </row>
    <row r="190" spans="1:52" x14ac:dyDescent="0.2">
      <c r="A190" s="191">
        <v>6</v>
      </c>
      <c r="B190" s="143" t="s">
        <v>268</v>
      </c>
      <c r="C190" s="192" t="str">
        <f t="shared" si="65"/>
        <v>20</v>
      </c>
      <c r="D190" s="192" t="str">
        <f t="shared" si="66"/>
        <v>28</v>
      </c>
      <c r="E190" s="185" t="str">
        <f t="shared" si="67"/>
        <v>853</v>
      </c>
      <c r="F190" s="143" t="str">
        <f t="shared" si="68"/>
        <v>6600.27</v>
      </c>
      <c r="G190" s="143" t="s">
        <v>277</v>
      </c>
      <c r="H190" s="141">
        <v>0</v>
      </c>
      <c r="I190" s="141">
        <v>0</v>
      </c>
      <c r="J190" s="141"/>
      <c r="K190" s="141"/>
      <c r="L190" s="141"/>
      <c r="M190" s="141">
        <v>0</v>
      </c>
      <c r="N190" s="141">
        <v>0</v>
      </c>
      <c r="O190" s="141">
        <f t="shared" ref="O190:O192" si="74">N190-I190</f>
        <v>0</v>
      </c>
      <c r="Q190" s="142">
        <f>IFERROR(VLOOKUP(B190,[2]rptBudgetaryBudgetCrossOrganiza!$A$2:$K$226,5,FALSE),"0")</f>
        <v>0</v>
      </c>
      <c r="R190" s="142">
        <f>IFERROR(VLOOKUP(B190,[2]rptBudgetaryBudgetCrossOrganiza!$A$2:$K$226,7,FALSE),"0")</f>
        <v>0</v>
      </c>
      <c r="S190" s="142"/>
      <c r="T190" s="142"/>
      <c r="U190" s="142"/>
      <c r="V190" s="142">
        <f>IFERROR(VLOOKUP(B190,[2]rptBudgetaryBudgetCrossOrganiza!$A$2:$K$226,10,FALSE),"0")</f>
        <v>0</v>
      </c>
      <c r="W190" s="142">
        <v>0</v>
      </c>
      <c r="X190" s="142">
        <f t="shared" si="72"/>
        <v>0</v>
      </c>
      <c r="Z190" s="177">
        <v>0</v>
      </c>
      <c r="AA190" s="177">
        <v>0</v>
      </c>
      <c r="AB190" s="173"/>
      <c r="AC190" s="173"/>
      <c r="AD190" s="173"/>
      <c r="AE190" s="177">
        <v>0</v>
      </c>
      <c r="AF190" s="173">
        <v>0</v>
      </c>
      <c r="AG190" s="173">
        <f t="shared" si="69"/>
        <v>0</v>
      </c>
      <c r="AI190" s="169">
        <v>0</v>
      </c>
      <c r="AJ190" s="169">
        <v>0</v>
      </c>
      <c r="AK190" s="169">
        <f t="shared" si="55"/>
        <v>0</v>
      </c>
      <c r="AL190" s="171">
        <f>IFERROR(VLOOKUP(B190,[3]rptBudgetaryBudgetCrossOrganiza!$A$7207:$N$7396,13,FALSE),"0")</f>
        <v>0</v>
      </c>
      <c r="AM190" s="171"/>
      <c r="AN190" s="171"/>
      <c r="AO190" s="171"/>
      <c r="AP190" s="171"/>
      <c r="AQ190" s="171">
        <f t="shared" ref="AQ190:AQ192" si="75">AP190-AJ190</f>
        <v>0</v>
      </c>
      <c r="AS190" s="142"/>
      <c r="AT190" s="142"/>
      <c r="AU190" s="142"/>
      <c r="AV190" s="142"/>
      <c r="AW190" s="142"/>
      <c r="AX190" s="142"/>
      <c r="AY190" s="142"/>
      <c r="AZ190" s="142">
        <f t="shared" si="73"/>
        <v>0</v>
      </c>
    </row>
    <row r="191" spans="1:52" x14ac:dyDescent="0.2">
      <c r="A191" s="191">
        <v>8</v>
      </c>
      <c r="B191" s="143" t="s">
        <v>269</v>
      </c>
      <c r="C191" s="192" t="str">
        <f t="shared" si="65"/>
        <v>20</v>
      </c>
      <c r="D191" s="192" t="str">
        <f t="shared" si="66"/>
        <v>28</v>
      </c>
      <c r="E191" s="185" t="str">
        <f t="shared" si="67"/>
        <v>853</v>
      </c>
      <c r="F191" s="143" t="str">
        <f t="shared" si="68"/>
        <v>8300.97</v>
      </c>
      <c r="G191" s="143" t="s">
        <v>279</v>
      </c>
      <c r="H191" s="141">
        <v>0</v>
      </c>
      <c r="I191" s="141">
        <v>0</v>
      </c>
      <c r="J191" s="141"/>
      <c r="K191" s="141"/>
      <c r="L191" s="141"/>
      <c r="M191" s="141">
        <v>0</v>
      </c>
      <c r="N191" s="141">
        <v>0</v>
      </c>
      <c r="O191" s="141">
        <f t="shared" si="74"/>
        <v>0</v>
      </c>
      <c r="Q191" s="142">
        <f>IFERROR(VLOOKUP(B191,[2]rptBudgetaryBudgetCrossOrganiza!$A$2:$K$226,5,FALSE),"0")</f>
        <v>0</v>
      </c>
      <c r="R191" s="142">
        <f>IFERROR(VLOOKUP(B191,[2]rptBudgetaryBudgetCrossOrganiza!$A$2:$K$226,7,FALSE),"0")</f>
        <v>0</v>
      </c>
      <c r="S191" s="142"/>
      <c r="T191" s="142"/>
      <c r="U191" s="142"/>
      <c r="V191" s="142">
        <f>IFERROR(VLOOKUP(B191,[2]rptBudgetaryBudgetCrossOrganiza!$A$2:$K$226,10,FALSE),"0")</f>
        <v>0</v>
      </c>
      <c r="W191" s="142">
        <v>0</v>
      </c>
      <c r="X191" s="142"/>
      <c r="Z191" s="177">
        <v>0</v>
      </c>
      <c r="AA191" s="177">
        <v>0</v>
      </c>
      <c r="AB191" s="173"/>
      <c r="AC191" s="173"/>
      <c r="AD191" s="173"/>
      <c r="AE191" s="177">
        <v>0</v>
      </c>
      <c r="AF191" s="173">
        <v>0</v>
      </c>
      <c r="AG191" s="173">
        <f t="shared" si="69"/>
        <v>0</v>
      </c>
      <c r="AI191" s="169">
        <v>0</v>
      </c>
      <c r="AJ191" s="169">
        <v>0</v>
      </c>
      <c r="AK191" s="169">
        <f t="shared" si="55"/>
        <v>0</v>
      </c>
      <c r="AL191" s="171">
        <f>IFERROR(VLOOKUP(B191,[3]rptBudgetaryBudgetCrossOrganiza!$A$7207:$N$7396,13,FALSE),"0")</f>
        <v>0</v>
      </c>
      <c r="AM191" s="171"/>
      <c r="AN191" s="171"/>
      <c r="AO191" s="171"/>
      <c r="AP191" s="171"/>
      <c r="AQ191" s="171">
        <f t="shared" si="75"/>
        <v>0</v>
      </c>
      <c r="AS191" s="142"/>
      <c r="AT191" s="142"/>
      <c r="AU191" s="142"/>
      <c r="AV191" s="142"/>
      <c r="AW191" s="142"/>
      <c r="AX191" s="142"/>
      <c r="AY191" s="142"/>
      <c r="AZ191" s="142"/>
    </row>
    <row r="192" spans="1:52" x14ac:dyDescent="0.2">
      <c r="A192" s="196">
        <v>5</v>
      </c>
      <c r="B192" s="143" t="s">
        <v>328</v>
      </c>
      <c r="C192" s="192" t="str">
        <f t="shared" si="65"/>
        <v>30</v>
      </c>
      <c r="D192" s="192" t="str">
        <f t="shared" si="66"/>
        <v>40</v>
      </c>
      <c r="E192" s="185" t="str">
        <f t="shared" si="67"/>
        <v>001</v>
      </c>
      <c r="F192" s="143" t="str">
        <f t="shared" si="68"/>
        <v>6000.01</v>
      </c>
      <c r="G192" s="143" t="s">
        <v>85</v>
      </c>
      <c r="H192" s="141">
        <v>0</v>
      </c>
      <c r="I192" s="141">
        <v>0</v>
      </c>
      <c r="J192" s="141"/>
      <c r="K192" s="141"/>
      <c r="L192" s="141"/>
      <c r="M192" s="141">
        <v>0</v>
      </c>
      <c r="N192" s="141">
        <v>0</v>
      </c>
      <c r="O192" s="141">
        <f t="shared" si="74"/>
        <v>0</v>
      </c>
      <c r="Q192" s="142">
        <f>IFERROR(VLOOKUP(B192,[2]rptBudgetaryBudgetCrossOrganiza!$A$2:$K$226,5,FALSE),"0")</f>
        <v>0</v>
      </c>
      <c r="R192" s="142">
        <f>IFERROR(VLOOKUP(B192,[2]rptBudgetaryBudgetCrossOrganiza!$A$2:$K$226,7,FALSE),"0")</f>
        <v>0</v>
      </c>
      <c r="S192" s="142"/>
      <c r="T192" s="142"/>
      <c r="U192" s="142"/>
      <c r="V192" s="142">
        <f>IFERROR(VLOOKUP(B192,[2]rptBudgetaryBudgetCrossOrganiza!$A$2:$K$226,10,FALSE),"0")</f>
        <v>0</v>
      </c>
      <c r="W192" s="142">
        <v>0</v>
      </c>
      <c r="X192" s="142">
        <f>W192-R192</f>
        <v>0</v>
      </c>
      <c r="Z192" s="177">
        <v>0</v>
      </c>
      <c r="AA192" s="177">
        <v>0</v>
      </c>
      <c r="AB192" s="173"/>
      <c r="AC192" s="173"/>
      <c r="AD192" s="173"/>
      <c r="AE192" s="177">
        <v>0</v>
      </c>
      <c r="AF192" s="173">
        <v>0</v>
      </c>
      <c r="AG192" s="173">
        <f t="shared" si="69"/>
        <v>0</v>
      </c>
      <c r="AI192" s="169">
        <v>0</v>
      </c>
      <c r="AJ192" s="169">
        <v>0</v>
      </c>
      <c r="AK192" s="169">
        <f t="shared" si="55"/>
        <v>0</v>
      </c>
      <c r="AL192" s="171">
        <f>IFERROR(VLOOKUP(B192,[3]rptBudgetaryBudgetCrossOrganiza!$A$7207:$N$7396,13,FALSE),"0")</f>
        <v>0</v>
      </c>
      <c r="AM192" s="171"/>
      <c r="AN192" s="171"/>
      <c r="AO192" s="171"/>
      <c r="AP192" s="171"/>
      <c r="AQ192" s="171">
        <f t="shared" si="75"/>
        <v>0</v>
      </c>
      <c r="AS192" s="142"/>
      <c r="AT192" s="142"/>
      <c r="AU192" s="142"/>
      <c r="AV192" s="142"/>
      <c r="AW192" s="142"/>
      <c r="AX192" s="142"/>
      <c r="AY192" s="142"/>
      <c r="AZ192" s="142">
        <f>AY192-AT192</f>
        <v>0</v>
      </c>
    </row>
    <row r="193" spans="8:52" x14ac:dyDescent="0.2">
      <c r="H193" s="143">
        <f>SUBTOTAL(9,H3:H192)</f>
        <v>645975</v>
      </c>
      <c r="I193" s="143">
        <f>SUBTOTAL(9,I3:I192)</f>
        <v>643162</v>
      </c>
      <c r="J193" s="143">
        <f>SUM(J3:J192)</f>
        <v>0</v>
      </c>
      <c r="K193" s="143">
        <f>SUM(K3:K192)</f>
        <v>0</v>
      </c>
      <c r="L193" s="143">
        <f>SUM(L3:L192)</f>
        <v>0</v>
      </c>
      <c r="M193" s="143">
        <f>SUM(M3:M192)</f>
        <v>402653.0400000001</v>
      </c>
      <c r="N193" s="143">
        <f>SUBTOTAL(9,N3:N192)</f>
        <v>402653.0400000001</v>
      </c>
      <c r="O193" s="143">
        <f>SUM(O3:O192)</f>
        <v>-240508.96000000002</v>
      </c>
      <c r="Q193" s="143">
        <f t="shared" ref="Q193:W193" si="76">SUBTOTAL(9,Q3:Q192)</f>
        <v>967981</v>
      </c>
      <c r="R193" s="143">
        <f t="shared" si="76"/>
        <v>970794</v>
      </c>
      <c r="S193" s="143">
        <f t="shared" si="76"/>
        <v>0</v>
      </c>
      <c r="T193" s="143">
        <f t="shared" si="76"/>
        <v>0</v>
      </c>
      <c r="U193" s="143">
        <f t="shared" si="76"/>
        <v>0</v>
      </c>
      <c r="V193" s="143">
        <f t="shared" si="76"/>
        <v>460330.26000000013</v>
      </c>
      <c r="W193" s="143">
        <f t="shared" si="76"/>
        <v>460330.26000000013</v>
      </c>
      <c r="X193" s="143">
        <f>SUM(X3:X192)</f>
        <v>-410463.74</v>
      </c>
      <c r="Z193" s="143">
        <f t="shared" ref="Z193:AG193" si="77">SUBTOTAL(9,Z3:Z192)</f>
        <v>1126814</v>
      </c>
      <c r="AA193" s="143">
        <f t="shared" si="77"/>
        <v>1149814</v>
      </c>
      <c r="AB193" s="143">
        <f t="shared" si="77"/>
        <v>0</v>
      </c>
      <c r="AC193" s="143">
        <f t="shared" si="77"/>
        <v>0</v>
      </c>
      <c r="AD193" s="143">
        <f t="shared" si="77"/>
        <v>0</v>
      </c>
      <c r="AE193" s="143">
        <f t="shared" si="77"/>
        <v>483784.30999999982</v>
      </c>
      <c r="AF193" s="143">
        <f t="shared" si="77"/>
        <v>483784.30999999982</v>
      </c>
      <c r="AG193" s="143">
        <f t="shared" si="77"/>
        <v>-656574.52</v>
      </c>
      <c r="AI193" s="143">
        <f>SUM(AI3:AI192)</f>
        <v>1135439</v>
      </c>
      <c r="AJ193" s="143">
        <f>SUM(AJ3:AJ192)</f>
        <v>1135439</v>
      </c>
      <c r="AK193" s="143">
        <f>SUM(AK3:AK192)</f>
        <v>1135439</v>
      </c>
      <c r="AL193" s="143">
        <f t="shared" ref="AL193:AQ193" si="78">SUM(AL3:AL192)</f>
        <v>48036.730000000018</v>
      </c>
      <c r="AM193" s="143">
        <f t="shared" si="78"/>
        <v>0</v>
      </c>
      <c r="AN193" s="143">
        <f t="shared" si="78"/>
        <v>0</v>
      </c>
      <c r="AO193" s="143">
        <f t="shared" si="78"/>
        <v>0</v>
      </c>
      <c r="AP193" s="143">
        <f t="shared" si="78"/>
        <v>0</v>
      </c>
      <c r="AQ193" s="143">
        <f t="shared" si="78"/>
        <v>-1135439</v>
      </c>
      <c r="AS193" s="143">
        <f t="shared" ref="AS193:AZ193" si="79">SUM(AS3:AS192)</f>
        <v>0</v>
      </c>
      <c r="AT193" s="143">
        <f t="shared" si="79"/>
        <v>0</v>
      </c>
      <c r="AU193" s="143">
        <f t="shared" si="79"/>
        <v>0</v>
      </c>
      <c r="AV193" s="143">
        <f t="shared" si="79"/>
        <v>0</v>
      </c>
      <c r="AW193" s="143">
        <f t="shared" si="79"/>
        <v>0</v>
      </c>
      <c r="AX193" s="143">
        <f t="shared" si="79"/>
        <v>0</v>
      </c>
      <c r="AY193" s="143">
        <f t="shared" si="79"/>
        <v>0</v>
      </c>
      <c r="AZ193" s="143">
        <f t="shared" si="79"/>
        <v>0</v>
      </c>
    </row>
    <row r="195" spans="8:52" x14ac:dyDescent="0.2">
      <c r="I195" s="143">
        <f>H193-I193</f>
        <v>2813</v>
      </c>
    </row>
  </sheetData>
  <autoFilter ref="A2:BJ192"/>
  <sortState ref="A3:WWX192">
    <sortCondition ref="B3:B192"/>
  </sortState>
  <mergeCells count="5">
    <mergeCell ref="H1:O1"/>
    <mergeCell ref="Q1:X1"/>
    <mergeCell ref="Z1:AG1"/>
    <mergeCell ref="AI1:AQ1"/>
    <mergeCell ref="AS1:AZ1"/>
  </mergeCells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topLeftCell="A2" workbookViewId="0">
      <selection activeCell="AK38" sqref="AK38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0" width="15.42578125" style="131" hidden="1" customWidth="1" outlineLevel="1"/>
    <col min="31" max="31" width="1.5703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6.140625" style="131" customWidth="1"/>
    <col min="38" max="41" width="15.42578125" style="131" bestFit="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6" t="s">
        <v>2</v>
      </c>
      <c r="I1" s="206"/>
      <c r="J1" s="206"/>
      <c r="K1" s="206"/>
      <c r="L1" s="206"/>
      <c r="M1" s="206"/>
      <c r="N1" s="206"/>
      <c r="O1" s="145"/>
      <c r="Q1" s="207" t="s">
        <v>3</v>
      </c>
      <c r="R1" s="207"/>
      <c r="S1" s="207"/>
      <c r="T1" s="207"/>
      <c r="U1" s="207"/>
      <c r="V1" s="207"/>
      <c r="W1" s="207"/>
      <c r="X1" s="207"/>
      <c r="Z1" s="208" t="s">
        <v>4</v>
      </c>
      <c r="AA1" s="208"/>
      <c r="AB1" s="208"/>
      <c r="AC1" s="208"/>
      <c r="AD1" s="208"/>
      <c r="AE1" s="208"/>
      <c r="AF1" s="208"/>
      <c r="AG1" s="208"/>
      <c r="AI1" s="209" t="s">
        <v>5</v>
      </c>
      <c r="AJ1" s="209"/>
      <c r="AK1" s="209"/>
      <c r="AL1" s="209"/>
      <c r="AM1" s="209"/>
      <c r="AN1" s="209"/>
      <c r="AO1" s="209"/>
      <c r="AP1" s="209"/>
      <c r="AQ1" s="209"/>
      <c r="AS1" s="207" t="s">
        <v>6</v>
      </c>
      <c r="AT1" s="207"/>
      <c r="AU1" s="207"/>
      <c r="AV1" s="207"/>
      <c r="AW1" s="207"/>
      <c r="AX1" s="207"/>
      <c r="AY1" s="207"/>
      <c r="AZ1" s="207"/>
    </row>
    <row r="2" spans="1:62" s="148" customFormat="1" ht="33" customHeight="1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17</v>
      </c>
      <c r="AG2" s="137" t="s">
        <v>81</v>
      </c>
      <c r="AH2" s="147"/>
      <c r="AI2" s="138" t="s">
        <v>7</v>
      </c>
      <c r="AJ2" s="138" t="s">
        <v>8</v>
      </c>
      <c r="AK2" s="138" t="s">
        <v>360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0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282</v>
      </c>
      <c r="C3" s="192" t="str">
        <f>MID(B3,5,2)</f>
        <v>30</v>
      </c>
      <c r="D3" s="192" t="str">
        <f>MID(B3,8,2)</f>
        <v>40</v>
      </c>
      <c r="E3" s="185" t="str">
        <f>MID(B3,11,3)</f>
        <v>001</v>
      </c>
      <c r="F3" s="129" t="str">
        <f t="shared" ref="F3:F37" si="0">RIGHT(B3,7)</f>
        <v>4000.13</v>
      </c>
      <c r="G3" s="150" t="s">
        <v>317</v>
      </c>
      <c r="H3" s="141">
        <v>0</v>
      </c>
      <c r="I3" s="141">
        <v>0</v>
      </c>
      <c r="J3" s="141"/>
      <c r="K3" s="141"/>
      <c r="L3" s="141"/>
      <c r="M3" s="141">
        <v>0</v>
      </c>
      <c r="N3" s="164">
        <v>0</v>
      </c>
      <c r="O3" s="165">
        <f>N3-H3</f>
        <v>0</v>
      </c>
      <c r="P3" s="147"/>
      <c r="Q3" s="175">
        <v>0</v>
      </c>
      <c r="R3" s="175">
        <v>0</v>
      </c>
      <c r="S3" s="175"/>
      <c r="T3" s="175"/>
      <c r="U3" s="175"/>
      <c r="V3" s="175">
        <v>0</v>
      </c>
      <c r="W3" s="175">
        <v>0</v>
      </c>
      <c r="X3" s="176">
        <f>W3-R3</f>
        <v>0</v>
      </c>
      <c r="Y3" s="167"/>
      <c r="Z3" s="177">
        <v>0</v>
      </c>
      <c r="AA3" s="177">
        <v>0</v>
      </c>
      <c r="AB3" s="177"/>
      <c r="AC3" s="177"/>
      <c r="AD3" s="177"/>
      <c r="AE3" s="177">
        <v>0</v>
      </c>
      <c r="AF3" s="177">
        <v>0</v>
      </c>
      <c r="AG3" s="178">
        <f>AF3-AA3</f>
        <v>0</v>
      </c>
      <c r="AH3" s="167"/>
      <c r="AI3" s="169">
        <v>0</v>
      </c>
      <c r="AJ3" s="169">
        <v>0</v>
      </c>
      <c r="AK3" s="169">
        <f>AJ3</f>
        <v>0</v>
      </c>
      <c r="AL3" s="169">
        <f>IFERROR(VLOOKUP(B3,[4]rptBudgetaryBudgetCrossOrganiza!$A$692:$N$726,13,FALSE),"0")</f>
        <v>0</v>
      </c>
      <c r="AM3" s="169"/>
      <c r="AN3" s="169"/>
      <c r="AO3" s="169"/>
      <c r="AP3" s="169"/>
      <c r="AQ3" s="179">
        <f>AP3-AJ3</f>
        <v>0</v>
      </c>
      <c r="AR3" s="172"/>
      <c r="AS3" s="175"/>
      <c r="AT3" s="175"/>
      <c r="AU3" s="175"/>
      <c r="AV3" s="175"/>
      <c r="AW3" s="175"/>
      <c r="AX3" s="175"/>
      <c r="AY3" s="175"/>
      <c r="AZ3" s="176">
        <f>AY3-AT3</f>
        <v>0</v>
      </c>
      <c r="BA3" s="167"/>
      <c r="BB3" s="167"/>
      <c r="BC3" s="167"/>
      <c r="BD3" s="167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283</v>
      </c>
      <c r="C4" s="192" t="str">
        <f t="shared" ref="C4:C37" si="1">MID(B4,5,2)</f>
        <v>20</v>
      </c>
      <c r="D4" s="192" t="str">
        <f t="shared" ref="D4:D37" si="2">MID(B4,8,2)</f>
        <v>28</v>
      </c>
      <c r="E4" s="185" t="str">
        <f t="shared" ref="E4:E37" si="3">MID(B4,11,3)</f>
        <v>839</v>
      </c>
      <c r="F4" s="129" t="str">
        <f t="shared" si="0"/>
        <v>4560.02</v>
      </c>
      <c r="G4" s="130" t="s">
        <v>318</v>
      </c>
      <c r="H4" s="141">
        <v>0</v>
      </c>
      <c r="I4" s="141">
        <v>0</v>
      </c>
      <c r="J4" s="141"/>
      <c r="K4" s="141"/>
      <c r="L4" s="141"/>
      <c r="M4" s="141">
        <v>0</v>
      </c>
      <c r="N4" s="164">
        <v>0</v>
      </c>
      <c r="O4" s="165">
        <f>N4-H4</f>
        <v>0</v>
      </c>
      <c r="Q4" s="175">
        <v>0</v>
      </c>
      <c r="R4" s="175">
        <v>0</v>
      </c>
      <c r="S4" s="176"/>
      <c r="T4" s="176"/>
      <c r="U4" s="176"/>
      <c r="V4" s="175">
        <v>0</v>
      </c>
      <c r="W4" s="175">
        <v>0</v>
      </c>
      <c r="X4" s="176">
        <f>W4-R4</f>
        <v>0</v>
      </c>
      <c r="Y4" s="143"/>
      <c r="Z4" s="177">
        <v>0</v>
      </c>
      <c r="AA4" s="177">
        <v>0</v>
      </c>
      <c r="AB4" s="177"/>
      <c r="AC4" s="178"/>
      <c r="AD4" s="178"/>
      <c r="AE4" s="177">
        <v>0</v>
      </c>
      <c r="AF4" s="177">
        <v>0</v>
      </c>
      <c r="AG4" s="178">
        <f>AF4-AA4</f>
        <v>0</v>
      </c>
      <c r="AH4" s="143"/>
      <c r="AI4" s="169">
        <v>0</v>
      </c>
      <c r="AJ4" s="169">
        <v>0</v>
      </c>
      <c r="AK4" s="169">
        <f t="shared" ref="AK4:AK37" si="4">AJ4</f>
        <v>0</v>
      </c>
      <c r="AL4" s="169">
        <f>IFERROR(VLOOKUP(B4,[4]rptBudgetaryBudgetCrossOrganiza!$A$692:$N$726,13,FALSE),"0")</f>
        <v>0</v>
      </c>
      <c r="AM4" s="179"/>
      <c r="AN4" s="179"/>
      <c r="AO4" s="179"/>
      <c r="AP4" s="179"/>
      <c r="AQ4" s="179">
        <f>AP4-AJ4</f>
        <v>0</v>
      </c>
      <c r="AR4" s="143"/>
      <c r="AS4" s="176"/>
      <c r="AT4" s="176"/>
      <c r="AU4" s="176"/>
      <c r="AV4" s="176"/>
      <c r="AW4" s="176"/>
      <c r="AX4" s="176"/>
      <c r="AY4" s="176"/>
      <c r="AZ4" s="176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284</v>
      </c>
      <c r="C5" s="192" t="str">
        <f t="shared" si="1"/>
        <v>20</v>
      </c>
      <c r="D5" s="192" t="str">
        <f t="shared" si="2"/>
        <v>28</v>
      </c>
      <c r="E5" s="185" t="str">
        <f t="shared" si="3"/>
        <v>840</v>
      </c>
      <c r="F5" s="129" t="str">
        <f t="shared" si="0"/>
        <v>4560.02</v>
      </c>
      <c r="G5" s="130" t="s">
        <v>318</v>
      </c>
      <c r="H5" s="141">
        <v>0</v>
      </c>
      <c r="I5" s="141">
        <v>0</v>
      </c>
      <c r="J5" s="141"/>
      <c r="K5" s="141"/>
      <c r="L5" s="141"/>
      <c r="M5" s="141">
        <v>0</v>
      </c>
      <c r="N5" s="164">
        <v>0</v>
      </c>
      <c r="O5" s="165">
        <f t="shared" ref="O5:O11" si="5">N5-H5</f>
        <v>0</v>
      </c>
      <c r="Q5" s="175">
        <v>0</v>
      </c>
      <c r="R5" s="175">
        <v>0</v>
      </c>
      <c r="S5" s="176"/>
      <c r="T5" s="176"/>
      <c r="U5" s="176"/>
      <c r="V5" s="175">
        <v>0</v>
      </c>
      <c r="W5" s="175">
        <v>0</v>
      </c>
      <c r="X5" s="176">
        <f t="shared" ref="X5:X11" si="6">W5-R5</f>
        <v>0</v>
      </c>
      <c r="Y5" s="143"/>
      <c r="Z5" s="177">
        <v>0</v>
      </c>
      <c r="AA5" s="177">
        <v>0</v>
      </c>
      <c r="AB5" s="177"/>
      <c r="AC5" s="178"/>
      <c r="AD5" s="178"/>
      <c r="AE5" s="177">
        <v>0</v>
      </c>
      <c r="AF5" s="177">
        <v>0</v>
      </c>
      <c r="AG5" s="178">
        <f t="shared" ref="AG5:AG11" si="7">AF5-AA5</f>
        <v>0</v>
      </c>
      <c r="AH5" s="143"/>
      <c r="AI5" s="169">
        <v>0</v>
      </c>
      <c r="AJ5" s="169">
        <v>0</v>
      </c>
      <c r="AK5" s="169">
        <f t="shared" si="4"/>
        <v>0</v>
      </c>
      <c r="AL5" s="169">
        <f>IFERROR(VLOOKUP(B5,[4]rptBudgetaryBudgetCrossOrganiza!$A$692:$N$726,13,FALSE),"0")</f>
        <v>0</v>
      </c>
      <c r="AM5" s="179"/>
      <c r="AN5" s="179"/>
      <c r="AO5" s="179"/>
      <c r="AP5" s="179"/>
      <c r="AQ5" s="179">
        <f t="shared" ref="AQ5:AQ11" si="8">AP5-AJ5</f>
        <v>0</v>
      </c>
      <c r="AR5" s="143"/>
      <c r="AS5" s="176"/>
      <c r="AT5" s="176"/>
      <c r="AU5" s="176"/>
      <c r="AV5" s="176"/>
      <c r="AW5" s="176"/>
      <c r="AX5" s="176"/>
      <c r="AY5" s="176"/>
      <c r="AZ5" s="176">
        <f t="shared" ref="AZ5:AZ11" si="9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285</v>
      </c>
      <c r="C6" s="192" t="str">
        <f t="shared" si="1"/>
        <v>20</v>
      </c>
      <c r="D6" s="192" t="str">
        <f t="shared" si="2"/>
        <v>28</v>
      </c>
      <c r="E6" s="185" t="str">
        <f t="shared" si="3"/>
        <v>841</v>
      </c>
      <c r="F6" s="129" t="str">
        <f t="shared" si="0"/>
        <v>4560.02</v>
      </c>
      <c r="G6" s="130" t="s">
        <v>318</v>
      </c>
      <c r="H6" s="141">
        <v>0</v>
      </c>
      <c r="I6" s="141">
        <v>0</v>
      </c>
      <c r="J6" s="141"/>
      <c r="K6" s="141"/>
      <c r="L6" s="141"/>
      <c r="M6" s="141">
        <v>0</v>
      </c>
      <c r="N6" s="164">
        <v>0</v>
      </c>
      <c r="O6" s="165">
        <f t="shared" si="5"/>
        <v>0</v>
      </c>
      <c r="Q6" s="175">
        <v>0</v>
      </c>
      <c r="R6" s="175">
        <v>0</v>
      </c>
      <c r="S6" s="176"/>
      <c r="T6" s="176"/>
      <c r="U6" s="176"/>
      <c r="V6" s="175">
        <v>0</v>
      </c>
      <c r="W6" s="175">
        <v>0</v>
      </c>
      <c r="X6" s="176">
        <f t="shared" si="6"/>
        <v>0</v>
      </c>
      <c r="Y6" s="143"/>
      <c r="Z6" s="177">
        <v>0</v>
      </c>
      <c r="AA6" s="177">
        <v>0</v>
      </c>
      <c r="AB6" s="177"/>
      <c r="AC6" s="178"/>
      <c r="AD6" s="178"/>
      <c r="AE6" s="177">
        <v>0</v>
      </c>
      <c r="AF6" s="177">
        <v>0</v>
      </c>
      <c r="AG6" s="178">
        <f t="shared" si="7"/>
        <v>0</v>
      </c>
      <c r="AH6" s="143"/>
      <c r="AI6" s="169">
        <v>0</v>
      </c>
      <c r="AJ6" s="169">
        <v>0</v>
      </c>
      <c r="AK6" s="169">
        <f t="shared" si="4"/>
        <v>0</v>
      </c>
      <c r="AL6" s="169">
        <f>IFERROR(VLOOKUP(B6,[4]rptBudgetaryBudgetCrossOrganiza!$A$692:$N$726,13,FALSE),"0")</f>
        <v>0</v>
      </c>
      <c r="AM6" s="179"/>
      <c r="AN6" s="179"/>
      <c r="AO6" s="179"/>
      <c r="AP6" s="179"/>
      <c r="AQ6" s="179">
        <f t="shared" si="8"/>
        <v>0</v>
      </c>
      <c r="AR6" s="143"/>
      <c r="AS6" s="176"/>
      <c r="AT6" s="176"/>
      <c r="AU6" s="176"/>
      <c r="AV6" s="176"/>
      <c r="AW6" s="176"/>
      <c r="AX6" s="176"/>
      <c r="AY6" s="176"/>
      <c r="AZ6" s="176">
        <f t="shared" si="9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286</v>
      </c>
      <c r="C7" s="192" t="str">
        <f t="shared" si="1"/>
        <v>20</v>
      </c>
      <c r="D7" s="192" t="str">
        <f t="shared" si="2"/>
        <v>28</v>
      </c>
      <c r="E7" s="185" t="str">
        <f t="shared" si="3"/>
        <v>843</v>
      </c>
      <c r="F7" s="129" t="str">
        <f t="shared" si="0"/>
        <v>4560.02</v>
      </c>
      <c r="G7" s="130" t="s">
        <v>318</v>
      </c>
      <c r="H7" s="141">
        <v>0</v>
      </c>
      <c r="I7" s="141">
        <v>0</v>
      </c>
      <c r="J7" s="141"/>
      <c r="K7" s="141"/>
      <c r="L7" s="141"/>
      <c r="M7" s="141">
        <v>0</v>
      </c>
      <c r="N7" s="164">
        <v>0</v>
      </c>
      <c r="O7" s="165">
        <f t="shared" si="5"/>
        <v>0</v>
      </c>
      <c r="Q7" s="175">
        <v>0</v>
      </c>
      <c r="R7" s="175">
        <v>0</v>
      </c>
      <c r="S7" s="176"/>
      <c r="T7" s="176"/>
      <c r="U7" s="176"/>
      <c r="V7" s="175">
        <v>0</v>
      </c>
      <c r="W7" s="175">
        <v>0</v>
      </c>
      <c r="X7" s="176">
        <f t="shared" si="6"/>
        <v>0</v>
      </c>
      <c r="Y7" s="143"/>
      <c r="Z7" s="177">
        <v>0</v>
      </c>
      <c r="AA7" s="177">
        <v>0</v>
      </c>
      <c r="AB7" s="177"/>
      <c r="AC7" s="178"/>
      <c r="AD7" s="178"/>
      <c r="AE7" s="177">
        <v>0</v>
      </c>
      <c r="AF7" s="177">
        <v>0</v>
      </c>
      <c r="AG7" s="178">
        <f t="shared" si="7"/>
        <v>0</v>
      </c>
      <c r="AH7" s="143"/>
      <c r="AI7" s="169">
        <v>0</v>
      </c>
      <c r="AJ7" s="169">
        <v>0</v>
      </c>
      <c r="AK7" s="169">
        <f t="shared" si="4"/>
        <v>0</v>
      </c>
      <c r="AL7" s="169">
        <f>IFERROR(VLOOKUP(B7,[4]rptBudgetaryBudgetCrossOrganiza!$A$692:$N$726,13,FALSE),"0")</f>
        <v>0</v>
      </c>
      <c r="AM7" s="179"/>
      <c r="AN7" s="179"/>
      <c r="AO7" s="179"/>
      <c r="AP7" s="179"/>
      <c r="AQ7" s="179">
        <f t="shared" si="8"/>
        <v>0</v>
      </c>
      <c r="AR7" s="143"/>
      <c r="AS7" s="176"/>
      <c r="AT7" s="176"/>
      <c r="AU7" s="176"/>
      <c r="AV7" s="176"/>
      <c r="AW7" s="176"/>
      <c r="AX7" s="176"/>
      <c r="AY7" s="176"/>
      <c r="AZ7" s="176">
        <f t="shared" si="9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287</v>
      </c>
      <c r="C8" s="192" t="str">
        <f t="shared" si="1"/>
        <v>20</v>
      </c>
      <c r="D8" s="192" t="str">
        <f t="shared" si="2"/>
        <v>28</v>
      </c>
      <c r="E8" s="185" t="str">
        <f t="shared" si="3"/>
        <v>801</v>
      </c>
      <c r="F8" s="129" t="str">
        <f t="shared" si="0"/>
        <v>4560.05</v>
      </c>
      <c r="G8" s="130" t="s">
        <v>319</v>
      </c>
      <c r="H8" s="141">
        <v>0</v>
      </c>
      <c r="I8" s="141">
        <v>0</v>
      </c>
      <c r="J8" s="141"/>
      <c r="K8" s="141"/>
      <c r="L8" s="141"/>
      <c r="M8" s="141">
        <v>67650.289999999994</v>
      </c>
      <c r="N8" s="164">
        <v>67650.289999999994</v>
      </c>
      <c r="O8" s="165">
        <f t="shared" si="5"/>
        <v>67650.289999999994</v>
      </c>
      <c r="Q8" s="175">
        <v>0</v>
      </c>
      <c r="R8" s="175">
        <v>0</v>
      </c>
      <c r="S8" s="176"/>
      <c r="T8" s="176"/>
      <c r="U8" s="176"/>
      <c r="V8" s="175">
        <v>27632</v>
      </c>
      <c r="W8" s="175">
        <v>27632</v>
      </c>
      <c r="X8" s="176">
        <f t="shared" si="6"/>
        <v>27632</v>
      </c>
      <c r="Y8" s="143"/>
      <c r="Z8" s="177">
        <v>0</v>
      </c>
      <c r="AA8" s="177">
        <v>0</v>
      </c>
      <c r="AB8" s="177"/>
      <c r="AC8" s="178"/>
      <c r="AD8" s="178"/>
      <c r="AE8" s="177">
        <v>16816</v>
      </c>
      <c r="AF8" s="177">
        <v>16816</v>
      </c>
      <c r="AG8" s="178">
        <f t="shared" si="7"/>
        <v>16816</v>
      </c>
      <c r="AH8" s="143"/>
      <c r="AI8" s="169">
        <v>0</v>
      </c>
      <c r="AJ8" s="169">
        <v>0</v>
      </c>
      <c r="AK8" s="169">
        <f t="shared" si="4"/>
        <v>0</v>
      </c>
      <c r="AL8" s="169">
        <f>IFERROR(VLOOKUP(B8,[4]rptBudgetaryBudgetCrossOrganiza!$A$692:$N$726,13,FALSE),"0")</f>
        <v>19816</v>
      </c>
      <c r="AM8" s="179"/>
      <c r="AN8" s="179"/>
      <c r="AO8" s="179"/>
      <c r="AP8" s="179"/>
      <c r="AQ8" s="179">
        <f t="shared" si="8"/>
        <v>0</v>
      </c>
      <c r="AR8" s="143"/>
      <c r="AS8" s="176"/>
      <c r="AT8" s="176"/>
      <c r="AU8" s="176"/>
      <c r="AV8" s="176"/>
      <c r="AW8" s="176"/>
      <c r="AX8" s="176"/>
      <c r="AY8" s="176"/>
      <c r="AZ8" s="176">
        <f t="shared" si="9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288</v>
      </c>
      <c r="C9" s="192" t="str">
        <f t="shared" si="1"/>
        <v>20</v>
      </c>
      <c r="D9" s="192" t="str">
        <f t="shared" si="2"/>
        <v>28</v>
      </c>
      <c r="E9" s="185" t="str">
        <f t="shared" si="3"/>
        <v>838</v>
      </c>
      <c r="F9" s="129" t="str">
        <f t="shared" si="0"/>
        <v>4560.05</v>
      </c>
      <c r="G9" s="130" t="s">
        <v>319</v>
      </c>
      <c r="H9" s="141">
        <v>48345</v>
      </c>
      <c r="I9" s="141">
        <v>48345</v>
      </c>
      <c r="J9" s="141"/>
      <c r="K9" s="141"/>
      <c r="L9" s="141"/>
      <c r="M9" s="141">
        <v>48345</v>
      </c>
      <c r="N9" s="164">
        <v>48345</v>
      </c>
      <c r="O9" s="165">
        <f t="shared" si="5"/>
        <v>0</v>
      </c>
      <c r="Q9" s="175">
        <v>34790</v>
      </c>
      <c r="R9" s="175">
        <v>34790</v>
      </c>
      <c r="S9" s="176"/>
      <c r="T9" s="176"/>
      <c r="U9" s="176"/>
      <c r="V9" s="175">
        <v>68534.98</v>
      </c>
      <c r="W9" s="175">
        <v>68534.98</v>
      </c>
      <c r="X9" s="176">
        <f t="shared" si="6"/>
        <v>33744.979999999996</v>
      </c>
      <c r="Y9" s="143"/>
      <c r="Z9" s="177">
        <v>74055</v>
      </c>
      <c r="AA9" s="177">
        <v>74055</v>
      </c>
      <c r="AB9" s="177"/>
      <c r="AC9" s="178"/>
      <c r="AD9" s="178"/>
      <c r="AE9" s="177">
        <v>0</v>
      </c>
      <c r="AF9" s="177">
        <v>0</v>
      </c>
      <c r="AG9" s="178">
        <f t="shared" si="7"/>
        <v>-74055</v>
      </c>
      <c r="AH9" s="143"/>
      <c r="AI9" s="169">
        <v>74055</v>
      </c>
      <c r="AJ9" s="169">
        <v>74055</v>
      </c>
      <c r="AK9" s="169">
        <f t="shared" si="4"/>
        <v>74055</v>
      </c>
      <c r="AL9" s="169">
        <f>IFERROR(VLOOKUP(B9,[4]rptBudgetaryBudgetCrossOrganiza!$A$692:$N$726,13,FALSE),"0")</f>
        <v>0</v>
      </c>
      <c r="AM9" s="179"/>
      <c r="AN9" s="179"/>
      <c r="AO9" s="179"/>
      <c r="AP9" s="179"/>
      <c r="AQ9" s="179">
        <f t="shared" si="8"/>
        <v>-74055</v>
      </c>
      <c r="AR9" s="143"/>
      <c r="AS9" s="176"/>
      <c r="AT9" s="176"/>
      <c r="AU9" s="176"/>
      <c r="AV9" s="176"/>
      <c r="AW9" s="176"/>
      <c r="AX9" s="176"/>
      <c r="AY9" s="176"/>
      <c r="AZ9" s="176">
        <f t="shared" si="9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289</v>
      </c>
      <c r="C10" s="192" t="str">
        <f t="shared" si="1"/>
        <v>20</v>
      </c>
      <c r="D10" s="192" t="str">
        <f t="shared" si="2"/>
        <v>28</v>
      </c>
      <c r="E10" s="185" t="str">
        <f t="shared" si="3"/>
        <v>839</v>
      </c>
      <c r="F10" s="129" t="str">
        <f t="shared" si="0"/>
        <v>4560.05</v>
      </c>
      <c r="G10" s="130" t="s">
        <v>319</v>
      </c>
      <c r="H10" s="141">
        <v>83780</v>
      </c>
      <c r="I10" s="141">
        <v>83780</v>
      </c>
      <c r="J10" s="141"/>
      <c r="K10" s="141"/>
      <c r="L10" s="141"/>
      <c r="M10" s="141">
        <v>83625.36</v>
      </c>
      <c r="N10" s="164">
        <v>83625.36</v>
      </c>
      <c r="O10" s="165">
        <f t="shared" si="5"/>
        <v>-154.63999999999942</v>
      </c>
      <c r="Q10" s="175">
        <v>98205</v>
      </c>
      <c r="R10" s="175">
        <v>98205</v>
      </c>
      <c r="S10" s="176"/>
      <c r="T10" s="176"/>
      <c r="U10" s="176"/>
      <c r="V10" s="175">
        <v>81530.880000000005</v>
      </c>
      <c r="W10" s="175">
        <v>81530.880000000005</v>
      </c>
      <c r="X10" s="176">
        <f t="shared" si="6"/>
        <v>-16674.119999999995</v>
      </c>
      <c r="Y10" s="143"/>
      <c r="Z10" s="177">
        <v>79270</v>
      </c>
      <c r="AA10" s="177">
        <v>79270</v>
      </c>
      <c r="AB10" s="177"/>
      <c r="AC10" s="178"/>
      <c r="AD10" s="178"/>
      <c r="AE10" s="177">
        <v>0</v>
      </c>
      <c r="AF10" s="177">
        <v>0</v>
      </c>
      <c r="AG10" s="178">
        <f t="shared" si="7"/>
        <v>-79270</v>
      </c>
      <c r="AH10" s="143"/>
      <c r="AI10" s="169">
        <v>79270</v>
      </c>
      <c r="AJ10" s="169">
        <v>79270</v>
      </c>
      <c r="AK10" s="169">
        <f t="shared" si="4"/>
        <v>79270</v>
      </c>
      <c r="AL10" s="169">
        <f>IFERROR(VLOOKUP(B10,[4]rptBudgetaryBudgetCrossOrganiza!$A$692:$N$726,13,FALSE),"0")</f>
        <v>0</v>
      </c>
      <c r="AM10" s="179"/>
      <c r="AN10" s="179"/>
      <c r="AO10" s="179"/>
      <c r="AP10" s="179"/>
      <c r="AQ10" s="179">
        <f t="shared" si="8"/>
        <v>-79270</v>
      </c>
      <c r="AR10" s="143"/>
      <c r="AS10" s="176"/>
      <c r="AT10" s="176"/>
      <c r="AU10" s="176"/>
      <c r="AV10" s="176"/>
      <c r="AW10" s="176"/>
      <c r="AX10" s="176"/>
      <c r="AY10" s="176"/>
      <c r="AZ10" s="176">
        <f t="shared" si="9"/>
        <v>0</v>
      </c>
      <c r="BA10" s="143"/>
      <c r="BB10" s="143"/>
      <c r="BC10" s="143"/>
      <c r="BD10" s="143"/>
    </row>
    <row r="11" spans="1:62" x14ac:dyDescent="0.2">
      <c r="A11" s="127">
        <v>1</v>
      </c>
      <c r="B11" s="128" t="s">
        <v>290</v>
      </c>
      <c r="C11" s="192" t="str">
        <f t="shared" si="1"/>
        <v>20</v>
      </c>
      <c r="D11" s="192" t="str">
        <f t="shared" si="2"/>
        <v>28</v>
      </c>
      <c r="E11" s="185" t="str">
        <f t="shared" si="3"/>
        <v>840</v>
      </c>
      <c r="F11" s="129" t="str">
        <f t="shared" si="0"/>
        <v>4560.05</v>
      </c>
      <c r="G11" s="130" t="s">
        <v>319</v>
      </c>
      <c r="H11" s="141">
        <v>93785</v>
      </c>
      <c r="I11" s="141">
        <v>93785</v>
      </c>
      <c r="J11" s="141"/>
      <c r="K11" s="141"/>
      <c r="L11" s="141"/>
      <c r="M11" s="141">
        <v>93784.320000000007</v>
      </c>
      <c r="N11" s="164">
        <v>93784.320000000007</v>
      </c>
      <c r="O11" s="165">
        <f t="shared" si="5"/>
        <v>-0.67999999999301508</v>
      </c>
      <c r="Q11" s="175">
        <v>91285</v>
      </c>
      <c r="R11" s="175">
        <v>91285</v>
      </c>
      <c r="S11" s="176"/>
      <c r="T11" s="176"/>
      <c r="U11" s="176"/>
      <c r="V11" s="175">
        <v>88083.839999999997</v>
      </c>
      <c r="W11" s="175">
        <v>88083.839999999997</v>
      </c>
      <c r="X11" s="176">
        <f t="shared" si="6"/>
        <v>-3201.1600000000035</v>
      </c>
      <c r="Y11" s="143"/>
      <c r="Z11" s="177">
        <v>82550</v>
      </c>
      <c r="AA11" s="177">
        <v>82550</v>
      </c>
      <c r="AB11" s="177"/>
      <c r="AC11" s="178"/>
      <c r="AD11" s="178"/>
      <c r="AE11" s="177">
        <v>0</v>
      </c>
      <c r="AF11" s="177">
        <v>0</v>
      </c>
      <c r="AG11" s="178">
        <f t="shared" si="7"/>
        <v>-82550</v>
      </c>
      <c r="AH11" s="143"/>
      <c r="AI11" s="169">
        <v>82550</v>
      </c>
      <c r="AJ11" s="169">
        <v>82550</v>
      </c>
      <c r="AK11" s="169">
        <f t="shared" si="4"/>
        <v>82550</v>
      </c>
      <c r="AL11" s="169">
        <f>IFERROR(VLOOKUP(B11,[4]rptBudgetaryBudgetCrossOrganiza!$A$692:$N$726,13,FALSE),"0")</f>
        <v>0</v>
      </c>
      <c r="AM11" s="179"/>
      <c r="AN11" s="179"/>
      <c r="AO11" s="179"/>
      <c r="AP11" s="179"/>
      <c r="AQ11" s="179">
        <f t="shared" si="8"/>
        <v>-82550</v>
      </c>
      <c r="AR11" s="143"/>
      <c r="AS11" s="176"/>
      <c r="AT11" s="176"/>
      <c r="AU11" s="176"/>
      <c r="AV11" s="176"/>
      <c r="AW11" s="176"/>
      <c r="AX11" s="176"/>
      <c r="AY11" s="176"/>
      <c r="AZ11" s="176">
        <f t="shared" si="9"/>
        <v>0</v>
      </c>
      <c r="BA11" s="143"/>
      <c r="BB11" s="143"/>
      <c r="BC11" s="143"/>
      <c r="BD11" s="143"/>
    </row>
    <row r="12" spans="1:62" x14ac:dyDescent="0.2">
      <c r="A12" s="127">
        <v>1</v>
      </c>
      <c r="B12" s="128" t="s">
        <v>291</v>
      </c>
      <c r="C12" s="192" t="str">
        <f t="shared" si="1"/>
        <v>20</v>
      </c>
      <c r="D12" s="192" t="str">
        <f t="shared" si="2"/>
        <v>28</v>
      </c>
      <c r="E12" s="185" t="str">
        <f t="shared" si="3"/>
        <v>841</v>
      </c>
      <c r="F12" s="129" t="str">
        <f t="shared" si="0"/>
        <v>4560.05</v>
      </c>
      <c r="G12" s="130" t="s">
        <v>319</v>
      </c>
      <c r="H12" s="141">
        <v>79050</v>
      </c>
      <c r="I12" s="141">
        <v>79050</v>
      </c>
      <c r="J12" s="141"/>
      <c r="K12" s="141"/>
      <c r="L12" s="141"/>
      <c r="M12" s="141">
        <v>69868.350000000006</v>
      </c>
      <c r="N12" s="164">
        <v>69868.350000000006</v>
      </c>
      <c r="O12" s="165"/>
      <c r="Q12" s="175">
        <v>98850</v>
      </c>
      <c r="R12" s="175">
        <v>98850</v>
      </c>
      <c r="S12" s="176"/>
      <c r="T12" s="176"/>
      <c r="U12" s="176"/>
      <c r="V12" s="175">
        <v>72980.649999999994</v>
      </c>
      <c r="W12" s="175">
        <v>72980.649999999994</v>
      </c>
      <c r="X12" s="176"/>
      <c r="Y12" s="143"/>
      <c r="Z12" s="177">
        <v>94455</v>
      </c>
      <c r="AA12" s="177">
        <v>94455</v>
      </c>
      <c r="AB12" s="177"/>
      <c r="AC12" s="178"/>
      <c r="AD12" s="178"/>
      <c r="AE12" s="177">
        <v>0</v>
      </c>
      <c r="AF12" s="177">
        <v>0</v>
      </c>
      <c r="AG12" s="178"/>
      <c r="AH12" s="143"/>
      <c r="AI12" s="169">
        <v>94455</v>
      </c>
      <c r="AJ12" s="169">
        <v>94455</v>
      </c>
      <c r="AK12" s="169">
        <f t="shared" si="4"/>
        <v>94455</v>
      </c>
      <c r="AL12" s="169">
        <f>IFERROR(VLOOKUP(B12,[4]rptBudgetaryBudgetCrossOrganiza!$A$692:$N$726,13,FALSE),"0")</f>
        <v>0</v>
      </c>
      <c r="AM12" s="179"/>
      <c r="AN12" s="179"/>
      <c r="AO12" s="179"/>
      <c r="AP12" s="179"/>
      <c r="AQ12" s="179"/>
      <c r="AR12" s="143"/>
      <c r="AS12" s="176"/>
      <c r="AT12" s="176"/>
      <c r="AU12" s="176"/>
      <c r="AV12" s="176"/>
      <c r="AW12" s="176"/>
      <c r="AX12" s="176"/>
      <c r="AY12" s="176"/>
      <c r="AZ12" s="176"/>
      <c r="BA12" s="143"/>
      <c r="BB12" s="143"/>
      <c r="BC12" s="143"/>
      <c r="BD12" s="143"/>
    </row>
    <row r="13" spans="1:62" x14ac:dyDescent="0.2">
      <c r="A13" s="127">
        <v>1</v>
      </c>
      <c r="B13" s="128" t="s">
        <v>292</v>
      </c>
      <c r="C13" s="192" t="str">
        <f t="shared" si="1"/>
        <v>20</v>
      </c>
      <c r="D13" s="192" t="str">
        <f t="shared" si="2"/>
        <v>28</v>
      </c>
      <c r="E13" s="185" t="str">
        <f t="shared" si="3"/>
        <v>842</v>
      </c>
      <c r="F13" s="129" t="str">
        <f t="shared" si="0"/>
        <v>4560.05</v>
      </c>
      <c r="G13" s="130" t="s">
        <v>319</v>
      </c>
      <c r="H13" s="141">
        <v>57330</v>
      </c>
      <c r="I13" s="141">
        <v>57330</v>
      </c>
      <c r="J13" s="141"/>
      <c r="K13" s="141"/>
      <c r="L13" s="141"/>
      <c r="M13" s="141">
        <v>94048.5</v>
      </c>
      <c r="N13" s="164">
        <v>94048.5</v>
      </c>
      <c r="O13" s="165"/>
      <c r="Q13" s="175">
        <v>91990</v>
      </c>
      <c r="R13" s="175">
        <v>91990</v>
      </c>
      <c r="S13" s="176"/>
      <c r="T13" s="176"/>
      <c r="U13" s="176"/>
      <c r="V13" s="175">
        <v>81783</v>
      </c>
      <c r="W13" s="175">
        <v>81783</v>
      </c>
      <c r="X13" s="176"/>
      <c r="Y13" s="143"/>
      <c r="Z13" s="177">
        <v>90780</v>
      </c>
      <c r="AA13" s="177">
        <v>90780</v>
      </c>
      <c r="AB13" s="177"/>
      <c r="AC13" s="178"/>
      <c r="AD13" s="178"/>
      <c r="AE13" s="177">
        <v>0</v>
      </c>
      <c r="AF13" s="177">
        <v>0</v>
      </c>
      <c r="AG13" s="178"/>
      <c r="AH13" s="143"/>
      <c r="AI13" s="169">
        <v>90780</v>
      </c>
      <c r="AJ13" s="169">
        <v>90780</v>
      </c>
      <c r="AK13" s="169">
        <f t="shared" si="4"/>
        <v>90780</v>
      </c>
      <c r="AL13" s="169">
        <f>IFERROR(VLOOKUP(B13,[4]rptBudgetaryBudgetCrossOrganiza!$A$692:$N$726,13,FALSE),"0")</f>
        <v>0</v>
      </c>
      <c r="AM13" s="179"/>
      <c r="AN13" s="179"/>
      <c r="AO13" s="179"/>
      <c r="AP13" s="179"/>
      <c r="AQ13" s="179"/>
      <c r="AR13" s="143"/>
      <c r="AS13" s="176"/>
      <c r="AT13" s="176"/>
      <c r="AU13" s="176"/>
      <c r="AV13" s="176"/>
      <c r="AW13" s="176"/>
      <c r="AX13" s="176"/>
      <c r="AY13" s="176"/>
      <c r="AZ13" s="176"/>
      <c r="BA13" s="143"/>
      <c r="BB13" s="143"/>
      <c r="BC13" s="143"/>
      <c r="BD13" s="143"/>
    </row>
    <row r="14" spans="1:62" x14ac:dyDescent="0.2">
      <c r="A14" s="127">
        <v>1</v>
      </c>
      <c r="B14" s="128" t="s">
        <v>293</v>
      </c>
      <c r="C14" s="192" t="str">
        <f t="shared" si="1"/>
        <v>20</v>
      </c>
      <c r="D14" s="192" t="str">
        <f t="shared" si="2"/>
        <v>28</v>
      </c>
      <c r="E14" s="185" t="str">
        <f t="shared" si="3"/>
        <v>843</v>
      </c>
      <c r="F14" s="129" t="str">
        <f t="shared" si="0"/>
        <v>4560.05</v>
      </c>
      <c r="G14" s="130" t="s">
        <v>319</v>
      </c>
      <c r="H14" s="141">
        <v>24735</v>
      </c>
      <c r="I14" s="141">
        <v>24735</v>
      </c>
      <c r="J14" s="141"/>
      <c r="K14" s="141"/>
      <c r="L14" s="141"/>
      <c r="M14" s="141">
        <v>19659.099999999999</v>
      </c>
      <c r="N14" s="164">
        <v>19659.099999999999</v>
      </c>
      <c r="O14" s="165"/>
      <c r="Q14" s="175">
        <v>27235</v>
      </c>
      <c r="R14" s="175">
        <v>27235</v>
      </c>
      <c r="S14" s="176"/>
      <c r="T14" s="176"/>
      <c r="U14" s="176"/>
      <c r="V14" s="175">
        <v>20248.96</v>
      </c>
      <c r="W14" s="175">
        <v>20248.96</v>
      </c>
      <c r="X14" s="176"/>
      <c r="Y14" s="143"/>
      <c r="Z14" s="177">
        <v>22235</v>
      </c>
      <c r="AA14" s="177">
        <v>22235</v>
      </c>
      <c r="AB14" s="177"/>
      <c r="AC14" s="178"/>
      <c r="AD14" s="178"/>
      <c r="AE14" s="177">
        <v>0</v>
      </c>
      <c r="AF14" s="177">
        <v>0</v>
      </c>
      <c r="AG14" s="178"/>
      <c r="AH14" s="143"/>
      <c r="AI14" s="169">
        <v>22235</v>
      </c>
      <c r="AJ14" s="169">
        <v>22235</v>
      </c>
      <c r="AK14" s="169">
        <f t="shared" si="4"/>
        <v>22235</v>
      </c>
      <c r="AL14" s="169">
        <f>IFERROR(VLOOKUP(B14,[4]rptBudgetaryBudgetCrossOrganiza!$A$692:$N$726,13,FALSE),"0")</f>
        <v>0</v>
      </c>
      <c r="AM14" s="179"/>
      <c r="AN14" s="179"/>
      <c r="AO14" s="179"/>
      <c r="AP14" s="179"/>
      <c r="AQ14" s="179"/>
      <c r="AR14" s="143"/>
      <c r="AS14" s="176"/>
      <c r="AT14" s="176"/>
      <c r="AU14" s="176"/>
      <c r="AV14" s="176"/>
      <c r="AW14" s="176"/>
      <c r="AX14" s="176"/>
      <c r="AY14" s="176"/>
      <c r="AZ14" s="176"/>
      <c r="BA14" s="143"/>
      <c r="BB14" s="143"/>
      <c r="BC14" s="143"/>
      <c r="BD14" s="143"/>
    </row>
    <row r="15" spans="1:62" x14ac:dyDescent="0.2">
      <c r="A15" s="127">
        <v>1</v>
      </c>
      <c r="B15" s="128" t="s">
        <v>294</v>
      </c>
      <c r="C15" s="192" t="str">
        <f t="shared" si="1"/>
        <v>20</v>
      </c>
      <c r="D15" s="192" t="str">
        <f t="shared" si="2"/>
        <v>28</v>
      </c>
      <c r="E15" s="185" t="str">
        <f t="shared" si="3"/>
        <v>844</v>
      </c>
      <c r="F15" s="129" t="str">
        <f t="shared" si="0"/>
        <v>4560.05</v>
      </c>
      <c r="G15" s="130" t="s">
        <v>319</v>
      </c>
      <c r="H15" s="141">
        <v>67950</v>
      </c>
      <c r="I15" s="141">
        <v>67950</v>
      </c>
      <c r="J15" s="141"/>
      <c r="K15" s="141"/>
      <c r="L15" s="141"/>
      <c r="M15" s="141">
        <v>49308.6</v>
      </c>
      <c r="N15" s="164">
        <v>49308.6</v>
      </c>
      <c r="O15" s="165"/>
      <c r="Q15" s="175">
        <v>65870</v>
      </c>
      <c r="R15" s="175">
        <v>65870</v>
      </c>
      <c r="S15" s="176"/>
      <c r="T15" s="176"/>
      <c r="U15" s="176"/>
      <c r="V15" s="175">
        <v>83735.88</v>
      </c>
      <c r="W15" s="175">
        <v>83735.88</v>
      </c>
      <c r="X15" s="176"/>
      <c r="Y15" s="143"/>
      <c r="Z15" s="177">
        <v>65580</v>
      </c>
      <c r="AA15" s="177">
        <v>65580</v>
      </c>
      <c r="AB15" s="177"/>
      <c r="AC15" s="178"/>
      <c r="AD15" s="178"/>
      <c r="AE15" s="177">
        <v>0</v>
      </c>
      <c r="AF15" s="177">
        <v>0</v>
      </c>
      <c r="AG15" s="178"/>
      <c r="AH15" s="143"/>
      <c r="AI15" s="169">
        <v>65580</v>
      </c>
      <c r="AJ15" s="169">
        <v>65580</v>
      </c>
      <c r="AK15" s="169">
        <f t="shared" si="4"/>
        <v>65580</v>
      </c>
      <c r="AL15" s="169">
        <f>IFERROR(VLOOKUP(B15,[4]rptBudgetaryBudgetCrossOrganiza!$A$692:$N$726,13,FALSE),"0")</f>
        <v>0</v>
      </c>
      <c r="AM15" s="179"/>
      <c r="AN15" s="179"/>
      <c r="AO15" s="179"/>
      <c r="AP15" s="179"/>
      <c r="AQ15" s="179"/>
      <c r="AR15" s="143"/>
      <c r="AS15" s="176"/>
      <c r="AT15" s="176"/>
      <c r="AU15" s="176"/>
      <c r="AV15" s="176"/>
      <c r="AW15" s="176"/>
      <c r="AX15" s="176"/>
      <c r="AY15" s="176"/>
      <c r="AZ15" s="176"/>
      <c r="BA15" s="143"/>
      <c r="BB15" s="143"/>
      <c r="BC15" s="143"/>
      <c r="BD15" s="143"/>
    </row>
    <row r="16" spans="1:62" x14ac:dyDescent="0.2">
      <c r="A16" s="127">
        <v>1</v>
      </c>
      <c r="B16" s="128" t="s">
        <v>295</v>
      </c>
      <c r="C16" s="192" t="str">
        <f t="shared" si="1"/>
        <v>20</v>
      </c>
      <c r="D16" s="192" t="str">
        <f t="shared" si="2"/>
        <v>28</v>
      </c>
      <c r="E16" s="185" t="str">
        <f t="shared" si="3"/>
        <v>845</v>
      </c>
      <c r="F16" s="129" t="str">
        <f t="shared" si="0"/>
        <v>4560.05</v>
      </c>
      <c r="G16" s="130" t="s">
        <v>319</v>
      </c>
      <c r="H16" s="141">
        <v>79930</v>
      </c>
      <c r="I16" s="141">
        <v>79930</v>
      </c>
      <c r="J16" s="141"/>
      <c r="K16" s="141"/>
      <c r="L16" s="141"/>
      <c r="M16" s="141">
        <v>79930</v>
      </c>
      <c r="N16" s="164">
        <v>79930</v>
      </c>
      <c r="O16" s="165"/>
      <c r="Q16" s="175">
        <v>81870</v>
      </c>
      <c r="R16" s="175">
        <v>81870</v>
      </c>
      <c r="S16" s="176"/>
      <c r="T16" s="176"/>
      <c r="U16" s="176"/>
      <c r="V16" s="175">
        <v>79868.88</v>
      </c>
      <c r="W16" s="175">
        <v>79868.88</v>
      </c>
      <c r="X16" s="176"/>
      <c r="Y16" s="143"/>
      <c r="Z16" s="177">
        <v>77115</v>
      </c>
      <c r="AA16" s="177">
        <v>77115</v>
      </c>
      <c r="AB16" s="177"/>
      <c r="AC16" s="178"/>
      <c r="AD16" s="178"/>
      <c r="AE16" s="177">
        <v>0</v>
      </c>
      <c r="AF16" s="177">
        <v>0</v>
      </c>
      <c r="AG16" s="178"/>
      <c r="AH16" s="143"/>
      <c r="AI16" s="169">
        <v>77115</v>
      </c>
      <c r="AJ16" s="169">
        <v>77115</v>
      </c>
      <c r="AK16" s="169">
        <f t="shared" si="4"/>
        <v>77115</v>
      </c>
      <c r="AL16" s="169">
        <f>IFERROR(VLOOKUP(B16,[4]rptBudgetaryBudgetCrossOrganiza!$A$692:$N$726,13,FALSE),"0")</f>
        <v>0</v>
      </c>
      <c r="AM16" s="179"/>
      <c r="AN16" s="179"/>
      <c r="AO16" s="179"/>
      <c r="AP16" s="179"/>
      <c r="AQ16" s="179"/>
      <c r="AR16" s="143"/>
      <c r="AS16" s="176"/>
      <c r="AT16" s="176"/>
      <c r="AU16" s="176"/>
      <c r="AV16" s="176"/>
      <c r="AW16" s="176"/>
      <c r="AX16" s="176"/>
      <c r="AY16" s="176"/>
      <c r="AZ16" s="176"/>
    </row>
    <row r="17" spans="1:52" x14ac:dyDescent="0.2">
      <c r="A17" s="127">
        <v>1</v>
      </c>
      <c r="B17" s="128" t="s">
        <v>296</v>
      </c>
      <c r="C17" s="192" t="str">
        <f t="shared" si="1"/>
        <v>20</v>
      </c>
      <c r="D17" s="192" t="str">
        <f t="shared" si="2"/>
        <v>28</v>
      </c>
      <c r="E17" s="185" t="str">
        <f t="shared" si="3"/>
        <v>846</v>
      </c>
      <c r="F17" s="129" t="str">
        <f t="shared" si="0"/>
        <v>4560.05</v>
      </c>
      <c r="G17" s="130" t="s">
        <v>319</v>
      </c>
      <c r="H17" s="141">
        <v>63795</v>
      </c>
      <c r="I17" s="141">
        <v>63795</v>
      </c>
      <c r="J17" s="141"/>
      <c r="K17" s="141"/>
      <c r="L17" s="141"/>
      <c r="M17" s="141">
        <v>91793.98</v>
      </c>
      <c r="N17" s="164">
        <v>91793.98</v>
      </c>
      <c r="O17" s="165"/>
      <c r="Q17" s="175">
        <v>82995</v>
      </c>
      <c r="R17" s="175">
        <v>82995</v>
      </c>
      <c r="S17" s="176"/>
      <c r="T17" s="176"/>
      <c r="U17" s="176"/>
      <c r="V17" s="175">
        <v>90528.68</v>
      </c>
      <c r="W17" s="175">
        <v>90528.68</v>
      </c>
      <c r="X17" s="176"/>
      <c r="Y17" s="143"/>
      <c r="Z17" s="177">
        <v>82470</v>
      </c>
      <c r="AA17" s="177">
        <v>82470</v>
      </c>
      <c r="AB17" s="177"/>
      <c r="AC17" s="178"/>
      <c r="AD17" s="178"/>
      <c r="AE17" s="177">
        <v>0</v>
      </c>
      <c r="AF17" s="177">
        <v>0</v>
      </c>
      <c r="AG17" s="178"/>
      <c r="AH17" s="143"/>
      <c r="AI17" s="169">
        <v>82470</v>
      </c>
      <c r="AJ17" s="169">
        <v>82470</v>
      </c>
      <c r="AK17" s="169">
        <f t="shared" si="4"/>
        <v>82470</v>
      </c>
      <c r="AL17" s="169">
        <f>IFERROR(VLOOKUP(B17,[4]rptBudgetaryBudgetCrossOrganiza!$A$692:$N$726,13,FALSE),"0")</f>
        <v>0</v>
      </c>
      <c r="AM17" s="179"/>
      <c r="AN17" s="179"/>
      <c r="AO17" s="179"/>
      <c r="AP17" s="179"/>
      <c r="AQ17" s="179"/>
      <c r="AR17" s="143"/>
      <c r="AS17" s="176"/>
      <c r="AT17" s="176"/>
      <c r="AU17" s="176"/>
      <c r="AV17" s="176"/>
      <c r="AW17" s="176"/>
      <c r="AX17" s="176"/>
      <c r="AY17" s="176"/>
      <c r="AZ17" s="176"/>
    </row>
    <row r="18" spans="1:52" x14ac:dyDescent="0.2">
      <c r="A18" s="127">
        <v>1</v>
      </c>
      <c r="B18" s="128" t="s">
        <v>297</v>
      </c>
      <c r="C18" s="192" t="str">
        <f t="shared" si="1"/>
        <v>20</v>
      </c>
      <c r="D18" s="192" t="str">
        <f t="shared" si="2"/>
        <v>28</v>
      </c>
      <c r="E18" s="185" t="str">
        <f t="shared" si="3"/>
        <v>847</v>
      </c>
      <c r="F18" s="129" t="str">
        <f t="shared" si="0"/>
        <v>4560.05</v>
      </c>
      <c r="G18" s="130" t="s">
        <v>319</v>
      </c>
      <c r="H18" s="141">
        <v>42875</v>
      </c>
      <c r="I18" s="141">
        <v>42875</v>
      </c>
      <c r="J18" s="141"/>
      <c r="K18" s="141"/>
      <c r="L18" s="141"/>
      <c r="M18" s="141">
        <v>80750</v>
      </c>
      <c r="N18" s="164">
        <v>80750</v>
      </c>
      <c r="O18" s="165"/>
      <c r="Q18" s="175">
        <v>71725</v>
      </c>
      <c r="R18" s="175">
        <v>71725</v>
      </c>
      <c r="S18" s="176"/>
      <c r="T18" s="176"/>
      <c r="U18" s="176"/>
      <c r="V18" s="175">
        <v>80730</v>
      </c>
      <c r="W18" s="175">
        <v>80730</v>
      </c>
      <c r="X18" s="176"/>
      <c r="Y18" s="143"/>
      <c r="Z18" s="177">
        <v>86965</v>
      </c>
      <c r="AA18" s="177">
        <v>86965</v>
      </c>
      <c r="AB18" s="177"/>
      <c r="AC18" s="178"/>
      <c r="AD18" s="178"/>
      <c r="AE18" s="177">
        <v>0</v>
      </c>
      <c r="AF18" s="177">
        <v>0</v>
      </c>
      <c r="AG18" s="178"/>
      <c r="AH18" s="143"/>
      <c r="AI18" s="169">
        <v>86965</v>
      </c>
      <c r="AJ18" s="169">
        <v>86965</v>
      </c>
      <c r="AK18" s="169">
        <f t="shared" si="4"/>
        <v>86965</v>
      </c>
      <c r="AL18" s="169">
        <f>IFERROR(VLOOKUP(B18,[4]rptBudgetaryBudgetCrossOrganiza!$A$692:$N$726,13,FALSE),"0")</f>
        <v>0</v>
      </c>
      <c r="AM18" s="179"/>
      <c r="AN18" s="179"/>
      <c r="AO18" s="179"/>
      <c r="AP18" s="179"/>
      <c r="AQ18" s="179"/>
      <c r="AR18" s="143"/>
      <c r="AS18" s="176"/>
      <c r="AT18" s="176"/>
      <c r="AU18" s="176"/>
      <c r="AV18" s="176"/>
      <c r="AW18" s="176"/>
      <c r="AX18" s="176"/>
      <c r="AY18" s="176"/>
      <c r="AZ18" s="176"/>
    </row>
    <row r="19" spans="1:52" x14ac:dyDescent="0.2">
      <c r="A19" s="127">
        <v>1</v>
      </c>
      <c r="B19" s="128" t="s">
        <v>298</v>
      </c>
      <c r="C19" s="192" t="str">
        <f t="shared" si="1"/>
        <v>20</v>
      </c>
      <c r="D19" s="192" t="str">
        <f t="shared" si="2"/>
        <v>28</v>
      </c>
      <c r="E19" s="185" t="str">
        <f t="shared" si="3"/>
        <v>848</v>
      </c>
      <c r="F19" s="129" t="str">
        <f t="shared" si="0"/>
        <v>4560.05</v>
      </c>
      <c r="G19" s="130" t="s">
        <v>319</v>
      </c>
      <c r="H19" s="141">
        <v>0</v>
      </c>
      <c r="I19" s="141">
        <v>0</v>
      </c>
      <c r="J19" s="141"/>
      <c r="K19" s="141"/>
      <c r="L19" s="141"/>
      <c r="M19" s="141">
        <v>0</v>
      </c>
      <c r="N19" s="164">
        <v>0</v>
      </c>
      <c r="O19" s="165"/>
      <c r="Q19" s="175">
        <v>23505</v>
      </c>
      <c r="R19" s="175">
        <v>23505</v>
      </c>
      <c r="S19" s="176"/>
      <c r="T19" s="176"/>
      <c r="U19" s="176"/>
      <c r="V19" s="175">
        <v>31746</v>
      </c>
      <c r="W19" s="175">
        <v>31746</v>
      </c>
      <c r="X19" s="176"/>
      <c r="Y19" s="143"/>
      <c r="Z19" s="177">
        <v>83449</v>
      </c>
      <c r="AA19" s="177">
        <v>83449</v>
      </c>
      <c r="AB19" s="177"/>
      <c r="AC19" s="178"/>
      <c r="AD19" s="178"/>
      <c r="AE19" s="177">
        <v>0</v>
      </c>
      <c r="AF19" s="177">
        <v>0</v>
      </c>
      <c r="AG19" s="178"/>
      <c r="AH19" s="143"/>
      <c r="AI19" s="169">
        <v>83449</v>
      </c>
      <c r="AJ19" s="169">
        <v>83449</v>
      </c>
      <c r="AK19" s="169">
        <f t="shared" si="4"/>
        <v>83449</v>
      </c>
      <c r="AL19" s="169">
        <f>IFERROR(VLOOKUP(B19,[4]rptBudgetaryBudgetCrossOrganiza!$A$692:$N$726,13,FALSE),"0")</f>
        <v>0</v>
      </c>
      <c r="AM19" s="179"/>
      <c r="AN19" s="179"/>
      <c r="AO19" s="179"/>
      <c r="AP19" s="179"/>
      <c r="AQ19" s="179"/>
      <c r="AR19" s="143"/>
      <c r="AS19" s="176"/>
      <c r="AT19" s="176"/>
      <c r="AU19" s="176"/>
      <c r="AV19" s="176"/>
      <c r="AW19" s="176"/>
      <c r="AX19" s="176"/>
      <c r="AY19" s="176"/>
      <c r="AZ19" s="176"/>
    </row>
    <row r="20" spans="1:52" x14ac:dyDescent="0.2">
      <c r="A20" s="127">
        <v>1</v>
      </c>
      <c r="B20" s="128" t="s">
        <v>299</v>
      </c>
      <c r="C20" s="192" t="str">
        <f t="shared" si="1"/>
        <v>20</v>
      </c>
      <c r="D20" s="192" t="str">
        <f t="shared" si="2"/>
        <v>28</v>
      </c>
      <c r="E20" s="185" t="str">
        <f t="shared" si="3"/>
        <v>849</v>
      </c>
      <c r="F20" s="129" t="str">
        <f t="shared" si="0"/>
        <v>4560.05</v>
      </c>
      <c r="G20" s="130" t="s">
        <v>319</v>
      </c>
      <c r="H20" s="141">
        <v>0</v>
      </c>
      <c r="I20" s="141">
        <v>0</v>
      </c>
      <c r="J20" s="141"/>
      <c r="K20" s="141"/>
      <c r="L20" s="141"/>
      <c r="M20" s="141">
        <v>0</v>
      </c>
      <c r="N20" s="164">
        <v>0</v>
      </c>
      <c r="O20" s="165"/>
      <c r="Q20" s="175">
        <v>67500</v>
      </c>
      <c r="R20" s="175">
        <v>67500</v>
      </c>
      <c r="S20" s="176"/>
      <c r="T20" s="176"/>
      <c r="U20" s="176"/>
      <c r="V20" s="175">
        <v>69145.960000000006</v>
      </c>
      <c r="W20" s="175">
        <v>69145.960000000006</v>
      </c>
      <c r="X20" s="176"/>
      <c r="Y20" s="143"/>
      <c r="Z20" s="177">
        <v>69380</v>
      </c>
      <c r="AA20" s="177">
        <v>69380</v>
      </c>
      <c r="AB20" s="177"/>
      <c r="AC20" s="178"/>
      <c r="AD20" s="178"/>
      <c r="AE20" s="177">
        <v>0</v>
      </c>
      <c r="AF20" s="177">
        <v>0</v>
      </c>
      <c r="AG20" s="178"/>
      <c r="AH20" s="143"/>
      <c r="AI20" s="169">
        <v>69380</v>
      </c>
      <c r="AJ20" s="169">
        <v>69380</v>
      </c>
      <c r="AK20" s="169">
        <f t="shared" si="4"/>
        <v>69380</v>
      </c>
      <c r="AL20" s="169">
        <f>IFERROR(VLOOKUP(B20,[4]rptBudgetaryBudgetCrossOrganiza!$A$692:$N$726,13,FALSE),"0")</f>
        <v>0</v>
      </c>
      <c r="AM20" s="179"/>
      <c r="AN20" s="179"/>
      <c r="AO20" s="179"/>
      <c r="AP20" s="179"/>
      <c r="AQ20" s="179"/>
      <c r="AR20" s="143"/>
      <c r="AS20" s="176"/>
      <c r="AT20" s="176"/>
      <c r="AU20" s="176"/>
      <c r="AV20" s="176"/>
      <c r="AW20" s="176"/>
      <c r="AX20" s="176"/>
      <c r="AY20" s="176"/>
      <c r="AZ20" s="176"/>
    </row>
    <row r="21" spans="1:52" x14ac:dyDescent="0.2">
      <c r="A21" s="127">
        <v>1</v>
      </c>
      <c r="B21" s="128" t="s">
        <v>300</v>
      </c>
      <c r="C21" s="192" t="str">
        <f t="shared" si="1"/>
        <v>20</v>
      </c>
      <c r="D21" s="192" t="str">
        <f t="shared" si="2"/>
        <v>28</v>
      </c>
      <c r="E21" s="185" t="str">
        <f t="shared" si="3"/>
        <v>850</v>
      </c>
      <c r="F21" s="129" t="str">
        <f t="shared" si="0"/>
        <v>4560.05</v>
      </c>
      <c r="G21" s="130" t="s">
        <v>319</v>
      </c>
      <c r="H21" s="141">
        <v>0</v>
      </c>
      <c r="I21" s="141">
        <v>0</v>
      </c>
      <c r="J21" s="141"/>
      <c r="K21" s="141"/>
      <c r="L21" s="141"/>
      <c r="M21" s="141">
        <v>0</v>
      </c>
      <c r="N21" s="164">
        <v>0</v>
      </c>
      <c r="O21" s="165"/>
      <c r="Q21" s="175">
        <v>53000</v>
      </c>
      <c r="R21" s="175">
        <v>53000</v>
      </c>
      <c r="S21" s="176"/>
      <c r="T21" s="176"/>
      <c r="U21" s="176"/>
      <c r="V21" s="175">
        <v>65080</v>
      </c>
      <c r="W21" s="175">
        <v>65080</v>
      </c>
      <c r="X21" s="176"/>
      <c r="Y21" s="143"/>
      <c r="Z21" s="177">
        <v>126810</v>
      </c>
      <c r="AA21" s="177">
        <v>126810</v>
      </c>
      <c r="AB21" s="177"/>
      <c r="AC21" s="178"/>
      <c r="AD21" s="178"/>
      <c r="AE21" s="177">
        <v>0</v>
      </c>
      <c r="AF21" s="177">
        <v>0</v>
      </c>
      <c r="AG21" s="178"/>
      <c r="AH21" s="143"/>
      <c r="AI21" s="169">
        <v>126810</v>
      </c>
      <c r="AJ21" s="169">
        <v>126810</v>
      </c>
      <c r="AK21" s="169">
        <f t="shared" si="4"/>
        <v>126810</v>
      </c>
      <c r="AL21" s="169">
        <f>IFERROR(VLOOKUP(B21,[4]rptBudgetaryBudgetCrossOrganiza!$A$692:$N$726,13,FALSE),"0")</f>
        <v>0</v>
      </c>
      <c r="AM21" s="179"/>
      <c r="AN21" s="179"/>
      <c r="AO21" s="179"/>
      <c r="AP21" s="179"/>
      <c r="AQ21" s="179"/>
      <c r="AR21" s="143"/>
      <c r="AS21" s="176"/>
      <c r="AT21" s="176"/>
      <c r="AU21" s="176"/>
      <c r="AV21" s="176"/>
      <c r="AW21" s="176"/>
      <c r="AX21" s="176"/>
      <c r="AY21" s="176"/>
      <c r="AZ21" s="176"/>
    </row>
    <row r="22" spans="1:52" x14ac:dyDescent="0.2">
      <c r="A22" s="127">
        <v>1</v>
      </c>
      <c r="B22" s="128" t="s">
        <v>301</v>
      </c>
      <c r="C22" s="192" t="str">
        <f t="shared" si="1"/>
        <v>20</v>
      </c>
      <c r="D22" s="192" t="str">
        <f t="shared" si="2"/>
        <v>28</v>
      </c>
      <c r="E22" s="185" t="str">
        <f t="shared" si="3"/>
        <v>851</v>
      </c>
      <c r="F22" s="129" t="str">
        <f t="shared" si="0"/>
        <v>4560.05</v>
      </c>
      <c r="G22" s="130" t="s">
        <v>319</v>
      </c>
      <c r="H22" s="141">
        <v>0</v>
      </c>
      <c r="I22" s="141">
        <v>0</v>
      </c>
      <c r="J22" s="141"/>
      <c r="K22" s="141"/>
      <c r="L22" s="141"/>
      <c r="M22" s="141">
        <v>0</v>
      </c>
      <c r="N22" s="164">
        <v>0</v>
      </c>
      <c r="O22" s="165"/>
      <c r="Q22" s="175">
        <v>0</v>
      </c>
      <c r="R22" s="175">
        <v>0</v>
      </c>
      <c r="S22" s="176"/>
      <c r="T22" s="176"/>
      <c r="U22" s="176"/>
      <c r="V22" s="175">
        <v>0</v>
      </c>
      <c r="W22" s="175">
        <v>0</v>
      </c>
      <c r="X22" s="176"/>
      <c r="Y22" s="143"/>
      <c r="Z22" s="177">
        <v>44395</v>
      </c>
      <c r="AA22" s="177">
        <v>44395</v>
      </c>
      <c r="AB22" s="177"/>
      <c r="AC22" s="178"/>
      <c r="AD22" s="178"/>
      <c r="AE22" s="177">
        <v>0</v>
      </c>
      <c r="AF22" s="177">
        <v>0</v>
      </c>
      <c r="AG22" s="178"/>
      <c r="AH22" s="143"/>
      <c r="AI22" s="169">
        <v>44395</v>
      </c>
      <c r="AJ22" s="169">
        <v>44395</v>
      </c>
      <c r="AK22" s="169">
        <f t="shared" si="4"/>
        <v>44395</v>
      </c>
      <c r="AL22" s="169">
        <f>IFERROR(VLOOKUP(B22,[4]rptBudgetaryBudgetCrossOrganiza!$A$692:$N$726,13,FALSE),"0")</f>
        <v>0</v>
      </c>
      <c r="AM22" s="179"/>
      <c r="AN22" s="179"/>
      <c r="AO22" s="179"/>
      <c r="AP22" s="179"/>
      <c r="AQ22" s="179"/>
      <c r="AR22" s="143"/>
      <c r="AS22" s="176"/>
      <c r="AT22" s="176"/>
      <c r="AU22" s="176"/>
      <c r="AV22" s="176"/>
      <c r="AW22" s="176"/>
      <c r="AX22" s="176"/>
      <c r="AY22" s="176"/>
      <c r="AZ22" s="176"/>
    </row>
    <row r="23" spans="1:52" x14ac:dyDescent="0.2">
      <c r="A23" s="127">
        <v>1</v>
      </c>
      <c r="B23" s="128" t="s">
        <v>302</v>
      </c>
      <c r="C23" s="192" t="str">
        <f t="shared" si="1"/>
        <v>20</v>
      </c>
      <c r="D23" s="192" t="str">
        <f t="shared" si="2"/>
        <v>28</v>
      </c>
      <c r="E23" s="185" t="str">
        <f t="shared" si="3"/>
        <v>852</v>
      </c>
      <c r="F23" s="129" t="str">
        <f t="shared" si="0"/>
        <v>4560.05</v>
      </c>
      <c r="G23" s="130" t="s">
        <v>319</v>
      </c>
      <c r="H23" s="141">
        <v>0</v>
      </c>
      <c r="I23" s="141">
        <v>0</v>
      </c>
      <c r="J23" s="141"/>
      <c r="K23" s="141"/>
      <c r="L23" s="141"/>
      <c r="M23" s="141">
        <v>0</v>
      </c>
      <c r="N23" s="164">
        <v>0</v>
      </c>
      <c r="O23" s="165"/>
      <c r="Q23" s="175">
        <v>23100</v>
      </c>
      <c r="R23" s="175">
        <v>23100</v>
      </c>
      <c r="S23" s="176"/>
      <c r="T23" s="176"/>
      <c r="U23" s="176"/>
      <c r="V23" s="175">
        <v>30797</v>
      </c>
      <c r="W23" s="175">
        <v>30797</v>
      </c>
      <c r="X23" s="176"/>
      <c r="Y23" s="143"/>
      <c r="Z23" s="177">
        <v>47293</v>
      </c>
      <c r="AA23" s="177">
        <v>47293</v>
      </c>
      <c r="AB23" s="177"/>
      <c r="AC23" s="178"/>
      <c r="AD23" s="178"/>
      <c r="AE23" s="177">
        <v>0</v>
      </c>
      <c r="AF23" s="177">
        <v>0</v>
      </c>
      <c r="AG23" s="178"/>
      <c r="AH23" s="143"/>
      <c r="AI23" s="169">
        <v>47293</v>
      </c>
      <c r="AJ23" s="169">
        <v>47293</v>
      </c>
      <c r="AK23" s="169">
        <f t="shared" si="4"/>
        <v>47293</v>
      </c>
      <c r="AL23" s="169">
        <f>IFERROR(VLOOKUP(B23,[4]rptBudgetaryBudgetCrossOrganiza!$A$692:$N$726,13,FALSE),"0")</f>
        <v>0</v>
      </c>
      <c r="AM23" s="179"/>
      <c r="AN23" s="179"/>
      <c r="AO23" s="179"/>
      <c r="AP23" s="179"/>
      <c r="AQ23" s="179"/>
      <c r="AR23" s="143"/>
      <c r="AS23" s="176"/>
      <c r="AT23" s="176"/>
      <c r="AU23" s="176"/>
      <c r="AV23" s="176"/>
      <c r="AW23" s="176"/>
      <c r="AX23" s="176"/>
      <c r="AY23" s="176"/>
      <c r="AZ23" s="176"/>
    </row>
    <row r="24" spans="1:52" x14ac:dyDescent="0.2">
      <c r="A24" s="127">
        <v>1</v>
      </c>
      <c r="B24" s="128" t="s">
        <v>303</v>
      </c>
      <c r="C24" s="192" t="str">
        <f t="shared" si="1"/>
        <v>20</v>
      </c>
      <c r="D24" s="192" t="str">
        <f t="shared" si="2"/>
        <v>28</v>
      </c>
      <c r="E24" s="185" t="str">
        <f t="shared" si="3"/>
        <v>853</v>
      </c>
      <c r="F24" s="129" t="str">
        <f t="shared" si="0"/>
        <v>4560.05</v>
      </c>
      <c r="G24" s="130" t="s">
        <v>319</v>
      </c>
      <c r="H24" s="141">
        <v>0</v>
      </c>
      <c r="I24" s="141">
        <v>0</v>
      </c>
      <c r="J24" s="141"/>
      <c r="K24" s="141"/>
      <c r="L24" s="141"/>
      <c r="M24" s="141">
        <v>0</v>
      </c>
      <c r="N24" s="164">
        <v>0</v>
      </c>
      <c r="O24" s="165"/>
      <c r="Q24" s="175">
        <v>0</v>
      </c>
      <c r="R24" s="175">
        <v>0</v>
      </c>
      <c r="S24" s="176"/>
      <c r="T24" s="176"/>
      <c r="U24" s="176"/>
      <c r="V24" s="175">
        <v>0</v>
      </c>
      <c r="W24" s="175">
        <v>0</v>
      </c>
      <c r="X24" s="176"/>
      <c r="Y24" s="143"/>
      <c r="Z24" s="177">
        <v>0</v>
      </c>
      <c r="AA24" s="177">
        <v>0</v>
      </c>
      <c r="AB24" s="177"/>
      <c r="AC24" s="178"/>
      <c r="AD24" s="178"/>
      <c r="AE24" s="177">
        <v>0</v>
      </c>
      <c r="AF24" s="177">
        <v>0</v>
      </c>
      <c r="AG24" s="178"/>
      <c r="AH24" s="143"/>
      <c r="AI24" s="169">
        <v>0</v>
      </c>
      <c r="AJ24" s="169">
        <v>0</v>
      </c>
      <c r="AK24" s="169">
        <f t="shared" si="4"/>
        <v>0</v>
      </c>
      <c r="AL24" s="169">
        <f>IFERROR(VLOOKUP(B24,[4]rptBudgetaryBudgetCrossOrganiza!$A$692:$N$726,13,FALSE),"0")</f>
        <v>0</v>
      </c>
      <c r="AM24" s="179"/>
      <c r="AN24" s="179"/>
      <c r="AO24" s="179"/>
      <c r="AP24" s="179"/>
      <c r="AQ24" s="179"/>
      <c r="AR24" s="143"/>
      <c r="AS24" s="176"/>
      <c r="AT24" s="176"/>
      <c r="AU24" s="176"/>
      <c r="AV24" s="176"/>
      <c r="AW24" s="176"/>
      <c r="AX24" s="176"/>
      <c r="AY24" s="176"/>
      <c r="AZ24" s="176"/>
    </row>
    <row r="25" spans="1:52" x14ac:dyDescent="0.2">
      <c r="A25" s="127">
        <v>1</v>
      </c>
      <c r="B25" s="128" t="s">
        <v>304</v>
      </c>
      <c r="C25" s="192" t="str">
        <f t="shared" si="1"/>
        <v>30</v>
      </c>
      <c r="D25" s="192" t="str">
        <f t="shared" si="2"/>
        <v>40</v>
      </c>
      <c r="E25" s="185" t="str">
        <f t="shared" si="3"/>
        <v>001</v>
      </c>
      <c r="F25" s="129" t="str">
        <f t="shared" si="0"/>
        <v>4560.05</v>
      </c>
      <c r="G25" s="130" t="s">
        <v>319</v>
      </c>
      <c r="H25" s="141">
        <v>0</v>
      </c>
      <c r="I25" s="141">
        <v>0</v>
      </c>
      <c r="J25" s="141"/>
      <c r="K25" s="141"/>
      <c r="L25" s="141"/>
      <c r="M25" s="141">
        <v>0</v>
      </c>
      <c r="N25" s="164">
        <v>0</v>
      </c>
      <c r="O25" s="165"/>
      <c r="Q25" s="175">
        <v>0</v>
      </c>
      <c r="R25" s="175">
        <v>0</v>
      </c>
      <c r="S25" s="176"/>
      <c r="T25" s="176"/>
      <c r="U25" s="176"/>
      <c r="V25" s="175">
        <v>0</v>
      </c>
      <c r="W25" s="175">
        <v>0</v>
      </c>
      <c r="X25" s="176"/>
      <c r="Y25" s="143"/>
      <c r="Z25" s="177">
        <v>0</v>
      </c>
      <c r="AA25" s="177">
        <v>0</v>
      </c>
      <c r="AB25" s="177"/>
      <c r="AC25" s="178"/>
      <c r="AD25" s="178"/>
      <c r="AE25" s="177">
        <v>0</v>
      </c>
      <c r="AF25" s="177">
        <v>0</v>
      </c>
      <c r="AG25" s="178"/>
      <c r="AH25" s="143"/>
      <c r="AI25" s="169">
        <v>0</v>
      </c>
      <c r="AJ25" s="169">
        <v>0</v>
      </c>
      <c r="AK25" s="169">
        <f t="shared" si="4"/>
        <v>0</v>
      </c>
      <c r="AL25" s="169">
        <f>IFERROR(VLOOKUP(B25,[4]rptBudgetaryBudgetCrossOrganiza!$A$692:$N$726,13,FALSE),"0")</f>
        <v>0</v>
      </c>
      <c r="AM25" s="179"/>
      <c r="AN25" s="179"/>
      <c r="AO25" s="179"/>
      <c r="AP25" s="179"/>
      <c r="AQ25" s="179"/>
      <c r="AR25" s="143"/>
      <c r="AS25" s="176"/>
      <c r="AT25" s="176"/>
      <c r="AU25" s="176"/>
      <c r="AV25" s="176"/>
      <c r="AW25" s="176"/>
      <c r="AX25" s="176"/>
      <c r="AY25" s="176"/>
      <c r="AZ25" s="176"/>
    </row>
    <row r="26" spans="1:52" x14ac:dyDescent="0.2">
      <c r="A26" s="127">
        <v>2</v>
      </c>
      <c r="B26" s="128" t="s">
        <v>305</v>
      </c>
      <c r="C26" s="192" t="str">
        <f t="shared" si="1"/>
        <v>20</v>
      </c>
      <c r="D26" s="192" t="str">
        <f t="shared" si="2"/>
        <v>28</v>
      </c>
      <c r="E26" s="185" t="str">
        <f t="shared" si="3"/>
        <v>838</v>
      </c>
      <c r="F26" s="129" t="str">
        <f t="shared" si="0"/>
        <v>4700.01</v>
      </c>
      <c r="G26" s="130" t="s">
        <v>320</v>
      </c>
      <c r="H26" s="141">
        <v>0</v>
      </c>
      <c r="I26" s="141">
        <v>0</v>
      </c>
      <c r="J26" s="141"/>
      <c r="K26" s="141"/>
      <c r="L26" s="141"/>
      <c r="M26" s="141">
        <v>0</v>
      </c>
      <c r="N26" s="164">
        <v>0</v>
      </c>
      <c r="O26" s="165"/>
      <c r="Q26" s="175">
        <v>0</v>
      </c>
      <c r="R26" s="175">
        <v>0</v>
      </c>
      <c r="S26" s="176"/>
      <c r="T26" s="176"/>
      <c r="U26" s="176"/>
      <c r="V26" s="175">
        <v>0</v>
      </c>
      <c r="W26" s="175">
        <v>0</v>
      </c>
      <c r="X26" s="176"/>
      <c r="Y26" s="143"/>
      <c r="Z26" s="177">
        <v>0</v>
      </c>
      <c r="AA26" s="177">
        <v>0</v>
      </c>
      <c r="AB26" s="177"/>
      <c r="AC26" s="178"/>
      <c r="AD26" s="178"/>
      <c r="AE26" s="177">
        <v>0</v>
      </c>
      <c r="AF26" s="177">
        <v>0</v>
      </c>
      <c r="AG26" s="178"/>
      <c r="AH26" s="143"/>
      <c r="AI26" s="169">
        <v>0</v>
      </c>
      <c r="AJ26" s="169">
        <v>0</v>
      </c>
      <c r="AK26" s="169">
        <f t="shared" si="4"/>
        <v>0</v>
      </c>
      <c r="AL26" s="169">
        <f>IFERROR(VLOOKUP(B26,[4]rptBudgetaryBudgetCrossOrganiza!$A$692:$N$726,13,FALSE),"0")</f>
        <v>0</v>
      </c>
      <c r="AM26" s="179"/>
      <c r="AN26" s="179"/>
      <c r="AO26" s="179"/>
      <c r="AP26" s="179"/>
      <c r="AQ26" s="179"/>
      <c r="AR26" s="143"/>
      <c r="AS26" s="176"/>
      <c r="AT26" s="176"/>
      <c r="AU26" s="176"/>
      <c r="AV26" s="176"/>
      <c r="AW26" s="176"/>
      <c r="AX26" s="176"/>
      <c r="AY26" s="176"/>
      <c r="AZ26" s="176"/>
    </row>
    <row r="27" spans="1:52" x14ac:dyDescent="0.2">
      <c r="A27" s="127">
        <v>2</v>
      </c>
      <c r="B27" s="128" t="s">
        <v>306</v>
      </c>
      <c r="C27" s="192" t="str">
        <f t="shared" si="1"/>
        <v>30</v>
      </c>
      <c r="D27" s="192" t="str">
        <f t="shared" si="2"/>
        <v>40</v>
      </c>
      <c r="E27" s="185" t="str">
        <f t="shared" si="3"/>
        <v>001</v>
      </c>
      <c r="F27" s="129" t="str">
        <f t="shared" si="0"/>
        <v>4700.01</v>
      </c>
      <c r="G27" s="130" t="s">
        <v>320</v>
      </c>
      <c r="H27" s="141">
        <v>0</v>
      </c>
      <c r="I27" s="141">
        <v>0</v>
      </c>
      <c r="J27" s="141"/>
      <c r="K27" s="141"/>
      <c r="L27" s="141"/>
      <c r="M27" s="141">
        <v>0</v>
      </c>
      <c r="N27" s="164">
        <v>0</v>
      </c>
      <c r="O27" s="165"/>
      <c r="Q27" s="175">
        <v>0</v>
      </c>
      <c r="R27" s="175">
        <v>0</v>
      </c>
      <c r="S27" s="176"/>
      <c r="T27" s="176"/>
      <c r="U27" s="176"/>
      <c r="V27" s="175">
        <v>0</v>
      </c>
      <c r="W27" s="175">
        <v>0</v>
      </c>
      <c r="X27" s="176"/>
      <c r="Y27" s="143"/>
      <c r="Z27" s="177">
        <v>0</v>
      </c>
      <c r="AA27" s="177">
        <v>0</v>
      </c>
      <c r="AB27" s="177"/>
      <c r="AC27" s="178"/>
      <c r="AD27" s="178"/>
      <c r="AE27" s="177">
        <v>0</v>
      </c>
      <c r="AF27" s="177">
        <v>0</v>
      </c>
      <c r="AG27" s="178"/>
      <c r="AH27" s="143"/>
      <c r="AI27" s="169">
        <v>0</v>
      </c>
      <c r="AJ27" s="169">
        <v>0</v>
      </c>
      <c r="AK27" s="169">
        <f t="shared" si="4"/>
        <v>0</v>
      </c>
      <c r="AL27" s="169">
        <f>IFERROR(VLOOKUP(B27,[4]rptBudgetaryBudgetCrossOrganiza!$A$692:$N$726,13,FALSE),"0")</f>
        <v>0</v>
      </c>
      <c r="AM27" s="179"/>
      <c r="AN27" s="179"/>
      <c r="AO27" s="179"/>
      <c r="AP27" s="179"/>
      <c r="AQ27" s="179"/>
      <c r="AR27" s="143"/>
      <c r="AS27" s="176"/>
      <c r="AT27" s="176"/>
      <c r="AU27" s="176"/>
      <c r="AV27" s="176"/>
      <c r="AW27" s="176"/>
      <c r="AX27" s="176"/>
      <c r="AY27" s="176"/>
      <c r="AZ27" s="176"/>
    </row>
    <row r="28" spans="1:52" x14ac:dyDescent="0.2">
      <c r="A28" s="127">
        <v>3</v>
      </c>
      <c r="B28" s="128" t="s">
        <v>307</v>
      </c>
      <c r="C28" s="192" t="str">
        <f t="shared" si="1"/>
        <v>20</v>
      </c>
      <c r="D28" s="192" t="str">
        <f t="shared" si="2"/>
        <v>28</v>
      </c>
      <c r="E28" s="185" t="str">
        <f t="shared" si="3"/>
        <v>838</v>
      </c>
      <c r="F28" s="129" t="str">
        <f t="shared" si="0"/>
        <v>4850.04</v>
      </c>
      <c r="G28" s="130" t="s">
        <v>321</v>
      </c>
      <c r="H28" s="141">
        <v>0</v>
      </c>
      <c r="I28" s="141">
        <v>0</v>
      </c>
      <c r="J28" s="141"/>
      <c r="K28" s="141"/>
      <c r="L28" s="141"/>
      <c r="M28" s="141">
        <v>0</v>
      </c>
      <c r="N28" s="164">
        <v>0</v>
      </c>
      <c r="O28" s="165"/>
      <c r="Q28" s="175">
        <v>0</v>
      </c>
      <c r="R28" s="175">
        <v>0</v>
      </c>
      <c r="S28" s="176"/>
      <c r="T28" s="176"/>
      <c r="U28" s="176"/>
      <c r="V28" s="175">
        <v>0</v>
      </c>
      <c r="W28" s="175">
        <v>0</v>
      </c>
      <c r="X28" s="176"/>
      <c r="Y28" s="143"/>
      <c r="Z28" s="177">
        <v>0</v>
      </c>
      <c r="AA28" s="177">
        <v>0</v>
      </c>
      <c r="AB28" s="177"/>
      <c r="AC28" s="178"/>
      <c r="AD28" s="178"/>
      <c r="AE28" s="177">
        <v>0</v>
      </c>
      <c r="AF28" s="177">
        <v>0</v>
      </c>
      <c r="AG28" s="178"/>
      <c r="AH28" s="143"/>
      <c r="AI28" s="169">
        <v>0</v>
      </c>
      <c r="AJ28" s="169">
        <v>0</v>
      </c>
      <c r="AK28" s="169">
        <f t="shared" si="4"/>
        <v>0</v>
      </c>
      <c r="AL28" s="169">
        <f>IFERROR(VLOOKUP(B28,[4]rptBudgetaryBudgetCrossOrganiza!$A$692:$N$726,13,FALSE),"0")</f>
        <v>0</v>
      </c>
      <c r="AM28" s="179"/>
      <c r="AN28" s="179"/>
      <c r="AO28" s="179"/>
      <c r="AP28" s="179"/>
      <c r="AQ28" s="179"/>
      <c r="AR28" s="143"/>
      <c r="AS28" s="176"/>
      <c r="AT28" s="176"/>
      <c r="AU28" s="176"/>
      <c r="AV28" s="176"/>
      <c r="AW28" s="176"/>
      <c r="AX28" s="176"/>
      <c r="AY28" s="176"/>
      <c r="AZ28" s="176"/>
    </row>
    <row r="29" spans="1:52" x14ac:dyDescent="0.2">
      <c r="A29" s="127">
        <v>3</v>
      </c>
      <c r="B29" s="128" t="s">
        <v>308</v>
      </c>
      <c r="C29" s="192" t="str">
        <f t="shared" si="1"/>
        <v>20</v>
      </c>
      <c r="D29" s="192" t="str">
        <f t="shared" si="2"/>
        <v>28</v>
      </c>
      <c r="E29" s="185" t="str">
        <f t="shared" si="3"/>
        <v>839</v>
      </c>
      <c r="F29" s="129" t="str">
        <f t="shared" si="0"/>
        <v>4850.04</v>
      </c>
      <c r="G29" s="130" t="s">
        <v>321</v>
      </c>
      <c r="H29" s="141">
        <v>0</v>
      </c>
      <c r="I29" s="141">
        <v>0</v>
      </c>
      <c r="J29" s="141"/>
      <c r="K29" s="141"/>
      <c r="L29" s="141"/>
      <c r="M29" s="141">
        <v>0</v>
      </c>
      <c r="N29" s="164">
        <v>0</v>
      </c>
      <c r="O29" s="165"/>
      <c r="Q29" s="175">
        <v>0</v>
      </c>
      <c r="R29" s="175">
        <v>0</v>
      </c>
      <c r="S29" s="176"/>
      <c r="T29" s="176"/>
      <c r="U29" s="176"/>
      <c r="V29" s="175">
        <v>20</v>
      </c>
      <c r="W29" s="175">
        <v>20</v>
      </c>
      <c r="X29" s="176"/>
      <c r="Y29" s="143"/>
      <c r="Z29" s="177">
        <v>0</v>
      </c>
      <c r="AA29" s="177">
        <v>0</v>
      </c>
      <c r="AB29" s="177"/>
      <c r="AC29" s="178"/>
      <c r="AD29" s="178"/>
      <c r="AE29" s="177">
        <v>20</v>
      </c>
      <c r="AF29" s="177">
        <v>20</v>
      </c>
      <c r="AG29" s="178"/>
      <c r="AH29" s="143"/>
      <c r="AI29" s="169">
        <v>0</v>
      </c>
      <c r="AJ29" s="169">
        <v>0</v>
      </c>
      <c r="AK29" s="169">
        <f t="shared" si="4"/>
        <v>0</v>
      </c>
      <c r="AL29" s="169">
        <f>IFERROR(VLOOKUP(B29,[4]rptBudgetaryBudgetCrossOrganiza!$A$692:$N$726,13,FALSE),"0")</f>
        <v>0</v>
      </c>
      <c r="AM29" s="179"/>
      <c r="AN29" s="179"/>
      <c r="AO29" s="179"/>
      <c r="AP29" s="179"/>
      <c r="AQ29" s="179"/>
      <c r="AR29" s="143"/>
      <c r="AS29" s="176"/>
      <c r="AT29" s="176"/>
      <c r="AU29" s="176"/>
      <c r="AV29" s="176"/>
      <c r="AW29" s="176"/>
      <c r="AX29" s="176"/>
      <c r="AY29" s="176"/>
      <c r="AZ29" s="176"/>
    </row>
    <row r="30" spans="1:52" x14ac:dyDescent="0.2">
      <c r="A30" s="127">
        <v>3</v>
      </c>
      <c r="B30" s="128" t="s">
        <v>309</v>
      </c>
      <c r="C30" s="192" t="str">
        <f t="shared" si="1"/>
        <v>20</v>
      </c>
      <c r="D30" s="192" t="str">
        <f t="shared" si="2"/>
        <v>28</v>
      </c>
      <c r="E30" s="185" t="str">
        <f t="shared" si="3"/>
        <v>840</v>
      </c>
      <c r="F30" s="129" t="str">
        <f t="shared" si="0"/>
        <v>4850.04</v>
      </c>
      <c r="G30" s="130" t="s">
        <v>321</v>
      </c>
      <c r="H30" s="141">
        <v>0</v>
      </c>
      <c r="I30" s="141">
        <v>0</v>
      </c>
      <c r="J30" s="141"/>
      <c r="K30" s="141"/>
      <c r="L30" s="141"/>
      <c r="M30" s="141">
        <v>0</v>
      </c>
      <c r="N30" s="164">
        <v>0</v>
      </c>
      <c r="O30" s="165"/>
      <c r="Q30" s="175">
        <v>0</v>
      </c>
      <c r="R30" s="175">
        <v>0</v>
      </c>
      <c r="S30" s="176"/>
      <c r="T30" s="176"/>
      <c r="U30" s="176"/>
      <c r="V30" s="175">
        <v>0</v>
      </c>
      <c r="W30" s="175">
        <v>0</v>
      </c>
      <c r="X30" s="176"/>
      <c r="Y30" s="143"/>
      <c r="Z30" s="177">
        <v>0</v>
      </c>
      <c r="AA30" s="177">
        <v>0</v>
      </c>
      <c r="AB30" s="177"/>
      <c r="AC30" s="178"/>
      <c r="AD30" s="178"/>
      <c r="AE30" s="177">
        <v>0</v>
      </c>
      <c r="AF30" s="177">
        <v>0</v>
      </c>
      <c r="AG30" s="178"/>
      <c r="AH30" s="143"/>
      <c r="AI30" s="169">
        <v>0</v>
      </c>
      <c r="AJ30" s="169">
        <v>0</v>
      </c>
      <c r="AK30" s="169">
        <f t="shared" si="4"/>
        <v>0</v>
      </c>
      <c r="AL30" s="169">
        <f>IFERROR(VLOOKUP(B30,[4]rptBudgetaryBudgetCrossOrganiza!$A$692:$N$726,13,FALSE),"0")</f>
        <v>0</v>
      </c>
      <c r="AM30" s="179"/>
      <c r="AN30" s="179"/>
      <c r="AO30" s="179"/>
      <c r="AP30" s="179"/>
      <c r="AQ30" s="179"/>
      <c r="AR30" s="143"/>
      <c r="AS30" s="176"/>
      <c r="AT30" s="176"/>
      <c r="AU30" s="176"/>
      <c r="AV30" s="176"/>
      <c r="AW30" s="176"/>
      <c r="AX30" s="176"/>
      <c r="AY30" s="176"/>
      <c r="AZ30" s="176"/>
    </row>
    <row r="31" spans="1:52" x14ac:dyDescent="0.2">
      <c r="A31" s="127">
        <v>3</v>
      </c>
      <c r="B31" s="128" t="s">
        <v>310</v>
      </c>
      <c r="C31" s="192" t="str">
        <f t="shared" si="1"/>
        <v>20</v>
      </c>
      <c r="D31" s="192" t="str">
        <f t="shared" si="2"/>
        <v>28</v>
      </c>
      <c r="E31" s="185" t="str">
        <f t="shared" si="3"/>
        <v>841</v>
      </c>
      <c r="F31" s="129" t="str">
        <f t="shared" si="0"/>
        <v>4850.04</v>
      </c>
      <c r="G31" s="130" t="s">
        <v>321</v>
      </c>
      <c r="H31" s="141">
        <v>0</v>
      </c>
      <c r="I31" s="141">
        <v>0</v>
      </c>
      <c r="J31" s="141"/>
      <c r="K31" s="141"/>
      <c r="L31" s="141"/>
      <c r="M31" s="141">
        <v>0</v>
      </c>
      <c r="N31" s="164">
        <v>0</v>
      </c>
      <c r="O31" s="165"/>
      <c r="Q31" s="175">
        <v>0</v>
      </c>
      <c r="R31" s="175">
        <v>0</v>
      </c>
      <c r="S31" s="176"/>
      <c r="T31" s="176"/>
      <c r="U31" s="176"/>
      <c r="V31" s="175">
        <v>0</v>
      </c>
      <c r="W31" s="175">
        <v>0</v>
      </c>
      <c r="X31" s="176"/>
      <c r="Y31" s="143"/>
      <c r="Z31" s="177">
        <v>0</v>
      </c>
      <c r="AA31" s="177">
        <v>0</v>
      </c>
      <c r="AB31" s="177"/>
      <c r="AC31" s="178"/>
      <c r="AD31" s="178"/>
      <c r="AE31" s="177">
        <v>0</v>
      </c>
      <c r="AF31" s="177">
        <v>0</v>
      </c>
      <c r="AG31" s="178"/>
      <c r="AH31" s="143"/>
      <c r="AI31" s="169">
        <v>0</v>
      </c>
      <c r="AJ31" s="169">
        <v>0</v>
      </c>
      <c r="AK31" s="169">
        <f t="shared" si="4"/>
        <v>0</v>
      </c>
      <c r="AL31" s="169">
        <f>IFERROR(VLOOKUP(B31,[4]rptBudgetaryBudgetCrossOrganiza!$A$692:$N$726,13,FALSE),"0")</f>
        <v>0</v>
      </c>
      <c r="AM31" s="179"/>
      <c r="AN31" s="179"/>
      <c r="AO31" s="179"/>
      <c r="AP31" s="179"/>
      <c r="AQ31" s="179"/>
      <c r="AR31" s="143"/>
      <c r="AS31" s="176"/>
      <c r="AT31" s="176"/>
      <c r="AU31" s="176"/>
      <c r="AV31" s="176"/>
      <c r="AW31" s="176"/>
      <c r="AX31" s="176"/>
      <c r="AY31" s="176"/>
      <c r="AZ31" s="176"/>
    </row>
    <row r="32" spans="1:52" x14ac:dyDescent="0.2">
      <c r="A32" s="127">
        <v>3</v>
      </c>
      <c r="B32" s="128" t="s">
        <v>311</v>
      </c>
      <c r="C32" s="192" t="str">
        <f t="shared" si="1"/>
        <v>20</v>
      </c>
      <c r="D32" s="192" t="str">
        <f t="shared" si="2"/>
        <v>28</v>
      </c>
      <c r="E32" s="185" t="str">
        <f t="shared" si="3"/>
        <v>842</v>
      </c>
      <c r="F32" s="129" t="str">
        <f t="shared" si="0"/>
        <v>4850.04</v>
      </c>
      <c r="G32" s="130" t="s">
        <v>321</v>
      </c>
      <c r="H32" s="141">
        <v>0</v>
      </c>
      <c r="I32" s="141">
        <v>0</v>
      </c>
      <c r="J32" s="141"/>
      <c r="K32" s="141"/>
      <c r="L32" s="141"/>
      <c r="M32" s="141">
        <v>60</v>
      </c>
      <c r="N32" s="164">
        <v>60</v>
      </c>
      <c r="O32" s="165"/>
      <c r="Q32" s="175">
        <v>0</v>
      </c>
      <c r="R32" s="175">
        <v>0</v>
      </c>
      <c r="S32" s="176"/>
      <c r="T32" s="176"/>
      <c r="U32" s="176"/>
      <c r="V32" s="175">
        <v>50</v>
      </c>
      <c r="W32" s="175">
        <v>50</v>
      </c>
      <c r="X32" s="176"/>
      <c r="Y32" s="143"/>
      <c r="Z32" s="177">
        <v>0</v>
      </c>
      <c r="AA32" s="177">
        <v>0</v>
      </c>
      <c r="AB32" s="177"/>
      <c r="AC32" s="178"/>
      <c r="AD32" s="178"/>
      <c r="AE32" s="177">
        <v>0</v>
      </c>
      <c r="AF32" s="177">
        <v>0</v>
      </c>
      <c r="AG32" s="178"/>
      <c r="AH32" s="143"/>
      <c r="AI32" s="169">
        <v>0</v>
      </c>
      <c r="AJ32" s="169">
        <v>0</v>
      </c>
      <c r="AK32" s="169">
        <f t="shared" si="4"/>
        <v>0</v>
      </c>
      <c r="AL32" s="169">
        <f>IFERROR(VLOOKUP(B32,[4]rptBudgetaryBudgetCrossOrganiza!$A$692:$N$726,13,FALSE),"0")</f>
        <v>0</v>
      </c>
      <c r="AM32" s="179"/>
      <c r="AN32" s="179"/>
      <c r="AO32" s="179"/>
      <c r="AP32" s="179"/>
      <c r="AQ32" s="179"/>
      <c r="AR32" s="143"/>
      <c r="AS32" s="176"/>
      <c r="AT32" s="176"/>
      <c r="AU32" s="176"/>
      <c r="AV32" s="176"/>
      <c r="AW32" s="176"/>
      <c r="AX32" s="176"/>
      <c r="AY32" s="176"/>
      <c r="AZ32" s="176"/>
    </row>
    <row r="33" spans="1:52" x14ac:dyDescent="0.2">
      <c r="A33" s="127">
        <v>3</v>
      </c>
      <c r="B33" s="128" t="s">
        <v>312</v>
      </c>
      <c r="C33" s="192" t="str">
        <f t="shared" si="1"/>
        <v>20</v>
      </c>
      <c r="D33" s="192" t="str">
        <f t="shared" si="2"/>
        <v>28</v>
      </c>
      <c r="E33" s="185" t="str">
        <f t="shared" si="3"/>
        <v>843</v>
      </c>
      <c r="F33" s="129" t="str">
        <f t="shared" si="0"/>
        <v>4850.04</v>
      </c>
      <c r="G33" s="130" t="s">
        <v>321</v>
      </c>
      <c r="H33" s="141">
        <v>0</v>
      </c>
      <c r="I33" s="141">
        <v>0</v>
      </c>
      <c r="J33" s="141"/>
      <c r="K33" s="141"/>
      <c r="L33" s="141"/>
      <c r="M33" s="141">
        <v>0</v>
      </c>
      <c r="N33" s="164">
        <v>0</v>
      </c>
      <c r="O33" s="165"/>
      <c r="Q33" s="175">
        <v>0</v>
      </c>
      <c r="R33" s="175">
        <v>0</v>
      </c>
      <c r="S33" s="176"/>
      <c r="T33" s="176"/>
      <c r="U33" s="176"/>
      <c r="V33" s="175">
        <v>0</v>
      </c>
      <c r="W33" s="175">
        <v>0</v>
      </c>
      <c r="X33" s="176"/>
      <c r="Y33" s="143"/>
      <c r="Z33" s="177">
        <v>0</v>
      </c>
      <c r="AA33" s="177">
        <v>0</v>
      </c>
      <c r="AB33" s="177"/>
      <c r="AC33" s="178"/>
      <c r="AD33" s="178"/>
      <c r="AE33" s="177">
        <v>0</v>
      </c>
      <c r="AF33" s="177">
        <v>0</v>
      </c>
      <c r="AG33" s="178"/>
      <c r="AH33" s="143"/>
      <c r="AI33" s="169">
        <v>0</v>
      </c>
      <c r="AJ33" s="169">
        <v>0</v>
      </c>
      <c r="AK33" s="169">
        <f t="shared" si="4"/>
        <v>0</v>
      </c>
      <c r="AL33" s="169">
        <f>IFERROR(VLOOKUP(B33,[4]rptBudgetaryBudgetCrossOrganiza!$A$692:$N$726,13,FALSE),"0")</f>
        <v>0</v>
      </c>
      <c r="AM33" s="179"/>
      <c r="AN33" s="179"/>
      <c r="AO33" s="179"/>
      <c r="AP33" s="179"/>
      <c r="AQ33" s="179"/>
      <c r="AR33" s="143"/>
      <c r="AS33" s="176"/>
      <c r="AT33" s="176"/>
      <c r="AU33" s="176"/>
      <c r="AV33" s="176"/>
      <c r="AW33" s="176"/>
      <c r="AX33" s="176"/>
      <c r="AY33" s="176"/>
      <c r="AZ33" s="176"/>
    </row>
    <row r="34" spans="1:52" x14ac:dyDescent="0.2">
      <c r="A34" s="127">
        <v>3</v>
      </c>
      <c r="B34" s="128" t="s">
        <v>313</v>
      </c>
      <c r="C34" s="192" t="str">
        <f t="shared" si="1"/>
        <v>20</v>
      </c>
      <c r="D34" s="192" t="str">
        <f t="shared" si="2"/>
        <v>28</v>
      </c>
      <c r="E34" s="185" t="str">
        <f t="shared" si="3"/>
        <v>844</v>
      </c>
      <c r="F34" s="129" t="str">
        <f t="shared" si="0"/>
        <v>4850.04</v>
      </c>
      <c r="G34" s="130" t="s">
        <v>321</v>
      </c>
      <c r="H34" s="141">
        <v>0</v>
      </c>
      <c r="I34" s="141">
        <v>0</v>
      </c>
      <c r="J34" s="141"/>
      <c r="K34" s="141"/>
      <c r="L34" s="141"/>
      <c r="M34" s="141">
        <v>0</v>
      </c>
      <c r="N34" s="164">
        <v>0</v>
      </c>
      <c r="O34" s="165"/>
      <c r="Q34" s="175">
        <v>0</v>
      </c>
      <c r="R34" s="175">
        <v>0</v>
      </c>
      <c r="S34" s="176"/>
      <c r="T34" s="176"/>
      <c r="U34" s="176"/>
      <c r="V34" s="175">
        <v>0</v>
      </c>
      <c r="W34" s="175">
        <v>0</v>
      </c>
      <c r="X34" s="176"/>
      <c r="Y34" s="143"/>
      <c r="Z34" s="177">
        <v>0</v>
      </c>
      <c r="AA34" s="177">
        <v>0</v>
      </c>
      <c r="AB34" s="177"/>
      <c r="AC34" s="178"/>
      <c r="AD34" s="178"/>
      <c r="AE34" s="177">
        <v>0</v>
      </c>
      <c r="AF34" s="177">
        <v>0</v>
      </c>
      <c r="AG34" s="178"/>
      <c r="AH34" s="143"/>
      <c r="AI34" s="169">
        <v>0</v>
      </c>
      <c r="AJ34" s="169">
        <v>0</v>
      </c>
      <c r="AK34" s="169">
        <f t="shared" si="4"/>
        <v>0</v>
      </c>
      <c r="AL34" s="169">
        <f>IFERROR(VLOOKUP(B34,[4]rptBudgetaryBudgetCrossOrganiza!$A$692:$N$726,13,FALSE),"0")</f>
        <v>0</v>
      </c>
      <c r="AM34" s="179"/>
      <c r="AN34" s="179"/>
      <c r="AO34" s="179"/>
      <c r="AP34" s="179"/>
      <c r="AQ34" s="179"/>
      <c r="AR34" s="143"/>
      <c r="AS34" s="176"/>
      <c r="AT34" s="176"/>
      <c r="AU34" s="176"/>
      <c r="AV34" s="176"/>
      <c r="AW34" s="176"/>
      <c r="AX34" s="176"/>
      <c r="AY34" s="176"/>
      <c r="AZ34" s="176"/>
    </row>
    <row r="35" spans="1:52" x14ac:dyDescent="0.2">
      <c r="A35" s="127">
        <v>3</v>
      </c>
      <c r="B35" s="128" t="s">
        <v>314</v>
      </c>
      <c r="C35" s="192" t="str">
        <f t="shared" si="1"/>
        <v>20</v>
      </c>
      <c r="D35" s="192" t="str">
        <f t="shared" si="2"/>
        <v>28</v>
      </c>
      <c r="E35" s="185" t="str">
        <f t="shared" si="3"/>
        <v>845</v>
      </c>
      <c r="F35" s="129" t="str">
        <f t="shared" si="0"/>
        <v>4850.04</v>
      </c>
      <c r="G35" s="130" t="s">
        <v>321</v>
      </c>
      <c r="H35" s="141">
        <v>0</v>
      </c>
      <c r="I35" s="141">
        <v>0</v>
      </c>
      <c r="J35" s="141"/>
      <c r="K35" s="141"/>
      <c r="L35" s="141"/>
      <c r="M35" s="141">
        <v>0</v>
      </c>
      <c r="N35" s="164">
        <v>0</v>
      </c>
      <c r="O35" s="165"/>
      <c r="Q35" s="175">
        <v>0</v>
      </c>
      <c r="R35" s="175">
        <v>0</v>
      </c>
      <c r="S35" s="176"/>
      <c r="T35" s="176"/>
      <c r="U35" s="176"/>
      <c r="V35" s="175">
        <v>0</v>
      </c>
      <c r="W35" s="175">
        <v>0</v>
      </c>
      <c r="X35" s="176"/>
      <c r="Y35" s="143"/>
      <c r="Z35" s="177">
        <v>0</v>
      </c>
      <c r="AA35" s="177">
        <v>0</v>
      </c>
      <c r="AB35" s="177"/>
      <c r="AC35" s="178"/>
      <c r="AD35" s="178"/>
      <c r="AE35" s="177">
        <v>0</v>
      </c>
      <c r="AF35" s="177">
        <v>0</v>
      </c>
      <c r="AG35" s="178"/>
      <c r="AH35" s="143"/>
      <c r="AI35" s="169">
        <v>0</v>
      </c>
      <c r="AJ35" s="169">
        <v>0</v>
      </c>
      <c r="AK35" s="169">
        <f t="shared" si="4"/>
        <v>0</v>
      </c>
      <c r="AL35" s="169">
        <f>IFERROR(VLOOKUP(B35,[4]rptBudgetaryBudgetCrossOrganiza!$A$692:$N$726,13,FALSE),"0")</f>
        <v>0</v>
      </c>
      <c r="AM35" s="179"/>
      <c r="AN35" s="179"/>
      <c r="AO35" s="179"/>
      <c r="AP35" s="179"/>
      <c r="AQ35" s="179"/>
      <c r="AR35" s="143"/>
      <c r="AS35" s="176"/>
      <c r="AT35" s="176"/>
      <c r="AU35" s="176"/>
      <c r="AV35" s="176"/>
      <c r="AW35" s="176"/>
      <c r="AX35" s="176"/>
      <c r="AY35" s="176"/>
      <c r="AZ35" s="176"/>
    </row>
    <row r="36" spans="1:52" x14ac:dyDescent="0.2">
      <c r="A36" s="127">
        <v>3</v>
      </c>
      <c r="B36" s="128" t="s">
        <v>315</v>
      </c>
      <c r="C36" s="192" t="str">
        <f t="shared" si="1"/>
        <v>20</v>
      </c>
      <c r="D36" s="192" t="str">
        <f t="shared" si="2"/>
        <v>28</v>
      </c>
      <c r="E36" s="185" t="str">
        <f t="shared" si="3"/>
        <v>846</v>
      </c>
      <c r="F36" s="129" t="str">
        <f t="shared" si="0"/>
        <v>4850.04</v>
      </c>
      <c r="G36" s="130" t="s">
        <v>321</v>
      </c>
      <c r="H36" s="141">
        <v>0</v>
      </c>
      <c r="I36" s="141">
        <v>0</v>
      </c>
      <c r="J36" s="141"/>
      <c r="K36" s="141"/>
      <c r="L36" s="141"/>
      <c r="M36" s="141">
        <v>0</v>
      </c>
      <c r="N36" s="164">
        <v>0</v>
      </c>
      <c r="O36" s="165"/>
      <c r="Q36" s="175">
        <v>0</v>
      </c>
      <c r="R36" s="175">
        <v>0</v>
      </c>
      <c r="S36" s="176"/>
      <c r="T36" s="176"/>
      <c r="U36" s="176"/>
      <c r="V36" s="175">
        <v>0</v>
      </c>
      <c r="W36" s="175">
        <v>0</v>
      </c>
      <c r="X36" s="176"/>
      <c r="Y36" s="143"/>
      <c r="Z36" s="177">
        <v>0</v>
      </c>
      <c r="AA36" s="177">
        <v>0</v>
      </c>
      <c r="AB36" s="177"/>
      <c r="AC36" s="178"/>
      <c r="AD36" s="178"/>
      <c r="AE36" s="177">
        <v>0</v>
      </c>
      <c r="AF36" s="177">
        <v>0</v>
      </c>
      <c r="AG36" s="178"/>
      <c r="AH36" s="143"/>
      <c r="AI36" s="169">
        <v>0</v>
      </c>
      <c r="AJ36" s="169">
        <v>0</v>
      </c>
      <c r="AK36" s="169">
        <f t="shared" si="4"/>
        <v>0</v>
      </c>
      <c r="AL36" s="169">
        <f>IFERROR(VLOOKUP(B36,[4]rptBudgetaryBudgetCrossOrganiza!$A$692:$N$726,13,FALSE),"0")</f>
        <v>0</v>
      </c>
      <c r="AM36" s="179"/>
      <c r="AN36" s="179"/>
      <c r="AO36" s="179"/>
      <c r="AP36" s="179"/>
      <c r="AQ36" s="179"/>
      <c r="AR36" s="143"/>
      <c r="AS36" s="176"/>
      <c r="AT36" s="176"/>
      <c r="AU36" s="176"/>
      <c r="AV36" s="176"/>
      <c r="AW36" s="176"/>
      <c r="AX36" s="176"/>
      <c r="AY36" s="176"/>
      <c r="AZ36" s="176"/>
    </row>
    <row r="37" spans="1:52" x14ac:dyDescent="0.2">
      <c r="A37" s="127">
        <v>3</v>
      </c>
      <c r="B37" s="128" t="s">
        <v>316</v>
      </c>
      <c r="C37" s="192" t="str">
        <f t="shared" si="1"/>
        <v>20</v>
      </c>
      <c r="D37" s="192" t="str">
        <f t="shared" si="2"/>
        <v>28</v>
      </c>
      <c r="E37" s="185" t="str">
        <f t="shared" si="3"/>
        <v>847</v>
      </c>
      <c r="F37" s="129" t="str">
        <f t="shared" si="0"/>
        <v>4850.04</v>
      </c>
      <c r="G37" s="130" t="s">
        <v>321</v>
      </c>
      <c r="H37" s="141">
        <v>0</v>
      </c>
      <c r="I37" s="141">
        <v>0</v>
      </c>
      <c r="J37" s="141"/>
      <c r="K37" s="141"/>
      <c r="L37" s="141"/>
      <c r="M37" s="141">
        <v>0</v>
      </c>
      <c r="N37" s="164">
        <v>0</v>
      </c>
      <c r="O37" s="165"/>
      <c r="Q37" s="175">
        <v>0</v>
      </c>
      <c r="R37" s="175">
        <v>0</v>
      </c>
      <c r="S37" s="176"/>
      <c r="T37" s="176"/>
      <c r="U37" s="176"/>
      <c r="V37" s="175">
        <v>0</v>
      </c>
      <c r="W37" s="175">
        <v>0</v>
      </c>
      <c r="X37" s="176"/>
      <c r="Y37" s="143"/>
      <c r="Z37" s="177">
        <v>0</v>
      </c>
      <c r="AA37" s="177">
        <v>0</v>
      </c>
      <c r="AB37" s="177"/>
      <c r="AC37" s="178"/>
      <c r="AD37" s="178"/>
      <c r="AE37" s="177">
        <v>0</v>
      </c>
      <c r="AF37" s="177">
        <v>0</v>
      </c>
      <c r="AG37" s="178"/>
      <c r="AH37" s="143"/>
      <c r="AI37" s="169">
        <v>0</v>
      </c>
      <c r="AJ37" s="169">
        <v>0</v>
      </c>
      <c r="AK37" s="169">
        <f t="shared" si="4"/>
        <v>0</v>
      </c>
      <c r="AL37" s="169">
        <f>IFERROR(VLOOKUP(B37,[4]rptBudgetaryBudgetCrossOrganiza!$A$692:$N$726,13,FALSE),"0")</f>
        <v>0</v>
      </c>
      <c r="AM37" s="179"/>
      <c r="AN37" s="179"/>
      <c r="AO37" s="179"/>
      <c r="AP37" s="179"/>
      <c r="AQ37" s="179"/>
      <c r="AR37" s="143"/>
      <c r="AS37" s="176"/>
      <c r="AT37" s="176"/>
      <c r="AU37" s="176"/>
      <c r="AV37" s="176"/>
      <c r="AW37" s="176"/>
      <c r="AX37" s="176"/>
      <c r="AY37" s="176"/>
      <c r="AZ37" s="176"/>
    </row>
    <row r="38" spans="1:52" x14ac:dyDescent="0.2">
      <c r="H38" s="143">
        <f>SUBTOTAL(9,H3:H37)</f>
        <v>641575</v>
      </c>
      <c r="I38" s="143">
        <f t="shared" ref="I38:N38" si="10">SUBTOTAL(9,I3:I37)</f>
        <v>641575</v>
      </c>
      <c r="J38" s="143">
        <f t="shared" si="10"/>
        <v>0</v>
      </c>
      <c r="K38" s="143">
        <f t="shared" si="10"/>
        <v>0</v>
      </c>
      <c r="L38" s="143">
        <f t="shared" si="10"/>
        <v>0</v>
      </c>
      <c r="M38" s="143">
        <f t="shared" si="10"/>
        <v>778823.49999999988</v>
      </c>
      <c r="N38" s="143">
        <f t="shared" si="10"/>
        <v>778823.49999999988</v>
      </c>
      <c r="O38" s="143">
        <f>SUM(O3:O37)</f>
        <v>67494.97</v>
      </c>
      <c r="Q38" s="143">
        <f t="shared" ref="Q38:X38" si="11">SUM(Q3:Q37)</f>
        <v>911920</v>
      </c>
      <c r="R38" s="143">
        <f t="shared" si="11"/>
        <v>911920</v>
      </c>
      <c r="S38" s="143">
        <f t="shared" si="11"/>
        <v>0</v>
      </c>
      <c r="T38" s="143">
        <f t="shared" si="11"/>
        <v>0</v>
      </c>
      <c r="U38" s="143">
        <f t="shared" si="11"/>
        <v>0</v>
      </c>
      <c r="V38" s="143">
        <f t="shared" si="11"/>
        <v>972496.71</v>
      </c>
      <c r="W38" s="143">
        <f t="shared" si="11"/>
        <v>972496.71</v>
      </c>
      <c r="X38" s="143">
        <f t="shared" si="11"/>
        <v>41501.699999999997</v>
      </c>
      <c r="Y38" s="143"/>
      <c r="Z38" s="143">
        <f t="shared" ref="Z38:AQ38" si="12">SUM(Z3:Z37)</f>
        <v>1126802</v>
      </c>
      <c r="AA38" s="143">
        <f t="shared" si="12"/>
        <v>1126802</v>
      </c>
      <c r="AB38" s="143">
        <f t="shared" si="12"/>
        <v>0</v>
      </c>
      <c r="AC38" s="143">
        <f t="shared" si="12"/>
        <v>0</v>
      </c>
      <c r="AD38" s="143">
        <f t="shared" si="12"/>
        <v>0</v>
      </c>
      <c r="AE38" s="143">
        <f t="shared" si="12"/>
        <v>16836</v>
      </c>
      <c r="AF38" s="143">
        <f t="shared" si="12"/>
        <v>16836</v>
      </c>
      <c r="AG38" s="143">
        <f t="shared" si="12"/>
        <v>-219059</v>
      </c>
      <c r="AH38" s="143"/>
      <c r="AI38" s="143">
        <f t="shared" si="12"/>
        <v>1126802</v>
      </c>
      <c r="AJ38" s="143">
        <f t="shared" si="12"/>
        <v>1126802</v>
      </c>
      <c r="AK38" s="143">
        <f t="shared" si="12"/>
        <v>1126802</v>
      </c>
      <c r="AL38" s="143">
        <f t="shared" si="12"/>
        <v>19816</v>
      </c>
      <c r="AM38" s="143">
        <f t="shared" si="12"/>
        <v>0</v>
      </c>
      <c r="AN38" s="143">
        <f t="shared" si="12"/>
        <v>0</v>
      </c>
      <c r="AO38" s="143">
        <f t="shared" si="12"/>
        <v>0</v>
      </c>
      <c r="AP38" s="143">
        <f t="shared" si="12"/>
        <v>0</v>
      </c>
      <c r="AQ38" s="143">
        <f t="shared" si="12"/>
        <v>-235875</v>
      </c>
      <c r="AR38" s="143"/>
      <c r="AS38" s="143">
        <f>SUM(AS3:AS11)</f>
        <v>0</v>
      </c>
      <c r="AT38" s="143">
        <f t="shared" ref="AT38:AZ38" si="13">SUM(AT3:AT11)</f>
        <v>0</v>
      </c>
      <c r="AU38" s="143">
        <f t="shared" si="13"/>
        <v>0</v>
      </c>
      <c r="AV38" s="143">
        <f t="shared" si="13"/>
        <v>0</v>
      </c>
      <c r="AW38" s="143">
        <f t="shared" si="13"/>
        <v>0</v>
      </c>
      <c r="AX38" s="143">
        <f t="shared" si="13"/>
        <v>0</v>
      </c>
      <c r="AY38" s="143">
        <f t="shared" si="13"/>
        <v>0</v>
      </c>
      <c r="AZ38" s="143">
        <f t="shared" si="13"/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F38" sqref="F38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2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1" t="s">
        <v>87</v>
      </c>
      <c r="C1" s="151"/>
    </row>
    <row r="2" spans="1:22" x14ac:dyDescent="0.25">
      <c r="A2" s="151" t="s">
        <v>88</v>
      </c>
      <c r="C2" s="151"/>
      <c r="D2" s="153" t="s">
        <v>89</v>
      </c>
      <c r="E2" s="15"/>
      <c r="F2" s="153" t="s">
        <v>2</v>
      </c>
      <c r="G2" s="15"/>
      <c r="H2" s="153" t="s">
        <v>3</v>
      </c>
      <c r="I2" s="15"/>
      <c r="J2" s="153" t="s">
        <v>4</v>
      </c>
      <c r="K2" s="15"/>
      <c r="L2" s="153" t="s">
        <v>5</v>
      </c>
      <c r="M2" s="15"/>
      <c r="N2" s="153"/>
      <c r="O2" s="15"/>
      <c r="P2" s="153"/>
      <c r="Q2" s="154"/>
      <c r="R2" s="153"/>
      <c r="T2" s="155"/>
    </row>
    <row r="4" spans="1:22" x14ac:dyDescent="0.25">
      <c r="A4" s="151" t="s">
        <v>90</v>
      </c>
      <c r="C4" s="151"/>
    </row>
    <row r="5" spans="1:22" x14ac:dyDescent="0.25">
      <c r="B5" s="151"/>
      <c r="C5" s="151" t="s">
        <v>91</v>
      </c>
      <c r="D5" s="156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2" x14ac:dyDescent="0.25">
      <c r="B6" s="151"/>
      <c r="C6" s="151" t="s">
        <v>92</v>
      </c>
      <c r="D6" s="156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2" x14ac:dyDescent="0.25">
      <c r="B7" s="151"/>
      <c r="C7" s="151" t="s">
        <v>93</v>
      </c>
      <c r="D7" s="156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22" x14ac:dyDescent="0.25">
      <c r="B8" s="151"/>
      <c r="C8" s="151" t="s">
        <v>94</v>
      </c>
      <c r="D8" s="156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2" x14ac:dyDescent="0.25">
      <c r="B9" s="151"/>
      <c r="C9" s="151" t="s">
        <v>95</v>
      </c>
      <c r="D9" s="156"/>
      <c r="E9" s="152"/>
      <c r="F9" s="152"/>
      <c r="G9" s="152"/>
      <c r="H9" s="163"/>
      <c r="I9" s="152"/>
      <c r="J9" s="152"/>
      <c r="K9" s="152"/>
      <c r="L9" s="152"/>
      <c r="M9" s="152"/>
      <c r="N9" s="152"/>
      <c r="O9" s="152"/>
      <c r="P9" s="152"/>
      <c r="Q9" s="152"/>
      <c r="R9" s="152"/>
      <c r="V9" s="157"/>
    </row>
    <row r="10" spans="1:22" x14ac:dyDescent="0.25">
      <c r="A10" s="151" t="s">
        <v>96</v>
      </c>
      <c r="C10" s="151"/>
      <c r="D10" s="158">
        <f>SUM(D5:D8)</f>
        <v>0</v>
      </c>
      <c r="E10" s="152"/>
      <c r="F10" s="158">
        <f>SUM(F5:F8)</f>
        <v>0</v>
      </c>
      <c r="G10" s="152"/>
      <c r="H10" s="159">
        <f>SUM(H5:H9)</f>
        <v>0</v>
      </c>
      <c r="I10" s="152"/>
      <c r="J10" s="159">
        <f>SUM(J5:J9)</f>
        <v>0</v>
      </c>
      <c r="K10" s="152"/>
      <c r="L10" s="159">
        <f>SUM(L5:L9)</f>
        <v>0</v>
      </c>
      <c r="M10" s="152"/>
      <c r="N10" s="159">
        <f>SUM(N5:N9)</f>
        <v>0</v>
      </c>
      <c r="O10" s="152"/>
      <c r="P10" s="159">
        <f>SUM(P5:P9)</f>
        <v>0</v>
      </c>
      <c r="Q10" s="152"/>
      <c r="R10" s="159">
        <f>SUM(R5:R9)</f>
        <v>0</v>
      </c>
      <c r="T10" s="159">
        <f>SUM(T5:T9)</f>
        <v>0</v>
      </c>
    </row>
    <row r="11" spans="1:22" x14ac:dyDescent="0.25">
      <c r="B11" s="151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2" x14ac:dyDescent="0.25">
      <c r="A12" s="151" t="s">
        <v>97</v>
      </c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22" x14ac:dyDescent="0.25">
      <c r="B13" s="151"/>
      <c r="C13" s="151" t="s">
        <v>98</v>
      </c>
      <c r="D13" s="156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</row>
    <row r="14" spans="1:22" x14ac:dyDescent="0.25">
      <c r="B14" s="151"/>
      <c r="C14" s="151" t="s">
        <v>99</v>
      </c>
      <c r="D14" s="156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22" x14ac:dyDescent="0.25">
      <c r="B15" s="151"/>
      <c r="C15" s="151" t="s">
        <v>100</v>
      </c>
      <c r="D15" s="156"/>
      <c r="E15" s="152"/>
      <c r="F15" s="152"/>
      <c r="G15" s="152"/>
      <c r="H15" s="152"/>
      <c r="I15" s="152"/>
      <c r="K15" s="152"/>
      <c r="L15" s="152"/>
      <c r="M15" s="152"/>
      <c r="N15" s="152"/>
      <c r="O15" s="152"/>
      <c r="P15" s="152"/>
      <c r="Q15" s="152"/>
      <c r="R15" s="152"/>
    </row>
    <row r="16" spans="1:22" x14ac:dyDescent="0.25">
      <c r="B16" s="151"/>
      <c r="C16" s="151" t="s">
        <v>101</v>
      </c>
      <c r="D16" s="156"/>
      <c r="E16" s="152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</row>
    <row r="17" spans="1:20" x14ac:dyDescent="0.25">
      <c r="B17" s="151"/>
      <c r="C17" s="151" t="s">
        <v>102</v>
      </c>
      <c r="D17" s="156"/>
      <c r="E17" s="152"/>
      <c r="F17" s="152"/>
      <c r="G17" s="152"/>
      <c r="H17" s="152"/>
      <c r="I17" s="152"/>
      <c r="K17" s="152"/>
      <c r="L17" s="152"/>
      <c r="M17" s="152"/>
      <c r="N17" s="152"/>
      <c r="O17" s="152"/>
      <c r="P17" s="152"/>
      <c r="Q17" s="152"/>
      <c r="R17" s="152"/>
    </row>
    <row r="18" spans="1:20" x14ac:dyDescent="0.25">
      <c r="B18" s="151"/>
      <c r="C18" s="151" t="s">
        <v>103</v>
      </c>
      <c r="D18" s="156"/>
      <c r="E18" s="152"/>
      <c r="F18" s="152"/>
      <c r="G18" s="152"/>
      <c r="H18" s="152"/>
      <c r="I18" s="152"/>
      <c r="K18" s="152"/>
      <c r="L18" s="152"/>
      <c r="M18" s="152"/>
      <c r="N18" s="152"/>
      <c r="O18" s="152"/>
      <c r="P18" s="152"/>
      <c r="Q18" s="152"/>
      <c r="R18" s="152"/>
    </row>
    <row r="19" spans="1:20" x14ac:dyDescent="0.25">
      <c r="B19" s="151"/>
      <c r="C19" s="151" t="s">
        <v>103</v>
      </c>
      <c r="D19" s="156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</row>
    <row r="20" spans="1:20" x14ac:dyDescent="0.25">
      <c r="B20" s="151"/>
      <c r="C20" s="151" t="s">
        <v>104</v>
      </c>
      <c r="D20" s="156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20" x14ac:dyDescent="0.25">
      <c r="A21" s="151" t="s">
        <v>105</v>
      </c>
      <c r="C21" s="151"/>
      <c r="D21" s="158">
        <f>SUM(D13:D20)</f>
        <v>0</v>
      </c>
      <c r="E21" s="152"/>
      <c r="F21" s="158">
        <f>SUM(F13:F20)</f>
        <v>0</v>
      </c>
      <c r="G21" s="152"/>
      <c r="H21" s="159">
        <f>SUM(H13:H20)</f>
        <v>0</v>
      </c>
      <c r="I21" s="152"/>
      <c r="J21" s="159"/>
      <c r="K21" s="152"/>
      <c r="L21" s="159"/>
      <c r="M21" s="152"/>
      <c r="N21" s="159"/>
      <c r="O21" s="152"/>
      <c r="P21" s="159"/>
      <c r="Q21" s="152"/>
      <c r="R21" s="159"/>
      <c r="T21" s="159"/>
    </row>
    <row r="22" spans="1:20" x14ac:dyDescent="0.25">
      <c r="B22" s="15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20" ht="15.75" thickBot="1" x14ac:dyDescent="0.3">
      <c r="A23" s="151" t="s">
        <v>106</v>
      </c>
      <c r="C23" s="151"/>
      <c r="D23" s="160">
        <f>+D10-D21</f>
        <v>0</v>
      </c>
      <c r="E23" s="152"/>
      <c r="F23" s="160">
        <f>+F10-F21</f>
        <v>0</v>
      </c>
      <c r="G23" s="152"/>
      <c r="H23" s="160">
        <f>+H10-H21</f>
        <v>0</v>
      </c>
      <c r="I23" s="152"/>
      <c r="J23" s="161"/>
      <c r="K23" s="152"/>
      <c r="L23" s="161"/>
      <c r="M23" s="152"/>
      <c r="N23" s="161"/>
      <c r="O23" s="152"/>
      <c r="P23" s="161"/>
      <c r="Q23" s="152"/>
      <c r="R23" s="161"/>
      <c r="T23" s="161"/>
    </row>
    <row r="24" spans="1:20" ht="15.75" thickTop="1" x14ac:dyDescent="0.25">
      <c r="A24" t="s">
        <v>107</v>
      </c>
      <c r="B24" s="151"/>
      <c r="C24" s="151"/>
      <c r="D24" s="156">
        <f>+D23-'[1]Current Working'!H61</f>
        <v>-2391589.8199999998</v>
      </c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20" x14ac:dyDescent="0.25">
      <c r="A25" t="s">
        <v>108</v>
      </c>
    </row>
    <row r="26" spans="1:20" x14ac:dyDescent="0.25">
      <c r="B26" s="152"/>
      <c r="C26" s="151" t="s">
        <v>109</v>
      </c>
      <c r="D26" s="152"/>
      <c r="E26" s="152"/>
      <c r="F26" s="152"/>
      <c r="G26" s="152"/>
      <c r="H26" s="152"/>
      <c r="I26" s="152"/>
      <c r="J26" s="152"/>
      <c r="K26" s="152"/>
      <c r="N26" s="152"/>
      <c r="O26" s="152"/>
      <c r="P26" s="152"/>
      <c r="R26" s="152"/>
      <c r="S26" s="152"/>
    </row>
    <row r="27" spans="1:20" x14ac:dyDescent="0.25">
      <c r="B27" s="152"/>
      <c r="C27" s="151"/>
      <c r="D27" s="152"/>
      <c r="E27" s="152"/>
      <c r="F27" s="152"/>
      <c r="G27" s="152"/>
      <c r="H27" s="152"/>
      <c r="I27" s="152"/>
      <c r="J27" s="152"/>
      <c r="K27" s="152"/>
      <c r="N27" s="152"/>
      <c r="O27" s="152"/>
      <c r="P27" s="152"/>
      <c r="R27" s="152"/>
      <c r="S27" s="152"/>
    </row>
    <row r="28" spans="1:20" x14ac:dyDescent="0.25">
      <c r="B28" s="152"/>
      <c r="C28" s="151"/>
      <c r="D28" s="152"/>
      <c r="E28" s="152"/>
      <c r="F28" s="152"/>
      <c r="G28" s="152"/>
      <c r="H28" s="152"/>
      <c r="I28" s="152"/>
      <c r="J28" s="152"/>
      <c r="K28" s="152"/>
      <c r="N28" s="152"/>
      <c r="O28" s="152"/>
      <c r="R28" s="152"/>
      <c r="S28" s="152"/>
    </row>
    <row r="29" spans="1:20" x14ac:dyDescent="0.25">
      <c r="P29" s="157"/>
      <c r="R29" s="152"/>
      <c r="S29" s="152"/>
    </row>
    <row r="30" spans="1:20" x14ac:dyDescent="0.25">
      <c r="R30" s="152"/>
      <c r="S30" s="152"/>
    </row>
    <row r="31" spans="1:20" x14ac:dyDescent="0.25">
      <c r="R31" s="152"/>
      <c r="S31" s="152"/>
    </row>
    <row r="32" spans="1:20" x14ac:dyDescent="0.25">
      <c r="R32" s="152"/>
      <c r="S32" s="152"/>
    </row>
    <row r="35" spans="3:18" x14ac:dyDescent="0.25">
      <c r="C35" s="162"/>
      <c r="R35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1"/>
    </row>
    <row r="3" spans="1:1" x14ac:dyDescent="0.25">
      <c r="A3" s="182"/>
    </row>
    <row r="4" spans="1:1" x14ac:dyDescent="0.25">
      <c r="A4" s="182"/>
    </row>
    <row r="5" spans="1:1" x14ac:dyDescent="0.25">
      <c r="A5" s="182"/>
    </row>
    <row r="6" spans="1:1" x14ac:dyDescent="0.25">
      <c r="A6" s="182"/>
    </row>
    <row r="7" spans="1:1" x14ac:dyDescent="0.25">
      <c r="A7" s="182"/>
    </row>
    <row r="8" spans="1:1" x14ac:dyDescent="0.25">
      <c r="A8" s="182"/>
    </row>
    <row r="9" spans="1:1" x14ac:dyDescent="0.25">
      <c r="A9" s="182"/>
    </row>
    <row r="10" spans="1:1" x14ac:dyDescent="0.25">
      <c r="A10" s="182"/>
    </row>
    <row r="11" spans="1:1" x14ac:dyDescent="0.25">
      <c r="A11" s="182"/>
    </row>
    <row r="12" spans="1:1" x14ac:dyDescent="0.25">
      <c r="A12" s="18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QD2UCF5UJE4V-2141839551-50</_dlc_DocId>
    <_dlc_DocIdUrl xmlns="7184055b-e5ea-4162-8b19-ace5c644b73a">
      <Url>http://intranet2/finance/_layouts/15/DocIdRedir.aspx?ID=QD2UCF5UJE4V-2141839551-50</Url>
      <Description>QD2UCF5UJE4V-2141839551-50</Description>
    </_dlc_DocIdUrl>
  </documentManagement>
</p:properties>
</file>

<file path=customXml/itemProps1.xml><?xml version="1.0" encoding="utf-8"?>
<ds:datastoreItem xmlns:ds="http://schemas.openxmlformats.org/officeDocument/2006/customXml" ds:itemID="{9EE9BB14-CB96-4552-BF30-0EF58D2509E8}"/>
</file>

<file path=customXml/itemProps2.xml><?xml version="1.0" encoding="utf-8"?>
<ds:datastoreItem xmlns:ds="http://schemas.openxmlformats.org/officeDocument/2006/customXml" ds:itemID="{B88FD409-3770-43DF-9BBB-68BCB74ADD0D}"/>
</file>

<file path=customXml/itemProps3.xml><?xml version="1.0" encoding="utf-8"?>
<ds:datastoreItem xmlns:ds="http://schemas.openxmlformats.org/officeDocument/2006/customXml" ds:itemID="{DFE51FC3-68E0-4EDA-AB84-A620C96B23C7}"/>
</file>

<file path=customXml/itemProps4.xml><?xml version="1.0" encoding="utf-8"?>
<ds:datastoreItem xmlns:ds="http://schemas.openxmlformats.org/officeDocument/2006/customXml" ds:itemID="{D886011D-765C-4A4B-BE9F-CDD11DE6E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Leila Menor</dc:creator>
  <cp:lastModifiedBy>O'Keefe, Paula</cp:lastModifiedBy>
  <dcterms:created xsi:type="dcterms:W3CDTF">2016-04-12T23:30:45Z</dcterms:created>
  <dcterms:modified xsi:type="dcterms:W3CDTF">2020-12-31T20:00:00Z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TemplateUrl">
    <vt:lpwstr/>
  </property>
  <property fmtid="{D5CDD505-2E9C-101B-9397-08002B2CF9AE}" pid="4" name="Order">
    <vt:r8>2000</vt:r8>
  </property>
  <property fmtid="{D5CDD505-2E9C-101B-9397-08002B2CF9AE}" pid="5" name="xd_ProgID">
    <vt:lpwstr/>
  </property>
  <property fmtid="{D5CDD505-2E9C-101B-9397-08002B2CF9AE}" pid="6" name="_CopySource">
    <vt:lpwstr>http://intranet/finance/Proformas/Parks and Recreation/550 - CFD.xlsx</vt:lpwstr>
  </property>
  <property fmtid="{D5CDD505-2E9C-101B-9397-08002B2CF9AE}" pid="7" name="_dlc_DocIdItemGuid">
    <vt:lpwstr>871e4b97-d3cb-41ec-9b34-40e48600b1a4</vt:lpwstr>
  </property>
</Properties>
</file>