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connections.xml" ContentType="application/vnd.openxmlformats-officedocument.spreadsheetml.connections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queryTables/queryTable1.xml" ContentType="application/vnd.openxmlformats-officedocument.spreadsheetml.queryTable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intranet/finance/Proformas/Engineering and Public Works/"/>
    </mc:Choice>
  </mc:AlternateContent>
  <bookViews>
    <workbookView xWindow="480" yWindow="180" windowWidth="22995" windowHeight="14310" activeTab="1"/>
  </bookViews>
  <sheets>
    <sheet name="Current Working" sheetId="5" r:id="rId1"/>
    <sheet name="Expenses" sheetId="4" r:id="rId2"/>
    <sheet name="Revenues" sheetId="3" r:id="rId3"/>
    <sheet name="Balance Sheet" sheetId="2" r:id="rId4"/>
    <sheet name="Budget Upload" sheetId="6" r:id="rId5"/>
  </sheets>
  <externalReferences>
    <externalReference r:id="rId6"/>
    <externalReference r:id="rId7"/>
  </externalReferences>
  <definedNames>
    <definedName name="_xlnm._FilterDatabase" localSheetId="1" hidden="1">Expenses!$A$2:$BJ$26</definedName>
    <definedName name="_xlnm.Print_Area" localSheetId="0">'Current Working'!$B$1:$BJ$50</definedName>
    <definedName name="qsysprt" localSheetId="3">'Balance Sheet'!$B$1:$N$24</definedName>
  </definedNames>
  <calcPr calcId="162913"/>
</workbook>
</file>

<file path=xl/calcChain.xml><?xml version="1.0" encoding="utf-8"?>
<calcChain xmlns="http://schemas.openxmlformats.org/spreadsheetml/2006/main">
  <c r="AQ33" i="5" l="1"/>
  <c r="AR33" i="5"/>
  <c r="AS33" i="5"/>
  <c r="AT33" i="5"/>
  <c r="AQ32" i="5"/>
  <c r="AR32" i="5"/>
  <c r="AS32" i="5"/>
  <c r="AT32" i="5"/>
  <c r="F33" i="5"/>
  <c r="G33" i="5"/>
  <c r="H33" i="5"/>
  <c r="I33" i="5"/>
  <c r="J33" i="5"/>
  <c r="K33" i="5"/>
  <c r="L33" i="5"/>
  <c r="G32" i="5"/>
  <c r="H32" i="5"/>
  <c r="I32" i="5"/>
  <c r="J32" i="5"/>
  <c r="K32" i="5"/>
  <c r="L32" i="5"/>
  <c r="F32" i="5"/>
  <c r="G11" i="5"/>
  <c r="H11" i="5"/>
  <c r="I11" i="5"/>
  <c r="J11" i="5"/>
  <c r="K11" i="5"/>
  <c r="L11" i="5"/>
  <c r="G12" i="5"/>
  <c r="H12" i="5"/>
  <c r="I12" i="5"/>
  <c r="J12" i="5"/>
  <c r="K12" i="5"/>
  <c r="L12" i="5"/>
  <c r="G13" i="5"/>
  <c r="H13" i="5"/>
  <c r="I13" i="5"/>
  <c r="J13" i="5"/>
  <c r="K13" i="5"/>
  <c r="L13" i="5"/>
  <c r="F12" i="5"/>
  <c r="F13" i="5"/>
  <c r="F11" i="5"/>
  <c r="F27" i="5"/>
  <c r="G27" i="5"/>
  <c r="H27" i="5"/>
  <c r="I27" i="5"/>
  <c r="J27" i="5"/>
  <c r="K27" i="5"/>
  <c r="L27" i="5"/>
  <c r="G26" i="5"/>
  <c r="H26" i="5"/>
  <c r="I26" i="5"/>
  <c r="J26" i="5"/>
  <c r="K26" i="5"/>
  <c r="L26" i="5"/>
  <c r="F26" i="5"/>
  <c r="N23" i="3"/>
  <c r="M23" i="3"/>
  <c r="L23" i="3"/>
  <c r="K23" i="3"/>
  <c r="J23" i="3"/>
  <c r="I23" i="3"/>
  <c r="H23" i="3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X3" i="3"/>
  <c r="R11" i="5"/>
  <c r="S11" i="5"/>
  <c r="T11" i="5"/>
  <c r="U11" i="5"/>
  <c r="V11" i="5"/>
  <c r="R12" i="5"/>
  <c r="S12" i="5"/>
  <c r="T12" i="5"/>
  <c r="U12" i="5"/>
  <c r="V12" i="5"/>
  <c r="W12" i="5"/>
  <c r="R13" i="5"/>
  <c r="S13" i="5"/>
  <c r="T13" i="5"/>
  <c r="U13" i="5"/>
  <c r="V13" i="5"/>
  <c r="W13" i="5"/>
  <c r="Q12" i="5"/>
  <c r="Q13" i="5"/>
  <c r="Q11" i="5"/>
  <c r="Q27" i="5"/>
  <c r="R27" i="5"/>
  <c r="S27" i="5"/>
  <c r="T27" i="5"/>
  <c r="U27" i="5"/>
  <c r="V27" i="5"/>
  <c r="W27" i="5"/>
  <c r="R26" i="5"/>
  <c r="S26" i="5"/>
  <c r="T26" i="5"/>
  <c r="U26" i="5"/>
  <c r="V26" i="5"/>
  <c r="W26" i="5"/>
  <c r="Q26" i="5"/>
  <c r="Q33" i="5"/>
  <c r="R33" i="5"/>
  <c r="S33" i="5"/>
  <c r="T33" i="5"/>
  <c r="U33" i="5"/>
  <c r="V33" i="5"/>
  <c r="W33" i="5"/>
  <c r="R32" i="5"/>
  <c r="S32" i="5"/>
  <c r="T32" i="5"/>
  <c r="U32" i="5"/>
  <c r="V32" i="5"/>
  <c r="W32" i="5"/>
  <c r="Q32" i="5"/>
  <c r="X4" i="3"/>
  <c r="X5" i="3"/>
  <c r="X6" i="3"/>
  <c r="X7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S23" i="3"/>
  <c r="T23" i="3"/>
  <c r="U23" i="3"/>
  <c r="Q23" i="3"/>
  <c r="AB33" i="5"/>
  <c r="AC33" i="5"/>
  <c r="AD33" i="5"/>
  <c r="AE33" i="5"/>
  <c r="AF33" i="5"/>
  <c r="AG33" i="5"/>
  <c r="AH33" i="5"/>
  <c r="AC32" i="5"/>
  <c r="AD32" i="5"/>
  <c r="AE32" i="5"/>
  <c r="AF32" i="5"/>
  <c r="AG32" i="5"/>
  <c r="AH32" i="5"/>
  <c r="AB32" i="5"/>
  <c r="AC26" i="5"/>
  <c r="AD26" i="5"/>
  <c r="AE26" i="5"/>
  <c r="AF26" i="5"/>
  <c r="AG26" i="5"/>
  <c r="AH26" i="5"/>
  <c r="AC27" i="5"/>
  <c r="AD27" i="5"/>
  <c r="AE27" i="5"/>
  <c r="AF27" i="5"/>
  <c r="AG27" i="5"/>
  <c r="AH27" i="5"/>
  <c r="AU27" i="5" s="1"/>
  <c r="AB27" i="5"/>
  <c r="AB26" i="5"/>
  <c r="AA23" i="3"/>
  <c r="AB23" i="3"/>
  <c r="AC23" i="3"/>
  <c r="AD23" i="3"/>
  <c r="AE23" i="3"/>
  <c r="AF23" i="3"/>
  <c r="AG23" i="3"/>
  <c r="Z23" i="3"/>
  <c r="AG4" i="3"/>
  <c r="AG5" i="3"/>
  <c r="AG6" i="3"/>
  <c r="AG7" i="3"/>
  <c r="AG8" i="3"/>
  <c r="AG9" i="3"/>
  <c r="AG10" i="3"/>
  <c r="AG11" i="3"/>
  <c r="AG12" i="3"/>
  <c r="AG13" i="3"/>
  <c r="AG14" i="3"/>
  <c r="AG15" i="3"/>
  <c r="AG16" i="3"/>
  <c r="AG17" i="3"/>
  <c r="AG18" i="3"/>
  <c r="AG19" i="3"/>
  <c r="AG20" i="3"/>
  <c r="AG21" i="3"/>
  <c r="AG22" i="3"/>
  <c r="AQ4" i="3"/>
  <c r="AQ5" i="3"/>
  <c r="AQ23" i="3" s="1"/>
  <c r="AQ6" i="3"/>
  <c r="AQ7" i="3"/>
  <c r="AQ8" i="3"/>
  <c r="AQ9" i="3"/>
  <c r="AQ10" i="3"/>
  <c r="AQ11" i="3"/>
  <c r="AQ12" i="3"/>
  <c r="AQ13" i="3"/>
  <c r="AQ14" i="3"/>
  <c r="AQ15" i="3"/>
  <c r="AQ16" i="3"/>
  <c r="AQ17" i="3"/>
  <c r="AQ18" i="3"/>
  <c r="AQ19" i="3"/>
  <c r="AQ20" i="3"/>
  <c r="AQ21" i="3"/>
  <c r="AQ22" i="3"/>
  <c r="AJ23" i="3"/>
  <c r="AK23" i="3"/>
  <c r="AL23" i="3"/>
  <c r="AM23" i="3"/>
  <c r="AN23" i="3"/>
  <c r="AO23" i="3"/>
  <c r="AP23" i="3"/>
  <c r="AI23" i="3"/>
  <c r="AQ28" i="5"/>
  <c r="AR28" i="5"/>
  <c r="AS28" i="5"/>
  <c r="AT28" i="5"/>
  <c r="AM27" i="5"/>
  <c r="AN27" i="5"/>
  <c r="AO27" i="5"/>
  <c r="AP27" i="5"/>
  <c r="AQ27" i="5"/>
  <c r="AR27" i="5"/>
  <c r="AS27" i="5"/>
  <c r="AT27" i="5"/>
  <c r="AN26" i="5"/>
  <c r="AO26" i="5"/>
  <c r="AP26" i="5"/>
  <c r="AQ26" i="5"/>
  <c r="AR26" i="5"/>
  <c r="AS26" i="5"/>
  <c r="AT26" i="5"/>
  <c r="AQ18" i="5"/>
  <c r="AR18" i="5"/>
  <c r="AS18" i="5"/>
  <c r="AT18" i="5"/>
  <c r="AQ19" i="5"/>
  <c r="AR19" i="5"/>
  <c r="AS19" i="5"/>
  <c r="AT19" i="5"/>
  <c r="AM20" i="5"/>
  <c r="AN20" i="5"/>
  <c r="AO20" i="5"/>
  <c r="AP20" i="5"/>
  <c r="AQ20" i="5"/>
  <c r="AR20" i="5"/>
  <c r="AS20" i="5"/>
  <c r="AT20" i="5"/>
  <c r="AO21" i="5"/>
  <c r="AQ21" i="5"/>
  <c r="AR21" i="5"/>
  <c r="AS21" i="5"/>
  <c r="AT21" i="5"/>
  <c r="AQ22" i="5"/>
  <c r="AR22" i="5"/>
  <c r="AS22" i="5"/>
  <c r="AT22" i="5"/>
  <c r="AN17" i="5"/>
  <c r="AO17" i="5"/>
  <c r="AP17" i="5"/>
  <c r="AQ17" i="5"/>
  <c r="AR17" i="5"/>
  <c r="AS17" i="5"/>
  <c r="AT17" i="5"/>
  <c r="AM12" i="5"/>
  <c r="AN12" i="5"/>
  <c r="AO12" i="5"/>
  <c r="AP12" i="5"/>
  <c r="AQ12" i="5"/>
  <c r="AR12" i="5"/>
  <c r="AS12" i="5"/>
  <c r="AT12" i="5"/>
  <c r="AM13" i="5"/>
  <c r="AN13" i="5"/>
  <c r="AO13" i="5"/>
  <c r="AP13" i="5"/>
  <c r="AQ13" i="5"/>
  <c r="AR13" i="5"/>
  <c r="AS13" i="5"/>
  <c r="AT13" i="5"/>
  <c r="AN11" i="5"/>
  <c r="AO11" i="5"/>
  <c r="AP11" i="5"/>
  <c r="AQ11" i="5"/>
  <c r="AR11" i="5"/>
  <c r="AS11" i="5"/>
  <c r="AT11" i="5"/>
  <c r="AI4" i="4"/>
  <c r="AJ4" i="4"/>
  <c r="AK4" i="4" s="1"/>
  <c r="AL4" i="4"/>
  <c r="AI5" i="4"/>
  <c r="AJ5" i="4"/>
  <c r="AK5" i="4" s="1"/>
  <c r="AL5" i="4"/>
  <c r="AI7" i="4"/>
  <c r="AJ7" i="4"/>
  <c r="AK7" i="4" s="1"/>
  <c r="AL7" i="4"/>
  <c r="AI8" i="4"/>
  <c r="AJ8" i="4"/>
  <c r="AK8" i="4" s="1"/>
  <c r="AL8" i="4"/>
  <c r="AI9" i="4"/>
  <c r="AM21" i="5" s="1"/>
  <c r="AJ9" i="4"/>
  <c r="AK9" i="4" s="1"/>
  <c r="AL9" i="4"/>
  <c r="AI10" i="4"/>
  <c r="AM22" i="5" s="1"/>
  <c r="AJ10" i="4"/>
  <c r="AK10" i="4" s="1"/>
  <c r="AL10" i="4"/>
  <c r="AP22" i="5" s="1"/>
  <c r="AI11" i="4"/>
  <c r="AJ11" i="4"/>
  <c r="AK11" i="4" s="1"/>
  <c r="AL11" i="4"/>
  <c r="AI12" i="4"/>
  <c r="AJ12" i="4"/>
  <c r="AK12" i="4" s="1"/>
  <c r="AL12" i="4"/>
  <c r="AI13" i="4"/>
  <c r="AJ13" i="4"/>
  <c r="AK13" i="4"/>
  <c r="AL13" i="4"/>
  <c r="AI14" i="4"/>
  <c r="AJ14" i="4"/>
  <c r="AK14" i="4" s="1"/>
  <c r="AL14" i="4"/>
  <c r="AI15" i="4"/>
  <c r="AJ15" i="4"/>
  <c r="AK15" i="4" s="1"/>
  <c r="AL15" i="4"/>
  <c r="AI16" i="4"/>
  <c r="AJ16" i="4"/>
  <c r="AK16" i="4" s="1"/>
  <c r="AL16" i="4"/>
  <c r="AI17" i="4"/>
  <c r="AJ17" i="4"/>
  <c r="AK17" i="4" s="1"/>
  <c r="AL17" i="4"/>
  <c r="AI18" i="4"/>
  <c r="AJ18" i="4"/>
  <c r="AK18" i="4" s="1"/>
  <c r="AO28" i="5" s="1"/>
  <c r="AL18" i="4"/>
  <c r="AP28" i="5" s="1"/>
  <c r="AI19" i="4"/>
  <c r="AM18" i="5" s="1"/>
  <c r="AJ19" i="4"/>
  <c r="AN18" i="5" s="1"/>
  <c r="AL19" i="4"/>
  <c r="AP18" i="5" s="1"/>
  <c r="AI20" i="4"/>
  <c r="AJ20" i="4"/>
  <c r="AL20" i="4"/>
  <c r="AP21" i="5" s="1"/>
  <c r="AI21" i="4"/>
  <c r="AJ21" i="4"/>
  <c r="AK21" i="4" s="1"/>
  <c r="AL21" i="4"/>
  <c r="AI22" i="4"/>
  <c r="AJ22" i="4"/>
  <c r="AK22" i="4" s="1"/>
  <c r="AL22" i="4"/>
  <c r="AI23" i="4"/>
  <c r="AM32" i="5" s="1"/>
  <c r="AJ23" i="4"/>
  <c r="AK23" i="4" s="1"/>
  <c r="AO32" i="5" s="1"/>
  <c r="AL23" i="4"/>
  <c r="AP32" i="5" s="1"/>
  <c r="AI24" i="4"/>
  <c r="AJ24" i="4"/>
  <c r="AK24" i="4" s="1"/>
  <c r="AL24" i="4"/>
  <c r="AI25" i="4"/>
  <c r="AM33" i="5" s="1"/>
  <c r="AJ25" i="4"/>
  <c r="AK25" i="4" s="1"/>
  <c r="AO33" i="5" s="1"/>
  <c r="AL25" i="4"/>
  <c r="AP33" i="5" s="1"/>
  <c r="AI26" i="4"/>
  <c r="AJ26" i="4"/>
  <c r="AK26" i="4" s="1"/>
  <c r="AL26" i="4"/>
  <c r="AL3" i="4"/>
  <c r="AP19" i="5" s="1"/>
  <c r="AJ3" i="4"/>
  <c r="AN19" i="5" s="1"/>
  <c r="AI3" i="4"/>
  <c r="AM19" i="5" s="1"/>
  <c r="AK4" i="3"/>
  <c r="AK5" i="3"/>
  <c r="AK6" i="3"/>
  <c r="AK7" i="3"/>
  <c r="AK8" i="3"/>
  <c r="AK9" i="3"/>
  <c r="AK10" i="3"/>
  <c r="AK11" i="3"/>
  <c r="AK12" i="3"/>
  <c r="AK13" i="3"/>
  <c r="AK14" i="3"/>
  <c r="AK15" i="3"/>
  <c r="AK16" i="3"/>
  <c r="AK17" i="3"/>
  <c r="AK18" i="3"/>
  <c r="AK19" i="3"/>
  <c r="AK20" i="3"/>
  <c r="AK21" i="3"/>
  <c r="AK22" i="3"/>
  <c r="AK3" i="3"/>
  <c r="AL4" i="3"/>
  <c r="AL5" i="3"/>
  <c r="AL6" i="3"/>
  <c r="AL7" i="3"/>
  <c r="AL8" i="3"/>
  <c r="AL9" i="3"/>
  <c r="AL10" i="3"/>
  <c r="AL11" i="3"/>
  <c r="AL12" i="3"/>
  <c r="AL13" i="3"/>
  <c r="AL14" i="3"/>
  <c r="AL15" i="3"/>
  <c r="AL16" i="3"/>
  <c r="AL17" i="3"/>
  <c r="AL18" i="3"/>
  <c r="AL19" i="3"/>
  <c r="AL20" i="3"/>
  <c r="AL21" i="3"/>
  <c r="AL22" i="3"/>
  <c r="AL3" i="3"/>
  <c r="AJ4" i="3"/>
  <c r="AJ5" i="3"/>
  <c r="AJ6" i="3"/>
  <c r="AJ7" i="3"/>
  <c r="AJ8" i="3"/>
  <c r="AJ9" i="3"/>
  <c r="AJ10" i="3"/>
  <c r="AJ11" i="3"/>
  <c r="AJ12" i="3"/>
  <c r="AJ13" i="3"/>
  <c r="AJ14" i="3"/>
  <c r="AJ15" i="3"/>
  <c r="AJ16" i="3"/>
  <c r="AJ17" i="3"/>
  <c r="AJ18" i="3"/>
  <c r="AJ19" i="3"/>
  <c r="AJ20" i="3"/>
  <c r="AJ21" i="3"/>
  <c r="AJ22" i="3"/>
  <c r="AJ3" i="3"/>
  <c r="AI4" i="3"/>
  <c r="AI5" i="3"/>
  <c r="AI6" i="3"/>
  <c r="AI7" i="3"/>
  <c r="AI8" i="3"/>
  <c r="AI9" i="3"/>
  <c r="AI10" i="3"/>
  <c r="AI11" i="3"/>
  <c r="AI12" i="3"/>
  <c r="AI13" i="3"/>
  <c r="AI14" i="3"/>
  <c r="AI15" i="3"/>
  <c r="AI16" i="3"/>
  <c r="AI17" i="3"/>
  <c r="AI18" i="3"/>
  <c r="AI19" i="3"/>
  <c r="AI20" i="3"/>
  <c r="AI21" i="3"/>
  <c r="AI22" i="3"/>
  <c r="AI3" i="3"/>
  <c r="AZ4" i="3"/>
  <c r="AZ5" i="3"/>
  <c r="AZ6" i="3"/>
  <c r="AZ7" i="3"/>
  <c r="AZ8" i="3"/>
  <c r="AZ9" i="3"/>
  <c r="AZ10" i="3"/>
  <c r="AZ11" i="3"/>
  <c r="AZ12" i="3"/>
  <c r="AZ13" i="3"/>
  <c r="AZ14" i="3"/>
  <c r="AZ15" i="3"/>
  <c r="AZ16" i="3"/>
  <c r="AZ17" i="3"/>
  <c r="AZ18" i="3"/>
  <c r="AZ19" i="3"/>
  <c r="AZ20" i="3"/>
  <c r="AZ21" i="3"/>
  <c r="AZ22" i="3"/>
  <c r="C4" i="4"/>
  <c r="D4" i="4"/>
  <c r="E4" i="4"/>
  <c r="F4" i="4"/>
  <c r="C19" i="4"/>
  <c r="D19" i="4"/>
  <c r="E19" i="4"/>
  <c r="F19" i="4"/>
  <c r="C5" i="4"/>
  <c r="D5" i="4"/>
  <c r="E5" i="4"/>
  <c r="F5" i="4"/>
  <c r="C7" i="4"/>
  <c r="D7" i="4"/>
  <c r="E7" i="4"/>
  <c r="F7" i="4"/>
  <c r="C8" i="4"/>
  <c r="D8" i="4"/>
  <c r="E8" i="4"/>
  <c r="F8" i="4"/>
  <c r="C20" i="4"/>
  <c r="D20" i="4"/>
  <c r="E20" i="4"/>
  <c r="F20" i="4"/>
  <c r="C9" i="4"/>
  <c r="D9" i="4"/>
  <c r="E9" i="4"/>
  <c r="F9" i="4"/>
  <c r="C10" i="4"/>
  <c r="D10" i="4"/>
  <c r="E10" i="4"/>
  <c r="F10" i="4"/>
  <c r="C11" i="4"/>
  <c r="D11" i="4"/>
  <c r="E11" i="4"/>
  <c r="F11" i="4"/>
  <c r="C12" i="4"/>
  <c r="D12" i="4"/>
  <c r="E12" i="4"/>
  <c r="F12" i="4"/>
  <c r="C21" i="4"/>
  <c r="D21" i="4"/>
  <c r="E21" i="4"/>
  <c r="F21" i="4"/>
  <c r="C13" i="4"/>
  <c r="D13" i="4"/>
  <c r="E13" i="4"/>
  <c r="F13" i="4"/>
  <c r="C14" i="4"/>
  <c r="D14" i="4"/>
  <c r="E14" i="4"/>
  <c r="F14" i="4"/>
  <c r="C15" i="4"/>
  <c r="D15" i="4"/>
  <c r="E15" i="4"/>
  <c r="F15" i="4"/>
  <c r="C16" i="4"/>
  <c r="D16" i="4"/>
  <c r="E16" i="4"/>
  <c r="F16" i="4"/>
  <c r="C17" i="4"/>
  <c r="D17" i="4"/>
  <c r="E17" i="4"/>
  <c r="F17" i="4"/>
  <c r="C22" i="4"/>
  <c r="D22" i="4"/>
  <c r="E22" i="4"/>
  <c r="F22" i="4"/>
  <c r="C23" i="4"/>
  <c r="D23" i="4"/>
  <c r="E23" i="4"/>
  <c r="F23" i="4"/>
  <c r="C24" i="4"/>
  <c r="D24" i="4"/>
  <c r="E24" i="4"/>
  <c r="F24" i="4"/>
  <c r="C25" i="4"/>
  <c r="D25" i="4"/>
  <c r="E25" i="4"/>
  <c r="F25" i="4"/>
  <c r="C26" i="4"/>
  <c r="D26" i="4"/>
  <c r="E26" i="4"/>
  <c r="F26" i="4"/>
  <c r="C18" i="4"/>
  <c r="D18" i="4"/>
  <c r="E18" i="4"/>
  <c r="F18" i="4"/>
  <c r="E3" i="4"/>
  <c r="D3" i="4"/>
  <c r="C3" i="4"/>
  <c r="C17" i="3"/>
  <c r="D17" i="3"/>
  <c r="E17" i="3"/>
  <c r="F17" i="3"/>
  <c r="E4" i="3"/>
  <c r="E18" i="3"/>
  <c r="E5" i="3"/>
  <c r="E19" i="3"/>
  <c r="E6" i="3"/>
  <c r="E20" i="3"/>
  <c r="E7" i="3"/>
  <c r="E8" i="3"/>
  <c r="E9" i="3"/>
  <c r="E10" i="3"/>
  <c r="E11" i="3"/>
  <c r="E21" i="3"/>
  <c r="E12" i="3"/>
  <c r="E13" i="3"/>
  <c r="E14" i="3"/>
  <c r="E15" i="3"/>
  <c r="E16" i="3"/>
  <c r="E22" i="3"/>
  <c r="E3" i="3"/>
  <c r="D4" i="3"/>
  <c r="D18" i="3"/>
  <c r="D5" i="3"/>
  <c r="D19" i="3"/>
  <c r="D6" i="3"/>
  <c r="D20" i="3"/>
  <c r="D7" i="3"/>
  <c r="D8" i="3"/>
  <c r="D9" i="3"/>
  <c r="D10" i="3"/>
  <c r="D11" i="3"/>
  <c r="D21" i="3"/>
  <c r="D12" i="3"/>
  <c r="D13" i="3"/>
  <c r="D14" i="3"/>
  <c r="D15" i="3"/>
  <c r="D16" i="3"/>
  <c r="D22" i="3"/>
  <c r="D3" i="3"/>
  <c r="F9" i="3"/>
  <c r="F10" i="3"/>
  <c r="F11" i="3"/>
  <c r="F21" i="3"/>
  <c r="F12" i="3"/>
  <c r="F13" i="3"/>
  <c r="F14" i="3"/>
  <c r="F15" i="3"/>
  <c r="F16" i="3"/>
  <c r="F22" i="3"/>
  <c r="C4" i="3"/>
  <c r="C18" i="3"/>
  <c r="C5" i="3"/>
  <c r="C19" i="3"/>
  <c r="C6" i="3"/>
  <c r="C20" i="3"/>
  <c r="C7" i="3"/>
  <c r="C8" i="3"/>
  <c r="C9" i="3"/>
  <c r="C10" i="3"/>
  <c r="C11" i="3"/>
  <c r="C21" i="3"/>
  <c r="C12" i="3"/>
  <c r="C13" i="3"/>
  <c r="C14" i="3"/>
  <c r="C15" i="3"/>
  <c r="C16" i="3"/>
  <c r="C22" i="3"/>
  <c r="C3" i="3"/>
  <c r="AO22" i="5" l="1"/>
  <c r="AO19" i="5"/>
  <c r="AN32" i="5"/>
  <c r="AN34" i="5" s="1"/>
  <c r="AN28" i="5"/>
  <c r="AK19" i="4"/>
  <c r="AO18" i="5" s="1"/>
  <c r="AN21" i="5"/>
  <c r="AU21" i="5" s="1"/>
  <c r="AV21" i="5" s="1"/>
  <c r="AL27" i="4"/>
  <c r="AK27" i="4"/>
  <c r="AJ27" i="4"/>
  <c r="AN33" i="5"/>
  <c r="AN22" i="5"/>
  <c r="AU22" i="5" s="1"/>
  <c r="AV22" i="5" s="1"/>
  <c r="AO34" i="5"/>
  <c r="F34" i="5"/>
  <c r="AS34" i="5"/>
  <c r="AT34" i="5"/>
  <c r="H34" i="5"/>
  <c r="AP34" i="5"/>
  <c r="AR34" i="5"/>
  <c r="G34" i="5"/>
  <c r="AQ34" i="5"/>
  <c r="I34" i="5"/>
  <c r="K34" i="5"/>
  <c r="AS23" i="5"/>
  <c r="L34" i="5"/>
  <c r="J34" i="5"/>
  <c r="AM34" i="5"/>
  <c r="AQ23" i="5"/>
  <c r="AT23" i="5"/>
  <c r="AR23" i="5"/>
  <c r="AP23" i="5"/>
  <c r="W34" i="5"/>
  <c r="R34" i="5"/>
  <c r="Q34" i="5"/>
  <c r="AF34" i="5"/>
  <c r="V34" i="5"/>
  <c r="S34" i="5"/>
  <c r="T34" i="5"/>
  <c r="U34" i="5"/>
  <c r="W23" i="3"/>
  <c r="W11" i="5"/>
  <c r="V23" i="3"/>
  <c r="R23" i="3"/>
  <c r="AG34" i="5"/>
  <c r="AC34" i="5"/>
  <c r="AI33" i="5"/>
  <c r="AJ33" i="5" s="1"/>
  <c r="AD34" i="5"/>
  <c r="AH34" i="5"/>
  <c r="AE34" i="5"/>
  <c r="AU18" i="5"/>
  <c r="AV18" i="5" s="1"/>
  <c r="AB34" i="5"/>
  <c r="AU20" i="5"/>
  <c r="AV20" i="5" s="1"/>
  <c r="AU19" i="5"/>
  <c r="AV19" i="5" s="1"/>
  <c r="AI32" i="5"/>
  <c r="AI26" i="5"/>
  <c r="AJ26" i="5" s="1"/>
  <c r="AV27" i="5"/>
  <c r="AI27" i="5"/>
  <c r="AJ27" i="5" s="1"/>
  <c r="AR29" i="5"/>
  <c r="AS29" i="5"/>
  <c r="AT29" i="5"/>
  <c r="AO29" i="5"/>
  <c r="AN29" i="5"/>
  <c r="AQ29" i="5"/>
  <c r="AP29" i="5"/>
  <c r="AP14" i="5"/>
  <c r="AO14" i="5"/>
  <c r="L8" i="5"/>
  <c r="AO23" i="5" l="1"/>
  <c r="AO36" i="5" s="1"/>
  <c r="AO38" i="5" s="1"/>
  <c r="AJ32" i="5"/>
  <c r="AJ34" i="5" s="1"/>
  <c r="AI34" i="5"/>
  <c r="M27" i="5"/>
  <c r="N27" i="5" s="1"/>
  <c r="L28" i="5"/>
  <c r="BF38" i="5" l="1"/>
  <c r="BC28" i="5"/>
  <c r="BD28" i="5"/>
  <c r="BE28" i="5"/>
  <c r="BF28" i="5"/>
  <c r="BG28" i="5"/>
  <c r="BB28" i="5"/>
  <c r="AY28" i="5"/>
  <c r="BC26" i="5"/>
  <c r="BD26" i="5"/>
  <c r="BE26" i="5"/>
  <c r="BF26" i="5"/>
  <c r="BG26" i="5"/>
  <c r="BB26" i="5"/>
  <c r="AY26" i="5"/>
  <c r="AB27" i="4"/>
  <c r="AC27" i="4"/>
  <c r="AD27" i="4"/>
  <c r="S27" i="4"/>
  <c r="T27" i="4"/>
  <c r="U27" i="4"/>
  <c r="V27" i="4"/>
  <c r="Q27" i="4"/>
  <c r="AY18" i="5"/>
  <c r="AY19" i="5"/>
  <c r="AY20" i="5"/>
  <c r="AY21" i="5"/>
  <c r="AY22" i="5"/>
  <c r="BB18" i="5"/>
  <c r="BC18" i="5"/>
  <c r="BD18" i="5"/>
  <c r="BE18" i="5"/>
  <c r="BF18" i="5"/>
  <c r="BG18" i="5"/>
  <c r="BB19" i="5"/>
  <c r="BC19" i="5"/>
  <c r="BD19" i="5"/>
  <c r="BE19" i="5"/>
  <c r="BF19" i="5"/>
  <c r="BG19" i="5"/>
  <c r="BB20" i="5"/>
  <c r="BC20" i="5"/>
  <c r="BD20" i="5"/>
  <c r="BE20" i="5"/>
  <c r="BF20" i="5"/>
  <c r="BG20" i="5"/>
  <c r="BB21" i="5"/>
  <c r="BC21" i="5"/>
  <c r="BD21" i="5"/>
  <c r="BE21" i="5"/>
  <c r="BF21" i="5"/>
  <c r="BG21" i="5"/>
  <c r="BB22" i="5"/>
  <c r="BC22" i="5"/>
  <c r="BD22" i="5"/>
  <c r="BE22" i="5"/>
  <c r="BF22" i="5"/>
  <c r="BG22" i="5"/>
  <c r="BC17" i="5"/>
  <c r="BD17" i="5"/>
  <c r="BE17" i="5"/>
  <c r="BF17" i="5"/>
  <c r="BG17" i="5"/>
  <c r="BB17" i="5"/>
  <c r="AY17" i="5"/>
  <c r="N27" i="4" l="1"/>
  <c r="I27" i="4"/>
  <c r="H27" i="4"/>
  <c r="G17" i="5"/>
  <c r="H17" i="5"/>
  <c r="I17" i="5"/>
  <c r="J17" i="5"/>
  <c r="K17" i="5"/>
  <c r="L17" i="5"/>
  <c r="G18" i="5"/>
  <c r="H18" i="5"/>
  <c r="I18" i="5"/>
  <c r="J18" i="5"/>
  <c r="K18" i="5"/>
  <c r="L18" i="5"/>
  <c r="G19" i="5"/>
  <c r="H19" i="5"/>
  <c r="I19" i="5"/>
  <c r="J19" i="5"/>
  <c r="K19" i="5"/>
  <c r="L19" i="5"/>
  <c r="G20" i="5"/>
  <c r="H20" i="5"/>
  <c r="I20" i="5"/>
  <c r="J20" i="5"/>
  <c r="K20" i="5"/>
  <c r="L20" i="5"/>
  <c r="G21" i="5"/>
  <c r="H21" i="5"/>
  <c r="I21" i="5"/>
  <c r="J21" i="5"/>
  <c r="K21" i="5"/>
  <c r="L21" i="5"/>
  <c r="G22" i="5"/>
  <c r="H22" i="5"/>
  <c r="I22" i="5"/>
  <c r="J22" i="5"/>
  <c r="K22" i="5"/>
  <c r="L22" i="5"/>
  <c r="F18" i="5"/>
  <c r="F19" i="5"/>
  <c r="F20" i="5"/>
  <c r="F21" i="5"/>
  <c r="F22" i="5"/>
  <c r="Q18" i="5"/>
  <c r="Q19" i="5"/>
  <c r="Q22" i="5"/>
  <c r="Q20" i="5"/>
  <c r="F17" i="5"/>
  <c r="AM26" i="5"/>
  <c r="AM28" i="5"/>
  <c r="AC28" i="5"/>
  <c r="AD28" i="5"/>
  <c r="AE28" i="5"/>
  <c r="AF28" i="5"/>
  <c r="AG28" i="5"/>
  <c r="AH28" i="5"/>
  <c r="AB28" i="5"/>
  <c r="AQ3" i="4"/>
  <c r="AQ4" i="4"/>
  <c r="AQ19" i="4"/>
  <c r="AQ7" i="4"/>
  <c r="AQ8" i="4"/>
  <c r="AQ20" i="4"/>
  <c r="AQ9" i="4"/>
  <c r="AQ10" i="4"/>
  <c r="AQ11" i="4"/>
  <c r="AQ12" i="4"/>
  <c r="AQ21" i="4"/>
  <c r="AQ13" i="4"/>
  <c r="AQ14" i="4"/>
  <c r="AQ15" i="4"/>
  <c r="AQ16" i="4"/>
  <c r="AQ17" i="4"/>
  <c r="AQ22" i="4"/>
  <c r="AQ23" i="4"/>
  <c r="AQ24" i="4"/>
  <c r="AQ25" i="4"/>
  <c r="AQ26" i="4"/>
  <c r="AQ18" i="4"/>
  <c r="AY27" i="4"/>
  <c r="AX27" i="4"/>
  <c r="AW27" i="4"/>
  <c r="AV27" i="4"/>
  <c r="AU27" i="4"/>
  <c r="AT27" i="4"/>
  <c r="AS27" i="4"/>
  <c r="AZ18" i="4"/>
  <c r="AZ26" i="4"/>
  <c r="AZ25" i="4"/>
  <c r="AZ24" i="4"/>
  <c r="AZ23" i="4"/>
  <c r="AZ22" i="4"/>
  <c r="AZ17" i="4"/>
  <c r="AZ16" i="4"/>
  <c r="AZ15" i="4"/>
  <c r="AZ14" i="4"/>
  <c r="AZ13" i="4"/>
  <c r="AZ21" i="4"/>
  <c r="AZ12" i="4"/>
  <c r="AZ11" i="4"/>
  <c r="AZ10" i="4"/>
  <c r="AZ9" i="4"/>
  <c r="AZ20" i="4"/>
  <c r="AZ8" i="4"/>
  <c r="AZ7" i="4"/>
  <c r="AZ19" i="4"/>
  <c r="AZ4" i="4"/>
  <c r="AZ3" i="4"/>
  <c r="BB12" i="5"/>
  <c r="BC12" i="5"/>
  <c r="BD12" i="5"/>
  <c r="BE12" i="5"/>
  <c r="BF12" i="5"/>
  <c r="BG12" i="5"/>
  <c r="BB13" i="5"/>
  <c r="BC13" i="5"/>
  <c r="BD13" i="5"/>
  <c r="BE13" i="5"/>
  <c r="BF13" i="5"/>
  <c r="BG13" i="5"/>
  <c r="BC11" i="5"/>
  <c r="BD11" i="5"/>
  <c r="BE11" i="5"/>
  <c r="BF11" i="5"/>
  <c r="BG11" i="5"/>
  <c r="BB11" i="5"/>
  <c r="AY12" i="5"/>
  <c r="AY13" i="5"/>
  <c r="AY11" i="5"/>
  <c r="AM17" i="5"/>
  <c r="AD17" i="5"/>
  <c r="AE17" i="5"/>
  <c r="AF17" i="5"/>
  <c r="AH17" i="5"/>
  <c r="AD18" i="5"/>
  <c r="AE18" i="5"/>
  <c r="AF18" i="5"/>
  <c r="AH18" i="5"/>
  <c r="AD19" i="5"/>
  <c r="AE19" i="5"/>
  <c r="AF19" i="5"/>
  <c r="AH19" i="5"/>
  <c r="AD20" i="5"/>
  <c r="AE20" i="5"/>
  <c r="AF20" i="5"/>
  <c r="AD21" i="5"/>
  <c r="AE21" i="5"/>
  <c r="AF21" i="5"/>
  <c r="AH21" i="5"/>
  <c r="AD22" i="5"/>
  <c r="AE22" i="5"/>
  <c r="AF22" i="5"/>
  <c r="AH22" i="5"/>
  <c r="AM11" i="5"/>
  <c r="AG3" i="3"/>
  <c r="AY23" i="3"/>
  <c r="AX23" i="3"/>
  <c r="AW23" i="3"/>
  <c r="AV23" i="3"/>
  <c r="AU23" i="3"/>
  <c r="AT23" i="3"/>
  <c r="AS23" i="3"/>
  <c r="AZ3" i="3"/>
  <c r="AC11" i="5"/>
  <c r="AD11" i="5"/>
  <c r="AE11" i="5"/>
  <c r="AF11" i="5"/>
  <c r="AG11" i="5"/>
  <c r="AH11" i="5"/>
  <c r="AC12" i="5"/>
  <c r="AD12" i="5"/>
  <c r="AE12" i="5"/>
  <c r="AF12" i="5"/>
  <c r="AG12" i="5"/>
  <c r="AH12" i="5"/>
  <c r="AC13" i="5"/>
  <c r="AD13" i="5"/>
  <c r="AE13" i="5"/>
  <c r="AF13" i="5"/>
  <c r="AG13" i="5"/>
  <c r="AH13" i="5"/>
  <c r="AB12" i="5"/>
  <c r="AB13" i="5"/>
  <c r="AB11" i="5"/>
  <c r="R28" i="5"/>
  <c r="S28" i="5"/>
  <c r="T28" i="5"/>
  <c r="U28" i="5"/>
  <c r="V28" i="5"/>
  <c r="W28" i="5"/>
  <c r="Q28" i="5"/>
  <c r="S18" i="5"/>
  <c r="T18" i="5"/>
  <c r="U18" i="5"/>
  <c r="V18" i="5"/>
  <c r="S19" i="5"/>
  <c r="T19" i="5"/>
  <c r="U19" i="5"/>
  <c r="V19" i="5"/>
  <c r="S20" i="5"/>
  <c r="T20" i="5"/>
  <c r="U20" i="5"/>
  <c r="V20" i="5"/>
  <c r="Q21" i="5"/>
  <c r="S21" i="5"/>
  <c r="T21" i="5"/>
  <c r="U21" i="5"/>
  <c r="V21" i="5"/>
  <c r="S22" i="5"/>
  <c r="T22" i="5"/>
  <c r="U22" i="5"/>
  <c r="V22" i="5"/>
  <c r="S17" i="5"/>
  <c r="T17" i="5"/>
  <c r="U17" i="5"/>
  <c r="V17" i="5"/>
  <c r="Q17" i="5"/>
  <c r="G28" i="5"/>
  <c r="M28" i="5" s="1"/>
  <c r="N28" i="5" s="1"/>
  <c r="H28" i="5"/>
  <c r="I28" i="5"/>
  <c r="J28" i="5"/>
  <c r="K28" i="5"/>
  <c r="F28" i="5"/>
  <c r="O3" i="3"/>
  <c r="O23" i="3" s="1"/>
  <c r="AU28" i="5" l="1"/>
  <c r="AV28" i="5" s="1"/>
  <c r="AI28" i="5"/>
  <c r="AJ28" i="5" s="1"/>
  <c r="AH20" i="5"/>
  <c r="AF27" i="4"/>
  <c r="AC18" i="5"/>
  <c r="AG22" i="5"/>
  <c r="AG20" i="5"/>
  <c r="AG19" i="5"/>
  <c r="AC22" i="5"/>
  <c r="AG18" i="5"/>
  <c r="AG17" i="5"/>
  <c r="AC19" i="5"/>
  <c r="AB21" i="5"/>
  <c r="AG21" i="5"/>
  <c r="AC17" i="5"/>
  <c r="AC20" i="5"/>
  <c r="AC21" i="5"/>
  <c r="AE27" i="4"/>
  <c r="Z27" i="4"/>
  <c r="AA27" i="4"/>
  <c r="R22" i="5"/>
  <c r="W22" i="5"/>
  <c r="W21" i="5"/>
  <c r="W18" i="5"/>
  <c r="W27" i="4"/>
  <c r="W17" i="5"/>
  <c r="W19" i="5"/>
  <c r="W20" i="5"/>
  <c r="R20" i="5"/>
  <c r="R21" i="5"/>
  <c r="R27" i="4"/>
  <c r="R19" i="5"/>
  <c r="R17" i="5"/>
  <c r="R18" i="5"/>
  <c r="T29" i="5"/>
  <c r="AF29" i="5"/>
  <c r="AD29" i="5"/>
  <c r="AC29" i="5"/>
  <c r="AZ27" i="4"/>
  <c r="U29" i="5"/>
  <c r="AB19" i="5"/>
  <c r="AB20" i="5"/>
  <c r="AB17" i="5"/>
  <c r="AB22" i="5"/>
  <c r="AB18" i="5"/>
  <c r="AB29" i="5"/>
  <c r="AH29" i="5"/>
  <c r="AG29" i="5"/>
  <c r="AE29" i="5"/>
  <c r="AZ23" i="3"/>
  <c r="R29" i="5"/>
  <c r="W29" i="5"/>
  <c r="V29" i="5"/>
  <c r="S29" i="5"/>
  <c r="L29" i="5"/>
  <c r="I29" i="5"/>
  <c r="H29" i="5"/>
  <c r="K29" i="5"/>
  <c r="J29" i="5"/>
  <c r="G29" i="5"/>
  <c r="AQ3" i="3"/>
  <c r="H21" i="2"/>
  <c r="F21" i="2"/>
  <c r="D21" i="2"/>
  <c r="T10" i="2"/>
  <c r="R10" i="2"/>
  <c r="P10" i="2"/>
  <c r="N10" i="2"/>
  <c r="L10" i="2"/>
  <c r="J10" i="2"/>
  <c r="H10" i="2"/>
  <c r="H23" i="2" s="1"/>
  <c r="F10" i="2"/>
  <c r="F23" i="2" s="1"/>
  <c r="D10" i="2"/>
  <c r="D23" i="2" s="1"/>
  <c r="D24" i="2" s="1"/>
  <c r="F8" i="3"/>
  <c r="F7" i="3"/>
  <c r="F20" i="3"/>
  <c r="F6" i="3"/>
  <c r="F19" i="3"/>
  <c r="F5" i="3"/>
  <c r="F18" i="3"/>
  <c r="X23" i="3"/>
  <c r="F4" i="3"/>
  <c r="F3" i="3"/>
  <c r="M11" i="5"/>
  <c r="N11" i="5" s="1"/>
  <c r="AP27" i="4"/>
  <c r="AO27" i="4"/>
  <c r="AN27" i="4"/>
  <c r="AM27" i="4"/>
  <c r="M27" i="4"/>
  <c r="L27" i="4"/>
  <c r="K27" i="4"/>
  <c r="J27" i="4"/>
  <c r="AI27" i="4"/>
  <c r="AG18" i="4"/>
  <c r="X18" i="4"/>
  <c r="O18" i="4"/>
  <c r="AG26" i="4"/>
  <c r="X26" i="4"/>
  <c r="O26" i="4"/>
  <c r="AG25" i="4"/>
  <c r="X25" i="4"/>
  <c r="O25" i="4"/>
  <c r="AG24" i="4"/>
  <c r="X24" i="4"/>
  <c r="O24" i="4"/>
  <c r="AG23" i="4"/>
  <c r="X23" i="4"/>
  <c r="O23" i="4"/>
  <c r="AG22" i="4"/>
  <c r="X22" i="4"/>
  <c r="O22" i="4"/>
  <c r="AG17" i="4"/>
  <c r="X17" i="4"/>
  <c r="O17" i="4"/>
  <c r="AG16" i="4"/>
  <c r="X16" i="4"/>
  <c r="O16" i="4"/>
  <c r="AG15" i="4"/>
  <c r="X15" i="4"/>
  <c r="O15" i="4"/>
  <c r="AG14" i="4"/>
  <c r="X14" i="4"/>
  <c r="O14" i="4"/>
  <c r="AG13" i="4"/>
  <c r="X13" i="4"/>
  <c r="O13" i="4"/>
  <c r="AG21" i="4"/>
  <c r="X21" i="4"/>
  <c r="O21" i="4"/>
  <c r="AG12" i="4"/>
  <c r="X12" i="4"/>
  <c r="O12" i="4"/>
  <c r="AG11" i="4"/>
  <c r="X11" i="4"/>
  <c r="O11" i="4"/>
  <c r="AG10" i="4"/>
  <c r="X10" i="4"/>
  <c r="O10" i="4"/>
  <c r="AG9" i="4"/>
  <c r="X9" i="4"/>
  <c r="O9" i="4"/>
  <c r="AG20" i="4"/>
  <c r="X20" i="4"/>
  <c r="O20" i="4"/>
  <c r="AG8" i="4"/>
  <c r="X8" i="4"/>
  <c r="O8" i="4"/>
  <c r="AG7" i="4"/>
  <c r="X7" i="4"/>
  <c r="O7" i="4"/>
  <c r="AG19" i="4"/>
  <c r="X19" i="4"/>
  <c r="O19" i="4"/>
  <c r="AG4" i="4"/>
  <c r="X4" i="4"/>
  <c r="O4" i="4"/>
  <c r="AG3" i="4"/>
  <c r="X3" i="4"/>
  <c r="O3" i="4"/>
  <c r="F3" i="4"/>
  <c r="BG73" i="5"/>
  <c r="BG65" i="5"/>
  <c r="BG71" i="5" s="1"/>
  <c r="AT65" i="5"/>
  <c r="AT71" i="5" s="1"/>
  <c r="W65" i="5"/>
  <c r="W71" i="5" s="1"/>
  <c r="L64" i="5"/>
  <c r="L65" i="5" s="1"/>
  <c r="L71" i="5" s="1"/>
  <c r="BG59" i="5"/>
  <c r="BG70" i="5" s="1"/>
  <c r="AT59" i="5"/>
  <c r="AT70" i="5" s="1"/>
  <c r="W59" i="5"/>
  <c r="L59" i="5"/>
  <c r="L58" i="5"/>
  <c r="AY48" i="5"/>
  <c r="AB48" i="5"/>
  <c r="AY43" i="5"/>
  <c r="AB43" i="5"/>
  <c r="Q43" i="5"/>
  <c r="Q29" i="5"/>
  <c r="F29" i="5"/>
  <c r="X28" i="5"/>
  <c r="Y28" i="5" s="1"/>
  <c r="BB29" i="5"/>
  <c r="AU26" i="5"/>
  <c r="BH29" i="5"/>
  <c r="M26" i="5"/>
  <c r="X26" i="5" s="1"/>
  <c r="Y26" i="5" s="1"/>
  <c r="M22" i="5"/>
  <c r="N22" i="5" s="1"/>
  <c r="M21" i="5"/>
  <c r="N21" i="5" s="1"/>
  <c r="M19" i="5"/>
  <c r="N19" i="5" s="1"/>
  <c r="S23" i="5"/>
  <c r="J23" i="5"/>
  <c r="I23" i="5"/>
  <c r="H23" i="5"/>
  <c r="S14" i="5"/>
  <c r="AZ13" i="5"/>
  <c r="BA13" i="5" s="1"/>
  <c r="X13" i="5"/>
  <c r="Y13" i="5" s="1"/>
  <c r="M13" i="5"/>
  <c r="N13" i="5" s="1"/>
  <c r="BH12" i="5"/>
  <c r="BI12" i="5" s="1"/>
  <c r="AN14" i="5"/>
  <c r="AT14" i="5"/>
  <c r="AT36" i="5" s="1"/>
  <c r="AG14" i="5"/>
  <c r="AB14" i="5"/>
  <c r="X11" i="5"/>
  <c r="Y11" i="5" s="1"/>
  <c r="L14" i="5"/>
  <c r="I14" i="5"/>
  <c r="H14" i="5"/>
  <c r="F14" i="5"/>
  <c r="G8" i="5"/>
  <c r="AI29" i="5" l="1"/>
  <c r="AJ29" i="5" s="1"/>
  <c r="AV26" i="5"/>
  <c r="AU29" i="5"/>
  <c r="AV29" i="5" s="1"/>
  <c r="AG27" i="4"/>
  <c r="L67" i="5"/>
  <c r="AT67" i="5"/>
  <c r="W67" i="5"/>
  <c r="AZ18" i="5"/>
  <c r="BA18" i="5" s="1"/>
  <c r="AT72" i="5"/>
  <c r="AT75" i="5" s="1"/>
  <c r="BG67" i="5"/>
  <c r="AZ19" i="5"/>
  <c r="BA19" i="5" s="1"/>
  <c r="BD14" i="5"/>
  <c r="BH21" i="5"/>
  <c r="BI21" i="5" s="1"/>
  <c r="X22" i="5"/>
  <c r="Y22" i="5" s="1"/>
  <c r="X18" i="5"/>
  <c r="Y18" i="5" s="1"/>
  <c r="AZ21" i="5"/>
  <c r="BA21" i="5" s="1"/>
  <c r="AI11" i="5"/>
  <c r="AJ11" i="5" s="1"/>
  <c r="AU12" i="5"/>
  <c r="AV12" i="5" s="1"/>
  <c r="BH13" i="5"/>
  <c r="BI13" i="5" s="1"/>
  <c r="AI17" i="5"/>
  <c r="AJ17" i="5" s="1"/>
  <c r="AZ17" i="5"/>
  <c r="BA17" i="5" s="1"/>
  <c r="BH19" i="5"/>
  <c r="BI19" i="5" s="1"/>
  <c r="BH26" i="5"/>
  <c r="BI26" i="5" s="1"/>
  <c r="AI12" i="5"/>
  <c r="AJ12" i="5" s="1"/>
  <c r="AZ26" i="5"/>
  <c r="BA26" i="5" s="1"/>
  <c r="BE29" i="5"/>
  <c r="BH22" i="5"/>
  <c r="BI22" i="5" s="1"/>
  <c r="BC29" i="5"/>
  <c r="N26" i="5"/>
  <c r="M29" i="5"/>
  <c r="N29" i="5" s="1"/>
  <c r="BC14" i="5"/>
  <c r="J14" i="5"/>
  <c r="BE14" i="5"/>
  <c r="AC23" i="5"/>
  <c r="BB23" i="5"/>
  <c r="AF14" i="5"/>
  <c r="AS14" i="5"/>
  <c r="AS36" i="5" s="1"/>
  <c r="AS38" i="5" s="1"/>
  <c r="X12" i="5"/>
  <c r="Y12" i="5" s="1"/>
  <c r="R23" i="5"/>
  <c r="AD23" i="5"/>
  <c r="BC23" i="5"/>
  <c r="AI19" i="5"/>
  <c r="AJ19" i="5" s="1"/>
  <c r="AI22" i="5"/>
  <c r="AJ22" i="5" s="1"/>
  <c r="AE14" i="5"/>
  <c r="AZ12" i="5"/>
  <c r="BA12" i="5" s="1"/>
  <c r="X19" i="5"/>
  <c r="Y19" i="5" s="1"/>
  <c r="BD29" i="5"/>
  <c r="K14" i="5"/>
  <c r="V14" i="5"/>
  <c r="AY14" i="5"/>
  <c r="AQ14" i="5"/>
  <c r="AQ36" i="5" s="1"/>
  <c r="G23" i="5"/>
  <c r="T23" i="5"/>
  <c r="BE23" i="5"/>
  <c r="AI18" i="5"/>
  <c r="AJ18" i="5" s="1"/>
  <c r="BH18" i="5"/>
  <c r="BI18" i="5" s="1"/>
  <c r="X21" i="5"/>
  <c r="Y21" i="5" s="1"/>
  <c r="BI29" i="5"/>
  <c r="W14" i="5"/>
  <c r="AC14" i="5"/>
  <c r="AZ22" i="5"/>
  <c r="BA22" i="5" s="1"/>
  <c r="G14" i="5"/>
  <c r="M14" i="5" s="1"/>
  <c r="N14" i="5" s="1"/>
  <c r="R14" i="5"/>
  <c r="AH14" i="5"/>
  <c r="AU13" i="5"/>
  <c r="AV13" i="5" s="1"/>
  <c r="AB23" i="5"/>
  <c r="AB50" i="5" s="1"/>
  <c r="AM23" i="5"/>
  <c r="BF29" i="5"/>
  <c r="AQ27" i="4"/>
  <c r="O27" i="4"/>
  <c r="X27" i="4"/>
  <c r="AM29" i="5"/>
  <c r="BG14" i="5"/>
  <c r="BH11" i="5"/>
  <c r="BG29" i="5"/>
  <c r="BH28" i="5"/>
  <c r="BI28" i="5" s="1"/>
  <c r="BB14" i="5"/>
  <c r="T14" i="5"/>
  <c r="AI13" i="5"/>
  <c r="AJ13" i="5" s="1"/>
  <c r="U23" i="5"/>
  <c r="AF23" i="5"/>
  <c r="BD23" i="5"/>
  <c r="BG72" i="5"/>
  <c r="BG75" i="5" s="1"/>
  <c r="AD14" i="5"/>
  <c r="AE23" i="5"/>
  <c r="S36" i="5"/>
  <c r="S38" i="5" s="1"/>
  <c r="AM14" i="5"/>
  <c r="V23" i="5"/>
  <c r="AG23" i="5"/>
  <c r="AG36" i="5" s="1"/>
  <c r="AG38" i="5" s="1"/>
  <c r="AY29" i="5"/>
  <c r="AZ29" i="5" s="1"/>
  <c r="AZ28" i="5"/>
  <c r="BA28" i="5" s="1"/>
  <c r="Q14" i="5"/>
  <c r="AN23" i="5"/>
  <c r="Q23" i="5"/>
  <c r="Q50" i="5" s="1"/>
  <c r="AZ11" i="5"/>
  <c r="K23" i="5"/>
  <c r="U14" i="5"/>
  <c r="AR14" i="5"/>
  <c r="AR36" i="5" s="1"/>
  <c r="L23" i="5"/>
  <c r="X17" i="5"/>
  <c r="W23" i="5"/>
  <c r="AH23" i="5"/>
  <c r="BF23" i="5"/>
  <c r="M17" i="5"/>
  <c r="N17" i="5" s="1"/>
  <c r="BG23" i="5"/>
  <c r="BG78" i="5" s="1"/>
  <c r="M18" i="5"/>
  <c r="N18" i="5" s="1"/>
  <c r="AI21" i="5"/>
  <c r="AJ21" i="5" s="1"/>
  <c r="AU11" i="5"/>
  <c r="BF14" i="5"/>
  <c r="M12" i="5"/>
  <c r="N12" i="5" s="1"/>
  <c r="F23" i="5"/>
  <c r="AY23" i="5"/>
  <c r="AY50" i="5" s="1"/>
  <c r="BH17" i="5"/>
  <c r="AU17" i="5"/>
  <c r="AU23" i="5" s="1"/>
  <c r="W70" i="5"/>
  <c r="W72" i="5" s="1"/>
  <c r="L70" i="5"/>
  <c r="L72" i="5" s="1"/>
  <c r="L75" i="5" s="1"/>
  <c r="AM36" i="5" l="1"/>
  <c r="AP36" i="5"/>
  <c r="AP38" i="5" s="1"/>
  <c r="AN36" i="5"/>
  <c r="AC36" i="5"/>
  <c r="AF36" i="5"/>
  <c r="AF38" i="5" s="1"/>
  <c r="AE36" i="5"/>
  <c r="AE38" i="5" s="1"/>
  <c r="AH36" i="5"/>
  <c r="AD36" i="5"/>
  <c r="AD38" i="5" s="1"/>
  <c r="AB36" i="5"/>
  <c r="F36" i="5"/>
  <c r="F38" i="5" s="1"/>
  <c r="V36" i="5"/>
  <c r="V38" i="5" s="1"/>
  <c r="BD36" i="5"/>
  <c r="BD38" i="5" s="1"/>
  <c r="AQ38" i="5"/>
  <c r="BC36" i="5"/>
  <c r="BC38" i="5" s="1"/>
  <c r="R36" i="5"/>
  <c r="W36" i="5"/>
  <c r="X29" i="5"/>
  <c r="Y29" i="5" s="1"/>
  <c r="M23" i="5"/>
  <c r="N23" i="5" s="1"/>
  <c r="G36" i="5"/>
  <c r="G38" i="5" s="1"/>
  <c r="T36" i="5"/>
  <c r="T38" i="5" s="1"/>
  <c r="BE36" i="5"/>
  <c r="BE38" i="5" s="1"/>
  <c r="AZ23" i="5"/>
  <c r="BA23" i="5" s="1"/>
  <c r="AR38" i="5"/>
  <c r="BB36" i="5"/>
  <c r="BB38" i="5" s="1"/>
  <c r="BA29" i="5"/>
  <c r="X23" i="5"/>
  <c r="Y23" i="5" s="1"/>
  <c r="Y17" i="5"/>
  <c r="BA11" i="5"/>
  <c r="AZ14" i="5"/>
  <c r="BA14" i="5" s="1"/>
  <c r="AI14" i="5"/>
  <c r="AJ14" i="5" s="1"/>
  <c r="W75" i="5"/>
  <c r="AU14" i="5"/>
  <c r="AV14" i="5" s="1"/>
  <c r="AV11" i="5"/>
  <c r="AV17" i="5"/>
  <c r="AV23" i="5" s="1"/>
  <c r="AI23" i="5"/>
  <c r="AJ23" i="5" s="1"/>
  <c r="BI11" i="5"/>
  <c r="BH14" i="5"/>
  <c r="BI14" i="5" s="1"/>
  <c r="L36" i="5"/>
  <c r="L38" i="5" s="1"/>
  <c r="AY36" i="5"/>
  <c r="BG36" i="5"/>
  <c r="BI17" i="5"/>
  <c r="BH23" i="5"/>
  <c r="BI23" i="5" s="1"/>
  <c r="U36" i="5"/>
  <c r="U38" i="5" s="1"/>
  <c r="X14" i="5"/>
  <c r="Y14" i="5" s="1"/>
  <c r="Q36" i="5"/>
  <c r="M36" i="5" l="1"/>
  <c r="W8" i="5"/>
  <c r="W38" i="5" s="1"/>
  <c r="Q8" i="5"/>
  <c r="Q38" i="5" s="1"/>
  <c r="R8" i="5"/>
  <c r="R38" i="5" s="1"/>
  <c r="L77" i="5"/>
  <c r="AB8" i="5" l="1"/>
  <c r="AB38" i="5" s="1"/>
  <c r="W77" i="5"/>
  <c r="AH8" i="5" l="1"/>
  <c r="AH38" i="5" s="1"/>
  <c r="AC8" i="5"/>
  <c r="AC38" i="5" s="1"/>
  <c r="AM8" i="5" l="1"/>
  <c r="AT8" i="5"/>
  <c r="AT38" i="5" s="1"/>
  <c r="AM38" i="5" l="1"/>
  <c r="AN8" i="5"/>
  <c r="AN38" i="5" s="1"/>
  <c r="AY8" i="5"/>
  <c r="AY38" i="5" s="1"/>
  <c r="BG8" i="5"/>
  <c r="BG38" i="5" s="1"/>
  <c r="BG77" i="5" s="1"/>
  <c r="AT77" i="5"/>
</calcChain>
</file>

<file path=xl/comments1.xml><?xml version="1.0" encoding="utf-8"?>
<comments xmlns="http://schemas.openxmlformats.org/spreadsheetml/2006/main">
  <authors>
    <author>O'Keefe, Paula</author>
  </authors>
  <commentList>
    <comment ref="AF20" authorId="0" shapeId="0">
      <text>
        <r>
          <rPr>
            <b/>
            <sz val="9"/>
            <color indexed="81"/>
            <rFont val="Tahoma"/>
            <family val="2"/>
          </rPr>
          <t>O'Keefe, Paula:</t>
        </r>
        <r>
          <rPr>
            <sz val="9"/>
            <color indexed="81"/>
            <rFont val="Tahoma"/>
            <family val="2"/>
          </rPr>
          <t xml:space="preserve">
where are the rest of the funds?</t>
        </r>
      </text>
    </comment>
  </commentList>
</comments>
</file>

<file path=xl/connections.xml><?xml version="1.0" encoding="utf-8"?>
<connections xmlns="http://schemas.openxmlformats.org/spreadsheetml/2006/main">
  <connection id="1" name="qsysprt" type="6" refreshedVersion="4" background="1" saveData="1">
    <textPr codePage="437" sourceFile="C:\Users\ktrammel\Desktop\qsysprt.txt" delimited="0">
      <textFields count="5">
        <textField type="text"/>
        <textField position="69"/>
        <textField position="85"/>
        <textField position="105"/>
        <textField position="124"/>
      </textFields>
    </textPr>
  </connection>
</connections>
</file>

<file path=xl/sharedStrings.xml><?xml version="1.0" encoding="utf-8"?>
<sst xmlns="http://schemas.openxmlformats.org/spreadsheetml/2006/main" count="338" uniqueCount="200">
  <si>
    <t>Total Revenue</t>
  </si>
  <si>
    <t>FY 2020-21 Adopted Budget</t>
  </si>
  <si>
    <t>FY 2017-18</t>
  </si>
  <si>
    <t>FY 2018-19</t>
  </si>
  <si>
    <t>FY 2019-20</t>
  </si>
  <si>
    <t>FY 2020-21</t>
  </si>
  <si>
    <t>FY 2021-22</t>
  </si>
  <si>
    <t>Adopted Budget</t>
  </si>
  <si>
    <t>Current Budget</t>
  </si>
  <si>
    <t>Year to Date 
Period 3</t>
  </si>
  <si>
    <t>Year to Date 
Period 6</t>
  </si>
  <si>
    <t>Year to Date 
Period 9</t>
  </si>
  <si>
    <t>Year to Date 
Period 12</t>
  </si>
  <si>
    <t>Actual</t>
  </si>
  <si>
    <t>Adopted Budget Vs. Year End Projection</t>
  </si>
  <si>
    <t>Comments</t>
  </si>
  <si>
    <t>Adopted  Budget</t>
  </si>
  <si>
    <t>Year End Projection</t>
  </si>
  <si>
    <t>Current Budget Vs. Year End Projection</t>
  </si>
  <si>
    <t>Proposed  Budget</t>
  </si>
  <si>
    <t>Proposed Budget Vs. Year End Projection</t>
  </si>
  <si>
    <t>Beginning  Balance</t>
  </si>
  <si>
    <t>Revenue</t>
  </si>
  <si>
    <t>Charges for Services</t>
  </si>
  <si>
    <t>Investment Earnings</t>
  </si>
  <si>
    <t>Other Revenues</t>
  </si>
  <si>
    <t>Expenditures</t>
  </si>
  <si>
    <t>Employee Services</t>
  </si>
  <si>
    <t>Professional Services</t>
  </si>
  <si>
    <t>Capital Outlay</t>
  </si>
  <si>
    <t xml:space="preserve">Capital Projects </t>
  </si>
  <si>
    <t>Total Expenditures</t>
  </si>
  <si>
    <t>Transfers</t>
  </si>
  <si>
    <t>Transfer Out</t>
  </si>
  <si>
    <t>Total Transfers</t>
  </si>
  <si>
    <t>Net Annual Activity</t>
  </si>
  <si>
    <t>Ending Balance</t>
  </si>
  <si>
    <t>Outstanding Budget Items:</t>
  </si>
  <si>
    <t xml:space="preserve">New Positions Requests </t>
  </si>
  <si>
    <t>New Revenue</t>
  </si>
  <si>
    <t>Subtotal Positions</t>
  </si>
  <si>
    <t>New Funding Requests</t>
  </si>
  <si>
    <t xml:space="preserve">Supported </t>
  </si>
  <si>
    <t>Other</t>
  </si>
  <si>
    <t>Subtotal New Funding Requests</t>
  </si>
  <si>
    <t>Department Total Request</t>
  </si>
  <si>
    <t>Balance Sheet at June 30</t>
  </si>
  <si>
    <t>2018</t>
  </si>
  <si>
    <t>2019</t>
  </si>
  <si>
    <t>2020</t>
  </si>
  <si>
    <t>2021</t>
  </si>
  <si>
    <t>Assets</t>
  </si>
  <si>
    <t>Cash</t>
  </si>
  <si>
    <t>Fair Market Value</t>
  </si>
  <si>
    <t>Accounts receivable</t>
  </si>
  <si>
    <t>Due from other Govt</t>
  </si>
  <si>
    <t>Other Current Assets</t>
  </si>
  <si>
    <t>Total assets</t>
  </si>
  <si>
    <t>Liabilities</t>
  </si>
  <si>
    <t>Accounts payable</t>
  </si>
  <si>
    <t>Accrued benefits-(long term)</t>
  </si>
  <si>
    <t>Due to other funds</t>
  </si>
  <si>
    <t>Total Liabilities</t>
  </si>
  <si>
    <t>Fund balance</t>
  </si>
  <si>
    <t xml:space="preserve">Available balance </t>
  </si>
  <si>
    <t>Current assets</t>
  </si>
  <si>
    <t xml:space="preserve">Working capital </t>
  </si>
  <si>
    <t>Less: program commitments</t>
  </si>
  <si>
    <t>Encumbrances</t>
  </si>
  <si>
    <t>Ending Available Balance</t>
  </si>
  <si>
    <t>Mapping</t>
  </si>
  <si>
    <t>Account</t>
  </si>
  <si>
    <t>Dept</t>
  </si>
  <si>
    <t>Div</t>
  </si>
  <si>
    <t>Program</t>
  </si>
  <si>
    <t>Element/Object</t>
  </si>
  <si>
    <t>Description</t>
  </si>
  <si>
    <t>Year to Date Period 3</t>
  </si>
  <si>
    <t>Year to Date Period 6</t>
  </si>
  <si>
    <t>Year to Date Period 9</t>
  </si>
  <si>
    <t>Year to Date Period 12</t>
  </si>
  <si>
    <t>Actual Vs Budget</t>
  </si>
  <si>
    <t>Current Budget Vs Projection</t>
  </si>
  <si>
    <t>Capital Outlay General</t>
  </si>
  <si>
    <t>Professional Services General</t>
  </si>
  <si>
    <t>Supplies Special Department</t>
  </si>
  <si>
    <t>BALANCE SHEET</t>
  </si>
  <si>
    <t>FUND 620</t>
  </si>
  <si>
    <t>FY 2016-17</t>
  </si>
  <si>
    <t>ASSETS</t>
  </si>
  <si>
    <t xml:space="preserve">CASH &amp; CASH EQUIVALENTS </t>
  </si>
  <si>
    <t>TEMPORARY INVESTMENTS</t>
  </si>
  <si>
    <t>RECEIVABLES / INTEREST RECEIVABLE</t>
  </si>
  <si>
    <t>DUE FR OTHER GOVT UNITS / STATE</t>
  </si>
  <si>
    <t>OTHER CURRENT ASSETS</t>
  </si>
  <si>
    <t>TOTAL ASSETS</t>
  </si>
  <si>
    <t>LIABILITIES</t>
  </si>
  <si>
    <t>CURRENT PAYABLES / VOUCHERS PAYABLE</t>
  </si>
  <si>
    <t>VOUCHERS PAYABLE / SPECIAL</t>
  </si>
  <si>
    <t xml:space="preserve">SPECIAL / ACCT-YE MANUAL ACCRUALS </t>
  </si>
  <si>
    <t>CONSTRUCTION / RETAINAGE</t>
  </si>
  <si>
    <t xml:space="preserve"> ACCRUED PAYROLL/BENEFITS  </t>
  </si>
  <si>
    <t>CURRENT PAYABLES /  DUE TO OTHER FUNDS</t>
  </si>
  <si>
    <t>STATE / TAXES</t>
  </si>
  <si>
    <t>TOTAL LIABILITIES</t>
  </si>
  <si>
    <t>TOTAL FUND EQUITY</t>
  </si>
  <si>
    <t>proof</t>
  </si>
  <si>
    <t>FUND EQUITY</t>
  </si>
  <si>
    <t>FUND BALANCE-RESTRICTED / RESTRICTED</t>
  </si>
  <si>
    <t>Repairs and Maintenance</t>
  </si>
  <si>
    <t>Supplies and Utilities</t>
  </si>
  <si>
    <t>0</t>
  </si>
  <si>
    <t>Administrative Expenses Property/Building Rental</t>
  </si>
  <si>
    <t>Capital Improvements-General Government General</t>
  </si>
  <si>
    <t>Transfer In - General Fund</t>
  </si>
  <si>
    <t>Transfer In - Other</t>
  </si>
  <si>
    <t>Capital Outlay Operations Appartus-Major</t>
  </si>
  <si>
    <t>Administrative Expenses IT Fund Contribution</t>
  </si>
  <si>
    <t>Fund 540</t>
  </si>
  <si>
    <t>PFIP Government Building Facilities</t>
  </si>
  <si>
    <t>540.00.00.900-4500.05</t>
  </si>
  <si>
    <t>540.00.00.900-4540.07</t>
  </si>
  <si>
    <t>540.13.00.900-4540.07</t>
  </si>
  <si>
    <t>540.00.00.900-4540.08</t>
  </si>
  <si>
    <t>540.13.00.900-4540.08</t>
  </si>
  <si>
    <t>540.00.00.900-4540.09</t>
  </si>
  <si>
    <t>540.13.00.900-4540.09</t>
  </si>
  <si>
    <t>540.00.00.900-4600.11</t>
  </si>
  <si>
    <t>540.00.00.900-4700.01</t>
  </si>
  <si>
    <t>540.00.00.900-4700.02</t>
  </si>
  <si>
    <t>540.00.00.900-4700.19</t>
  </si>
  <si>
    <t>540.00.00.900-4700.21</t>
  </si>
  <si>
    <t>540.13.00.900-4850.01</t>
  </si>
  <si>
    <t>540.00.00.900-4850.04</t>
  </si>
  <si>
    <t>540.00.00.900-4850.07</t>
  </si>
  <si>
    <t>540.00.00.900-4900.01</t>
  </si>
  <si>
    <t>540.00.00.900-4900.05</t>
  </si>
  <si>
    <t>540.00.00.900-4900.25</t>
  </si>
  <si>
    <t>540.13.00.900-4900.25</t>
  </si>
  <si>
    <t>540.00.00.900-4900.33</t>
  </si>
  <si>
    <t>Charges for Services-Public Works Gov't Building Facilities Fee</t>
  </si>
  <si>
    <t>Charges for Services-Fire Sprinkler Residential</t>
  </si>
  <si>
    <t>Charges for Services-Fire Sprinkler Commercial</t>
  </si>
  <si>
    <t>Charges for Services-Fire Sprinkler Industrial</t>
  </si>
  <si>
    <t>Charges for Services-General Government Gov't Building Facilities</t>
  </si>
  <si>
    <t>Investment Earnings Interest on Investments</t>
  </si>
  <si>
    <t>Investment Earnings Lease Trust Account</t>
  </si>
  <si>
    <t>Investment Earnings Market Value Change</t>
  </si>
  <si>
    <t>Investment Earnings Unallocated Investment Expense</t>
  </si>
  <si>
    <t>Other Revenue Sale of Property</t>
  </si>
  <si>
    <t>Other Revenue Rental of Property</t>
  </si>
  <si>
    <t>Other Revenue Misc Reimbursement</t>
  </si>
  <si>
    <t>Other Financing Sources Op Transfer In-General Fund</t>
  </si>
  <si>
    <t>Other Financing Sources Lasalle</t>
  </si>
  <si>
    <t>Other Financing Sources Op Transfer In-Dev Mitigation</t>
  </si>
  <si>
    <t>Other Financing Sources Op Transfer In-Pub Safety Endow</t>
  </si>
  <si>
    <t>540.00.00.900-6000.01</t>
  </si>
  <si>
    <t>540.00.00.900-6000.28</t>
  </si>
  <si>
    <t>540.13.00.900-6000.28</t>
  </si>
  <si>
    <t>540.00.00.900-6200.02</t>
  </si>
  <si>
    <t>540.00.00.900-6600.06</t>
  </si>
  <si>
    <t>540.00.00.900-6600.36</t>
  </si>
  <si>
    <t>540.13.00.900-7000.06</t>
  </si>
  <si>
    <t>540.00.00.900-7000.99</t>
  </si>
  <si>
    <t>540.00.00.900-8000.01</t>
  </si>
  <si>
    <t>540.00.00.900-8000.02</t>
  </si>
  <si>
    <t>540.00.00.900-8000.03</t>
  </si>
  <si>
    <t>540.13.00.900-8000.03</t>
  </si>
  <si>
    <t>540.00.00.900-8000.05</t>
  </si>
  <si>
    <t>540.00.00.900-8000.06</t>
  </si>
  <si>
    <t>540.00.00.900-8000.07</t>
  </si>
  <si>
    <t>540.00.00.900-8000.18</t>
  </si>
  <si>
    <t>540.00.00.900-8000.99</t>
  </si>
  <si>
    <t>540.13.00.900-8000.99</t>
  </si>
  <si>
    <t>540.13.00.900-8900.01</t>
  </si>
  <si>
    <t>540.13.00.900-8900.06</t>
  </si>
  <si>
    <t>540.13.00.900-8910.01</t>
  </si>
  <si>
    <t>540.13.00.900-8910.06</t>
  </si>
  <si>
    <t>540.00.00.900-9000.25</t>
  </si>
  <si>
    <t>Professional Services Fire Service Fee</t>
  </si>
  <si>
    <t>Capital Improvements-General Government Land</t>
  </si>
  <si>
    <t>Capital Improvements-General Government Police Station</t>
  </si>
  <si>
    <t>Capital Improvements-General Government Fire Station</t>
  </si>
  <si>
    <t>Capital Improvements-General Government Corp Yard/AC Consolidation</t>
  </si>
  <si>
    <t>Capital Improvements-General Government Modular</t>
  </si>
  <si>
    <t>Capital Improvements-General Government Civic Center</t>
  </si>
  <si>
    <t>Capital Improvements-General Government Building</t>
  </si>
  <si>
    <t>Debt Service-Principal Principal</t>
  </si>
  <si>
    <t>Debt Service-Principal LaSalle-Fire</t>
  </si>
  <si>
    <t>Debt Service-Interest Interest</t>
  </si>
  <si>
    <t>Debt Service-Interest LaSalle-Fire</t>
  </si>
  <si>
    <t>Operating Transfers Out Development Fee Fund</t>
  </si>
  <si>
    <t>Total Budget Request</t>
  </si>
  <si>
    <t>Debt Service</t>
  </si>
  <si>
    <t>Principle</t>
  </si>
  <si>
    <t>Interest</t>
  </si>
  <si>
    <t>`</t>
  </si>
  <si>
    <t>Moved from GF - 100.40.55.500-6000.01</t>
  </si>
  <si>
    <t>540.00.00.900-6400.01</t>
  </si>
  <si>
    <t>Moved from GF - 100.40.55.500-6400.01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</si>
</sst>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</font>
    <font>
      <sz val="1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/>
    <xf numFmtId="0" fontId="10" fillId="0" borderId="0"/>
  </cellStyleXfs>
  <cellXfs count="213">
    <xf numFmtId="0" fontId="0" fillId="0" borderId="0" xfId="0"/>
    <xf numFmtId="0" fontId="0" fillId="0" borderId="0" xfId="0" applyFont="1"/>
    <xf numFmtId="0" fontId="1" fillId="0" borderId="0" xfId="0" applyFont="1"/>
    <xf numFmtId="0" fontId="5" fillId="0" borderId="0" xfId="0" applyFont="1" applyAlignment="1">
      <alignment horizontal="center"/>
    </xf>
    <xf numFmtId="0" fontId="7" fillId="0" borderId="0" xfId="4" applyFont="1" applyAlignment="1">
      <alignment horizontal="centerContinuous"/>
    </xf>
    <xf numFmtId="0" fontId="7" fillId="0" borderId="0" xfId="4" applyFont="1" applyFill="1" applyAlignment="1">
      <alignment horizontal="centerContinuous"/>
    </xf>
    <xf numFmtId="0" fontId="5" fillId="0" borderId="0" xfId="0" applyFont="1" applyAlignment="1">
      <alignment horizontal="centerContinuous"/>
    </xf>
    <xf numFmtId="0" fontId="5" fillId="0" borderId="0" xfId="0" applyFont="1" applyFill="1" applyAlignment="1">
      <alignment horizontal="centerContinuous"/>
    </xf>
    <xf numFmtId="0" fontId="5" fillId="0" borderId="0" xfId="0" applyFont="1"/>
    <xf numFmtId="0" fontId="5" fillId="0" borderId="0" xfId="4" applyFont="1" applyAlignment="1">
      <alignment horizontal="centerContinuous"/>
    </xf>
    <xf numFmtId="0" fontId="5" fillId="0" borderId="0" xfId="0" applyFont="1" applyBorder="1" applyAlignment="1">
      <alignment horizontal="centerContinuous"/>
    </xf>
    <xf numFmtId="0" fontId="7" fillId="0" borderId="0" xfId="4" applyFont="1" applyAlignment="1">
      <alignment horizontal="center"/>
    </xf>
    <xf numFmtId="0" fontId="5" fillId="0" borderId="0" xfId="4" applyFont="1" applyAlignment="1">
      <alignment horizontal="center"/>
    </xf>
    <xf numFmtId="0" fontId="5" fillId="0" borderId="0" xfId="0" applyFont="1" applyFill="1"/>
    <xf numFmtId="0" fontId="5" fillId="0" borderId="0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Continuous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/>
    <xf numFmtId="0" fontId="1" fillId="0" borderId="3" xfId="0" applyFont="1" applyFill="1" applyBorder="1" applyAlignment="1">
      <alignment horizontal="centerContinuous"/>
    </xf>
    <xf numFmtId="0" fontId="1" fillId="0" borderId="3" xfId="0" applyFont="1" applyBorder="1" applyAlignment="1">
      <alignment horizontal="centerContinuous"/>
    </xf>
    <xf numFmtId="0" fontId="7" fillId="0" borderId="0" xfId="4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7" fillId="0" borderId="0" xfId="4" applyFont="1"/>
    <xf numFmtId="0" fontId="8" fillId="0" borderId="0" xfId="4" applyFont="1" applyAlignment="1">
      <alignment horizontal="center"/>
    </xf>
    <xf numFmtId="0" fontId="4" fillId="0" borderId="0" xfId="0" applyFont="1"/>
    <xf numFmtId="0" fontId="4" fillId="0" borderId="0" xfId="0" applyFont="1" applyFill="1"/>
    <xf numFmtId="0" fontId="4" fillId="0" borderId="0" xfId="0" applyFont="1" applyBorder="1"/>
    <xf numFmtId="164" fontId="7" fillId="0" borderId="0" xfId="2" applyNumberFormat="1" applyFont="1"/>
    <xf numFmtId="164" fontId="4" fillId="0" borderId="0" xfId="2" applyNumberFormat="1" applyFont="1"/>
    <xf numFmtId="164" fontId="4" fillId="0" borderId="0" xfId="2" applyNumberFormat="1" applyFont="1" applyFill="1"/>
    <xf numFmtId="164" fontId="4" fillId="0" borderId="0" xfId="2" applyNumberFormat="1" applyFont="1" applyBorder="1"/>
    <xf numFmtId="164" fontId="5" fillId="0" borderId="0" xfId="0" applyNumberFormat="1" applyFont="1" applyFill="1"/>
    <xf numFmtId="0" fontId="5" fillId="0" borderId="0" xfId="4" applyFont="1"/>
    <xf numFmtId="0" fontId="1" fillId="0" borderId="0" xfId="0" applyFont="1" applyFill="1"/>
    <xf numFmtId="0" fontId="4" fillId="0" borderId="0" xfId="0" applyFont="1" applyAlignment="1">
      <alignment horizontal="right"/>
    </xf>
    <xf numFmtId="0" fontId="7" fillId="0" borderId="0" xfId="4" applyFont="1" applyAlignment="1">
      <alignment vertical="top"/>
    </xf>
    <xf numFmtId="0" fontId="5" fillId="0" borderId="0" xfId="4" applyFont="1" applyAlignment="1">
      <alignment horizontal="left" vertical="top"/>
    </xf>
    <xf numFmtId="0" fontId="4" fillId="0" borderId="0" xfId="0" applyFont="1" applyAlignment="1">
      <alignment vertical="top" wrapText="1"/>
    </xf>
    <xf numFmtId="165" fontId="4" fillId="0" borderId="0" xfId="1" applyNumberFormat="1" applyFont="1" applyFill="1" applyAlignment="1">
      <alignment vertical="top"/>
    </xf>
    <xf numFmtId="165" fontId="4" fillId="0" borderId="0" xfId="0" applyNumberFormat="1" applyFont="1"/>
    <xf numFmtId="9" fontId="4" fillId="0" borderId="0" xfId="3" applyFont="1" applyAlignment="1">
      <alignment horizontal="right"/>
    </xf>
    <xf numFmtId="0" fontId="4" fillId="0" borderId="0" xfId="0" applyFont="1" applyAlignment="1">
      <alignment wrapText="1"/>
    </xf>
    <xf numFmtId="165" fontId="4" fillId="0" borderId="0" xfId="0" applyNumberFormat="1" applyFont="1" applyAlignment="1">
      <alignment vertical="top"/>
    </xf>
    <xf numFmtId="9" fontId="4" fillId="0" borderId="0" xfId="3" applyFont="1" applyAlignment="1">
      <alignment horizontal="right" vertical="top"/>
    </xf>
    <xf numFmtId="0" fontId="5" fillId="0" borderId="0" xfId="0" applyFont="1" applyAlignment="1">
      <alignment vertical="top" wrapText="1"/>
    </xf>
    <xf numFmtId="0" fontId="5" fillId="0" borderId="0" xfId="0" applyFont="1" applyBorder="1" applyAlignment="1">
      <alignment vertical="top" wrapText="1"/>
    </xf>
    <xf numFmtId="165" fontId="4" fillId="0" borderId="3" xfId="0" applyNumberFormat="1" applyFont="1" applyBorder="1"/>
    <xf numFmtId="9" fontId="4" fillId="0" borderId="3" xfId="3" applyFont="1" applyBorder="1" applyAlignment="1">
      <alignment horizontal="right"/>
    </xf>
    <xf numFmtId="0" fontId="4" fillId="0" borderId="0" xfId="0" applyFont="1" applyAlignment="1">
      <alignment horizontal="left"/>
    </xf>
    <xf numFmtId="165" fontId="5" fillId="0" borderId="2" xfId="0" applyNumberFormat="1" applyFont="1" applyFill="1" applyBorder="1" applyAlignment="1">
      <alignment vertical="top" wrapText="1"/>
    </xf>
    <xf numFmtId="165" fontId="5" fillId="0" borderId="2" xfId="0" applyNumberFormat="1" applyFont="1" applyBorder="1" applyAlignment="1">
      <alignment vertical="top" wrapText="1"/>
    </xf>
    <xf numFmtId="165" fontId="4" fillId="0" borderId="2" xfId="0" applyNumberFormat="1" applyFont="1" applyBorder="1"/>
    <xf numFmtId="41" fontId="5" fillId="0" borderId="2" xfId="0" applyNumberFormat="1" applyFont="1" applyBorder="1" applyAlignment="1">
      <alignment vertical="top" wrapText="1"/>
    </xf>
    <xf numFmtId="0" fontId="5" fillId="0" borderId="0" xfId="4" applyFont="1" applyAlignment="1">
      <alignment horizontal="left"/>
    </xf>
    <xf numFmtId="0" fontId="5" fillId="0" borderId="0" xfId="0" applyFont="1" applyFill="1" applyAlignment="1">
      <alignment vertical="top" wrapText="1"/>
    </xf>
    <xf numFmtId="0" fontId="7" fillId="0" borderId="0" xfId="0" applyFont="1" applyAlignment="1">
      <alignment vertical="top" wrapText="1"/>
    </xf>
    <xf numFmtId="0" fontId="7" fillId="0" borderId="0" xfId="0" applyFont="1" applyFill="1" applyAlignment="1">
      <alignment vertical="top" wrapText="1"/>
    </xf>
    <xf numFmtId="0" fontId="7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right" vertical="top"/>
    </xf>
    <xf numFmtId="0" fontId="4" fillId="0" borderId="0" xfId="0" applyFont="1" applyFill="1" applyAlignment="1">
      <alignment vertical="top"/>
    </xf>
    <xf numFmtId="0" fontId="5" fillId="0" borderId="0" xfId="0" applyFont="1" applyAlignment="1">
      <alignment horizontal="center" vertical="top"/>
    </xf>
    <xf numFmtId="49" fontId="7" fillId="0" borderId="0" xfId="4" applyNumberFormat="1" applyFont="1" applyAlignment="1">
      <alignment vertical="top"/>
    </xf>
    <xf numFmtId="0" fontId="5" fillId="0" borderId="0" xfId="0" applyFont="1" applyAlignment="1">
      <alignment vertical="top"/>
    </xf>
    <xf numFmtId="165" fontId="5" fillId="0" borderId="0" xfId="0" applyNumberFormat="1" applyFont="1" applyAlignment="1">
      <alignment vertical="top"/>
    </xf>
    <xf numFmtId="0" fontId="5" fillId="0" borderId="0" xfId="0" applyFont="1" applyAlignment="1">
      <alignment wrapText="1"/>
    </xf>
    <xf numFmtId="165" fontId="5" fillId="0" borderId="0" xfId="0" applyNumberFormat="1" applyFont="1" applyAlignment="1">
      <alignment vertical="top" wrapText="1"/>
    </xf>
    <xf numFmtId="0" fontId="5" fillId="0" borderId="0" xfId="0" applyFont="1" applyFill="1" applyAlignment="1">
      <alignment horizontal="center" vertical="top"/>
    </xf>
    <xf numFmtId="9" fontId="4" fillId="0" borderId="3" xfId="3" applyFont="1" applyBorder="1" applyAlignment="1">
      <alignment horizontal="right" vertical="top"/>
    </xf>
    <xf numFmtId="0" fontId="1" fillId="0" borderId="0" xfId="0" applyFont="1" applyAlignment="1">
      <alignment vertical="top"/>
    </xf>
    <xf numFmtId="0" fontId="7" fillId="0" borderId="0" xfId="4" applyFont="1" applyAlignment="1">
      <alignment horizontal="left" vertical="top"/>
    </xf>
    <xf numFmtId="0" fontId="4" fillId="0" borderId="0" xfId="0" applyFont="1" applyAlignment="1">
      <alignment horizontal="left" vertical="top"/>
    </xf>
    <xf numFmtId="165" fontId="5" fillId="0" borderId="2" xfId="1" applyNumberFormat="1" applyFont="1" applyFill="1" applyBorder="1" applyAlignment="1">
      <alignment vertical="top"/>
    </xf>
    <xf numFmtId="165" fontId="5" fillId="0" borderId="2" xfId="1" applyNumberFormat="1" applyFont="1" applyBorder="1" applyAlignment="1">
      <alignment vertical="top"/>
    </xf>
    <xf numFmtId="165" fontId="4" fillId="0" borderId="2" xfId="0" applyNumberFormat="1" applyFont="1" applyBorder="1" applyAlignment="1">
      <alignment vertical="top"/>
    </xf>
    <xf numFmtId="165" fontId="5" fillId="0" borderId="0" xfId="0" applyNumberFormat="1" applyFont="1" applyBorder="1" applyAlignment="1">
      <alignment vertical="top"/>
    </xf>
    <xf numFmtId="165" fontId="4" fillId="0" borderId="0" xfId="1" applyNumberFormat="1" applyFont="1" applyAlignment="1">
      <alignment vertical="top"/>
    </xf>
    <xf numFmtId="165" fontId="4" fillId="0" borderId="3" xfId="1" applyNumberFormat="1" applyFont="1" applyFill="1" applyBorder="1" applyAlignment="1">
      <alignment vertical="top"/>
    </xf>
    <xf numFmtId="165" fontId="4" fillId="0" borderId="3" xfId="0" applyNumberFormat="1" applyFont="1" applyBorder="1" applyAlignment="1">
      <alignment vertical="top"/>
    </xf>
    <xf numFmtId="165" fontId="5" fillId="0" borderId="0" xfId="1" applyNumberFormat="1" applyFont="1" applyAlignment="1">
      <alignment vertical="top"/>
    </xf>
    <xf numFmtId="165" fontId="5" fillId="0" borderId="0" xfId="1" applyNumberFormat="1" applyFont="1" applyFill="1" applyAlignment="1">
      <alignment vertical="top"/>
    </xf>
    <xf numFmtId="165" fontId="4" fillId="0" borderId="0" xfId="1" applyNumberFormat="1" applyFont="1"/>
    <xf numFmtId="164" fontId="4" fillId="0" borderId="0" xfId="2" applyNumberFormat="1" applyFont="1" applyAlignment="1">
      <alignment horizontal="left"/>
    </xf>
    <xf numFmtId="164" fontId="5" fillId="0" borderId="4" xfId="2" applyNumberFormat="1" applyFont="1" applyFill="1" applyBorder="1"/>
    <xf numFmtId="164" fontId="5" fillId="0" borderId="4" xfId="2" applyNumberFormat="1" applyFont="1" applyBorder="1"/>
    <xf numFmtId="166" fontId="4" fillId="0" borderId="0" xfId="3" applyNumberFormat="1" applyFont="1"/>
    <xf numFmtId="166" fontId="4" fillId="0" borderId="0" xfId="3" applyNumberFormat="1" applyFont="1" applyAlignment="1">
      <alignment vertical="top"/>
    </xf>
    <xf numFmtId="164" fontId="4" fillId="0" borderId="0" xfId="2" applyNumberFormat="1" applyFont="1" applyAlignment="1">
      <alignment vertical="top"/>
    </xf>
    <xf numFmtId="164" fontId="5" fillId="0" borderId="4" xfId="2" applyNumberFormat="1" applyFont="1" applyFill="1" applyBorder="1" applyAlignment="1">
      <alignment vertical="top"/>
    </xf>
    <xf numFmtId="0" fontId="4" fillId="0" borderId="0" xfId="5" applyFont="1" applyAlignment="1">
      <alignment horizontal="left"/>
    </xf>
    <xf numFmtId="164" fontId="4" fillId="0" borderId="0" xfId="2" applyNumberFormat="1" applyFont="1" applyFill="1" applyAlignment="1">
      <alignment vertical="top"/>
    </xf>
    <xf numFmtId="164" fontId="5" fillId="0" borderId="0" xfId="2" applyNumberFormat="1" applyFont="1" applyBorder="1"/>
    <xf numFmtId="165" fontId="1" fillId="0" borderId="0" xfId="1" applyNumberFormat="1" applyFont="1" applyAlignment="1">
      <alignment horizontal="right" vertical="top"/>
    </xf>
    <xf numFmtId="164" fontId="4" fillId="0" borderId="0" xfId="2" applyNumberFormat="1" applyFont="1" applyBorder="1" applyAlignment="1">
      <alignment vertical="top"/>
    </xf>
    <xf numFmtId="165" fontId="1" fillId="0" borderId="0" xfId="1" applyNumberFormat="1" applyFont="1" applyBorder="1" applyAlignment="1">
      <alignment horizontal="right" vertical="top"/>
    </xf>
    <xf numFmtId="0" fontId="5" fillId="0" borderId="0" xfId="0" applyFont="1" applyFill="1" applyBorder="1"/>
    <xf numFmtId="165" fontId="5" fillId="0" borderId="0" xfId="1" applyNumberFormat="1" applyFont="1" applyAlignment="1">
      <alignment horizontal="right" vertical="top" indent="1"/>
    </xf>
    <xf numFmtId="42" fontId="5" fillId="0" borderId="0" xfId="0" applyNumberFormat="1" applyFont="1" applyFill="1"/>
    <xf numFmtId="165" fontId="5" fillId="0" borderId="0" xfId="1" applyNumberFormat="1" applyFont="1" applyBorder="1" applyAlignment="1">
      <alignment horizontal="right" vertical="top" indent="1"/>
    </xf>
    <xf numFmtId="42" fontId="5" fillId="0" borderId="0" xfId="0" applyNumberFormat="1" applyFont="1" applyFill="1" applyBorder="1"/>
    <xf numFmtId="43" fontId="4" fillId="0" borderId="0" xfId="1" applyFont="1" applyFill="1" applyAlignment="1">
      <alignment vertical="top"/>
    </xf>
    <xf numFmtId="43" fontId="4" fillId="0" borderId="0" xfId="1" applyFont="1" applyAlignment="1">
      <alignment vertical="top"/>
    </xf>
    <xf numFmtId="43" fontId="4" fillId="0" borderId="3" xfId="1" applyFont="1" applyBorder="1" applyAlignment="1">
      <alignment vertical="top"/>
    </xf>
    <xf numFmtId="42" fontId="5" fillId="0" borderId="3" xfId="0" applyNumberFormat="1" applyFont="1" applyFill="1" applyBorder="1"/>
    <xf numFmtId="43" fontId="4" fillId="0" borderId="0" xfId="1" applyFont="1" applyBorder="1" applyAlignment="1">
      <alignment vertical="top"/>
    </xf>
    <xf numFmtId="165" fontId="5" fillId="0" borderId="0" xfId="1" applyNumberFormat="1" applyFont="1" applyAlignment="1">
      <alignment horizontal="right" vertical="top"/>
    </xf>
    <xf numFmtId="165" fontId="5" fillId="0" borderId="0" xfId="1" applyNumberFormat="1" applyFont="1" applyBorder="1" applyAlignment="1">
      <alignment horizontal="right" vertical="top"/>
    </xf>
    <xf numFmtId="165" fontId="5" fillId="0" borderId="0" xfId="1" applyNumberFormat="1" applyFont="1" applyAlignment="1">
      <alignment horizontal="right" vertical="top" indent="2"/>
    </xf>
    <xf numFmtId="165" fontId="5" fillId="0" borderId="0" xfId="1" applyNumberFormat="1" applyFont="1" applyBorder="1" applyAlignment="1">
      <alignment horizontal="right" vertical="top" indent="2"/>
    </xf>
    <xf numFmtId="164" fontId="5" fillId="0" borderId="0" xfId="2" applyNumberFormat="1" applyFont="1" applyAlignment="1">
      <alignment horizontal="right" vertical="top"/>
    </xf>
    <xf numFmtId="164" fontId="5" fillId="0" borderId="0" xfId="2" applyNumberFormat="1" applyFont="1" applyBorder="1" applyAlignment="1">
      <alignment horizontal="right" vertical="top"/>
    </xf>
    <xf numFmtId="164" fontId="4" fillId="0" borderId="4" xfId="2" applyNumberFormat="1" applyFont="1" applyBorder="1" applyAlignment="1">
      <alignment vertical="top"/>
    </xf>
    <xf numFmtId="0" fontId="7" fillId="0" borderId="3" xfId="4" applyFont="1" applyBorder="1" applyAlignment="1">
      <alignment horizontal="left" vertical="top"/>
    </xf>
    <xf numFmtId="0" fontId="1" fillId="0" borderId="3" xfId="0" applyFont="1" applyBorder="1" applyAlignment="1">
      <alignment vertical="top"/>
    </xf>
    <xf numFmtId="49" fontId="1" fillId="0" borderId="3" xfId="1" applyNumberFormat="1" applyFont="1" applyBorder="1" applyAlignment="1">
      <alignment horizontal="center" vertical="top"/>
    </xf>
    <xf numFmtId="165" fontId="5" fillId="0" borderId="4" xfId="1" applyNumberFormat="1" applyFont="1" applyBorder="1" applyAlignment="1">
      <alignment vertical="top"/>
    </xf>
    <xf numFmtId="165" fontId="5" fillId="0" borderId="3" xfId="1" applyNumberFormat="1" applyFont="1" applyBorder="1" applyAlignment="1">
      <alignment vertical="top"/>
    </xf>
    <xf numFmtId="165" fontId="5" fillId="0" borderId="0" xfId="1" applyNumberFormat="1" applyFont="1"/>
    <xf numFmtId="165" fontId="5" fillId="0" borderId="0" xfId="0" applyNumberFormat="1" applyFont="1"/>
    <xf numFmtId="43" fontId="5" fillId="0" borderId="0" xfId="1" applyFont="1"/>
    <xf numFmtId="165" fontId="5" fillId="0" borderId="0" xfId="1" applyNumberFormat="1" applyFont="1" applyBorder="1" applyAlignment="1">
      <alignment vertical="top"/>
    </xf>
    <xf numFmtId="43" fontId="5" fillId="0" borderId="0" xfId="1" applyFont="1" applyBorder="1"/>
    <xf numFmtId="165" fontId="5" fillId="0" borderId="0" xfId="0" applyNumberFormat="1" applyFont="1" applyBorder="1"/>
    <xf numFmtId="1" fontId="11" fillId="0" borderId="0" xfId="0" applyNumberFormat="1" applyFont="1"/>
    <xf numFmtId="2" fontId="11" fillId="0" borderId="0" xfId="0" applyNumberFormat="1" applyFont="1"/>
    <xf numFmtId="0" fontId="11" fillId="0" borderId="0" xfId="0" applyFont="1" applyAlignment="1">
      <alignment horizontal="right"/>
    </xf>
    <xf numFmtId="0" fontId="11" fillId="0" borderId="0" xfId="0" applyFont="1"/>
    <xf numFmtId="3" fontId="11" fillId="0" borderId="0" xfId="0" applyNumberFormat="1" applyFont="1"/>
    <xf numFmtId="1" fontId="11" fillId="0" borderId="5" xfId="0" applyNumberFormat="1" applyFont="1" applyFill="1" applyBorder="1" applyAlignment="1">
      <alignment horizontal="center" vertical="top"/>
    </xf>
    <xf numFmtId="2" fontId="11" fillId="0" borderId="5" xfId="0" applyNumberFormat="1" applyFont="1" applyFill="1" applyBorder="1" applyAlignment="1">
      <alignment horizontal="center" vertical="top"/>
    </xf>
    <xf numFmtId="0" fontId="11" fillId="0" borderId="5" xfId="0" applyFont="1" applyFill="1" applyBorder="1" applyAlignment="1">
      <alignment horizontal="center" vertical="top" wrapText="1"/>
    </xf>
    <xf numFmtId="3" fontId="11" fillId="2" borderId="5" xfId="0" applyNumberFormat="1" applyFont="1" applyFill="1" applyBorder="1" applyAlignment="1">
      <alignment horizontal="center" vertical="top" wrapText="1"/>
    </xf>
    <xf numFmtId="3" fontId="11" fillId="3" borderId="5" xfId="0" applyNumberFormat="1" applyFont="1" applyFill="1" applyBorder="1" applyAlignment="1">
      <alignment horizontal="center" vertical="top" wrapText="1"/>
    </xf>
    <xf numFmtId="3" fontId="11" fillId="4" borderId="5" xfId="0" applyNumberFormat="1" applyFont="1" applyFill="1" applyBorder="1" applyAlignment="1">
      <alignment horizontal="center" vertical="top" wrapText="1"/>
    </xf>
    <xf numFmtId="3" fontId="11" fillId="5" borderId="5" xfId="0" applyNumberFormat="1" applyFont="1" applyFill="1" applyBorder="1" applyAlignment="1">
      <alignment horizontal="center" vertical="top" wrapText="1"/>
    </xf>
    <xf numFmtId="3" fontId="11" fillId="5" borderId="6" xfId="0" applyNumberFormat="1" applyFont="1" applyFill="1" applyBorder="1" applyAlignment="1">
      <alignment horizontal="center" vertical="top" wrapText="1"/>
    </xf>
    <xf numFmtId="3" fontId="11" fillId="0" borderId="0" xfId="0" applyNumberFormat="1" applyFont="1" applyFill="1" applyBorder="1" applyAlignment="1">
      <alignment horizontal="center" wrapText="1"/>
    </xf>
    <xf numFmtId="37" fontId="11" fillId="2" borderId="5" xfId="0" applyNumberFormat="1" applyFont="1" applyFill="1" applyBorder="1"/>
    <xf numFmtId="37" fontId="11" fillId="3" borderId="5" xfId="0" applyNumberFormat="1" applyFont="1" applyFill="1" applyBorder="1"/>
    <xf numFmtId="37" fontId="11" fillId="0" borderId="0" xfId="0" applyNumberFormat="1" applyFont="1"/>
    <xf numFmtId="1" fontId="11" fillId="0" borderId="0" xfId="0" applyNumberFormat="1" applyFont="1" applyAlignment="1">
      <alignment horizontal="right"/>
    </xf>
    <xf numFmtId="3" fontId="11" fillId="2" borderId="0" xfId="0" applyNumberFormat="1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 vertical="top"/>
    </xf>
    <xf numFmtId="3" fontId="11" fillId="0" borderId="0" xfId="0" applyNumberFormat="1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1" fontId="11" fillId="0" borderId="0" xfId="0" applyNumberFormat="1" applyFont="1" applyFill="1" applyBorder="1" applyAlignment="1">
      <alignment horizontal="right" vertical="top"/>
    </xf>
    <xf numFmtId="2" fontId="11" fillId="0" borderId="0" xfId="0" applyNumberFormat="1" applyFont="1" applyFill="1" applyBorder="1" applyAlignment="1">
      <alignment horizontal="left" vertical="top"/>
    </xf>
    <xf numFmtId="0" fontId="11" fillId="0" borderId="0" xfId="0" quotePrefix="1" applyFont="1" applyFill="1" applyBorder="1" applyAlignment="1">
      <alignment horizontal="right" vertical="top"/>
    </xf>
    <xf numFmtId="0" fontId="11" fillId="0" borderId="0" xfId="0" applyFont="1" applyFill="1" applyBorder="1" applyAlignment="1">
      <alignment horizontal="left" vertical="top" wrapText="1"/>
    </xf>
    <xf numFmtId="49" fontId="0" fillId="0" borderId="0" xfId="0" applyNumberFormat="1"/>
    <xf numFmtId="43" fontId="0" fillId="0" borderId="0" xfId="1" applyFont="1"/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43" fontId="1" fillId="0" borderId="3" xfId="1" applyFont="1" applyBorder="1" applyAlignment="1">
      <alignment horizontal="center"/>
    </xf>
    <xf numFmtId="165" fontId="0" fillId="0" borderId="0" xfId="1" applyNumberFormat="1" applyFont="1"/>
    <xf numFmtId="43" fontId="0" fillId="0" borderId="0" xfId="0" applyNumberFormat="1"/>
    <xf numFmtId="165" fontId="0" fillId="0" borderId="2" xfId="1" applyNumberFormat="1" applyFont="1" applyBorder="1"/>
    <xf numFmtId="43" fontId="0" fillId="0" borderId="2" xfId="1" applyFont="1" applyBorder="1"/>
    <xf numFmtId="165" fontId="0" fillId="0" borderId="4" xfId="1" applyNumberFormat="1" applyFont="1" applyBorder="1"/>
    <xf numFmtId="43" fontId="0" fillId="0" borderId="4" xfId="1" applyFont="1" applyBorder="1"/>
    <xf numFmtId="0" fontId="12" fillId="0" borderId="0" xfId="0" applyFont="1" applyAlignment="1">
      <alignment horizontal="right"/>
    </xf>
    <xf numFmtId="43" fontId="9" fillId="0" borderId="0" xfId="1" applyFont="1" applyFill="1"/>
    <xf numFmtId="37" fontId="11" fillId="2" borderId="5" xfId="0" applyNumberFormat="1" applyFont="1" applyFill="1" applyBorder="1" applyAlignment="1">
      <alignment horizontal="right" vertical="top" wrapText="1"/>
    </xf>
    <xf numFmtId="37" fontId="11" fillId="2" borderId="5" xfId="0" applyNumberFormat="1" applyFont="1" applyFill="1" applyBorder="1" applyAlignment="1">
      <alignment horizontal="right"/>
    </xf>
    <xf numFmtId="37" fontId="11" fillId="3" borderId="5" xfId="0" applyNumberFormat="1" applyFont="1" applyFill="1" applyBorder="1" applyAlignment="1">
      <alignment horizontal="center" vertical="top" wrapText="1"/>
    </xf>
    <xf numFmtId="37" fontId="11" fillId="0" borderId="0" xfId="0" applyNumberFormat="1" applyFont="1" applyFill="1" applyAlignment="1">
      <alignment horizontal="center"/>
    </xf>
    <xf numFmtId="37" fontId="11" fillId="4" borderId="5" xfId="0" applyNumberFormat="1" applyFont="1" applyFill="1" applyBorder="1" applyAlignment="1">
      <alignment horizontal="center" vertical="top" wrapText="1"/>
    </xf>
    <xf numFmtId="37" fontId="11" fillId="5" borderId="5" xfId="0" applyNumberFormat="1" applyFont="1" applyFill="1" applyBorder="1" applyAlignment="1">
      <alignment horizontal="right" vertical="top" wrapText="1"/>
    </xf>
    <xf numFmtId="37" fontId="11" fillId="5" borderId="5" xfId="0" applyNumberFormat="1" applyFont="1" applyFill="1" applyBorder="1" applyAlignment="1">
      <alignment horizontal="center" vertical="top" wrapText="1"/>
    </xf>
    <xf numFmtId="37" fontId="11" fillId="5" borderId="5" xfId="0" applyNumberFormat="1" applyFont="1" applyFill="1" applyBorder="1"/>
    <xf numFmtId="37" fontId="11" fillId="0" borderId="0" xfId="0" applyNumberFormat="1" applyFont="1" applyFill="1" applyBorder="1" applyAlignment="1">
      <alignment horizontal="center" wrapText="1"/>
    </xf>
    <xf numFmtId="37" fontId="11" fillId="4" borderId="5" xfId="0" applyNumberFormat="1" applyFont="1" applyFill="1" applyBorder="1"/>
    <xf numFmtId="37" fontId="11" fillId="5" borderId="6" xfId="0" applyNumberFormat="1" applyFont="1" applyFill="1" applyBorder="1" applyAlignment="1">
      <alignment horizontal="center" vertical="top" wrapText="1"/>
    </xf>
    <xf numFmtId="37" fontId="11" fillId="3" borderId="5" xfId="0" applyNumberFormat="1" applyFont="1" applyFill="1" applyBorder="1" applyAlignment="1">
      <alignment horizontal="right" vertical="top" wrapText="1"/>
    </xf>
    <xf numFmtId="37" fontId="11" fillId="3" borderId="5" xfId="0" applyNumberFormat="1" applyFont="1" applyFill="1" applyBorder="1" applyAlignment="1">
      <alignment horizontal="right"/>
    </xf>
    <xf numFmtId="37" fontId="11" fillId="4" borderId="5" xfId="0" applyNumberFormat="1" applyFont="1" applyFill="1" applyBorder="1" applyAlignment="1">
      <alignment horizontal="right" vertical="top" wrapText="1"/>
    </xf>
    <xf numFmtId="37" fontId="11" fillId="4" borderId="5" xfId="0" applyNumberFormat="1" applyFont="1" applyFill="1" applyBorder="1" applyAlignment="1">
      <alignment horizontal="right"/>
    </xf>
    <xf numFmtId="37" fontId="11" fillId="5" borderId="5" xfId="0" applyNumberFormat="1" applyFont="1" applyFill="1" applyBorder="1" applyAlignment="1">
      <alignment horizontal="right"/>
    </xf>
    <xf numFmtId="3" fontId="11" fillId="3" borderId="6" xfId="0" applyNumberFormat="1" applyFont="1" applyFill="1" applyBorder="1" applyAlignment="1">
      <alignment horizontal="center" vertical="top" wrapText="1"/>
    </xf>
    <xf numFmtId="2" fontId="5" fillId="0" borderId="0" xfId="0" applyNumberFormat="1" applyFont="1" applyFill="1" applyBorder="1" applyAlignment="1">
      <alignment horizontal="left" vertical="top"/>
    </xf>
    <xf numFmtId="2" fontId="5" fillId="0" borderId="0" xfId="0" applyNumberFormat="1" applyFont="1"/>
    <xf numFmtId="37" fontId="11" fillId="3" borderId="6" xfId="0" applyNumberFormat="1" applyFont="1" applyFill="1" applyBorder="1" applyAlignment="1">
      <alignment horizontal="center" vertical="top" wrapText="1"/>
    </xf>
    <xf numFmtId="165" fontId="5" fillId="0" borderId="0" xfId="1" applyNumberFormat="1" applyFont="1" applyFill="1" applyBorder="1" applyAlignment="1">
      <alignment vertical="top"/>
    </xf>
    <xf numFmtId="37" fontId="11" fillId="0" borderId="0" xfId="0" applyNumberFormat="1" applyFont="1" applyAlignment="1">
      <alignment horizontal="right"/>
    </xf>
    <xf numFmtId="37" fontId="11" fillId="0" borderId="5" xfId="0" applyNumberFormat="1" applyFont="1" applyFill="1" applyBorder="1" applyAlignment="1">
      <alignment horizontal="center" vertical="top"/>
    </xf>
    <xf numFmtId="37" fontId="11" fillId="0" borderId="5" xfId="0" applyNumberFormat="1" applyFont="1" applyFill="1" applyBorder="1" applyAlignment="1">
      <alignment horizontal="right" vertical="top"/>
    </xf>
    <xf numFmtId="37" fontId="11" fillId="0" borderId="5" xfId="0" applyNumberFormat="1" applyFont="1" applyFill="1" applyBorder="1" applyAlignment="1">
      <alignment horizontal="center" vertical="top" wrapText="1"/>
    </xf>
    <xf numFmtId="37" fontId="11" fillId="2" borderId="5" xfId="0" applyNumberFormat="1" applyFont="1" applyFill="1" applyBorder="1" applyAlignment="1">
      <alignment horizontal="center" vertical="top" wrapText="1"/>
    </xf>
    <xf numFmtId="37" fontId="11" fillId="0" borderId="0" xfId="0" applyNumberFormat="1" applyFont="1" applyFill="1"/>
    <xf numFmtId="37" fontId="11" fillId="0" borderId="0" xfId="0" applyNumberFormat="1" applyFont="1" applyFill="1" applyBorder="1" applyAlignment="1">
      <alignment vertical="top" readingOrder="1"/>
    </xf>
    <xf numFmtId="37" fontId="11" fillId="0" borderId="0" xfId="0" quotePrefix="1" applyNumberFormat="1" applyFont="1"/>
    <xf numFmtId="42" fontId="5" fillId="0" borderId="4" xfId="0" applyNumberFormat="1" applyFont="1" applyFill="1" applyBorder="1"/>
    <xf numFmtId="0" fontId="1" fillId="0" borderId="1" xfId="0" applyFont="1" applyBorder="1" applyAlignment="1">
      <alignment horizontal="center" vertical="top" wrapText="1"/>
    </xf>
    <xf numFmtId="165" fontId="4" fillId="0" borderId="0" xfId="0" applyNumberFormat="1" applyFont="1" applyFill="1" applyAlignment="1">
      <alignment vertical="top"/>
    </xf>
    <xf numFmtId="165" fontId="4" fillId="0" borderId="0" xfId="1" applyNumberFormat="1" applyFont="1" applyFill="1" applyBorder="1" applyAlignment="1">
      <alignment vertical="top"/>
    </xf>
    <xf numFmtId="165" fontId="4" fillId="6" borderId="0" xfId="1" applyNumberFormat="1" applyFont="1" applyFill="1" applyAlignment="1">
      <alignment vertical="top"/>
    </xf>
    <xf numFmtId="165" fontId="4" fillId="6" borderId="3" xfId="1" applyNumberFormat="1" applyFont="1" applyFill="1" applyBorder="1" applyAlignment="1">
      <alignment vertical="top"/>
    </xf>
    <xf numFmtId="37" fontId="11" fillId="6" borderId="5" xfId="0" applyNumberFormat="1" applyFont="1" applyFill="1" applyBorder="1" applyAlignment="1">
      <alignment horizontal="righ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37" fontId="11" fillId="2" borderId="3" xfId="0" applyNumberFormat="1" applyFont="1" applyFill="1" applyBorder="1" applyAlignment="1">
      <alignment horizontal="center"/>
    </xf>
    <xf numFmtId="37" fontId="11" fillId="3" borderId="3" xfId="0" applyNumberFormat="1" applyFont="1" applyFill="1" applyBorder="1" applyAlignment="1">
      <alignment horizontal="center"/>
    </xf>
    <xf numFmtId="37" fontId="11" fillId="4" borderId="3" xfId="0" applyNumberFormat="1" applyFont="1" applyFill="1" applyBorder="1" applyAlignment="1">
      <alignment horizontal="center"/>
    </xf>
    <xf numFmtId="37" fontId="11" fillId="5" borderId="3" xfId="0" applyNumberFormat="1" applyFont="1" applyFill="1" applyBorder="1" applyAlignment="1">
      <alignment horizontal="center"/>
    </xf>
    <xf numFmtId="3" fontId="11" fillId="2" borderId="3" xfId="0" applyNumberFormat="1" applyFont="1" applyFill="1" applyBorder="1" applyAlignment="1">
      <alignment horizontal="center"/>
    </xf>
    <xf numFmtId="3" fontId="11" fillId="3" borderId="3" xfId="0" applyNumberFormat="1" applyFont="1" applyFill="1" applyBorder="1" applyAlignment="1">
      <alignment horizontal="center"/>
    </xf>
    <xf numFmtId="3" fontId="11" fillId="4" borderId="3" xfId="0" applyNumberFormat="1" applyFont="1" applyFill="1" applyBorder="1" applyAlignment="1">
      <alignment horizontal="center"/>
    </xf>
    <xf numFmtId="3" fontId="11" fillId="5" borderId="3" xfId="0" applyNumberFormat="1" applyFont="1" applyFill="1" applyBorder="1" applyAlignment="1">
      <alignment horizontal="center"/>
    </xf>
  </cellXfs>
  <cellStyles count="6">
    <cellStyle name="Comma" xfId="1" builtinId="3"/>
    <cellStyle name="Currency" xfId="2" builtinId="4"/>
    <cellStyle name="Normal" xfId="0" builtinId="0"/>
    <cellStyle name="Normal 13" xfId="5"/>
    <cellStyle name="Normal 7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Budget\Budget%20Dev\Copy%20of%20CS%20083%20Strong%20Communities%20-%20Measure%20M%20Proform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keefe\Downloads\rptBudgetaryBudgetCrossOrganizationByAccountNumber%20-%202020-10-26T150839.173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king"/>
      <sheetName val="Auditor Report 16-17 &amp; 17-18"/>
      <sheetName val="083-Quarterly"/>
      <sheetName val="Current Working"/>
      <sheetName val="exp"/>
      <sheetName val="rev"/>
      <sheetName val="Balance Sheet"/>
      <sheetName val="Chart1"/>
      <sheetName val="FY 18-19 Proposed Budget"/>
      <sheetName val="FY 17-18 Adopted Budget"/>
      <sheetName val="FY17-18 Exp Entry Report 62717"/>
      <sheetName val="Measure M Staff Requests 17-18"/>
      <sheetName val="Measure M Rec Ops Requests"/>
      <sheetName val="Sheet1"/>
      <sheetName val="Measure M Lib Ops Requests"/>
    </sheetNames>
    <sheetDataSet>
      <sheetData sheetId="0"/>
      <sheetData sheetId="1"/>
      <sheetData sheetId="2"/>
      <sheetData sheetId="3">
        <row r="61">
          <cell r="H61">
            <v>2391589.8199999998</v>
          </cell>
        </row>
      </sheetData>
      <sheetData sheetId="4"/>
      <sheetData sheetId="5"/>
      <sheetData sheetId="6">
        <row r="11">
          <cell r="F11"/>
        </row>
        <row r="20">
          <cell r="F20"/>
        </row>
        <row r="21">
          <cell r="F21"/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tBudgetaryBudgetCrossOrganiza"/>
    </sheetNames>
    <sheetDataSet>
      <sheetData sheetId="0">
        <row r="1">
          <cell r="A1" t="str">
            <v>textbox110</v>
          </cell>
          <cell r="B1" t="str">
            <v>textbox31</v>
          </cell>
          <cell r="D1" t="str">
            <v>AccountCode</v>
          </cell>
          <cell r="E1" t="str">
            <v>textbox5</v>
          </cell>
          <cell r="F1" t="str">
            <v>textbox11</v>
          </cell>
          <cell r="G1" t="str">
            <v>textbox18</v>
          </cell>
          <cell r="H1" t="str">
            <v>textbox22</v>
          </cell>
          <cell r="I1" t="str">
            <v>EncumbrancesYTD</v>
          </cell>
          <cell r="J1" t="str">
            <v>textbox23</v>
          </cell>
          <cell r="K1" t="str">
            <v>textbox30</v>
          </cell>
          <cell r="L1" t="str">
            <v>textbox90</v>
          </cell>
          <cell r="M1" t="str">
            <v>textbox24</v>
          </cell>
          <cell r="N1" t="str">
            <v>textbox129</v>
          </cell>
          <cell r="O1" t="str">
            <v>textbox130</v>
          </cell>
          <cell r="P1" t="str">
            <v>textbox131</v>
          </cell>
          <cell r="Q1" t="str">
            <v>textbox132</v>
          </cell>
          <cell r="R1" t="str">
            <v>textbox133</v>
          </cell>
          <cell r="S1" t="str">
            <v>textbox134</v>
          </cell>
          <cell r="T1" t="str">
            <v>textbox135</v>
          </cell>
          <cell r="U1" t="str">
            <v>textbox136</v>
          </cell>
          <cell r="V1" t="str">
            <v>textbox138</v>
          </cell>
          <cell r="W1" t="str">
            <v>textbox139</v>
          </cell>
          <cell r="X1" t="str">
            <v>textbox79</v>
          </cell>
          <cell r="Y1" t="str">
            <v>textbox62</v>
          </cell>
          <cell r="Z1" t="str">
            <v>textbox71</v>
          </cell>
        </row>
        <row r="2">
          <cell r="A2" t="str">
            <v>540.00.00.900-4500.05</v>
          </cell>
          <cell r="B2" t="str">
            <v>4500.05</v>
          </cell>
          <cell r="C2" t="str">
            <v>Charges for Services-Public Works Gov't Building Facilities Fee</v>
          </cell>
          <cell r="D2" t="str">
            <v>540.00.00.900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 t="str">
            <v>+++</v>
          </cell>
          <cell r="M2">
            <v>0</v>
          </cell>
          <cell r="N2" t="str">
            <v>4500.05 - Charges for Services-Public Works Gov't Building Facilities Fee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 t="str">
            <v>+++</v>
          </cell>
          <cell r="W2">
            <v>0</v>
          </cell>
          <cell r="X2" t="str">
            <v>Revenue Totals</v>
          </cell>
          <cell r="Y2">
            <v>4014225</v>
          </cell>
          <cell r="Z2">
            <v>0</v>
          </cell>
        </row>
        <row r="3">
          <cell r="A3" t="str">
            <v>540.00.00.900-4540.07</v>
          </cell>
          <cell r="B3" t="str">
            <v>4540.07</v>
          </cell>
          <cell r="C3" t="str">
            <v>Charges for Services-Fire Sprinkler Residential</v>
          </cell>
          <cell r="D3" t="str">
            <v>540.00.00.900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 t="str">
            <v>+++</v>
          </cell>
          <cell r="M3">
            <v>0</v>
          </cell>
          <cell r="N3" t="str">
            <v>4540.07 - Charges for Services-Fire Sprinkler Residential</v>
          </cell>
          <cell r="O3">
            <v>505200</v>
          </cell>
          <cell r="P3">
            <v>0</v>
          </cell>
          <cell r="Q3">
            <v>505200</v>
          </cell>
          <cell r="R3">
            <v>71614.320000000007</v>
          </cell>
          <cell r="S3">
            <v>0</v>
          </cell>
          <cell r="T3">
            <v>533101.74</v>
          </cell>
          <cell r="U3">
            <v>-27901.74</v>
          </cell>
          <cell r="V3">
            <v>1.06</v>
          </cell>
          <cell r="W3">
            <v>185183.35999999999</v>
          </cell>
          <cell r="X3" t="str">
            <v>Revenue Totals</v>
          </cell>
          <cell r="Y3">
            <v>4014225</v>
          </cell>
          <cell r="Z3">
            <v>0</v>
          </cell>
        </row>
        <row r="4">
          <cell r="A4" t="str">
            <v>540.13.00.900-4540.07</v>
          </cell>
          <cell r="B4" t="str">
            <v>4540.07</v>
          </cell>
          <cell r="C4" t="str">
            <v>Charges for Services-Fire Sprinkler Residential</v>
          </cell>
          <cell r="D4" t="str">
            <v>540.13.00.900</v>
          </cell>
          <cell r="E4">
            <v>505200</v>
          </cell>
          <cell r="F4">
            <v>0</v>
          </cell>
          <cell r="G4">
            <v>505200</v>
          </cell>
          <cell r="H4">
            <v>71614.320000000007</v>
          </cell>
          <cell r="I4">
            <v>0</v>
          </cell>
          <cell r="J4">
            <v>533101.74</v>
          </cell>
          <cell r="K4">
            <v>-27901.74</v>
          </cell>
          <cell r="L4">
            <v>1.06</v>
          </cell>
          <cell r="M4">
            <v>185183.35999999999</v>
          </cell>
          <cell r="N4" t="str">
            <v>4540.07 - Charges for Services-Fire Sprinkler Residential</v>
          </cell>
          <cell r="O4">
            <v>505200</v>
          </cell>
          <cell r="P4">
            <v>0</v>
          </cell>
          <cell r="Q4">
            <v>505200</v>
          </cell>
          <cell r="R4">
            <v>71614.320000000007</v>
          </cell>
          <cell r="S4">
            <v>0</v>
          </cell>
          <cell r="T4">
            <v>533101.74</v>
          </cell>
          <cell r="U4">
            <v>-27901.74</v>
          </cell>
          <cell r="V4">
            <v>1.06</v>
          </cell>
          <cell r="W4">
            <v>185183.35999999999</v>
          </cell>
          <cell r="X4" t="str">
            <v>Revenue Totals</v>
          </cell>
          <cell r="Y4">
            <v>4014225</v>
          </cell>
          <cell r="Z4">
            <v>0</v>
          </cell>
        </row>
        <row r="5">
          <cell r="A5" t="str">
            <v>540.00.00.900-4540.08</v>
          </cell>
          <cell r="B5" t="str">
            <v>4540.08</v>
          </cell>
          <cell r="C5" t="str">
            <v>Charges for Services-Fire Sprinkler Commercial</v>
          </cell>
          <cell r="D5" t="str">
            <v>540.00.00.900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 t="str">
            <v>+++</v>
          </cell>
          <cell r="M5">
            <v>0</v>
          </cell>
          <cell r="N5" t="str">
            <v>4540.08 - Charges for Services-Fire Sprinkler Commercial</v>
          </cell>
          <cell r="O5">
            <v>7500</v>
          </cell>
          <cell r="P5">
            <v>0</v>
          </cell>
          <cell r="Q5">
            <v>7500</v>
          </cell>
          <cell r="R5">
            <v>856.64</v>
          </cell>
          <cell r="S5">
            <v>0</v>
          </cell>
          <cell r="T5">
            <v>40564.160000000003</v>
          </cell>
          <cell r="U5">
            <v>-33064.160000000003</v>
          </cell>
          <cell r="V5">
            <v>5.41</v>
          </cell>
          <cell r="W5">
            <v>44654.720000000001</v>
          </cell>
          <cell r="X5" t="str">
            <v>Revenue Totals</v>
          </cell>
          <cell r="Y5">
            <v>4014225</v>
          </cell>
          <cell r="Z5">
            <v>0</v>
          </cell>
        </row>
        <row r="6">
          <cell r="A6" t="str">
            <v>540.13.00.900-4540.08</v>
          </cell>
          <cell r="B6" t="str">
            <v>4540.08</v>
          </cell>
          <cell r="C6" t="str">
            <v>Charges for Services-Fire Sprinkler Commercial</v>
          </cell>
          <cell r="D6" t="str">
            <v>540.13.00.900</v>
          </cell>
          <cell r="E6">
            <v>7500</v>
          </cell>
          <cell r="F6">
            <v>0</v>
          </cell>
          <cell r="G6">
            <v>7500</v>
          </cell>
          <cell r="H6">
            <v>856.64</v>
          </cell>
          <cell r="I6">
            <v>0</v>
          </cell>
          <cell r="J6">
            <v>40564.160000000003</v>
          </cell>
          <cell r="K6">
            <v>-33064.160000000003</v>
          </cell>
          <cell r="L6">
            <v>5.41</v>
          </cell>
          <cell r="M6">
            <v>44654.720000000001</v>
          </cell>
          <cell r="N6" t="str">
            <v>4540.08 - Charges for Services-Fire Sprinkler Commercial</v>
          </cell>
          <cell r="O6">
            <v>7500</v>
          </cell>
          <cell r="P6">
            <v>0</v>
          </cell>
          <cell r="Q6">
            <v>7500</v>
          </cell>
          <cell r="R6">
            <v>856.64</v>
          </cell>
          <cell r="S6">
            <v>0</v>
          </cell>
          <cell r="T6">
            <v>40564.160000000003</v>
          </cell>
          <cell r="U6">
            <v>-33064.160000000003</v>
          </cell>
          <cell r="V6">
            <v>5.41</v>
          </cell>
          <cell r="W6">
            <v>44654.720000000001</v>
          </cell>
          <cell r="X6" t="str">
            <v>Revenue Totals</v>
          </cell>
          <cell r="Y6">
            <v>4014225</v>
          </cell>
          <cell r="Z6">
            <v>0</v>
          </cell>
        </row>
        <row r="7">
          <cell r="A7" t="str">
            <v>540.00.00.900-4540.09</v>
          </cell>
          <cell r="B7" t="str">
            <v>4540.09</v>
          </cell>
          <cell r="C7" t="str">
            <v>Charges for Services-Fire Sprinkler Industrial</v>
          </cell>
          <cell r="D7" t="str">
            <v>540.00.00.900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 t="str">
            <v>+++</v>
          </cell>
          <cell r="M7">
            <v>0</v>
          </cell>
          <cell r="N7" t="str">
            <v>4540.09 - Charges for Services-Fire Sprinkler Industrial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238.8</v>
          </cell>
          <cell r="U7">
            <v>-238.8</v>
          </cell>
          <cell r="V7" t="str">
            <v>+++</v>
          </cell>
          <cell r="W7">
            <v>28859</v>
          </cell>
          <cell r="X7" t="str">
            <v>Revenue Totals</v>
          </cell>
          <cell r="Y7">
            <v>4014225</v>
          </cell>
          <cell r="Z7">
            <v>0</v>
          </cell>
        </row>
        <row r="8">
          <cell r="A8" t="str">
            <v>540.13.00.900-4540.09</v>
          </cell>
          <cell r="B8" t="str">
            <v>4540.09</v>
          </cell>
          <cell r="C8" t="str">
            <v>Charges for Services-Fire Sprinkler Industrial</v>
          </cell>
          <cell r="D8" t="str">
            <v>540.13.00.900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238.8</v>
          </cell>
          <cell r="K8">
            <v>-238.8</v>
          </cell>
          <cell r="L8" t="str">
            <v>+++</v>
          </cell>
          <cell r="M8">
            <v>28859</v>
          </cell>
          <cell r="N8" t="str">
            <v>4540.09 - Charges for Services-Fire Sprinkler Industrial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238.8</v>
          </cell>
          <cell r="U8">
            <v>-238.8</v>
          </cell>
          <cell r="V8" t="str">
            <v>+++</v>
          </cell>
          <cell r="W8">
            <v>28859</v>
          </cell>
          <cell r="X8" t="str">
            <v>Revenue Totals</v>
          </cell>
          <cell r="Y8">
            <v>4014225</v>
          </cell>
          <cell r="Z8">
            <v>0</v>
          </cell>
        </row>
        <row r="9">
          <cell r="A9" t="str">
            <v>540.00.00.900-4600.11</v>
          </cell>
          <cell r="B9" t="str">
            <v>4600.11</v>
          </cell>
          <cell r="C9" t="str">
            <v>Charges for Services-General Government Gov't Building Facilities</v>
          </cell>
          <cell r="D9" t="str">
            <v>540.00.00.900</v>
          </cell>
          <cell r="E9">
            <v>3475025</v>
          </cell>
          <cell r="F9">
            <v>0</v>
          </cell>
          <cell r="G9">
            <v>3475025</v>
          </cell>
          <cell r="H9">
            <v>214213.01</v>
          </cell>
          <cell r="I9">
            <v>0</v>
          </cell>
          <cell r="J9">
            <v>1507213.85</v>
          </cell>
          <cell r="K9">
            <v>1967811.15</v>
          </cell>
          <cell r="L9">
            <v>0.43</v>
          </cell>
          <cell r="M9">
            <v>1177908.42</v>
          </cell>
          <cell r="N9" t="str">
            <v>4600.11 - Charges for Services-General Government Gov't Building Facilities</v>
          </cell>
          <cell r="O9">
            <v>3475025</v>
          </cell>
          <cell r="P9">
            <v>0</v>
          </cell>
          <cell r="Q9">
            <v>3475025</v>
          </cell>
          <cell r="R9">
            <v>214213.01</v>
          </cell>
          <cell r="S9">
            <v>0</v>
          </cell>
          <cell r="T9">
            <v>1507213.85</v>
          </cell>
          <cell r="U9">
            <v>1967811.15</v>
          </cell>
          <cell r="V9">
            <v>0.43</v>
          </cell>
          <cell r="W9">
            <v>1177908.42</v>
          </cell>
          <cell r="X9" t="str">
            <v>Revenue Totals</v>
          </cell>
          <cell r="Y9">
            <v>4014225</v>
          </cell>
          <cell r="Z9">
            <v>0</v>
          </cell>
        </row>
        <row r="10">
          <cell r="A10" t="str">
            <v>540.00.00.900-4700.01</v>
          </cell>
          <cell r="B10" t="str">
            <v>4700.01</v>
          </cell>
          <cell r="C10" t="str">
            <v>Investment Earnings Interest on Investments</v>
          </cell>
          <cell r="D10" t="str">
            <v>540.00.00.900</v>
          </cell>
          <cell r="E10">
            <v>30000</v>
          </cell>
          <cell r="F10">
            <v>0</v>
          </cell>
          <cell r="G10">
            <v>30000</v>
          </cell>
          <cell r="H10">
            <v>0</v>
          </cell>
          <cell r="I10">
            <v>0</v>
          </cell>
          <cell r="J10">
            <v>0</v>
          </cell>
          <cell r="K10">
            <v>30000</v>
          </cell>
          <cell r="L10">
            <v>0</v>
          </cell>
          <cell r="M10">
            <v>17583.650000000001</v>
          </cell>
          <cell r="N10" t="str">
            <v>4700.01 - Investment Earnings Interest on Investments</v>
          </cell>
          <cell r="O10">
            <v>30000</v>
          </cell>
          <cell r="P10">
            <v>0</v>
          </cell>
          <cell r="Q10">
            <v>30000</v>
          </cell>
          <cell r="R10">
            <v>0</v>
          </cell>
          <cell r="S10">
            <v>0</v>
          </cell>
          <cell r="T10">
            <v>0</v>
          </cell>
          <cell r="U10">
            <v>30000</v>
          </cell>
          <cell r="V10">
            <v>0</v>
          </cell>
          <cell r="W10">
            <v>17583.650000000001</v>
          </cell>
          <cell r="X10" t="str">
            <v>Revenue Totals</v>
          </cell>
          <cell r="Y10">
            <v>4014225</v>
          </cell>
          <cell r="Z10">
            <v>0</v>
          </cell>
        </row>
        <row r="11">
          <cell r="A11" t="str">
            <v>540.00.00.900-4700.02</v>
          </cell>
          <cell r="B11" t="str">
            <v>4700.02</v>
          </cell>
          <cell r="C11" t="str">
            <v>Investment Earnings Lease Trust Account</v>
          </cell>
          <cell r="D11" t="str">
            <v>540.00.00.900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 t="str">
            <v>+++</v>
          </cell>
          <cell r="M11">
            <v>0</v>
          </cell>
          <cell r="N11" t="str">
            <v>4700.02 - Investment Earnings Lease Trust Account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 t="str">
            <v>+++</v>
          </cell>
          <cell r="W11">
            <v>0</v>
          </cell>
          <cell r="X11" t="str">
            <v>Revenue Totals</v>
          </cell>
          <cell r="Y11">
            <v>4014225</v>
          </cell>
          <cell r="Z11">
            <v>0</v>
          </cell>
        </row>
        <row r="12">
          <cell r="A12" t="str">
            <v>540.00.00.900-4700.19</v>
          </cell>
          <cell r="B12" t="str">
            <v>4700.19</v>
          </cell>
          <cell r="C12" t="str">
            <v>Investment Earnings Market Value Change</v>
          </cell>
          <cell r="D12" t="str">
            <v>540.00.00.900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 t="str">
            <v>+++</v>
          </cell>
          <cell r="M12">
            <v>0</v>
          </cell>
          <cell r="N12" t="str">
            <v>4700.19 - Investment Earnings Market Value Change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 t="str">
            <v>+++</v>
          </cell>
          <cell r="W12">
            <v>0</v>
          </cell>
          <cell r="X12" t="str">
            <v>Revenue Totals</v>
          </cell>
          <cell r="Y12">
            <v>4014225</v>
          </cell>
          <cell r="Z12">
            <v>0</v>
          </cell>
        </row>
        <row r="13">
          <cell r="A13" t="str">
            <v>540.00.00.900-4700.21</v>
          </cell>
          <cell r="B13" t="str">
            <v>4700.21</v>
          </cell>
          <cell r="C13" t="str">
            <v>Investment Earnings Unallocated Investment Expense</v>
          </cell>
          <cell r="D13" t="str">
            <v>540.00.00.900</v>
          </cell>
          <cell r="E13">
            <v>-3500</v>
          </cell>
          <cell r="F13">
            <v>0</v>
          </cell>
          <cell r="G13">
            <v>-3500</v>
          </cell>
          <cell r="H13">
            <v>0</v>
          </cell>
          <cell r="I13">
            <v>0</v>
          </cell>
          <cell r="J13">
            <v>0</v>
          </cell>
          <cell r="K13">
            <v>-3500</v>
          </cell>
          <cell r="L13">
            <v>0</v>
          </cell>
          <cell r="M13">
            <v>-3669.41</v>
          </cell>
          <cell r="N13" t="str">
            <v>4700.21 - Investment Earnings Unallocated Investment Expense</v>
          </cell>
          <cell r="O13">
            <v>-3500</v>
          </cell>
          <cell r="P13">
            <v>0</v>
          </cell>
          <cell r="Q13">
            <v>-3500</v>
          </cell>
          <cell r="R13">
            <v>0</v>
          </cell>
          <cell r="S13">
            <v>0</v>
          </cell>
          <cell r="T13">
            <v>0</v>
          </cell>
          <cell r="U13">
            <v>-3500</v>
          </cell>
          <cell r="V13">
            <v>0</v>
          </cell>
          <cell r="W13">
            <v>-3669.41</v>
          </cell>
          <cell r="X13" t="str">
            <v>Revenue Totals</v>
          </cell>
          <cell r="Y13">
            <v>4014225</v>
          </cell>
          <cell r="Z13">
            <v>0</v>
          </cell>
        </row>
        <row r="14">
          <cell r="A14" t="str">
            <v>540.13.00.900-4850.01</v>
          </cell>
          <cell r="B14" t="str">
            <v>4850.01</v>
          </cell>
          <cell r="C14" t="str">
            <v>Other Revenue Sale of Property</v>
          </cell>
          <cell r="D14" t="str">
            <v>540.13.00.900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 t="str">
            <v>+++</v>
          </cell>
          <cell r="M14">
            <v>0</v>
          </cell>
          <cell r="N14" t="str">
            <v>4850.01 - Other Revenue Sale of Property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 t="str">
            <v>+++</v>
          </cell>
          <cell r="W14">
            <v>0</v>
          </cell>
          <cell r="X14" t="str">
            <v>Revenue Totals</v>
          </cell>
          <cell r="Y14">
            <v>4014225</v>
          </cell>
          <cell r="Z14">
            <v>0</v>
          </cell>
        </row>
        <row r="15">
          <cell r="A15" t="str">
            <v>540.00.00.900-4850.04</v>
          </cell>
          <cell r="B15" t="str">
            <v>4850.04</v>
          </cell>
          <cell r="C15" t="str">
            <v>Other Revenue Rental of Property</v>
          </cell>
          <cell r="D15" t="str">
            <v>540.00.00.900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 t="str">
            <v>+++</v>
          </cell>
          <cell r="M15">
            <v>0</v>
          </cell>
          <cell r="N15" t="str">
            <v>4850.04 - Other Revenue Rental of Property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 t="str">
            <v>+++</v>
          </cell>
          <cell r="W15">
            <v>0</v>
          </cell>
          <cell r="X15" t="str">
            <v>Revenue Totals</v>
          </cell>
          <cell r="Y15">
            <v>4014225</v>
          </cell>
          <cell r="Z15">
            <v>0</v>
          </cell>
        </row>
        <row r="16">
          <cell r="A16" t="str">
            <v>540.00.00.900-4850.07</v>
          </cell>
          <cell r="B16" t="str">
            <v>4850.07</v>
          </cell>
          <cell r="C16" t="str">
            <v>Other Revenue Misc Reimbursement</v>
          </cell>
          <cell r="D16" t="str">
            <v>540.00.00.900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 t="str">
            <v>+++</v>
          </cell>
          <cell r="M16">
            <v>0</v>
          </cell>
          <cell r="N16" t="str">
            <v>4850.07 - Other Revenue Misc Reimbursement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 t="str">
            <v>+++</v>
          </cell>
          <cell r="W16">
            <v>0</v>
          </cell>
          <cell r="X16" t="str">
            <v>Revenue Totals</v>
          </cell>
          <cell r="Y16">
            <v>4014225</v>
          </cell>
          <cell r="Z16">
            <v>0</v>
          </cell>
        </row>
        <row r="17">
          <cell r="A17" t="str">
            <v>540.00.00.900-4900.01</v>
          </cell>
          <cell r="B17" t="str">
            <v>4900.01</v>
          </cell>
          <cell r="C17" t="str">
            <v>Other Financing Sources Op Transfer In-General Fund</v>
          </cell>
          <cell r="D17" t="str">
            <v>540.00.00.900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 t="str">
            <v>+++</v>
          </cell>
          <cell r="M17">
            <v>0</v>
          </cell>
          <cell r="N17" t="str">
            <v>4900.01 - Other Financing Sources Op Transfer In-General Fund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 t="str">
            <v>+++</v>
          </cell>
          <cell r="W17">
            <v>0</v>
          </cell>
          <cell r="X17" t="str">
            <v>Revenue Totals</v>
          </cell>
          <cell r="Y17">
            <v>4014225</v>
          </cell>
          <cell r="Z17">
            <v>0</v>
          </cell>
        </row>
        <row r="18">
          <cell r="A18" t="str">
            <v>540.00.00.900-4900.05</v>
          </cell>
          <cell r="B18" t="str">
            <v>4900.05</v>
          </cell>
          <cell r="C18" t="str">
            <v>Other Financing Sources Lasalle</v>
          </cell>
          <cell r="D18" t="str">
            <v>540.00.00.900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 t="str">
            <v>+++</v>
          </cell>
          <cell r="M18">
            <v>0</v>
          </cell>
          <cell r="N18" t="str">
            <v xml:space="preserve">4900.05 - Other Financing Sources Lasalle 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 t="str">
            <v>+++</v>
          </cell>
          <cell r="W18">
            <v>0</v>
          </cell>
          <cell r="X18" t="str">
            <v>Revenue Totals</v>
          </cell>
          <cell r="Y18">
            <v>4014225</v>
          </cell>
          <cell r="Z18">
            <v>0</v>
          </cell>
        </row>
        <row r="19">
          <cell r="A19" t="str">
            <v>540.00.00.900-4900.25</v>
          </cell>
          <cell r="B19" t="str">
            <v>4900.25</v>
          </cell>
          <cell r="C19" t="str">
            <v>Other Financing Sources Op Transfer In-Dev Mitigation</v>
          </cell>
          <cell r="D19" t="str">
            <v>540.00.00.900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 t="str">
            <v>+++</v>
          </cell>
          <cell r="M19">
            <v>0</v>
          </cell>
          <cell r="N19" t="str">
            <v>4900.25 - Other Financing Sources Op Transfer In-Dev Mitigation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 t="str">
            <v>+++</v>
          </cell>
          <cell r="W19">
            <v>0</v>
          </cell>
          <cell r="X19" t="str">
            <v>Revenue Totals</v>
          </cell>
          <cell r="Y19">
            <v>4014225</v>
          </cell>
          <cell r="Z19">
            <v>0</v>
          </cell>
        </row>
        <row r="20">
          <cell r="A20" t="str">
            <v>540.13.00.900-4900.25</v>
          </cell>
          <cell r="B20" t="str">
            <v>4900.25</v>
          </cell>
          <cell r="C20" t="str">
            <v>Other Financing Sources Op Transfer In-Dev Mitigation</v>
          </cell>
          <cell r="D20" t="str">
            <v>540.13.00.900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 t="str">
            <v>+++</v>
          </cell>
          <cell r="M20">
            <v>0</v>
          </cell>
          <cell r="N20" t="str">
            <v>4900.25 - Other Financing Sources Op Transfer In-Dev Mitigation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 t="str">
            <v>+++</v>
          </cell>
          <cell r="W20">
            <v>0</v>
          </cell>
          <cell r="X20" t="str">
            <v>Revenue Totals</v>
          </cell>
          <cell r="Y20">
            <v>4014225</v>
          </cell>
          <cell r="Z20">
            <v>0</v>
          </cell>
        </row>
        <row r="21">
          <cell r="A21" t="str">
            <v>540.00.00.900-4900.33</v>
          </cell>
          <cell r="B21" t="str">
            <v>4900.33</v>
          </cell>
          <cell r="C21" t="str">
            <v>Other Financing Sources Op Transfer In-Pub Safety Endow</v>
          </cell>
          <cell r="D21" t="str">
            <v>540.00.00.900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 t="str">
            <v>+++</v>
          </cell>
          <cell r="M21">
            <v>0</v>
          </cell>
          <cell r="N21" t="str">
            <v>4900.33 - Other Financing Sources Op Transfer In-Pub Safety Endow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 t="str">
            <v>+++</v>
          </cell>
          <cell r="W21">
            <v>0</v>
          </cell>
          <cell r="X21" t="str">
            <v>Revenue Totals</v>
          </cell>
          <cell r="Y21">
            <v>4014225</v>
          </cell>
          <cell r="Z21">
            <v>0</v>
          </cell>
        </row>
        <row r="22">
          <cell r="A22" t="str">
            <v>540.00.00.900-6000.01</v>
          </cell>
          <cell r="B22" t="str">
            <v>6000.01</v>
          </cell>
          <cell r="C22" t="str">
            <v>Professional Services General</v>
          </cell>
          <cell r="D22" t="str">
            <v>540.00.00.900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1998.75</v>
          </cell>
          <cell r="K22">
            <v>-1998.75</v>
          </cell>
          <cell r="L22" t="str">
            <v>+++</v>
          </cell>
          <cell r="M22">
            <v>0</v>
          </cell>
          <cell r="N22" t="str">
            <v>6000.01 - Professional Services General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1998.75</v>
          </cell>
          <cell r="U22">
            <v>-1998.75</v>
          </cell>
          <cell r="V22" t="str">
            <v>+++</v>
          </cell>
          <cell r="W22">
            <v>0</v>
          </cell>
          <cell r="X22" t="str">
            <v>Expenditure Totals</v>
          </cell>
          <cell r="Y22">
            <v>455000</v>
          </cell>
          <cell r="Z22">
            <v>18642</v>
          </cell>
        </row>
        <row r="23">
          <cell r="A23" t="str">
            <v>540.00.00.900-6000.28</v>
          </cell>
          <cell r="B23" t="str">
            <v>6000.28</v>
          </cell>
          <cell r="C23" t="str">
            <v>Professional Services Fire Service Fee</v>
          </cell>
          <cell r="D23" t="str">
            <v>540.00.00.900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 t="str">
            <v>+++</v>
          </cell>
          <cell r="M23">
            <v>0</v>
          </cell>
          <cell r="N23" t="str">
            <v>6000.28 - Professional Services Fire Service Fee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 t="str">
            <v>+++</v>
          </cell>
          <cell r="W23">
            <v>15183.94</v>
          </cell>
          <cell r="X23" t="str">
            <v>Expenditure Totals</v>
          </cell>
          <cell r="Y23">
            <v>455000</v>
          </cell>
          <cell r="Z23">
            <v>18642</v>
          </cell>
        </row>
        <row r="24">
          <cell r="A24" t="str">
            <v>540.13.00.900-6000.28</v>
          </cell>
          <cell r="B24" t="str">
            <v>6000.28</v>
          </cell>
          <cell r="C24" t="str">
            <v>Professional Services Fire Service Fee</v>
          </cell>
          <cell r="D24" t="str">
            <v>540.13.00.900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str">
            <v>+++</v>
          </cell>
          <cell r="M24">
            <v>15183.94</v>
          </cell>
          <cell r="N24" t="str">
            <v>6000.28 - Professional Services Fire Service Fee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 t="str">
            <v>+++</v>
          </cell>
          <cell r="W24">
            <v>15183.94</v>
          </cell>
          <cell r="X24" t="str">
            <v>Expenditure Totals</v>
          </cell>
          <cell r="Y24">
            <v>455000</v>
          </cell>
          <cell r="Z24">
            <v>18642</v>
          </cell>
        </row>
        <row r="25">
          <cell r="A25" t="str">
            <v>540.00.00.900-6200.02</v>
          </cell>
          <cell r="B25" t="str">
            <v>6200.02</v>
          </cell>
          <cell r="C25" t="str">
            <v>Supplies Special Department</v>
          </cell>
          <cell r="D25" t="str">
            <v>540.00.00.900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 t="str">
            <v>+++</v>
          </cell>
          <cell r="M25">
            <v>0</v>
          </cell>
          <cell r="N25" t="str">
            <v>6200.02 - Supplies Special Department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 t="str">
            <v>+++</v>
          </cell>
          <cell r="W25">
            <v>0</v>
          </cell>
          <cell r="X25" t="str">
            <v>Expenditure Totals</v>
          </cell>
          <cell r="Y25">
            <v>455000</v>
          </cell>
          <cell r="Z25">
            <v>18642</v>
          </cell>
        </row>
        <row r="26">
          <cell r="A26" t="str">
            <v>540.00.00.900-6600.06</v>
          </cell>
          <cell r="B26" t="str">
            <v>6600.06</v>
          </cell>
          <cell r="C26" t="str">
            <v>Administrative Expenses Property/Building Rental</v>
          </cell>
          <cell r="D26" t="str">
            <v>540.00.00.900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 t="str">
            <v>+++</v>
          </cell>
          <cell r="M26">
            <v>0</v>
          </cell>
          <cell r="N26" t="str">
            <v>6600.06 - Administrative Expenses Property/Building Rental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 t="str">
            <v>+++</v>
          </cell>
          <cell r="W26">
            <v>0</v>
          </cell>
          <cell r="X26" t="str">
            <v>Expenditure Totals</v>
          </cell>
          <cell r="Y26">
            <v>455000</v>
          </cell>
          <cell r="Z26">
            <v>18642</v>
          </cell>
        </row>
        <row r="27">
          <cell r="A27" t="str">
            <v>540.00.00.900-6600.36</v>
          </cell>
          <cell r="B27" t="str">
            <v>6600.36</v>
          </cell>
          <cell r="C27" t="str">
            <v>Administrative Expenses IT Fund Contribution</v>
          </cell>
          <cell r="D27" t="str">
            <v>540.00.00.900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 t="str">
            <v>+++</v>
          </cell>
          <cell r="M27">
            <v>0</v>
          </cell>
          <cell r="N27" t="str">
            <v>6600.36 - Administrative Expenses IT Fund Contribution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 t="str">
            <v>+++</v>
          </cell>
          <cell r="W27">
            <v>0</v>
          </cell>
          <cell r="X27" t="str">
            <v>Expenditure Totals</v>
          </cell>
          <cell r="Y27">
            <v>455000</v>
          </cell>
          <cell r="Z27">
            <v>18642</v>
          </cell>
        </row>
        <row r="28">
          <cell r="A28" t="str">
            <v>540.13.00.900-7000.06</v>
          </cell>
          <cell r="B28" t="str">
            <v>7000.06</v>
          </cell>
          <cell r="C28" t="str">
            <v>Capital Outlay Operations Appartus-Major</v>
          </cell>
          <cell r="D28" t="str">
            <v>540.13.00.900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655574.99</v>
          </cell>
          <cell r="J28">
            <v>0</v>
          </cell>
          <cell r="K28">
            <v>-655574.99</v>
          </cell>
          <cell r="L28" t="str">
            <v>+++</v>
          </cell>
          <cell r="M28">
            <v>0</v>
          </cell>
          <cell r="N28" t="str">
            <v>7000.06 - Capital Outlay Operations Appartus-Major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655574.99</v>
          </cell>
          <cell r="T28">
            <v>0</v>
          </cell>
          <cell r="U28">
            <v>-655574.99</v>
          </cell>
          <cell r="V28" t="str">
            <v>+++</v>
          </cell>
          <cell r="W28">
            <v>0</v>
          </cell>
          <cell r="X28" t="str">
            <v>Expenditure Totals</v>
          </cell>
          <cell r="Y28">
            <v>455000</v>
          </cell>
          <cell r="Z28">
            <v>18642</v>
          </cell>
        </row>
        <row r="29">
          <cell r="A29" t="str">
            <v>540.00.00.900-7000.99</v>
          </cell>
          <cell r="B29" t="str">
            <v>7000.99</v>
          </cell>
          <cell r="C29" t="str">
            <v>Capital Outlay General</v>
          </cell>
          <cell r="D29" t="str">
            <v>540.00.00.900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 t="str">
            <v>+++</v>
          </cell>
          <cell r="M29">
            <v>0</v>
          </cell>
          <cell r="N29" t="str">
            <v>7000.99 - Capital Outlay General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 t="str">
            <v>+++</v>
          </cell>
          <cell r="W29">
            <v>0</v>
          </cell>
          <cell r="X29" t="str">
            <v>Expenditure Totals</v>
          </cell>
          <cell r="Y29">
            <v>455000</v>
          </cell>
          <cell r="Z29">
            <v>18642</v>
          </cell>
        </row>
        <row r="30">
          <cell r="A30" t="str">
            <v>540.00.00.900-8000.01</v>
          </cell>
          <cell r="B30" t="str">
            <v>8000.01</v>
          </cell>
          <cell r="C30" t="str">
            <v>Capital Improvements-General Government Land</v>
          </cell>
          <cell r="D30" t="str">
            <v>540.00.00.900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 t="str">
            <v>+++</v>
          </cell>
          <cell r="M30">
            <v>0</v>
          </cell>
          <cell r="N30" t="str">
            <v>8000.01 - Capital Improvements-General Government Land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 t="str">
            <v>+++</v>
          </cell>
          <cell r="W30">
            <v>0</v>
          </cell>
          <cell r="X30" t="str">
            <v>Expenditure Totals</v>
          </cell>
          <cell r="Y30">
            <v>455000</v>
          </cell>
          <cell r="Z30">
            <v>18642</v>
          </cell>
        </row>
        <row r="31">
          <cell r="A31" t="str">
            <v>540.00.00.900-8000.02</v>
          </cell>
          <cell r="B31" t="str">
            <v>8000.02</v>
          </cell>
          <cell r="C31" t="str">
            <v>Capital Improvements-General Government Police Station</v>
          </cell>
          <cell r="D31" t="str">
            <v>540.00.00.900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 t="str">
            <v>+++</v>
          </cell>
          <cell r="M31">
            <v>0</v>
          </cell>
          <cell r="N31" t="str">
            <v>8000.02 - Capital Improvements-General Government Police Station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 t="str">
            <v>+++</v>
          </cell>
          <cell r="W31">
            <v>0</v>
          </cell>
          <cell r="X31" t="str">
            <v>Expenditure Totals</v>
          </cell>
          <cell r="Y31">
            <v>455000</v>
          </cell>
          <cell r="Z31">
            <v>18642</v>
          </cell>
        </row>
        <row r="32">
          <cell r="A32" t="str">
            <v>540.00.00.900-8000.03</v>
          </cell>
          <cell r="B32" t="str">
            <v>8000.03</v>
          </cell>
          <cell r="C32" t="str">
            <v>Capital Improvements-General Government Fire Station</v>
          </cell>
          <cell r="D32" t="str">
            <v>540.00.00.900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 t="str">
            <v>+++</v>
          </cell>
          <cell r="M32">
            <v>0</v>
          </cell>
          <cell r="N32" t="str">
            <v>8000.03 - Capital Improvements-General Government Fire Station</v>
          </cell>
          <cell r="O32">
            <v>0</v>
          </cell>
          <cell r="P32">
            <v>18642</v>
          </cell>
          <cell r="Q32">
            <v>18642</v>
          </cell>
          <cell r="R32">
            <v>0</v>
          </cell>
          <cell r="S32">
            <v>18641.73</v>
          </cell>
          <cell r="T32">
            <v>8672.99</v>
          </cell>
          <cell r="U32">
            <v>-8672.7199999999993</v>
          </cell>
          <cell r="V32">
            <v>1.47</v>
          </cell>
          <cell r="W32">
            <v>634001.36</v>
          </cell>
          <cell r="X32" t="str">
            <v>Expenditure Totals</v>
          </cell>
          <cell r="Y32">
            <v>455000</v>
          </cell>
          <cell r="Z32">
            <v>18642</v>
          </cell>
        </row>
        <row r="33">
          <cell r="A33" t="str">
            <v>540.13.00.900-8000.03</v>
          </cell>
          <cell r="B33" t="str">
            <v>8000.03</v>
          </cell>
          <cell r="C33" t="str">
            <v>Capital Improvements-General Government Fire Station</v>
          </cell>
          <cell r="D33" t="str">
            <v>540.13.00.900</v>
          </cell>
          <cell r="E33">
            <v>0</v>
          </cell>
          <cell r="F33">
            <v>18642</v>
          </cell>
          <cell r="G33">
            <v>18642</v>
          </cell>
          <cell r="H33">
            <v>0</v>
          </cell>
          <cell r="I33">
            <v>18641.73</v>
          </cell>
          <cell r="J33">
            <v>8672.99</v>
          </cell>
          <cell r="K33">
            <v>-8672.7199999999993</v>
          </cell>
          <cell r="L33">
            <v>1.47</v>
          </cell>
          <cell r="M33">
            <v>634001.36</v>
          </cell>
          <cell r="N33" t="str">
            <v>8000.03 - Capital Improvements-General Government Fire Station</v>
          </cell>
          <cell r="O33">
            <v>0</v>
          </cell>
          <cell r="P33">
            <v>18642</v>
          </cell>
          <cell r="Q33">
            <v>18642</v>
          </cell>
          <cell r="R33">
            <v>0</v>
          </cell>
          <cell r="S33">
            <v>18641.73</v>
          </cell>
          <cell r="T33">
            <v>8672.99</v>
          </cell>
          <cell r="U33">
            <v>-8672.7199999999993</v>
          </cell>
          <cell r="V33">
            <v>1.47</v>
          </cell>
          <cell r="W33">
            <v>634001.36</v>
          </cell>
          <cell r="X33" t="str">
            <v>Expenditure Totals</v>
          </cell>
          <cell r="Y33">
            <v>455000</v>
          </cell>
          <cell r="Z33">
            <v>18642</v>
          </cell>
        </row>
        <row r="34">
          <cell r="A34" t="str">
            <v>540.00.00.900-8000.05</v>
          </cell>
          <cell r="B34" t="str">
            <v>8000.05</v>
          </cell>
          <cell r="C34" t="str">
            <v>Capital Improvements-General Government Corp Yard/AC Consolidation</v>
          </cell>
          <cell r="D34" t="str">
            <v>540.00.00.900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 t="str">
            <v>+++</v>
          </cell>
          <cell r="M34">
            <v>0</v>
          </cell>
          <cell r="N34" t="str">
            <v>8000.05 - Capital Improvements-General Government Corp Yard/AC Consolidation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 t="str">
            <v>+++</v>
          </cell>
          <cell r="W34">
            <v>0</v>
          </cell>
          <cell r="X34" t="str">
            <v>Expenditure Totals</v>
          </cell>
          <cell r="Y34">
            <v>455000</v>
          </cell>
          <cell r="Z34">
            <v>18642</v>
          </cell>
        </row>
        <row r="35">
          <cell r="A35" t="str">
            <v>540.00.00.900-8000.06</v>
          </cell>
          <cell r="B35" t="str">
            <v>8000.06</v>
          </cell>
          <cell r="C35" t="str">
            <v>Capital Improvements-General Government Modular</v>
          </cell>
          <cell r="D35" t="str">
            <v>540.00.00.900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 t="str">
            <v>+++</v>
          </cell>
          <cell r="M35">
            <v>0</v>
          </cell>
          <cell r="N35" t="str">
            <v>8000.06 - Capital Improvements-General Government Modular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 t="str">
            <v>+++</v>
          </cell>
          <cell r="W35">
            <v>0</v>
          </cell>
          <cell r="X35" t="str">
            <v>Expenditure Totals</v>
          </cell>
          <cell r="Y35">
            <v>455000</v>
          </cell>
          <cell r="Z35">
            <v>18642</v>
          </cell>
        </row>
        <row r="36">
          <cell r="A36" t="str">
            <v>540.00.00.900-8000.07</v>
          </cell>
          <cell r="B36" t="str">
            <v>8000.07</v>
          </cell>
          <cell r="C36" t="str">
            <v>Capital Improvements-General Government Civic Center</v>
          </cell>
          <cell r="D36" t="str">
            <v>540.00.00.900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 t="str">
            <v>+++</v>
          </cell>
          <cell r="M36">
            <v>0</v>
          </cell>
          <cell r="N36" t="str">
            <v>8000.07 - Capital Improvements-General Government Civic Center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 t="str">
            <v>+++</v>
          </cell>
          <cell r="W36">
            <v>0</v>
          </cell>
          <cell r="X36" t="str">
            <v>Expenditure Totals</v>
          </cell>
          <cell r="Y36">
            <v>455000</v>
          </cell>
          <cell r="Z36">
            <v>18642</v>
          </cell>
        </row>
        <row r="37">
          <cell r="A37" t="str">
            <v>540.00.00.900-8000.18</v>
          </cell>
          <cell r="B37" t="str">
            <v>8000.18</v>
          </cell>
          <cell r="C37" t="str">
            <v>Capital Improvements-General Government Building</v>
          </cell>
          <cell r="D37" t="str">
            <v>540.00.00.900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 t="str">
            <v>+++</v>
          </cell>
          <cell r="M37">
            <v>0</v>
          </cell>
          <cell r="N37" t="str">
            <v>8000.18 - Capital Improvements-General Government Building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 t="str">
            <v>+++</v>
          </cell>
          <cell r="W37">
            <v>0</v>
          </cell>
          <cell r="X37" t="str">
            <v>Expenditure Totals</v>
          </cell>
          <cell r="Y37">
            <v>455000</v>
          </cell>
          <cell r="Z37">
            <v>18642</v>
          </cell>
        </row>
        <row r="38">
          <cell r="A38" t="str">
            <v>540.00.00.900-8000.99</v>
          </cell>
          <cell r="B38" t="str">
            <v>8000.99</v>
          </cell>
          <cell r="C38" t="str">
            <v>Capital Improvements-General Government General</v>
          </cell>
          <cell r="D38" t="str">
            <v>540.00.00.900</v>
          </cell>
          <cell r="E38">
            <v>100000</v>
          </cell>
          <cell r="F38">
            <v>0</v>
          </cell>
          <cell r="G38">
            <v>100000</v>
          </cell>
          <cell r="H38">
            <v>0</v>
          </cell>
          <cell r="I38">
            <v>0</v>
          </cell>
          <cell r="J38">
            <v>0</v>
          </cell>
          <cell r="K38">
            <v>100000</v>
          </cell>
          <cell r="L38">
            <v>0</v>
          </cell>
          <cell r="M38">
            <v>0</v>
          </cell>
          <cell r="N38" t="str">
            <v>8000.99 - Capital Improvements-General Government General</v>
          </cell>
          <cell r="O38">
            <v>100000</v>
          </cell>
          <cell r="P38">
            <v>0</v>
          </cell>
          <cell r="Q38">
            <v>100000</v>
          </cell>
          <cell r="R38">
            <v>0</v>
          </cell>
          <cell r="S38">
            <v>0</v>
          </cell>
          <cell r="T38">
            <v>0</v>
          </cell>
          <cell r="U38">
            <v>100000</v>
          </cell>
          <cell r="V38">
            <v>0</v>
          </cell>
          <cell r="W38">
            <v>0</v>
          </cell>
          <cell r="X38" t="str">
            <v>Expenditure Totals</v>
          </cell>
          <cell r="Y38">
            <v>455000</v>
          </cell>
          <cell r="Z38">
            <v>18642</v>
          </cell>
        </row>
        <row r="39">
          <cell r="A39" t="str">
            <v>540.13.00.900-8000.99</v>
          </cell>
          <cell r="B39" t="str">
            <v>8000.99</v>
          </cell>
          <cell r="C39" t="str">
            <v>Capital Improvements-General Government General</v>
          </cell>
          <cell r="D39" t="str">
            <v>540.13.00.900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 t="str">
            <v>+++</v>
          </cell>
          <cell r="M39">
            <v>0</v>
          </cell>
          <cell r="N39" t="str">
            <v>8000.99 - Capital Improvements-General Government General</v>
          </cell>
          <cell r="O39">
            <v>100000</v>
          </cell>
          <cell r="P39">
            <v>0</v>
          </cell>
          <cell r="Q39">
            <v>100000</v>
          </cell>
          <cell r="R39">
            <v>0</v>
          </cell>
          <cell r="S39">
            <v>0</v>
          </cell>
          <cell r="T39">
            <v>0</v>
          </cell>
          <cell r="U39">
            <v>100000</v>
          </cell>
          <cell r="V39">
            <v>0</v>
          </cell>
          <cell r="W39">
            <v>0</v>
          </cell>
          <cell r="X39" t="str">
            <v>Expenditure Totals</v>
          </cell>
          <cell r="Y39">
            <v>455000</v>
          </cell>
          <cell r="Z39">
            <v>18642</v>
          </cell>
        </row>
        <row r="40">
          <cell r="A40" t="str">
            <v>540.13.00.900-8900.01</v>
          </cell>
          <cell r="B40" t="str">
            <v>8900.01</v>
          </cell>
          <cell r="C40" t="str">
            <v>Debt Service-Principal Principal</v>
          </cell>
          <cell r="D40" t="str">
            <v>540.13.00.900</v>
          </cell>
          <cell r="E40">
            <v>300000</v>
          </cell>
          <cell r="F40">
            <v>0</v>
          </cell>
          <cell r="G40">
            <v>300000</v>
          </cell>
          <cell r="H40">
            <v>0</v>
          </cell>
          <cell r="I40">
            <v>0</v>
          </cell>
          <cell r="J40">
            <v>0</v>
          </cell>
          <cell r="K40">
            <v>300000</v>
          </cell>
          <cell r="L40">
            <v>0</v>
          </cell>
          <cell r="M40">
            <v>0</v>
          </cell>
          <cell r="N40" t="str">
            <v>8900.01 - Debt Service-Principal Principal</v>
          </cell>
          <cell r="O40">
            <v>300000</v>
          </cell>
          <cell r="P40">
            <v>0</v>
          </cell>
          <cell r="Q40">
            <v>300000</v>
          </cell>
          <cell r="R40">
            <v>0</v>
          </cell>
          <cell r="S40">
            <v>0</v>
          </cell>
          <cell r="T40">
            <v>0</v>
          </cell>
          <cell r="U40">
            <v>300000</v>
          </cell>
          <cell r="V40">
            <v>0</v>
          </cell>
          <cell r="W40">
            <v>0</v>
          </cell>
          <cell r="X40" t="str">
            <v>Expenditure Totals</v>
          </cell>
          <cell r="Y40">
            <v>455000</v>
          </cell>
          <cell r="Z40">
            <v>18642</v>
          </cell>
        </row>
        <row r="41">
          <cell r="A41" t="str">
            <v>540.13.00.900-8900.06</v>
          </cell>
          <cell r="B41" t="str">
            <v>8900.06</v>
          </cell>
          <cell r="C41" t="str">
            <v>Debt Service-Principal LaSalle-Fire</v>
          </cell>
          <cell r="D41" t="str">
            <v>540.13.00.900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 t="str">
            <v>+++</v>
          </cell>
          <cell r="M41">
            <v>0</v>
          </cell>
          <cell r="N41" t="str">
            <v>8900.06 - Debt Service-Principal LaSalle-Fire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 t="str">
            <v>+++</v>
          </cell>
          <cell r="W41">
            <v>0</v>
          </cell>
          <cell r="X41" t="str">
            <v>Expenditure Totals</v>
          </cell>
          <cell r="Y41">
            <v>455000</v>
          </cell>
          <cell r="Z41">
            <v>18642</v>
          </cell>
        </row>
        <row r="42">
          <cell r="A42" t="str">
            <v>540.13.00.900-8910.01</v>
          </cell>
          <cell r="B42" t="str">
            <v>8910.01</v>
          </cell>
          <cell r="C42" t="str">
            <v>Debt Service-Interest Interest</v>
          </cell>
          <cell r="D42" t="str">
            <v>540.13.00.900</v>
          </cell>
          <cell r="E42">
            <v>55000</v>
          </cell>
          <cell r="F42">
            <v>0</v>
          </cell>
          <cell r="G42">
            <v>55000</v>
          </cell>
          <cell r="H42">
            <v>0</v>
          </cell>
          <cell r="I42">
            <v>0</v>
          </cell>
          <cell r="J42">
            <v>0</v>
          </cell>
          <cell r="K42">
            <v>55000</v>
          </cell>
          <cell r="L42">
            <v>0</v>
          </cell>
          <cell r="M42">
            <v>0</v>
          </cell>
          <cell r="N42" t="str">
            <v>8910.01 - Debt Service-Interest Interest</v>
          </cell>
          <cell r="O42">
            <v>55000</v>
          </cell>
          <cell r="P42">
            <v>0</v>
          </cell>
          <cell r="Q42">
            <v>55000</v>
          </cell>
          <cell r="R42">
            <v>0</v>
          </cell>
          <cell r="S42">
            <v>0</v>
          </cell>
          <cell r="T42">
            <v>0</v>
          </cell>
          <cell r="U42">
            <v>55000</v>
          </cell>
          <cell r="V42">
            <v>0</v>
          </cell>
          <cell r="W42">
            <v>0</v>
          </cell>
          <cell r="X42" t="str">
            <v>Expenditure Totals</v>
          </cell>
          <cell r="Y42">
            <v>455000</v>
          </cell>
          <cell r="Z42">
            <v>18642</v>
          </cell>
        </row>
        <row r="43">
          <cell r="A43" t="str">
            <v>540.13.00.900-8910.06</v>
          </cell>
          <cell r="B43" t="str">
            <v>8910.06</v>
          </cell>
          <cell r="C43" t="str">
            <v>Debt Service-Interest LaSalle-Fire</v>
          </cell>
          <cell r="D43" t="str">
            <v>540.13.00.900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 t="str">
            <v>+++</v>
          </cell>
          <cell r="M43">
            <v>0</v>
          </cell>
          <cell r="N43" t="str">
            <v>8910.06 - Debt Service-Interest LaSalle-Fire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 t="str">
            <v>+++</v>
          </cell>
          <cell r="W43">
            <v>0</v>
          </cell>
          <cell r="X43" t="str">
            <v>Expenditure Totals</v>
          </cell>
          <cell r="Y43">
            <v>455000</v>
          </cell>
          <cell r="Z43">
            <v>18642</v>
          </cell>
        </row>
        <row r="44">
          <cell r="A44" t="str">
            <v>540.00.00.900-9000.25</v>
          </cell>
          <cell r="B44" t="str">
            <v>9000.25</v>
          </cell>
          <cell r="C44" t="str">
            <v>Operating Transfers Out Development Fee Fund</v>
          </cell>
          <cell r="D44" t="str">
            <v>540.00.00.900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 t="str">
            <v>+++</v>
          </cell>
          <cell r="M44">
            <v>0</v>
          </cell>
          <cell r="N44" t="str">
            <v>9000.25 - Operating Transfers Out Development Fee Fund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 t="str">
            <v>+++</v>
          </cell>
          <cell r="W44">
            <v>0</v>
          </cell>
          <cell r="X44" t="str">
            <v>Expenditure Totals</v>
          </cell>
          <cell r="Y44">
            <v>455000</v>
          </cell>
          <cell r="Z44">
            <v>18642</v>
          </cell>
        </row>
      </sheetData>
    </sheetDataSet>
  </externalBook>
</externalLink>
</file>

<file path=xl/queryTables/queryTable1.xml><?xml version="1.0" encoding="utf-8"?>
<queryTable xmlns="http://schemas.openxmlformats.org/spreadsheetml/2006/main" name="qsysprt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09"/>
  <sheetViews>
    <sheetView view="pageBreakPreview" zoomScale="110" zoomScaleNormal="100" zoomScaleSheetLayoutView="110" workbookViewId="0">
      <selection activeCell="AH14" sqref="AH13:AM14"/>
    </sheetView>
  </sheetViews>
  <sheetFormatPr defaultRowHeight="15" outlineLevelRow="1" outlineLevelCol="1" x14ac:dyDescent="0.25"/>
  <cols>
    <col min="1" max="1" width="7.85546875" style="3" customWidth="1"/>
    <col min="2" max="3" width="3" style="8" customWidth="1"/>
    <col min="4" max="4" width="22.5703125" style="8" customWidth="1"/>
    <col min="5" max="5" width="2.28515625" style="8" customWidth="1"/>
    <col min="6" max="6" width="13.42578125" style="13" hidden="1" customWidth="1" outlineLevel="1"/>
    <col min="7" max="7" width="13.42578125" style="8" hidden="1" customWidth="1" outlineLevel="1"/>
    <col min="8" max="11" width="12.85546875" style="8" hidden="1" customWidth="1" outlineLevel="1"/>
    <col min="12" max="12" width="12.85546875" style="8" customWidth="1" collapsed="1"/>
    <col min="13" max="13" width="11.5703125" style="8" hidden="1" customWidth="1" outlineLevel="1"/>
    <col min="14" max="14" width="9" style="8" hidden="1" customWidth="1" outlineLevel="1"/>
    <col min="15" max="15" width="29" style="8" hidden="1" customWidth="1" outlineLevel="1"/>
    <col min="16" max="16" width="2.7109375" style="8" customWidth="1" collapsed="1"/>
    <col min="17" max="18" width="13.42578125" style="8" hidden="1" customWidth="1" outlineLevel="1"/>
    <col min="19" max="19" width="13.5703125" style="8" hidden="1" customWidth="1" outlineLevel="1"/>
    <col min="20" max="20" width="14.140625" style="8" hidden="1" customWidth="1" outlineLevel="1"/>
    <col min="21" max="21" width="12.28515625" style="8" hidden="1" customWidth="1" outlineLevel="1"/>
    <col min="22" max="22" width="14.140625" style="8" hidden="1" customWidth="1" outlineLevel="1"/>
    <col min="23" max="23" width="12.7109375" style="8" customWidth="1" collapsed="1"/>
    <col min="24" max="24" width="11.85546875" style="8" hidden="1" customWidth="1" outlineLevel="1"/>
    <col min="25" max="25" width="5.7109375" style="8" hidden="1" customWidth="1" outlineLevel="1"/>
    <col min="26" max="26" width="29" style="8" hidden="1" customWidth="1" outlineLevel="1"/>
    <col min="27" max="27" width="2.28515625" style="8" customWidth="1" collapsed="1"/>
    <col min="28" max="28" width="13.28515625" style="13" hidden="1" customWidth="1" outlineLevel="1"/>
    <col min="29" max="29" width="13.42578125" style="8" hidden="1" customWidth="1" outlineLevel="1"/>
    <col min="30" max="31" width="11.85546875" style="8" hidden="1" customWidth="1" outlineLevel="1"/>
    <col min="32" max="32" width="12.28515625" style="8" hidden="1" customWidth="1" outlineLevel="1"/>
    <col min="33" max="33" width="11.85546875" style="8" hidden="1" customWidth="1" outlineLevel="1"/>
    <col min="34" max="34" width="12.7109375" style="8" customWidth="1" collapsed="1"/>
    <col min="35" max="35" width="13.28515625" style="8" hidden="1" customWidth="1" outlineLevel="1"/>
    <col min="36" max="36" width="8.140625" style="8" hidden="1" customWidth="1" outlineLevel="1"/>
    <col min="37" max="37" width="25.28515625" style="8" hidden="1" customWidth="1" outlineLevel="1"/>
    <col min="38" max="38" width="2.28515625" style="8" customWidth="1" collapsed="1"/>
    <col min="39" max="39" width="12.7109375" style="13" customWidth="1"/>
    <col min="40" max="41" width="13.42578125" style="8" customWidth="1"/>
    <col min="42" max="43" width="11.85546875" style="8" hidden="1" customWidth="1" outlineLevel="1"/>
    <col min="44" max="44" width="12.28515625" style="8" hidden="1" customWidth="1" outlineLevel="1"/>
    <col min="45" max="45" width="11.85546875" style="8" hidden="1" customWidth="1" outlineLevel="1"/>
    <col min="46" max="46" width="12.7109375" style="8" hidden="1" customWidth="1" outlineLevel="1"/>
    <col min="47" max="47" width="13.28515625" style="8" hidden="1" customWidth="1" outlineLevel="1"/>
    <col min="48" max="48" width="6.28515625" style="8" hidden="1" customWidth="1" outlineLevel="1"/>
    <col min="49" max="49" width="34.5703125" style="8" customWidth="1" collapsed="1"/>
    <col min="50" max="50" width="2.7109375" style="8" customWidth="1"/>
    <col min="51" max="51" width="12.7109375" style="13" hidden="1" customWidth="1" outlineLevel="1"/>
    <col min="52" max="52" width="13.140625" style="8" hidden="1" customWidth="1" outlineLevel="1"/>
    <col min="53" max="53" width="5.7109375" style="8" hidden="1" customWidth="1" outlineLevel="1"/>
    <col min="54" max="54" width="13.42578125" style="8" hidden="1" customWidth="1" outlineLevel="1"/>
    <col min="55" max="56" width="11.85546875" style="8" hidden="1" customWidth="1" outlineLevel="1"/>
    <col min="57" max="57" width="12.28515625" style="8" hidden="1" customWidth="1" outlineLevel="1"/>
    <col min="58" max="58" width="11.85546875" style="8" hidden="1" customWidth="1" outlineLevel="1"/>
    <col min="59" max="59" width="14" style="8" hidden="1" customWidth="1" outlineLevel="1"/>
    <col min="60" max="60" width="13.28515625" style="8" hidden="1" customWidth="1" outlineLevel="1"/>
    <col min="61" max="61" width="5.7109375" style="8" hidden="1" customWidth="1" outlineLevel="1"/>
    <col min="62" max="62" width="34.5703125" style="8" hidden="1" customWidth="1" outlineLevel="1"/>
    <col min="63" max="63" width="9.140625" style="8" collapsed="1"/>
    <col min="64" max="255" width="9.140625" style="8"/>
    <col min="256" max="256" width="7.85546875" style="8" customWidth="1"/>
    <col min="257" max="258" width="3" style="8" customWidth="1"/>
    <col min="259" max="259" width="22.5703125" style="8" customWidth="1"/>
    <col min="260" max="260" width="2.28515625" style="8" customWidth="1"/>
    <col min="261" max="266" width="0" style="8" hidden="1" customWidth="1"/>
    <col min="267" max="267" width="12.85546875" style="8" customWidth="1"/>
    <col min="268" max="270" width="0" style="8" hidden="1" customWidth="1"/>
    <col min="271" max="271" width="2.7109375" style="8" customWidth="1"/>
    <col min="272" max="277" width="0" style="8" hidden="1" customWidth="1"/>
    <col min="278" max="278" width="12.7109375" style="8" customWidth="1"/>
    <col min="279" max="281" width="0" style="8" hidden="1" customWidth="1"/>
    <col min="282" max="282" width="2.28515625" style="8" customWidth="1"/>
    <col min="283" max="288" width="0" style="8" hidden="1" customWidth="1"/>
    <col min="289" max="289" width="12.7109375" style="8" customWidth="1"/>
    <col min="290" max="292" width="0" style="8" hidden="1" customWidth="1"/>
    <col min="293" max="293" width="2.28515625" style="8" customWidth="1"/>
    <col min="294" max="294" width="12.7109375" style="8" customWidth="1"/>
    <col min="295" max="301" width="0" style="8" hidden="1" customWidth="1"/>
    <col min="302" max="302" width="12.7109375" style="8" customWidth="1"/>
    <col min="303" max="305" width="0" style="8" hidden="1" customWidth="1"/>
    <col min="306" max="306" width="2.7109375" style="8" customWidth="1"/>
    <col min="307" max="307" width="12.7109375" style="8" customWidth="1"/>
    <col min="308" max="308" width="13.140625" style="8" bestFit="1" customWidth="1"/>
    <col min="309" max="309" width="5.7109375" style="8" customWidth="1"/>
    <col min="310" max="317" width="0" style="8" hidden="1" customWidth="1"/>
    <col min="318" max="318" width="34.5703125" style="8" customWidth="1"/>
    <col min="319" max="511" width="9.140625" style="8"/>
    <col min="512" max="512" width="7.85546875" style="8" customWidth="1"/>
    <col min="513" max="514" width="3" style="8" customWidth="1"/>
    <col min="515" max="515" width="22.5703125" style="8" customWidth="1"/>
    <col min="516" max="516" width="2.28515625" style="8" customWidth="1"/>
    <col min="517" max="522" width="0" style="8" hidden="1" customWidth="1"/>
    <col min="523" max="523" width="12.85546875" style="8" customWidth="1"/>
    <col min="524" max="526" width="0" style="8" hidden="1" customWidth="1"/>
    <col min="527" max="527" width="2.7109375" style="8" customWidth="1"/>
    <col min="528" max="533" width="0" style="8" hidden="1" customWidth="1"/>
    <col min="534" max="534" width="12.7109375" style="8" customWidth="1"/>
    <col min="535" max="537" width="0" style="8" hidden="1" customWidth="1"/>
    <col min="538" max="538" width="2.28515625" style="8" customWidth="1"/>
    <col min="539" max="544" width="0" style="8" hidden="1" customWidth="1"/>
    <col min="545" max="545" width="12.7109375" style="8" customWidth="1"/>
    <col min="546" max="548" width="0" style="8" hidden="1" customWidth="1"/>
    <col min="549" max="549" width="2.28515625" style="8" customWidth="1"/>
    <col min="550" max="550" width="12.7109375" style="8" customWidth="1"/>
    <col min="551" max="557" width="0" style="8" hidden="1" customWidth="1"/>
    <col min="558" max="558" width="12.7109375" style="8" customWidth="1"/>
    <col min="559" max="561" width="0" style="8" hidden="1" customWidth="1"/>
    <col min="562" max="562" width="2.7109375" style="8" customWidth="1"/>
    <col min="563" max="563" width="12.7109375" style="8" customWidth="1"/>
    <col min="564" max="564" width="13.140625" style="8" bestFit="1" customWidth="1"/>
    <col min="565" max="565" width="5.7109375" style="8" customWidth="1"/>
    <col min="566" max="573" width="0" style="8" hidden="1" customWidth="1"/>
    <col min="574" max="574" width="34.5703125" style="8" customWidth="1"/>
    <col min="575" max="767" width="9.140625" style="8"/>
    <col min="768" max="768" width="7.85546875" style="8" customWidth="1"/>
    <col min="769" max="770" width="3" style="8" customWidth="1"/>
    <col min="771" max="771" width="22.5703125" style="8" customWidth="1"/>
    <col min="772" max="772" width="2.28515625" style="8" customWidth="1"/>
    <col min="773" max="778" width="0" style="8" hidden="1" customWidth="1"/>
    <col min="779" max="779" width="12.85546875" style="8" customWidth="1"/>
    <col min="780" max="782" width="0" style="8" hidden="1" customWidth="1"/>
    <col min="783" max="783" width="2.7109375" style="8" customWidth="1"/>
    <col min="784" max="789" width="0" style="8" hidden="1" customWidth="1"/>
    <col min="790" max="790" width="12.7109375" style="8" customWidth="1"/>
    <col min="791" max="793" width="0" style="8" hidden="1" customWidth="1"/>
    <col min="794" max="794" width="2.28515625" style="8" customWidth="1"/>
    <col min="795" max="800" width="0" style="8" hidden="1" customWidth="1"/>
    <col min="801" max="801" width="12.7109375" style="8" customWidth="1"/>
    <col min="802" max="804" width="0" style="8" hidden="1" customWidth="1"/>
    <col min="805" max="805" width="2.28515625" style="8" customWidth="1"/>
    <col min="806" max="806" width="12.7109375" style="8" customWidth="1"/>
    <col min="807" max="813" width="0" style="8" hidden="1" customWidth="1"/>
    <col min="814" max="814" width="12.7109375" style="8" customWidth="1"/>
    <col min="815" max="817" width="0" style="8" hidden="1" customWidth="1"/>
    <col min="818" max="818" width="2.7109375" style="8" customWidth="1"/>
    <col min="819" max="819" width="12.7109375" style="8" customWidth="1"/>
    <col min="820" max="820" width="13.140625" style="8" bestFit="1" customWidth="1"/>
    <col min="821" max="821" width="5.7109375" style="8" customWidth="1"/>
    <col min="822" max="829" width="0" style="8" hidden="1" customWidth="1"/>
    <col min="830" max="830" width="34.5703125" style="8" customWidth="1"/>
    <col min="831" max="1023" width="9.140625" style="8"/>
    <col min="1024" max="1024" width="7.85546875" style="8" customWidth="1"/>
    <col min="1025" max="1026" width="3" style="8" customWidth="1"/>
    <col min="1027" max="1027" width="22.5703125" style="8" customWidth="1"/>
    <col min="1028" max="1028" width="2.28515625" style="8" customWidth="1"/>
    <col min="1029" max="1034" width="0" style="8" hidden="1" customWidth="1"/>
    <col min="1035" max="1035" width="12.85546875" style="8" customWidth="1"/>
    <col min="1036" max="1038" width="0" style="8" hidden="1" customWidth="1"/>
    <col min="1039" max="1039" width="2.7109375" style="8" customWidth="1"/>
    <col min="1040" max="1045" width="0" style="8" hidden="1" customWidth="1"/>
    <col min="1046" max="1046" width="12.7109375" style="8" customWidth="1"/>
    <col min="1047" max="1049" width="0" style="8" hidden="1" customWidth="1"/>
    <col min="1050" max="1050" width="2.28515625" style="8" customWidth="1"/>
    <col min="1051" max="1056" width="0" style="8" hidden="1" customWidth="1"/>
    <col min="1057" max="1057" width="12.7109375" style="8" customWidth="1"/>
    <col min="1058" max="1060" width="0" style="8" hidden="1" customWidth="1"/>
    <col min="1061" max="1061" width="2.28515625" style="8" customWidth="1"/>
    <col min="1062" max="1062" width="12.7109375" style="8" customWidth="1"/>
    <col min="1063" max="1069" width="0" style="8" hidden="1" customWidth="1"/>
    <col min="1070" max="1070" width="12.7109375" style="8" customWidth="1"/>
    <col min="1071" max="1073" width="0" style="8" hidden="1" customWidth="1"/>
    <col min="1074" max="1074" width="2.7109375" style="8" customWidth="1"/>
    <col min="1075" max="1075" width="12.7109375" style="8" customWidth="1"/>
    <col min="1076" max="1076" width="13.140625" style="8" bestFit="1" customWidth="1"/>
    <col min="1077" max="1077" width="5.7109375" style="8" customWidth="1"/>
    <col min="1078" max="1085" width="0" style="8" hidden="1" customWidth="1"/>
    <col min="1086" max="1086" width="34.5703125" style="8" customWidth="1"/>
    <col min="1087" max="1279" width="9.140625" style="8"/>
    <col min="1280" max="1280" width="7.85546875" style="8" customWidth="1"/>
    <col min="1281" max="1282" width="3" style="8" customWidth="1"/>
    <col min="1283" max="1283" width="22.5703125" style="8" customWidth="1"/>
    <col min="1284" max="1284" width="2.28515625" style="8" customWidth="1"/>
    <col min="1285" max="1290" width="0" style="8" hidden="1" customWidth="1"/>
    <col min="1291" max="1291" width="12.85546875" style="8" customWidth="1"/>
    <col min="1292" max="1294" width="0" style="8" hidden="1" customWidth="1"/>
    <col min="1295" max="1295" width="2.7109375" style="8" customWidth="1"/>
    <col min="1296" max="1301" width="0" style="8" hidden="1" customWidth="1"/>
    <col min="1302" max="1302" width="12.7109375" style="8" customWidth="1"/>
    <col min="1303" max="1305" width="0" style="8" hidden="1" customWidth="1"/>
    <col min="1306" max="1306" width="2.28515625" style="8" customWidth="1"/>
    <col min="1307" max="1312" width="0" style="8" hidden="1" customWidth="1"/>
    <col min="1313" max="1313" width="12.7109375" style="8" customWidth="1"/>
    <col min="1314" max="1316" width="0" style="8" hidden="1" customWidth="1"/>
    <col min="1317" max="1317" width="2.28515625" style="8" customWidth="1"/>
    <col min="1318" max="1318" width="12.7109375" style="8" customWidth="1"/>
    <col min="1319" max="1325" width="0" style="8" hidden="1" customWidth="1"/>
    <col min="1326" max="1326" width="12.7109375" style="8" customWidth="1"/>
    <col min="1327" max="1329" width="0" style="8" hidden="1" customWidth="1"/>
    <col min="1330" max="1330" width="2.7109375" style="8" customWidth="1"/>
    <col min="1331" max="1331" width="12.7109375" style="8" customWidth="1"/>
    <col min="1332" max="1332" width="13.140625" style="8" bestFit="1" customWidth="1"/>
    <col min="1333" max="1333" width="5.7109375" style="8" customWidth="1"/>
    <col min="1334" max="1341" width="0" style="8" hidden="1" customWidth="1"/>
    <col min="1342" max="1342" width="34.5703125" style="8" customWidth="1"/>
    <col min="1343" max="1535" width="9.140625" style="8"/>
    <col min="1536" max="1536" width="7.85546875" style="8" customWidth="1"/>
    <col min="1537" max="1538" width="3" style="8" customWidth="1"/>
    <col min="1539" max="1539" width="22.5703125" style="8" customWidth="1"/>
    <col min="1540" max="1540" width="2.28515625" style="8" customWidth="1"/>
    <col min="1541" max="1546" width="0" style="8" hidden="1" customWidth="1"/>
    <col min="1547" max="1547" width="12.85546875" style="8" customWidth="1"/>
    <col min="1548" max="1550" width="0" style="8" hidden="1" customWidth="1"/>
    <col min="1551" max="1551" width="2.7109375" style="8" customWidth="1"/>
    <col min="1552" max="1557" width="0" style="8" hidden="1" customWidth="1"/>
    <col min="1558" max="1558" width="12.7109375" style="8" customWidth="1"/>
    <col min="1559" max="1561" width="0" style="8" hidden="1" customWidth="1"/>
    <col min="1562" max="1562" width="2.28515625" style="8" customWidth="1"/>
    <col min="1563" max="1568" width="0" style="8" hidden="1" customWidth="1"/>
    <col min="1569" max="1569" width="12.7109375" style="8" customWidth="1"/>
    <col min="1570" max="1572" width="0" style="8" hidden="1" customWidth="1"/>
    <col min="1573" max="1573" width="2.28515625" style="8" customWidth="1"/>
    <col min="1574" max="1574" width="12.7109375" style="8" customWidth="1"/>
    <col min="1575" max="1581" width="0" style="8" hidden="1" customWidth="1"/>
    <col min="1582" max="1582" width="12.7109375" style="8" customWidth="1"/>
    <col min="1583" max="1585" width="0" style="8" hidden="1" customWidth="1"/>
    <col min="1586" max="1586" width="2.7109375" style="8" customWidth="1"/>
    <col min="1587" max="1587" width="12.7109375" style="8" customWidth="1"/>
    <col min="1588" max="1588" width="13.140625" style="8" bestFit="1" customWidth="1"/>
    <col min="1589" max="1589" width="5.7109375" style="8" customWidth="1"/>
    <col min="1590" max="1597" width="0" style="8" hidden="1" customWidth="1"/>
    <col min="1598" max="1598" width="34.5703125" style="8" customWidth="1"/>
    <col min="1599" max="1791" width="9.140625" style="8"/>
    <col min="1792" max="1792" width="7.85546875" style="8" customWidth="1"/>
    <col min="1793" max="1794" width="3" style="8" customWidth="1"/>
    <col min="1795" max="1795" width="22.5703125" style="8" customWidth="1"/>
    <col min="1796" max="1796" width="2.28515625" style="8" customWidth="1"/>
    <col min="1797" max="1802" width="0" style="8" hidden="1" customWidth="1"/>
    <col min="1803" max="1803" width="12.85546875" style="8" customWidth="1"/>
    <col min="1804" max="1806" width="0" style="8" hidden="1" customWidth="1"/>
    <col min="1807" max="1807" width="2.7109375" style="8" customWidth="1"/>
    <col min="1808" max="1813" width="0" style="8" hidden="1" customWidth="1"/>
    <col min="1814" max="1814" width="12.7109375" style="8" customWidth="1"/>
    <col min="1815" max="1817" width="0" style="8" hidden="1" customWidth="1"/>
    <col min="1818" max="1818" width="2.28515625" style="8" customWidth="1"/>
    <col min="1819" max="1824" width="0" style="8" hidden="1" customWidth="1"/>
    <col min="1825" max="1825" width="12.7109375" style="8" customWidth="1"/>
    <col min="1826" max="1828" width="0" style="8" hidden="1" customWidth="1"/>
    <col min="1829" max="1829" width="2.28515625" style="8" customWidth="1"/>
    <col min="1830" max="1830" width="12.7109375" style="8" customWidth="1"/>
    <col min="1831" max="1837" width="0" style="8" hidden="1" customWidth="1"/>
    <col min="1838" max="1838" width="12.7109375" style="8" customWidth="1"/>
    <col min="1839" max="1841" width="0" style="8" hidden="1" customWidth="1"/>
    <col min="1842" max="1842" width="2.7109375" style="8" customWidth="1"/>
    <col min="1843" max="1843" width="12.7109375" style="8" customWidth="1"/>
    <col min="1844" max="1844" width="13.140625" style="8" bestFit="1" customWidth="1"/>
    <col min="1845" max="1845" width="5.7109375" style="8" customWidth="1"/>
    <col min="1846" max="1853" width="0" style="8" hidden="1" customWidth="1"/>
    <col min="1854" max="1854" width="34.5703125" style="8" customWidth="1"/>
    <col min="1855" max="2047" width="9.140625" style="8"/>
    <col min="2048" max="2048" width="7.85546875" style="8" customWidth="1"/>
    <col min="2049" max="2050" width="3" style="8" customWidth="1"/>
    <col min="2051" max="2051" width="22.5703125" style="8" customWidth="1"/>
    <col min="2052" max="2052" width="2.28515625" style="8" customWidth="1"/>
    <col min="2053" max="2058" width="0" style="8" hidden="1" customWidth="1"/>
    <col min="2059" max="2059" width="12.85546875" style="8" customWidth="1"/>
    <col min="2060" max="2062" width="0" style="8" hidden="1" customWidth="1"/>
    <col min="2063" max="2063" width="2.7109375" style="8" customWidth="1"/>
    <col min="2064" max="2069" width="0" style="8" hidden="1" customWidth="1"/>
    <col min="2070" max="2070" width="12.7109375" style="8" customWidth="1"/>
    <col min="2071" max="2073" width="0" style="8" hidden="1" customWidth="1"/>
    <col min="2074" max="2074" width="2.28515625" style="8" customWidth="1"/>
    <col min="2075" max="2080" width="0" style="8" hidden="1" customWidth="1"/>
    <col min="2081" max="2081" width="12.7109375" style="8" customWidth="1"/>
    <col min="2082" max="2084" width="0" style="8" hidden="1" customWidth="1"/>
    <col min="2085" max="2085" width="2.28515625" style="8" customWidth="1"/>
    <col min="2086" max="2086" width="12.7109375" style="8" customWidth="1"/>
    <col min="2087" max="2093" width="0" style="8" hidden="1" customWidth="1"/>
    <col min="2094" max="2094" width="12.7109375" style="8" customWidth="1"/>
    <col min="2095" max="2097" width="0" style="8" hidden="1" customWidth="1"/>
    <col min="2098" max="2098" width="2.7109375" style="8" customWidth="1"/>
    <col min="2099" max="2099" width="12.7109375" style="8" customWidth="1"/>
    <col min="2100" max="2100" width="13.140625" style="8" bestFit="1" customWidth="1"/>
    <col min="2101" max="2101" width="5.7109375" style="8" customWidth="1"/>
    <col min="2102" max="2109" width="0" style="8" hidden="1" customWidth="1"/>
    <col min="2110" max="2110" width="34.5703125" style="8" customWidth="1"/>
    <col min="2111" max="2303" width="9.140625" style="8"/>
    <col min="2304" max="2304" width="7.85546875" style="8" customWidth="1"/>
    <col min="2305" max="2306" width="3" style="8" customWidth="1"/>
    <col min="2307" max="2307" width="22.5703125" style="8" customWidth="1"/>
    <col min="2308" max="2308" width="2.28515625" style="8" customWidth="1"/>
    <col min="2309" max="2314" width="0" style="8" hidden="1" customWidth="1"/>
    <col min="2315" max="2315" width="12.85546875" style="8" customWidth="1"/>
    <col min="2316" max="2318" width="0" style="8" hidden="1" customWidth="1"/>
    <col min="2319" max="2319" width="2.7109375" style="8" customWidth="1"/>
    <col min="2320" max="2325" width="0" style="8" hidden="1" customWidth="1"/>
    <col min="2326" max="2326" width="12.7109375" style="8" customWidth="1"/>
    <col min="2327" max="2329" width="0" style="8" hidden="1" customWidth="1"/>
    <col min="2330" max="2330" width="2.28515625" style="8" customWidth="1"/>
    <col min="2331" max="2336" width="0" style="8" hidden="1" customWidth="1"/>
    <col min="2337" max="2337" width="12.7109375" style="8" customWidth="1"/>
    <col min="2338" max="2340" width="0" style="8" hidden="1" customWidth="1"/>
    <col min="2341" max="2341" width="2.28515625" style="8" customWidth="1"/>
    <col min="2342" max="2342" width="12.7109375" style="8" customWidth="1"/>
    <col min="2343" max="2349" width="0" style="8" hidden="1" customWidth="1"/>
    <col min="2350" max="2350" width="12.7109375" style="8" customWidth="1"/>
    <col min="2351" max="2353" width="0" style="8" hidden="1" customWidth="1"/>
    <col min="2354" max="2354" width="2.7109375" style="8" customWidth="1"/>
    <col min="2355" max="2355" width="12.7109375" style="8" customWidth="1"/>
    <col min="2356" max="2356" width="13.140625" style="8" bestFit="1" customWidth="1"/>
    <col min="2357" max="2357" width="5.7109375" style="8" customWidth="1"/>
    <col min="2358" max="2365" width="0" style="8" hidden="1" customWidth="1"/>
    <col min="2366" max="2366" width="34.5703125" style="8" customWidth="1"/>
    <col min="2367" max="2559" width="9.140625" style="8"/>
    <col min="2560" max="2560" width="7.85546875" style="8" customWidth="1"/>
    <col min="2561" max="2562" width="3" style="8" customWidth="1"/>
    <col min="2563" max="2563" width="22.5703125" style="8" customWidth="1"/>
    <col min="2564" max="2564" width="2.28515625" style="8" customWidth="1"/>
    <col min="2565" max="2570" width="0" style="8" hidden="1" customWidth="1"/>
    <col min="2571" max="2571" width="12.85546875" style="8" customWidth="1"/>
    <col min="2572" max="2574" width="0" style="8" hidden="1" customWidth="1"/>
    <col min="2575" max="2575" width="2.7109375" style="8" customWidth="1"/>
    <col min="2576" max="2581" width="0" style="8" hidden="1" customWidth="1"/>
    <col min="2582" max="2582" width="12.7109375" style="8" customWidth="1"/>
    <col min="2583" max="2585" width="0" style="8" hidden="1" customWidth="1"/>
    <col min="2586" max="2586" width="2.28515625" style="8" customWidth="1"/>
    <col min="2587" max="2592" width="0" style="8" hidden="1" customWidth="1"/>
    <col min="2593" max="2593" width="12.7109375" style="8" customWidth="1"/>
    <col min="2594" max="2596" width="0" style="8" hidden="1" customWidth="1"/>
    <col min="2597" max="2597" width="2.28515625" style="8" customWidth="1"/>
    <col min="2598" max="2598" width="12.7109375" style="8" customWidth="1"/>
    <col min="2599" max="2605" width="0" style="8" hidden="1" customWidth="1"/>
    <col min="2606" max="2606" width="12.7109375" style="8" customWidth="1"/>
    <col min="2607" max="2609" width="0" style="8" hidden="1" customWidth="1"/>
    <col min="2610" max="2610" width="2.7109375" style="8" customWidth="1"/>
    <col min="2611" max="2611" width="12.7109375" style="8" customWidth="1"/>
    <col min="2612" max="2612" width="13.140625" style="8" bestFit="1" customWidth="1"/>
    <col min="2613" max="2613" width="5.7109375" style="8" customWidth="1"/>
    <col min="2614" max="2621" width="0" style="8" hidden="1" customWidth="1"/>
    <col min="2622" max="2622" width="34.5703125" style="8" customWidth="1"/>
    <col min="2623" max="2815" width="9.140625" style="8"/>
    <col min="2816" max="2816" width="7.85546875" style="8" customWidth="1"/>
    <col min="2817" max="2818" width="3" style="8" customWidth="1"/>
    <col min="2819" max="2819" width="22.5703125" style="8" customWidth="1"/>
    <col min="2820" max="2820" width="2.28515625" style="8" customWidth="1"/>
    <col min="2821" max="2826" width="0" style="8" hidden="1" customWidth="1"/>
    <col min="2827" max="2827" width="12.85546875" style="8" customWidth="1"/>
    <col min="2828" max="2830" width="0" style="8" hidden="1" customWidth="1"/>
    <col min="2831" max="2831" width="2.7109375" style="8" customWidth="1"/>
    <col min="2832" max="2837" width="0" style="8" hidden="1" customWidth="1"/>
    <col min="2838" max="2838" width="12.7109375" style="8" customWidth="1"/>
    <col min="2839" max="2841" width="0" style="8" hidden="1" customWidth="1"/>
    <col min="2842" max="2842" width="2.28515625" style="8" customWidth="1"/>
    <col min="2843" max="2848" width="0" style="8" hidden="1" customWidth="1"/>
    <col min="2849" max="2849" width="12.7109375" style="8" customWidth="1"/>
    <col min="2850" max="2852" width="0" style="8" hidden="1" customWidth="1"/>
    <col min="2853" max="2853" width="2.28515625" style="8" customWidth="1"/>
    <col min="2854" max="2854" width="12.7109375" style="8" customWidth="1"/>
    <col min="2855" max="2861" width="0" style="8" hidden="1" customWidth="1"/>
    <col min="2862" max="2862" width="12.7109375" style="8" customWidth="1"/>
    <col min="2863" max="2865" width="0" style="8" hidden="1" customWidth="1"/>
    <col min="2866" max="2866" width="2.7109375" style="8" customWidth="1"/>
    <col min="2867" max="2867" width="12.7109375" style="8" customWidth="1"/>
    <col min="2868" max="2868" width="13.140625" style="8" bestFit="1" customWidth="1"/>
    <col min="2869" max="2869" width="5.7109375" style="8" customWidth="1"/>
    <col min="2870" max="2877" width="0" style="8" hidden="1" customWidth="1"/>
    <col min="2878" max="2878" width="34.5703125" style="8" customWidth="1"/>
    <col min="2879" max="3071" width="9.140625" style="8"/>
    <col min="3072" max="3072" width="7.85546875" style="8" customWidth="1"/>
    <col min="3073" max="3074" width="3" style="8" customWidth="1"/>
    <col min="3075" max="3075" width="22.5703125" style="8" customWidth="1"/>
    <col min="3076" max="3076" width="2.28515625" style="8" customWidth="1"/>
    <col min="3077" max="3082" width="0" style="8" hidden="1" customWidth="1"/>
    <col min="3083" max="3083" width="12.85546875" style="8" customWidth="1"/>
    <col min="3084" max="3086" width="0" style="8" hidden="1" customWidth="1"/>
    <col min="3087" max="3087" width="2.7109375" style="8" customWidth="1"/>
    <col min="3088" max="3093" width="0" style="8" hidden="1" customWidth="1"/>
    <col min="3094" max="3094" width="12.7109375" style="8" customWidth="1"/>
    <col min="3095" max="3097" width="0" style="8" hidden="1" customWidth="1"/>
    <col min="3098" max="3098" width="2.28515625" style="8" customWidth="1"/>
    <col min="3099" max="3104" width="0" style="8" hidden="1" customWidth="1"/>
    <col min="3105" max="3105" width="12.7109375" style="8" customWidth="1"/>
    <col min="3106" max="3108" width="0" style="8" hidden="1" customWidth="1"/>
    <col min="3109" max="3109" width="2.28515625" style="8" customWidth="1"/>
    <col min="3110" max="3110" width="12.7109375" style="8" customWidth="1"/>
    <col min="3111" max="3117" width="0" style="8" hidden="1" customWidth="1"/>
    <col min="3118" max="3118" width="12.7109375" style="8" customWidth="1"/>
    <col min="3119" max="3121" width="0" style="8" hidden="1" customWidth="1"/>
    <col min="3122" max="3122" width="2.7109375" style="8" customWidth="1"/>
    <col min="3123" max="3123" width="12.7109375" style="8" customWidth="1"/>
    <col min="3124" max="3124" width="13.140625" style="8" bestFit="1" customWidth="1"/>
    <col min="3125" max="3125" width="5.7109375" style="8" customWidth="1"/>
    <col min="3126" max="3133" width="0" style="8" hidden="1" customWidth="1"/>
    <col min="3134" max="3134" width="34.5703125" style="8" customWidth="1"/>
    <col min="3135" max="3327" width="9.140625" style="8"/>
    <col min="3328" max="3328" width="7.85546875" style="8" customWidth="1"/>
    <col min="3329" max="3330" width="3" style="8" customWidth="1"/>
    <col min="3331" max="3331" width="22.5703125" style="8" customWidth="1"/>
    <col min="3332" max="3332" width="2.28515625" style="8" customWidth="1"/>
    <col min="3333" max="3338" width="0" style="8" hidden="1" customWidth="1"/>
    <col min="3339" max="3339" width="12.85546875" style="8" customWidth="1"/>
    <col min="3340" max="3342" width="0" style="8" hidden="1" customWidth="1"/>
    <col min="3343" max="3343" width="2.7109375" style="8" customWidth="1"/>
    <col min="3344" max="3349" width="0" style="8" hidden="1" customWidth="1"/>
    <col min="3350" max="3350" width="12.7109375" style="8" customWidth="1"/>
    <col min="3351" max="3353" width="0" style="8" hidden="1" customWidth="1"/>
    <col min="3354" max="3354" width="2.28515625" style="8" customWidth="1"/>
    <col min="3355" max="3360" width="0" style="8" hidden="1" customWidth="1"/>
    <col min="3361" max="3361" width="12.7109375" style="8" customWidth="1"/>
    <col min="3362" max="3364" width="0" style="8" hidden="1" customWidth="1"/>
    <col min="3365" max="3365" width="2.28515625" style="8" customWidth="1"/>
    <col min="3366" max="3366" width="12.7109375" style="8" customWidth="1"/>
    <col min="3367" max="3373" width="0" style="8" hidden="1" customWidth="1"/>
    <col min="3374" max="3374" width="12.7109375" style="8" customWidth="1"/>
    <col min="3375" max="3377" width="0" style="8" hidden="1" customWidth="1"/>
    <col min="3378" max="3378" width="2.7109375" style="8" customWidth="1"/>
    <col min="3379" max="3379" width="12.7109375" style="8" customWidth="1"/>
    <col min="3380" max="3380" width="13.140625" style="8" bestFit="1" customWidth="1"/>
    <col min="3381" max="3381" width="5.7109375" style="8" customWidth="1"/>
    <col min="3382" max="3389" width="0" style="8" hidden="1" customWidth="1"/>
    <col min="3390" max="3390" width="34.5703125" style="8" customWidth="1"/>
    <col min="3391" max="3583" width="9.140625" style="8"/>
    <col min="3584" max="3584" width="7.85546875" style="8" customWidth="1"/>
    <col min="3585" max="3586" width="3" style="8" customWidth="1"/>
    <col min="3587" max="3587" width="22.5703125" style="8" customWidth="1"/>
    <col min="3588" max="3588" width="2.28515625" style="8" customWidth="1"/>
    <col min="3589" max="3594" width="0" style="8" hidden="1" customWidth="1"/>
    <col min="3595" max="3595" width="12.85546875" style="8" customWidth="1"/>
    <col min="3596" max="3598" width="0" style="8" hidden="1" customWidth="1"/>
    <col min="3599" max="3599" width="2.7109375" style="8" customWidth="1"/>
    <col min="3600" max="3605" width="0" style="8" hidden="1" customWidth="1"/>
    <col min="3606" max="3606" width="12.7109375" style="8" customWidth="1"/>
    <col min="3607" max="3609" width="0" style="8" hidden="1" customWidth="1"/>
    <col min="3610" max="3610" width="2.28515625" style="8" customWidth="1"/>
    <col min="3611" max="3616" width="0" style="8" hidden="1" customWidth="1"/>
    <col min="3617" max="3617" width="12.7109375" style="8" customWidth="1"/>
    <col min="3618" max="3620" width="0" style="8" hidden="1" customWidth="1"/>
    <col min="3621" max="3621" width="2.28515625" style="8" customWidth="1"/>
    <col min="3622" max="3622" width="12.7109375" style="8" customWidth="1"/>
    <col min="3623" max="3629" width="0" style="8" hidden="1" customWidth="1"/>
    <col min="3630" max="3630" width="12.7109375" style="8" customWidth="1"/>
    <col min="3631" max="3633" width="0" style="8" hidden="1" customWidth="1"/>
    <col min="3634" max="3634" width="2.7109375" style="8" customWidth="1"/>
    <col min="3635" max="3635" width="12.7109375" style="8" customWidth="1"/>
    <col min="3636" max="3636" width="13.140625" style="8" bestFit="1" customWidth="1"/>
    <col min="3637" max="3637" width="5.7109375" style="8" customWidth="1"/>
    <col min="3638" max="3645" width="0" style="8" hidden="1" customWidth="1"/>
    <col min="3646" max="3646" width="34.5703125" style="8" customWidth="1"/>
    <col min="3647" max="3839" width="9.140625" style="8"/>
    <col min="3840" max="3840" width="7.85546875" style="8" customWidth="1"/>
    <col min="3841" max="3842" width="3" style="8" customWidth="1"/>
    <col min="3843" max="3843" width="22.5703125" style="8" customWidth="1"/>
    <col min="3844" max="3844" width="2.28515625" style="8" customWidth="1"/>
    <col min="3845" max="3850" width="0" style="8" hidden="1" customWidth="1"/>
    <col min="3851" max="3851" width="12.85546875" style="8" customWidth="1"/>
    <col min="3852" max="3854" width="0" style="8" hidden="1" customWidth="1"/>
    <col min="3855" max="3855" width="2.7109375" style="8" customWidth="1"/>
    <col min="3856" max="3861" width="0" style="8" hidden="1" customWidth="1"/>
    <col min="3862" max="3862" width="12.7109375" style="8" customWidth="1"/>
    <col min="3863" max="3865" width="0" style="8" hidden="1" customWidth="1"/>
    <col min="3866" max="3866" width="2.28515625" style="8" customWidth="1"/>
    <col min="3867" max="3872" width="0" style="8" hidden="1" customWidth="1"/>
    <col min="3873" max="3873" width="12.7109375" style="8" customWidth="1"/>
    <col min="3874" max="3876" width="0" style="8" hidden="1" customWidth="1"/>
    <col min="3877" max="3877" width="2.28515625" style="8" customWidth="1"/>
    <col min="3878" max="3878" width="12.7109375" style="8" customWidth="1"/>
    <col min="3879" max="3885" width="0" style="8" hidden="1" customWidth="1"/>
    <col min="3886" max="3886" width="12.7109375" style="8" customWidth="1"/>
    <col min="3887" max="3889" width="0" style="8" hidden="1" customWidth="1"/>
    <col min="3890" max="3890" width="2.7109375" style="8" customWidth="1"/>
    <col min="3891" max="3891" width="12.7109375" style="8" customWidth="1"/>
    <col min="3892" max="3892" width="13.140625" style="8" bestFit="1" customWidth="1"/>
    <col min="3893" max="3893" width="5.7109375" style="8" customWidth="1"/>
    <col min="3894" max="3901" width="0" style="8" hidden="1" customWidth="1"/>
    <col min="3902" max="3902" width="34.5703125" style="8" customWidth="1"/>
    <col min="3903" max="4095" width="9.140625" style="8"/>
    <col min="4096" max="4096" width="7.85546875" style="8" customWidth="1"/>
    <col min="4097" max="4098" width="3" style="8" customWidth="1"/>
    <col min="4099" max="4099" width="22.5703125" style="8" customWidth="1"/>
    <col min="4100" max="4100" width="2.28515625" style="8" customWidth="1"/>
    <col min="4101" max="4106" width="0" style="8" hidden="1" customWidth="1"/>
    <col min="4107" max="4107" width="12.85546875" style="8" customWidth="1"/>
    <col min="4108" max="4110" width="0" style="8" hidden="1" customWidth="1"/>
    <col min="4111" max="4111" width="2.7109375" style="8" customWidth="1"/>
    <col min="4112" max="4117" width="0" style="8" hidden="1" customWidth="1"/>
    <col min="4118" max="4118" width="12.7109375" style="8" customWidth="1"/>
    <col min="4119" max="4121" width="0" style="8" hidden="1" customWidth="1"/>
    <col min="4122" max="4122" width="2.28515625" style="8" customWidth="1"/>
    <col min="4123" max="4128" width="0" style="8" hidden="1" customWidth="1"/>
    <col min="4129" max="4129" width="12.7109375" style="8" customWidth="1"/>
    <col min="4130" max="4132" width="0" style="8" hidden="1" customWidth="1"/>
    <col min="4133" max="4133" width="2.28515625" style="8" customWidth="1"/>
    <col min="4134" max="4134" width="12.7109375" style="8" customWidth="1"/>
    <col min="4135" max="4141" width="0" style="8" hidden="1" customWidth="1"/>
    <col min="4142" max="4142" width="12.7109375" style="8" customWidth="1"/>
    <col min="4143" max="4145" width="0" style="8" hidden="1" customWidth="1"/>
    <col min="4146" max="4146" width="2.7109375" style="8" customWidth="1"/>
    <col min="4147" max="4147" width="12.7109375" style="8" customWidth="1"/>
    <col min="4148" max="4148" width="13.140625" style="8" bestFit="1" customWidth="1"/>
    <col min="4149" max="4149" width="5.7109375" style="8" customWidth="1"/>
    <col min="4150" max="4157" width="0" style="8" hidden="1" customWidth="1"/>
    <col min="4158" max="4158" width="34.5703125" style="8" customWidth="1"/>
    <col min="4159" max="4351" width="9.140625" style="8"/>
    <col min="4352" max="4352" width="7.85546875" style="8" customWidth="1"/>
    <col min="4353" max="4354" width="3" style="8" customWidth="1"/>
    <col min="4355" max="4355" width="22.5703125" style="8" customWidth="1"/>
    <col min="4356" max="4356" width="2.28515625" style="8" customWidth="1"/>
    <col min="4357" max="4362" width="0" style="8" hidden="1" customWidth="1"/>
    <col min="4363" max="4363" width="12.85546875" style="8" customWidth="1"/>
    <col min="4364" max="4366" width="0" style="8" hidden="1" customWidth="1"/>
    <col min="4367" max="4367" width="2.7109375" style="8" customWidth="1"/>
    <col min="4368" max="4373" width="0" style="8" hidden="1" customWidth="1"/>
    <col min="4374" max="4374" width="12.7109375" style="8" customWidth="1"/>
    <col min="4375" max="4377" width="0" style="8" hidden="1" customWidth="1"/>
    <col min="4378" max="4378" width="2.28515625" style="8" customWidth="1"/>
    <col min="4379" max="4384" width="0" style="8" hidden="1" customWidth="1"/>
    <col min="4385" max="4385" width="12.7109375" style="8" customWidth="1"/>
    <col min="4386" max="4388" width="0" style="8" hidden="1" customWidth="1"/>
    <col min="4389" max="4389" width="2.28515625" style="8" customWidth="1"/>
    <col min="4390" max="4390" width="12.7109375" style="8" customWidth="1"/>
    <col min="4391" max="4397" width="0" style="8" hidden="1" customWidth="1"/>
    <col min="4398" max="4398" width="12.7109375" style="8" customWidth="1"/>
    <col min="4399" max="4401" width="0" style="8" hidden="1" customWidth="1"/>
    <col min="4402" max="4402" width="2.7109375" style="8" customWidth="1"/>
    <col min="4403" max="4403" width="12.7109375" style="8" customWidth="1"/>
    <col min="4404" max="4404" width="13.140625" style="8" bestFit="1" customWidth="1"/>
    <col min="4405" max="4405" width="5.7109375" style="8" customWidth="1"/>
    <col min="4406" max="4413" width="0" style="8" hidden="1" customWidth="1"/>
    <col min="4414" max="4414" width="34.5703125" style="8" customWidth="1"/>
    <col min="4415" max="4607" width="9.140625" style="8"/>
    <col min="4608" max="4608" width="7.85546875" style="8" customWidth="1"/>
    <col min="4609" max="4610" width="3" style="8" customWidth="1"/>
    <col min="4611" max="4611" width="22.5703125" style="8" customWidth="1"/>
    <col min="4612" max="4612" width="2.28515625" style="8" customWidth="1"/>
    <col min="4613" max="4618" width="0" style="8" hidden="1" customWidth="1"/>
    <col min="4619" max="4619" width="12.85546875" style="8" customWidth="1"/>
    <col min="4620" max="4622" width="0" style="8" hidden="1" customWidth="1"/>
    <col min="4623" max="4623" width="2.7109375" style="8" customWidth="1"/>
    <col min="4624" max="4629" width="0" style="8" hidden="1" customWidth="1"/>
    <col min="4630" max="4630" width="12.7109375" style="8" customWidth="1"/>
    <col min="4631" max="4633" width="0" style="8" hidden="1" customWidth="1"/>
    <col min="4634" max="4634" width="2.28515625" style="8" customWidth="1"/>
    <col min="4635" max="4640" width="0" style="8" hidden="1" customWidth="1"/>
    <col min="4641" max="4641" width="12.7109375" style="8" customWidth="1"/>
    <col min="4642" max="4644" width="0" style="8" hidden="1" customWidth="1"/>
    <col min="4645" max="4645" width="2.28515625" style="8" customWidth="1"/>
    <col min="4646" max="4646" width="12.7109375" style="8" customWidth="1"/>
    <col min="4647" max="4653" width="0" style="8" hidden="1" customWidth="1"/>
    <col min="4654" max="4654" width="12.7109375" style="8" customWidth="1"/>
    <col min="4655" max="4657" width="0" style="8" hidden="1" customWidth="1"/>
    <col min="4658" max="4658" width="2.7109375" style="8" customWidth="1"/>
    <col min="4659" max="4659" width="12.7109375" style="8" customWidth="1"/>
    <col min="4660" max="4660" width="13.140625" style="8" bestFit="1" customWidth="1"/>
    <col min="4661" max="4661" width="5.7109375" style="8" customWidth="1"/>
    <col min="4662" max="4669" width="0" style="8" hidden="1" customWidth="1"/>
    <col min="4670" max="4670" width="34.5703125" style="8" customWidth="1"/>
    <col min="4671" max="4863" width="9.140625" style="8"/>
    <col min="4864" max="4864" width="7.85546875" style="8" customWidth="1"/>
    <col min="4865" max="4866" width="3" style="8" customWidth="1"/>
    <col min="4867" max="4867" width="22.5703125" style="8" customWidth="1"/>
    <col min="4868" max="4868" width="2.28515625" style="8" customWidth="1"/>
    <col min="4869" max="4874" width="0" style="8" hidden="1" customWidth="1"/>
    <col min="4875" max="4875" width="12.85546875" style="8" customWidth="1"/>
    <col min="4876" max="4878" width="0" style="8" hidden="1" customWidth="1"/>
    <col min="4879" max="4879" width="2.7109375" style="8" customWidth="1"/>
    <col min="4880" max="4885" width="0" style="8" hidden="1" customWidth="1"/>
    <col min="4886" max="4886" width="12.7109375" style="8" customWidth="1"/>
    <col min="4887" max="4889" width="0" style="8" hidden="1" customWidth="1"/>
    <col min="4890" max="4890" width="2.28515625" style="8" customWidth="1"/>
    <col min="4891" max="4896" width="0" style="8" hidden="1" customWidth="1"/>
    <col min="4897" max="4897" width="12.7109375" style="8" customWidth="1"/>
    <col min="4898" max="4900" width="0" style="8" hidden="1" customWidth="1"/>
    <col min="4901" max="4901" width="2.28515625" style="8" customWidth="1"/>
    <col min="4902" max="4902" width="12.7109375" style="8" customWidth="1"/>
    <col min="4903" max="4909" width="0" style="8" hidden="1" customWidth="1"/>
    <col min="4910" max="4910" width="12.7109375" style="8" customWidth="1"/>
    <col min="4911" max="4913" width="0" style="8" hidden="1" customWidth="1"/>
    <col min="4914" max="4914" width="2.7109375" style="8" customWidth="1"/>
    <col min="4915" max="4915" width="12.7109375" style="8" customWidth="1"/>
    <col min="4916" max="4916" width="13.140625" style="8" bestFit="1" customWidth="1"/>
    <col min="4917" max="4917" width="5.7109375" style="8" customWidth="1"/>
    <col min="4918" max="4925" width="0" style="8" hidden="1" customWidth="1"/>
    <col min="4926" max="4926" width="34.5703125" style="8" customWidth="1"/>
    <col min="4927" max="5119" width="9.140625" style="8"/>
    <col min="5120" max="5120" width="7.85546875" style="8" customWidth="1"/>
    <col min="5121" max="5122" width="3" style="8" customWidth="1"/>
    <col min="5123" max="5123" width="22.5703125" style="8" customWidth="1"/>
    <col min="5124" max="5124" width="2.28515625" style="8" customWidth="1"/>
    <col min="5125" max="5130" width="0" style="8" hidden="1" customWidth="1"/>
    <col min="5131" max="5131" width="12.85546875" style="8" customWidth="1"/>
    <col min="5132" max="5134" width="0" style="8" hidden="1" customWidth="1"/>
    <col min="5135" max="5135" width="2.7109375" style="8" customWidth="1"/>
    <col min="5136" max="5141" width="0" style="8" hidden="1" customWidth="1"/>
    <col min="5142" max="5142" width="12.7109375" style="8" customWidth="1"/>
    <col min="5143" max="5145" width="0" style="8" hidden="1" customWidth="1"/>
    <col min="5146" max="5146" width="2.28515625" style="8" customWidth="1"/>
    <col min="5147" max="5152" width="0" style="8" hidden="1" customWidth="1"/>
    <col min="5153" max="5153" width="12.7109375" style="8" customWidth="1"/>
    <col min="5154" max="5156" width="0" style="8" hidden="1" customWidth="1"/>
    <col min="5157" max="5157" width="2.28515625" style="8" customWidth="1"/>
    <col min="5158" max="5158" width="12.7109375" style="8" customWidth="1"/>
    <col min="5159" max="5165" width="0" style="8" hidden="1" customWidth="1"/>
    <col min="5166" max="5166" width="12.7109375" style="8" customWidth="1"/>
    <col min="5167" max="5169" width="0" style="8" hidden="1" customWidth="1"/>
    <col min="5170" max="5170" width="2.7109375" style="8" customWidth="1"/>
    <col min="5171" max="5171" width="12.7109375" style="8" customWidth="1"/>
    <col min="5172" max="5172" width="13.140625" style="8" bestFit="1" customWidth="1"/>
    <col min="5173" max="5173" width="5.7109375" style="8" customWidth="1"/>
    <col min="5174" max="5181" width="0" style="8" hidden="1" customWidth="1"/>
    <col min="5182" max="5182" width="34.5703125" style="8" customWidth="1"/>
    <col min="5183" max="5375" width="9.140625" style="8"/>
    <col min="5376" max="5376" width="7.85546875" style="8" customWidth="1"/>
    <col min="5377" max="5378" width="3" style="8" customWidth="1"/>
    <col min="5379" max="5379" width="22.5703125" style="8" customWidth="1"/>
    <col min="5380" max="5380" width="2.28515625" style="8" customWidth="1"/>
    <col min="5381" max="5386" width="0" style="8" hidden="1" customWidth="1"/>
    <col min="5387" max="5387" width="12.85546875" style="8" customWidth="1"/>
    <col min="5388" max="5390" width="0" style="8" hidden="1" customWidth="1"/>
    <col min="5391" max="5391" width="2.7109375" style="8" customWidth="1"/>
    <col min="5392" max="5397" width="0" style="8" hidden="1" customWidth="1"/>
    <col min="5398" max="5398" width="12.7109375" style="8" customWidth="1"/>
    <col min="5399" max="5401" width="0" style="8" hidden="1" customWidth="1"/>
    <col min="5402" max="5402" width="2.28515625" style="8" customWidth="1"/>
    <col min="5403" max="5408" width="0" style="8" hidden="1" customWidth="1"/>
    <col min="5409" max="5409" width="12.7109375" style="8" customWidth="1"/>
    <col min="5410" max="5412" width="0" style="8" hidden="1" customWidth="1"/>
    <col min="5413" max="5413" width="2.28515625" style="8" customWidth="1"/>
    <col min="5414" max="5414" width="12.7109375" style="8" customWidth="1"/>
    <col min="5415" max="5421" width="0" style="8" hidden="1" customWidth="1"/>
    <col min="5422" max="5422" width="12.7109375" style="8" customWidth="1"/>
    <col min="5423" max="5425" width="0" style="8" hidden="1" customWidth="1"/>
    <col min="5426" max="5426" width="2.7109375" style="8" customWidth="1"/>
    <col min="5427" max="5427" width="12.7109375" style="8" customWidth="1"/>
    <col min="5428" max="5428" width="13.140625" style="8" bestFit="1" customWidth="1"/>
    <col min="5429" max="5429" width="5.7109375" style="8" customWidth="1"/>
    <col min="5430" max="5437" width="0" style="8" hidden="1" customWidth="1"/>
    <col min="5438" max="5438" width="34.5703125" style="8" customWidth="1"/>
    <col min="5439" max="5631" width="9.140625" style="8"/>
    <col min="5632" max="5632" width="7.85546875" style="8" customWidth="1"/>
    <col min="5633" max="5634" width="3" style="8" customWidth="1"/>
    <col min="5635" max="5635" width="22.5703125" style="8" customWidth="1"/>
    <col min="5636" max="5636" width="2.28515625" style="8" customWidth="1"/>
    <col min="5637" max="5642" width="0" style="8" hidden="1" customWidth="1"/>
    <col min="5643" max="5643" width="12.85546875" style="8" customWidth="1"/>
    <col min="5644" max="5646" width="0" style="8" hidden="1" customWidth="1"/>
    <col min="5647" max="5647" width="2.7109375" style="8" customWidth="1"/>
    <col min="5648" max="5653" width="0" style="8" hidden="1" customWidth="1"/>
    <col min="5654" max="5654" width="12.7109375" style="8" customWidth="1"/>
    <col min="5655" max="5657" width="0" style="8" hidden="1" customWidth="1"/>
    <col min="5658" max="5658" width="2.28515625" style="8" customWidth="1"/>
    <col min="5659" max="5664" width="0" style="8" hidden="1" customWidth="1"/>
    <col min="5665" max="5665" width="12.7109375" style="8" customWidth="1"/>
    <col min="5666" max="5668" width="0" style="8" hidden="1" customWidth="1"/>
    <col min="5669" max="5669" width="2.28515625" style="8" customWidth="1"/>
    <col min="5670" max="5670" width="12.7109375" style="8" customWidth="1"/>
    <col min="5671" max="5677" width="0" style="8" hidden="1" customWidth="1"/>
    <col min="5678" max="5678" width="12.7109375" style="8" customWidth="1"/>
    <col min="5679" max="5681" width="0" style="8" hidden="1" customWidth="1"/>
    <col min="5682" max="5682" width="2.7109375" style="8" customWidth="1"/>
    <col min="5683" max="5683" width="12.7109375" style="8" customWidth="1"/>
    <col min="5684" max="5684" width="13.140625" style="8" bestFit="1" customWidth="1"/>
    <col min="5685" max="5685" width="5.7109375" style="8" customWidth="1"/>
    <col min="5686" max="5693" width="0" style="8" hidden="1" customWidth="1"/>
    <col min="5694" max="5694" width="34.5703125" style="8" customWidth="1"/>
    <col min="5695" max="5887" width="9.140625" style="8"/>
    <col min="5888" max="5888" width="7.85546875" style="8" customWidth="1"/>
    <col min="5889" max="5890" width="3" style="8" customWidth="1"/>
    <col min="5891" max="5891" width="22.5703125" style="8" customWidth="1"/>
    <col min="5892" max="5892" width="2.28515625" style="8" customWidth="1"/>
    <col min="5893" max="5898" width="0" style="8" hidden="1" customWidth="1"/>
    <col min="5899" max="5899" width="12.85546875" style="8" customWidth="1"/>
    <col min="5900" max="5902" width="0" style="8" hidden="1" customWidth="1"/>
    <col min="5903" max="5903" width="2.7109375" style="8" customWidth="1"/>
    <col min="5904" max="5909" width="0" style="8" hidden="1" customWidth="1"/>
    <col min="5910" max="5910" width="12.7109375" style="8" customWidth="1"/>
    <col min="5911" max="5913" width="0" style="8" hidden="1" customWidth="1"/>
    <col min="5914" max="5914" width="2.28515625" style="8" customWidth="1"/>
    <col min="5915" max="5920" width="0" style="8" hidden="1" customWidth="1"/>
    <col min="5921" max="5921" width="12.7109375" style="8" customWidth="1"/>
    <col min="5922" max="5924" width="0" style="8" hidden="1" customWidth="1"/>
    <col min="5925" max="5925" width="2.28515625" style="8" customWidth="1"/>
    <col min="5926" max="5926" width="12.7109375" style="8" customWidth="1"/>
    <col min="5927" max="5933" width="0" style="8" hidden="1" customWidth="1"/>
    <col min="5934" max="5934" width="12.7109375" style="8" customWidth="1"/>
    <col min="5935" max="5937" width="0" style="8" hidden="1" customWidth="1"/>
    <col min="5938" max="5938" width="2.7109375" style="8" customWidth="1"/>
    <col min="5939" max="5939" width="12.7109375" style="8" customWidth="1"/>
    <col min="5940" max="5940" width="13.140625" style="8" bestFit="1" customWidth="1"/>
    <col min="5941" max="5941" width="5.7109375" style="8" customWidth="1"/>
    <col min="5942" max="5949" width="0" style="8" hidden="1" customWidth="1"/>
    <col min="5950" max="5950" width="34.5703125" style="8" customWidth="1"/>
    <col min="5951" max="6143" width="9.140625" style="8"/>
    <col min="6144" max="6144" width="7.85546875" style="8" customWidth="1"/>
    <col min="6145" max="6146" width="3" style="8" customWidth="1"/>
    <col min="6147" max="6147" width="22.5703125" style="8" customWidth="1"/>
    <col min="6148" max="6148" width="2.28515625" style="8" customWidth="1"/>
    <col min="6149" max="6154" width="0" style="8" hidden="1" customWidth="1"/>
    <col min="6155" max="6155" width="12.85546875" style="8" customWidth="1"/>
    <col min="6156" max="6158" width="0" style="8" hidden="1" customWidth="1"/>
    <col min="6159" max="6159" width="2.7109375" style="8" customWidth="1"/>
    <col min="6160" max="6165" width="0" style="8" hidden="1" customWidth="1"/>
    <col min="6166" max="6166" width="12.7109375" style="8" customWidth="1"/>
    <col min="6167" max="6169" width="0" style="8" hidden="1" customWidth="1"/>
    <col min="6170" max="6170" width="2.28515625" style="8" customWidth="1"/>
    <col min="6171" max="6176" width="0" style="8" hidden="1" customWidth="1"/>
    <col min="6177" max="6177" width="12.7109375" style="8" customWidth="1"/>
    <col min="6178" max="6180" width="0" style="8" hidden="1" customWidth="1"/>
    <col min="6181" max="6181" width="2.28515625" style="8" customWidth="1"/>
    <col min="6182" max="6182" width="12.7109375" style="8" customWidth="1"/>
    <col min="6183" max="6189" width="0" style="8" hidden="1" customWidth="1"/>
    <col min="6190" max="6190" width="12.7109375" style="8" customWidth="1"/>
    <col min="6191" max="6193" width="0" style="8" hidden="1" customWidth="1"/>
    <col min="6194" max="6194" width="2.7109375" style="8" customWidth="1"/>
    <col min="6195" max="6195" width="12.7109375" style="8" customWidth="1"/>
    <col min="6196" max="6196" width="13.140625" style="8" bestFit="1" customWidth="1"/>
    <col min="6197" max="6197" width="5.7109375" style="8" customWidth="1"/>
    <col min="6198" max="6205" width="0" style="8" hidden="1" customWidth="1"/>
    <col min="6206" max="6206" width="34.5703125" style="8" customWidth="1"/>
    <col min="6207" max="6399" width="9.140625" style="8"/>
    <col min="6400" max="6400" width="7.85546875" style="8" customWidth="1"/>
    <col min="6401" max="6402" width="3" style="8" customWidth="1"/>
    <col min="6403" max="6403" width="22.5703125" style="8" customWidth="1"/>
    <col min="6404" max="6404" width="2.28515625" style="8" customWidth="1"/>
    <col min="6405" max="6410" width="0" style="8" hidden="1" customWidth="1"/>
    <col min="6411" max="6411" width="12.85546875" style="8" customWidth="1"/>
    <col min="6412" max="6414" width="0" style="8" hidden="1" customWidth="1"/>
    <col min="6415" max="6415" width="2.7109375" style="8" customWidth="1"/>
    <col min="6416" max="6421" width="0" style="8" hidden="1" customWidth="1"/>
    <col min="6422" max="6422" width="12.7109375" style="8" customWidth="1"/>
    <col min="6423" max="6425" width="0" style="8" hidden="1" customWidth="1"/>
    <col min="6426" max="6426" width="2.28515625" style="8" customWidth="1"/>
    <col min="6427" max="6432" width="0" style="8" hidden="1" customWidth="1"/>
    <col min="6433" max="6433" width="12.7109375" style="8" customWidth="1"/>
    <col min="6434" max="6436" width="0" style="8" hidden="1" customWidth="1"/>
    <col min="6437" max="6437" width="2.28515625" style="8" customWidth="1"/>
    <col min="6438" max="6438" width="12.7109375" style="8" customWidth="1"/>
    <col min="6439" max="6445" width="0" style="8" hidden="1" customWidth="1"/>
    <col min="6446" max="6446" width="12.7109375" style="8" customWidth="1"/>
    <col min="6447" max="6449" width="0" style="8" hidden="1" customWidth="1"/>
    <col min="6450" max="6450" width="2.7109375" style="8" customWidth="1"/>
    <col min="6451" max="6451" width="12.7109375" style="8" customWidth="1"/>
    <col min="6452" max="6452" width="13.140625" style="8" bestFit="1" customWidth="1"/>
    <col min="6453" max="6453" width="5.7109375" style="8" customWidth="1"/>
    <col min="6454" max="6461" width="0" style="8" hidden="1" customWidth="1"/>
    <col min="6462" max="6462" width="34.5703125" style="8" customWidth="1"/>
    <col min="6463" max="6655" width="9.140625" style="8"/>
    <col min="6656" max="6656" width="7.85546875" style="8" customWidth="1"/>
    <col min="6657" max="6658" width="3" style="8" customWidth="1"/>
    <col min="6659" max="6659" width="22.5703125" style="8" customWidth="1"/>
    <col min="6660" max="6660" width="2.28515625" style="8" customWidth="1"/>
    <col min="6661" max="6666" width="0" style="8" hidden="1" customWidth="1"/>
    <col min="6667" max="6667" width="12.85546875" style="8" customWidth="1"/>
    <col min="6668" max="6670" width="0" style="8" hidden="1" customWidth="1"/>
    <col min="6671" max="6671" width="2.7109375" style="8" customWidth="1"/>
    <col min="6672" max="6677" width="0" style="8" hidden="1" customWidth="1"/>
    <col min="6678" max="6678" width="12.7109375" style="8" customWidth="1"/>
    <col min="6679" max="6681" width="0" style="8" hidden="1" customWidth="1"/>
    <col min="6682" max="6682" width="2.28515625" style="8" customWidth="1"/>
    <col min="6683" max="6688" width="0" style="8" hidden="1" customWidth="1"/>
    <col min="6689" max="6689" width="12.7109375" style="8" customWidth="1"/>
    <col min="6690" max="6692" width="0" style="8" hidden="1" customWidth="1"/>
    <col min="6693" max="6693" width="2.28515625" style="8" customWidth="1"/>
    <col min="6694" max="6694" width="12.7109375" style="8" customWidth="1"/>
    <col min="6695" max="6701" width="0" style="8" hidden="1" customWidth="1"/>
    <col min="6702" max="6702" width="12.7109375" style="8" customWidth="1"/>
    <col min="6703" max="6705" width="0" style="8" hidden="1" customWidth="1"/>
    <col min="6706" max="6706" width="2.7109375" style="8" customWidth="1"/>
    <col min="6707" max="6707" width="12.7109375" style="8" customWidth="1"/>
    <col min="6708" max="6708" width="13.140625" style="8" bestFit="1" customWidth="1"/>
    <col min="6709" max="6709" width="5.7109375" style="8" customWidth="1"/>
    <col min="6710" max="6717" width="0" style="8" hidden="1" customWidth="1"/>
    <col min="6718" max="6718" width="34.5703125" style="8" customWidth="1"/>
    <col min="6719" max="6911" width="9.140625" style="8"/>
    <col min="6912" max="6912" width="7.85546875" style="8" customWidth="1"/>
    <col min="6913" max="6914" width="3" style="8" customWidth="1"/>
    <col min="6915" max="6915" width="22.5703125" style="8" customWidth="1"/>
    <col min="6916" max="6916" width="2.28515625" style="8" customWidth="1"/>
    <col min="6917" max="6922" width="0" style="8" hidden="1" customWidth="1"/>
    <col min="6923" max="6923" width="12.85546875" style="8" customWidth="1"/>
    <col min="6924" max="6926" width="0" style="8" hidden="1" customWidth="1"/>
    <col min="6927" max="6927" width="2.7109375" style="8" customWidth="1"/>
    <col min="6928" max="6933" width="0" style="8" hidden="1" customWidth="1"/>
    <col min="6934" max="6934" width="12.7109375" style="8" customWidth="1"/>
    <col min="6935" max="6937" width="0" style="8" hidden="1" customWidth="1"/>
    <col min="6938" max="6938" width="2.28515625" style="8" customWidth="1"/>
    <col min="6939" max="6944" width="0" style="8" hidden="1" customWidth="1"/>
    <col min="6945" max="6945" width="12.7109375" style="8" customWidth="1"/>
    <col min="6946" max="6948" width="0" style="8" hidden="1" customWidth="1"/>
    <col min="6949" max="6949" width="2.28515625" style="8" customWidth="1"/>
    <col min="6950" max="6950" width="12.7109375" style="8" customWidth="1"/>
    <col min="6951" max="6957" width="0" style="8" hidden="1" customWidth="1"/>
    <col min="6958" max="6958" width="12.7109375" style="8" customWidth="1"/>
    <col min="6959" max="6961" width="0" style="8" hidden="1" customWidth="1"/>
    <col min="6962" max="6962" width="2.7109375" style="8" customWidth="1"/>
    <col min="6963" max="6963" width="12.7109375" style="8" customWidth="1"/>
    <col min="6964" max="6964" width="13.140625" style="8" bestFit="1" customWidth="1"/>
    <col min="6965" max="6965" width="5.7109375" style="8" customWidth="1"/>
    <col min="6966" max="6973" width="0" style="8" hidden="1" customWidth="1"/>
    <col min="6974" max="6974" width="34.5703125" style="8" customWidth="1"/>
    <col min="6975" max="7167" width="9.140625" style="8"/>
    <col min="7168" max="7168" width="7.85546875" style="8" customWidth="1"/>
    <col min="7169" max="7170" width="3" style="8" customWidth="1"/>
    <col min="7171" max="7171" width="22.5703125" style="8" customWidth="1"/>
    <col min="7172" max="7172" width="2.28515625" style="8" customWidth="1"/>
    <col min="7173" max="7178" width="0" style="8" hidden="1" customWidth="1"/>
    <col min="7179" max="7179" width="12.85546875" style="8" customWidth="1"/>
    <col min="7180" max="7182" width="0" style="8" hidden="1" customWidth="1"/>
    <col min="7183" max="7183" width="2.7109375" style="8" customWidth="1"/>
    <col min="7184" max="7189" width="0" style="8" hidden="1" customWidth="1"/>
    <col min="7190" max="7190" width="12.7109375" style="8" customWidth="1"/>
    <col min="7191" max="7193" width="0" style="8" hidden="1" customWidth="1"/>
    <col min="7194" max="7194" width="2.28515625" style="8" customWidth="1"/>
    <col min="7195" max="7200" width="0" style="8" hidden="1" customWidth="1"/>
    <col min="7201" max="7201" width="12.7109375" style="8" customWidth="1"/>
    <col min="7202" max="7204" width="0" style="8" hidden="1" customWidth="1"/>
    <col min="7205" max="7205" width="2.28515625" style="8" customWidth="1"/>
    <col min="7206" max="7206" width="12.7109375" style="8" customWidth="1"/>
    <col min="7207" max="7213" width="0" style="8" hidden="1" customWidth="1"/>
    <col min="7214" max="7214" width="12.7109375" style="8" customWidth="1"/>
    <col min="7215" max="7217" width="0" style="8" hidden="1" customWidth="1"/>
    <col min="7218" max="7218" width="2.7109375" style="8" customWidth="1"/>
    <col min="7219" max="7219" width="12.7109375" style="8" customWidth="1"/>
    <col min="7220" max="7220" width="13.140625" style="8" bestFit="1" customWidth="1"/>
    <col min="7221" max="7221" width="5.7109375" style="8" customWidth="1"/>
    <col min="7222" max="7229" width="0" style="8" hidden="1" customWidth="1"/>
    <col min="7230" max="7230" width="34.5703125" style="8" customWidth="1"/>
    <col min="7231" max="7423" width="9.140625" style="8"/>
    <col min="7424" max="7424" width="7.85546875" style="8" customWidth="1"/>
    <col min="7425" max="7426" width="3" style="8" customWidth="1"/>
    <col min="7427" max="7427" width="22.5703125" style="8" customWidth="1"/>
    <col min="7428" max="7428" width="2.28515625" style="8" customWidth="1"/>
    <col min="7429" max="7434" width="0" style="8" hidden="1" customWidth="1"/>
    <col min="7435" max="7435" width="12.85546875" style="8" customWidth="1"/>
    <col min="7436" max="7438" width="0" style="8" hidden="1" customWidth="1"/>
    <col min="7439" max="7439" width="2.7109375" style="8" customWidth="1"/>
    <col min="7440" max="7445" width="0" style="8" hidden="1" customWidth="1"/>
    <col min="7446" max="7446" width="12.7109375" style="8" customWidth="1"/>
    <col min="7447" max="7449" width="0" style="8" hidden="1" customWidth="1"/>
    <col min="7450" max="7450" width="2.28515625" style="8" customWidth="1"/>
    <col min="7451" max="7456" width="0" style="8" hidden="1" customWidth="1"/>
    <col min="7457" max="7457" width="12.7109375" style="8" customWidth="1"/>
    <col min="7458" max="7460" width="0" style="8" hidden="1" customWidth="1"/>
    <col min="7461" max="7461" width="2.28515625" style="8" customWidth="1"/>
    <col min="7462" max="7462" width="12.7109375" style="8" customWidth="1"/>
    <col min="7463" max="7469" width="0" style="8" hidden="1" customWidth="1"/>
    <col min="7470" max="7470" width="12.7109375" style="8" customWidth="1"/>
    <col min="7471" max="7473" width="0" style="8" hidden="1" customWidth="1"/>
    <col min="7474" max="7474" width="2.7109375" style="8" customWidth="1"/>
    <col min="7475" max="7475" width="12.7109375" style="8" customWidth="1"/>
    <col min="7476" max="7476" width="13.140625" style="8" bestFit="1" customWidth="1"/>
    <col min="7477" max="7477" width="5.7109375" style="8" customWidth="1"/>
    <col min="7478" max="7485" width="0" style="8" hidden="1" customWidth="1"/>
    <col min="7486" max="7486" width="34.5703125" style="8" customWidth="1"/>
    <col min="7487" max="7679" width="9.140625" style="8"/>
    <col min="7680" max="7680" width="7.85546875" style="8" customWidth="1"/>
    <col min="7681" max="7682" width="3" style="8" customWidth="1"/>
    <col min="7683" max="7683" width="22.5703125" style="8" customWidth="1"/>
    <col min="7684" max="7684" width="2.28515625" style="8" customWidth="1"/>
    <col min="7685" max="7690" width="0" style="8" hidden="1" customWidth="1"/>
    <col min="7691" max="7691" width="12.85546875" style="8" customWidth="1"/>
    <col min="7692" max="7694" width="0" style="8" hidden="1" customWidth="1"/>
    <col min="7695" max="7695" width="2.7109375" style="8" customWidth="1"/>
    <col min="7696" max="7701" width="0" style="8" hidden="1" customWidth="1"/>
    <col min="7702" max="7702" width="12.7109375" style="8" customWidth="1"/>
    <col min="7703" max="7705" width="0" style="8" hidden="1" customWidth="1"/>
    <col min="7706" max="7706" width="2.28515625" style="8" customWidth="1"/>
    <col min="7707" max="7712" width="0" style="8" hidden="1" customWidth="1"/>
    <col min="7713" max="7713" width="12.7109375" style="8" customWidth="1"/>
    <col min="7714" max="7716" width="0" style="8" hidden="1" customWidth="1"/>
    <col min="7717" max="7717" width="2.28515625" style="8" customWidth="1"/>
    <col min="7718" max="7718" width="12.7109375" style="8" customWidth="1"/>
    <col min="7719" max="7725" width="0" style="8" hidden="1" customWidth="1"/>
    <col min="7726" max="7726" width="12.7109375" style="8" customWidth="1"/>
    <col min="7727" max="7729" width="0" style="8" hidden="1" customWidth="1"/>
    <col min="7730" max="7730" width="2.7109375" style="8" customWidth="1"/>
    <col min="7731" max="7731" width="12.7109375" style="8" customWidth="1"/>
    <col min="7732" max="7732" width="13.140625" style="8" bestFit="1" customWidth="1"/>
    <col min="7733" max="7733" width="5.7109375" style="8" customWidth="1"/>
    <col min="7734" max="7741" width="0" style="8" hidden="1" customWidth="1"/>
    <col min="7742" max="7742" width="34.5703125" style="8" customWidth="1"/>
    <col min="7743" max="7935" width="9.140625" style="8"/>
    <col min="7936" max="7936" width="7.85546875" style="8" customWidth="1"/>
    <col min="7937" max="7938" width="3" style="8" customWidth="1"/>
    <col min="7939" max="7939" width="22.5703125" style="8" customWidth="1"/>
    <col min="7940" max="7940" width="2.28515625" style="8" customWidth="1"/>
    <col min="7941" max="7946" width="0" style="8" hidden="1" customWidth="1"/>
    <col min="7947" max="7947" width="12.85546875" style="8" customWidth="1"/>
    <col min="7948" max="7950" width="0" style="8" hidden="1" customWidth="1"/>
    <col min="7951" max="7951" width="2.7109375" style="8" customWidth="1"/>
    <col min="7952" max="7957" width="0" style="8" hidden="1" customWidth="1"/>
    <col min="7958" max="7958" width="12.7109375" style="8" customWidth="1"/>
    <col min="7959" max="7961" width="0" style="8" hidden="1" customWidth="1"/>
    <col min="7962" max="7962" width="2.28515625" style="8" customWidth="1"/>
    <col min="7963" max="7968" width="0" style="8" hidden="1" customWidth="1"/>
    <col min="7969" max="7969" width="12.7109375" style="8" customWidth="1"/>
    <col min="7970" max="7972" width="0" style="8" hidden="1" customWidth="1"/>
    <col min="7973" max="7973" width="2.28515625" style="8" customWidth="1"/>
    <col min="7974" max="7974" width="12.7109375" style="8" customWidth="1"/>
    <col min="7975" max="7981" width="0" style="8" hidden="1" customWidth="1"/>
    <col min="7982" max="7982" width="12.7109375" style="8" customWidth="1"/>
    <col min="7983" max="7985" width="0" style="8" hidden="1" customWidth="1"/>
    <col min="7986" max="7986" width="2.7109375" style="8" customWidth="1"/>
    <col min="7987" max="7987" width="12.7109375" style="8" customWidth="1"/>
    <col min="7988" max="7988" width="13.140625" style="8" bestFit="1" customWidth="1"/>
    <col min="7989" max="7989" width="5.7109375" style="8" customWidth="1"/>
    <col min="7990" max="7997" width="0" style="8" hidden="1" customWidth="1"/>
    <col min="7998" max="7998" width="34.5703125" style="8" customWidth="1"/>
    <col min="7999" max="8191" width="9.140625" style="8"/>
    <col min="8192" max="8192" width="7.85546875" style="8" customWidth="1"/>
    <col min="8193" max="8194" width="3" style="8" customWidth="1"/>
    <col min="8195" max="8195" width="22.5703125" style="8" customWidth="1"/>
    <col min="8196" max="8196" width="2.28515625" style="8" customWidth="1"/>
    <col min="8197" max="8202" width="0" style="8" hidden="1" customWidth="1"/>
    <col min="8203" max="8203" width="12.85546875" style="8" customWidth="1"/>
    <col min="8204" max="8206" width="0" style="8" hidden="1" customWidth="1"/>
    <col min="8207" max="8207" width="2.7109375" style="8" customWidth="1"/>
    <col min="8208" max="8213" width="0" style="8" hidden="1" customWidth="1"/>
    <col min="8214" max="8214" width="12.7109375" style="8" customWidth="1"/>
    <col min="8215" max="8217" width="0" style="8" hidden="1" customWidth="1"/>
    <col min="8218" max="8218" width="2.28515625" style="8" customWidth="1"/>
    <col min="8219" max="8224" width="0" style="8" hidden="1" customWidth="1"/>
    <col min="8225" max="8225" width="12.7109375" style="8" customWidth="1"/>
    <col min="8226" max="8228" width="0" style="8" hidden="1" customWidth="1"/>
    <col min="8229" max="8229" width="2.28515625" style="8" customWidth="1"/>
    <col min="8230" max="8230" width="12.7109375" style="8" customWidth="1"/>
    <col min="8231" max="8237" width="0" style="8" hidden="1" customWidth="1"/>
    <col min="8238" max="8238" width="12.7109375" style="8" customWidth="1"/>
    <col min="8239" max="8241" width="0" style="8" hidden="1" customWidth="1"/>
    <col min="8242" max="8242" width="2.7109375" style="8" customWidth="1"/>
    <col min="8243" max="8243" width="12.7109375" style="8" customWidth="1"/>
    <col min="8244" max="8244" width="13.140625" style="8" bestFit="1" customWidth="1"/>
    <col min="8245" max="8245" width="5.7109375" style="8" customWidth="1"/>
    <col min="8246" max="8253" width="0" style="8" hidden="1" customWidth="1"/>
    <col min="8254" max="8254" width="34.5703125" style="8" customWidth="1"/>
    <col min="8255" max="8447" width="9.140625" style="8"/>
    <col min="8448" max="8448" width="7.85546875" style="8" customWidth="1"/>
    <col min="8449" max="8450" width="3" style="8" customWidth="1"/>
    <col min="8451" max="8451" width="22.5703125" style="8" customWidth="1"/>
    <col min="8452" max="8452" width="2.28515625" style="8" customWidth="1"/>
    <col min="8453" max="8458" width="0" style="8" hidden="1" customWidth="1"/>
    <col min="8459" max="8459" width="12.85546875" style="8" customWidth="1"/>
    <col min="8460" max="8462" width="0" style="8" hidden="1" customWidth="1"/>
    <col min="8463" max="8463" width="2.7109375" style="8" customWidth="1"/>
    <col min="8464" max="8469" width="0" style="8" hidden="1" customWidth="1"/>
    <col min="8470" max="8470" width="12.7109375" style="8" customWidth="1"/>
    <col min="8471" max="8473" width="0" style="8" hidden="1" customWidth="1"/>
    <col min="8474" max="8474" width="2.28515625" style="8" customWidth="1"/>
    <col min="8475" max="8480" width="0" style="8" hidden="1" customWidth="1"/>
    <col min="8481" max="8481" width="12.7109375" style="8" customWidth="1"/>
    <col min="8482" max="8484" width="0" style="8" hidden="1" customWidth="1"/>
    <col min="8485" max="8485" width="2.28515625" style="8" customWidth="1"/>
    <col min="8486" max="8486" width="12.7109375" style="8" customWidth="1"/>
    <col min="8487" max="8493" width="0" style="8" hidden="1" customWidth="1"/>
    <col min="8494" max="8494" width="12.7109375" style="8" customWidth="1"/>
    <col min="8495" max="8497" width="0" style="8" hidden="1" customWidth="1"/>
    <col min="8498" max="8498" width="2.7109375" style="8" customWidth="1"/>
    <col min="8499" max="8499" width="12.7109375" style="8" customWidth="1"/>
    <col min="8500" max="8500" width="13.140625" style="8" bestFit="1" customWidth="1"/>
    <col min="8501" max="8501" width="5.7109375" style="8" customWidth="1"/>
    <col min="8502" max="8509" width="0" style="8" hidden="1" customWidth="1"/>
    <col min="8510" max="8510" width="34.5703125" style="8" customWidth="1"/>
    <col min="8511" max="8703" width="9.140625" style="8"/>
    <col min="8704" max="8704" width="7.85546875" style="8" customWidth="1"/>
    <col min="8705" max="8706" width="3" style="8" customWidth="1"/>
    <col min="8707" max="8707" width="22.5703125" style="8" customWidth="1"/>
    <col min="8708" max="8708" width="2.28515625" style="8" customWidth="1"/>
    <col min="8709" max="8714" width="0" style="8" hidden="1" customWidth="1"/>
    <col min="8715" max="8715" width="12.85546875" style="8" customWidth="1"/>
    <col min="8716" max="8718" width="0" style="8" hidden="1" customWidth="1"/>
    <col min="8719" max="8719" width="2.7109375" style="8" customWidth="1"/>
    <col min="8720" max="8725" width="0" style="8" hidden="1" customWidth="1"/>
    <col min="8726" max="8726" width="12.7109375" style="8" customWidth="1"/>
    <col min="8727" max="8729" width="0" style="8" hidden="1" customWidth="1"/>
    <col min="8730" max="8730" width="2.28515625" style="8" customWidth="1"/>
    <col min="8731" max="8736" width="0" style="8" hidden="1" customWidth="1"/>
    <col min="8737" max="8737" width="12.7109375" style="8" customWidth="1"/>
    <col min="8738" max="8740" width="0" style="8" hidden="1" customWidth="1"/>
    <col min="8741" max="8741" width="2.28515625" style="8" customWidth="1"/>
    <col min="8742" max="8742" width="12.7109375" style="8" customWidth="1"/>
    <col min="8743" max="8749" width="0" style="8" hidden="1" customWidth="1"/>
    <col min="8750" max="8750" width="12.7109375" style="8" customWidth="1"/>
    <col min="8751" max="8753" width="0" style="8" hidden="1" customWidth="1"/>
    <col min="8754" max="8754" width="2.7109375" style="8" customWidth="1"/>
    <col min="8755" max="8755" width="12.7109375" style="8" customWidth="1"/>
    <col min="8756" max="8756" width="13.140625" style="8" bestFit="1" customWidth="1"/>
    <col min="8757" max="8757" width="5.7109375" style="8" customWidth="1"/>
    <col min="8758" max="8765" width="0" style="8" hidden="1" customWidth="1"/>
    <col min="8766" max="8766" width="34.5703125" style="8" customWidth="1"/>
    <col min="8767" max="8959" width="9.140625" style="8"/>
    <col min="8960" max="8960" width="7.85546875" style="8" customWidth="1"/>
    <col min="8961" max="8962" width="3" style="8" customWidth="1"/>
    <col min="8963" max="8963" width="22.5703125" style="8" customWidth="1"/>
    <col min="8964" max="8964" width="2.28515625" style="8" customWidth="1"/>
    <col min="8965" max="8970" width="0" style="8" hidden="1" customWidth="1"/>
    <col min="8971" max="8971" width="12.85546875" style="8" customWidth="1"/>
    <col min="8972" max="8974" width="0" style="8" hidden="1" customWidth="1"/>
    <col min="8975" max="8975" width="2.7109375" style="8" customWidth="1"/>
    <col min="8976" max="8981" width="0" style="8" hidden="1" customWidth="1"/>
    <col min="8982" max="8982" width="12.7109375" style="8" customWidth="1"/>
    <col min="8983" max="8985" width="0" style="8" hidden="1" customWidth="1"/>
    <col min="8986" max="8986" width="2.28515625" style="8" customWidth="1"/>
    <col min="8987" max="8992" width="0" style="8" hidden="1" customWidth="1"/>
    <col min="8993" max="8993" width="12.7109375" style="8" customWidth="1"/>
    <col min="8994" max="8996" width="0" style="8" hidden="1" customWidth="1"/>
    <col min="8997" max="8997" width="2.28515625" style="8" customWidth="1"/>
    <col min="8998" max="8998" width="12.7109375" style="8" customWidth="1"/>
    <col min="8999" max="9005" width="0" style="8" hidden="1" customWidth="1"/>
    <col min="9006" max="9006" width="12.7109375" style="8" customWidth="1"/>
    <col min="9007" max="9009" width="0" style="8" hidden="1" customWidth="1"/>
    <col min="9010" max="9010" width="2.7109375" style="8" customWidth="1"/>
    <col min="9011" max="9011" width="12.7109375" style="8" customWidth="1"/>
    <col min="9012" max="9012" width="13.140625" style="8" bestFit="1" customWidth="1"/>
    <col min="9013" max="9013" width="5.7109375" style="8" customWidth="1"/>
    <col min="9014" max="9021" width="0" style="8" hidden="1" customWidth="1"/>
    <col min="9022" max="9022" width="34.5703125" style="8" customWidth="1"/>
    <col min="9023" max="9215" width="9.140625" style="8"/>
    <col min="9216" max="9216" width="7.85546875" style="8" customWidth="1"/>
    <col min="9217" max="9218" width="3" style="8" customWidth="1"/>
    <col min="9219" max="9219" width="22.5703125" style="8" customWidth="1"/>
    <col min="9220" max="9220" width="2.28515625" style="8" customWidth="1"/>
    <col min="9221" max="9226" width="0" style="8" hidden="1" customWidth="1"/>
    <col min="9227" max="9227" width="12.85546875" style="8" customWidth="1"/>
    <col min="9228" max="9230" width="0" style="8" hidden="1" customWidth="1"/>
    <col min="9231" max="9231" width="2.7109375" style="8" customWidth="1"/>
    <col min="9232" max="9237" width="0" style="8" hidden="1" customWidth="1"/>
    <col min="9238" max="9238" width="12.7109375" style="8" customWidth="1"/>
    <col min="9239" max="9241" width="0" style="8" hidden="1" customWidth="1"/>
    <col min="9242" max="9242" width="2.28515625" style="8" customWidth="1"/>
    <col min="9243" max="9248" width="0" style="8" hidden="1" customWidth="1"/>
    <col min="9249" max="9249" width="12.7109375" style="8" customWidth="1"/>
    <col min="9250" max="9252" width="0" style="8" hidden="1" customWidth="1"/>
    <col min="9253" max="9253" width="2.28515625" style="8" customWidth="1"/>
    <col min="9254" max="9254" width="12.7109375" style="8" customWidth="1"/>
    <col min="9255" max="9261" width="0" style="8" hidden="1" customWidth="1"/>
    <col min="9262" max="9262" width="12.7109375" style="8" customWidth="1"/>
    <col min="9263" max="9265" width="0" style="8" hidden="1" customWidth="1"/>
    <col min="9266" max="9266" width="2.7109375" style="8" customWidth="1"/>
    <col min="9267" max="9267" width="12.7109375" style="8" customWidth="1"/>
    <col min="9268" max="9268" width="13.140625" style="8" bestFit="1" customWidth="1"/>
    <col min="9269" max="9269" width="5.7109375" style="8" customWidth="1"/>
    <col min="9270" max="9277" width="0" style="8" hidden="1" customWidth="1"/>
    <col min="9278" max="9278" width="34.5703125" style="8" customWidth="1"/>
    <col min="9279" max="9471" width="9.140625" style="8"/>
    <col min="9472" max="9472" width="7.85546875" style="8" customWidth="1"/>
    <col min="9473" max="9474" width="3" style="8" customWidth="1"/>
    <col min="9475" max="9475" width="22.5703125" style="8" customWidth="1"/>
    <col min="9476" max="9476" width="2.28515625" style="8" customWidth="1"/>
    <col min="9477" max="9482" width="0" style="8" hidden="1" customWidth="1"/>
    <col min="9483" max="9483" width="12.85546875" style="8" customWidth="1"/>
    <col min="9484" max="9486" width="0" style="8" hidden="1" customWidth="1"/>
    <col min="9487" max="9487" width="2.7109375" style="8" customWidth="1"/>
    <col min="9488" max="9493" width="0" style="8" hidden="1" customWidth="1"/>
    <col min="9494" max="9494" width="12.7109375" style="8" customWidth="1"/>
    <col min="9495" max="9497" width="0" style="8" hidden="1" customWidth="1"/>
    <col min="9498" max="9498" width="2.28515625" style="8" customWidth="1"/>
    <col min="9499" max="9504" width="0" style="8" hidden="1" customWidth="1"/>
    <col min="9505" max="9505" width="12.7109375" style="8" customWidth="1"/>
    <col min="9506" max="9508" width="0" style="8" hidden="1" customWidth="1"/>
    <col min="9509" max="9509" width="2.28515625" style="8" customWidth="1"/>
    <col min="9510" max="9510" width="12.7109375" style="8" customWidth="1"/>
    <col min="9511" max="9517" width="0" style="8" hidden="1" customWidth="1"/>
    <col min="9518" max="9518" width="12.7109375" style="8" customWidth="1"/>
    <col min="9519" max="9521" width="0" style="8" hidden="1" customWidth="1"/>
    <col min="9522" max="9522" width="2.7109375" style="8" customWidth="1"/>
    <col min="9523" max="9523" width="12.7109375" style="8" customWidth="1"/>
    <col min="9524" max="9524" width="13.140625" style="8" bestFit="1" customWidth="1"/>
    <col min="9525" max="9525" width="5.7109375" style="8" customWidth="1"/>
    <col min="9526" max="9533" width="0" style="8" hidden="1" customWidth="1"/>
    <col min="9534" max="9534" width="34.5703125" style="8" customWidth="1"/>
    <col min="9535" max="9727" width="9.140625" style="8"/>
    <col min="9728" max="9728" width="7.85546875" style="8" customWidth="1"/>
    <col min="9729" max="9730" width="3" style="8" customWidth="1"/>
    <col min="9731" max="9731" width="22.5703125" style="8" customWidth="1"/>
    <col min="9732" max="9732" width="2.28515625" style="8" customWidth="1"/>
    <col min="9733" max="9738" width="0" style="8" hidden="1" customWidth="1"/>
    <col min="9739" max="9739" width="12.85546875" style="8" customWidth="1"/>
    <col min="9740" max="9742" width="0" style="8" hidden="1" customWidth="1"/>
    <col min="9743" max="9743" width="2.7109375" style="8" customWidth="1"/>
    <col min="9744" max="9749" width="0" style="8" hidden="1" customWidth="1"/>
    <col min="9750" max="9750" width="12.7109375" style="8" customWidth="1"/>
    <col min="9751" max="9753" width="0" style="8" hidden="1" customWidth="1"/>
    <col min="9754" max="9754" width="2.28515625" style="8" customWidth="1"/>
    <col min="9755" max="9760" width="0" style="8" hidden="1" customWidth="1"/>
    <col min="9761" max="9761" width="12.7109375" style="8" customWidth="1"/>
    <col min="9762" max="9764" width="0" style="8" hidden="1" customWidth="1"/>
    <col min="9765" max="9765" width="2.28515625" style="8" customWidth="1"/>
    <col min="9766" max="9766" width="12.7109375" style="8" customWidth="1"/>
    <col min="9767" max="9773" width="0" style="8" hidden="1" customWidth="1"/>
    <col min="9774" max="9774" width="12.7109375" style="8" customWidth="1"/>
    <col min="9775" max="9777" width="0" style="8" hidden="1" customWidth="1"/>
    <col min="9778" max="9778" width="2.7109375" style="8" customWidth="1"/>
    <col min="9779" max="9779" width="12.7109375" style="8" customWidth="1"/>
    <col min="9780" max="9780" width="13.140625" style="8" bestFit="1" customWidth="1"/>
    <col min="9781" max="9781" width="5.7109375" style="8" customWidth="1"/>
    <col min="9782" max="9789" width="0" style="8" hidden="1" customWidth="1"/>
    <col min="9790" max="9790" width="34.5703125" style="8" customWidth="1"/>
    <col min="9791" max="9983" width="9.140625" style="8"/>
    <col min="9984" max="9984" width="7.85546875" style="8" customWidth="1"/>
    <col min="9985" max="9986" width="3" style="8" customWidth="1"/>
    <col min="9987" max="9987" width="22.5703125" style="8" customWidth="1"/>
    <col min="9988" max="9988" width="2.28515625" style="8" customWidth="1"/>
    <col min="9989" max="9994" width="0" style="8" hidden="1" customWidth="1"/>
    <col min="9995" max="9995" width="12.85546875" style="8" customWidth="1"/>
    <col min="9996" max="9998" width="0" style="8" hidden="1" customWidth="1"/>
    <col min="9999" max="9999" width="2.7109375" style="8" customWidth="1"/>
    <col min="10000" max="10005" width="0" style="8" hidden="1" customWidth="1"/>
    <col min="10006" max="10006" width="12.7109375" style="8" customWidth="1"/>
    <col min="10007" max="10009" width="0" style="8" hidden="1" customWidth="1"/>
    <col min="10010" max="10010" width="2.28515625" style="8" customWidth="1"/>
    <col min="10011" max="10016" width="0" style="8" hidden="1" customWidth="1"/>
    <col min="10017" max="10017" width="12.7109375" style="8" customWidth="1"/>
    <col min="10018" max="10020" width="0" style="8" hidden="1" customWidth="1"/>
    <col min="10021" max="10021" width="2.28515625" style="8" customWidth="1"/>
    <col min="10022" max="10022" width="12.7109375" style="8" customWidth="1"/>
    <col min="10023" max="10029" width="0" style="8" hidden="1" customWidth="1"/>
    <col min="10030" max="10030" width="12.7109375" style="8" customWidth="1"/>
    <col min="10031" max="10033" width="0" style="8" hidden="1" customWidth="1"/>
    <col min="10034" max="10034" width="2.7109375" style="8" customWidth="1"/>
    <col min="10035" max="10035" width="12.7109375" style="8" customWidth="1"/>
    <col min="10036" max="10036" width="13.140625" style="8" bestFit="1" customWidth="1"/>
    <col min="10037" max="10037" width="5.7109375" style="8" customWidth="1"/>
    <col min="10038" max="10045" width="0" style="8" hidden="1" customWidth="1"/>
    <col min="10046" max="10046" width="34.5703125" style="8" customWidth="1"/>
    <col min="10047" max="10239" width="9.140625" style="8"/>
    <col min="10240" max="10240" width="7.85546875" style="8" customWidth="1"/>
    <col min="10241" max="10242" width="3" style="8" customWidth="1"/>
    <col min="10243" max="10243" width="22.5703125" style="8" customWidth="1"/>
    <col min="10244" max="10244" width="2.28515625" style="8" customWidth="1"/>
    <col min="10245" max="10250" width="0" style="8" hidden="1" customWidth="1"/>
    <col min="10251" max="10251" width="12.85546875" style="8" customWidth="1"/>
    <col min="10252" max="10254" width="0" style="8" hidden="1" customWidth="1"/>
    <col min="10255" max="10255" width="2.7109375" style="8" customWidth="1"/>
    <col min="10256" max="10261" width="0" style="8" hidden="1" customWidth="1"/>
    <col min="10262" max="10262" width="12.7109375" style="8" customWidth="1"/>
    <col min="10263" max="10265" width="0" style="8" hidden="1" customWidth="1"/>
    <col min="10266" max="10266" width="2.28515625" style="8" customWidth="1"/>
    <col min="10267" max="10272" width="0" style="8" hidden="1" customWidth="1"/>
    <col min="10273" max="10273" width="12.7109375" style="8" customWidth="1"/>
    <col min="10274" max="10276" width="0" style="8" hidden="1" customWidth="1"/>
    <col min="10277" max="10277" width="2.28515625" style="8" customWidth="1"/>
    <col min="10278" max="10278" width="12.7109375" style="8" customWidth="1"/>
    <col min="10279" max="10285" width="0" style="8" hidden="1" customWidth="1"/>
    <col min="10286" max="10286" width="12.7109375" style="8" customWidth="1"/>
    <col min="10287" max="10289" width="0" style="8" hidden="1" customWidth="1"/>
    <col min="10290" max="10290" width="2.7109375" style="8" customWidth="1"/>
    <col min="10291" max="10291" width="12.7109375" style="8" customWidth="1"/>
    <col min="10292" max="10292" width="13.140625" style="8" bestFit="1" customWidth="1"/>
    <col min="10293" max="10293" width="5.7109375" style="8" customWidth="1"/>
    <col min="10294" max="10301" width="0" style="8" hidden="1" customWidth="1"/>
    <col min="10302" max="10302" width="34.5703125" style="8" customWidth="1"/>
    <col min="10303" max="10495" width="9.140625" style="8"/>
    <col min="10496" max="10496" width="7.85546875" style="8" customWidth="1"/>
    <col min="10497" max="10498" width="3" style="8" customWidth="1"/>
    <col min="10499" max="10499" width="22.5703125" style="8" customWidth="1"/>
    <col min="10500" max="10500" width="2.28515625" style="8" customWidth="1"/>
    <col min="10501" max="10506" width="0" style="8" hidden="1" customWidth="1"/>
    <col min="10507" max="10507" width="12.85546875" style="8" customWidth="1"/>
    <col min="10508" max="10510" width="0" style="8" hidden="1" customWidth="1"/>
    <col min="10511" max="10511" width="2.7109375" style="8" customWidth="1"/>
    <col min="10512" max="10517" width="0" style="8" hidden="1" customWidth="1"/>
    <col min="10518" max="10518" width="12.7109375" style="8" customWidth="1"/>
    <col min="10519" max="10521" width="0" style="8" hidden="1" customWidth="1"/>
    <col min="10522" max="10522" width="2.28515625" style="8" customWidth="1"/>
    <col min="10523" max="10528" width="0" style="8" hidden="1" customWidth="1"/>
    <col min="10529" max="10529" width="12.7109375" style="8" customWidth="1"/>
    <col min="10530" max="10532" width="0" style="8" hidden="1" customWidth="1"/>
    <col min="10533" max="10533" width="2.28515625" style="8" customWidth="1"/>
    <col min="10534" max="10534" width="12.7109375" style="8" customWidth="1"/>
    <col min="10535" max="10541" width="0" style="8" hidden="1" customWidth="1"/>
    <col min="10542" max="10542" width="12.7109375" style="8" customWidth="1"/>
    <col min="10543" max="10545" width="0" style="8" hidden="1" customWidth="1"/>
    <col min="10546" max="10546" width="2.7109375" style="8" customWidth="1"/>
    <col min="10547" max="10547" width="12.7109375" style="8" customWidth="1"/>
    <col min="10548" max="10548" width="13.140625" style="8" bestFit="1" customWidth="1"/>
    <col min="10549" max="10549" width="5.7109375" style="8" customWidth="1"/>
    <col min="10550" max="10557" width="0" style="8" hidden="1" customWidth="1"/>
    <col min="10558" max="10558" width="34.5703125" style="8" customWidth="1"/>
    <col min="10559" max="10751" width="9.140625" style="8"/>
    <col min="10752" max="10752" width="7.85546875" style="8" customWidth="1"/>
    <col min="10753" max="10754" width="3" style="8" customWidth="1"/>
    <col min="10755" max="10755" width="22.5703125" style="8" customWidth="1"/>
    <col min="10756" max="10756" width="2.28515625" style="8" customWidth="1"/>
    <col min="10757" max="10762" width="0" style="8" hidden="1" customWidth="1"/>
    <col min="10763" max="10763" width="12.85546875" style="8" customWidth="1"/>
    <col min="10764" max="10766" width="0" style="8" hidden="1" customWidth="1"/>
    <col min="10767" max="10767" width="2.7109375" style="8" customWidth="1"/>
    <col min="10768" max="10773" width="0" style="8" hidden="1" customWidth="1"/>
    <col min="10774" max="10774" width="12.7109375" style="8" customWidth="1"/>
    <col min="10775" max="10777" width="0" style="8" hidden="1" customWidth="1"/>
    <col min="10778" max="10778" width="2.28515625" style="8" customWidth="1"/>
    <col min="10779" max="10784" width="0" style="8" hidden="1" customWidth="1"/>
    <col min="10785" max="10785" width="12.7109375" style="8" customWidth="1"/>
    <col min="10786" max="10788" width="0" style="8" hidden="1" customWidth="1"/>
    <col min="10789" max="10789" width="2.28515625" style="8" customWidth="1"/>
    <col min="10790" max="10790" width="12.7109375" style="8" customWidth="1"/>
    <col min="10791" max="10797" width="0" style="8" hidden="1" customWidth="1"/>
    <col min="10798" max="10798" width="12.7109375" style="8" customWidth="1"/>
    <col min="10799" max="10801" width="0" style="8" hidden="1" customWidth="1"/>
    <col min="10802" max="10802" width="2.7109375" style="8" customWidth="1"/>
    <col min="10803" max="10803" width="12.7109375" style="8" customWidth="1"/>
    <col min="10804" max="10804" width="13.140625" style="8" bestFit="1" customWidth="1"/>
    <col min="10805" max="10805" width="5.7109375" style="8" customWidth="1"/>
    <col min="10806" max="10813" width="0" style="8" hidden="1" customWidth="1"/>
    <col min="10814" max="10814" width="34.5703125" style="8" customWidth="1"/>
    <col min="10815" max="11007" width="9.140625" style="8"/>
    <col min="11008" max="11008" width="7.85546875" style="8" customWidth="1"/>
    <col min="11009" max="11010" width="3" style="8" customWidth="1"/>
    <col min="11011" max="11011" width="22.5703125" style="8" customWidth="1"/>
    <col min="11012" max="11012" width="2.28515625" style="8" customWidth="1"/>
    <col min="11013" max="11018" width="0" style="8" hidden="1" customWidth="1"/>
    <col min="11019" max="11019" width="12.85546875" style="8" customWidth="1"/>
    <col min="11020" max="11022" width="0" style="8" hidden="1" customWidth="1"/>
    <col min="11023" max="11023" width="2.7109375" style="8" customWidth="1"/>
    <col min="11024" max="11029" width="0" style="8" hidden="1" customWidth="1"/>
    <col min="11030" max="11030" width="12.7109375" style="8" customWidth="1"/>
    <col min="11031" max="11033" width="0" style="8" hidden="1" customWidth="1"/>
    <col min="11034" max="11034" width="2.28515625" style="8" customWidth="1"/>
    <col min="11035" max="11040" width="0" style="8" hidden="1" customWidth="1"/>
    <col min="11041" max="11041" width="12.7109375" style="8" customWidth="1"/>
    <col min="11042" max="11044" width="0" style="8" hidden="1" customWidth="1"/>
    <col min="11045" max="11045" width="2.28515625" style="8" customWidth="1"/>
    <col min="11046" max="11046" width="12.7109375" style="8" customWidth="1"/>
    <col min="11047" max="11053" width="0" style="8" hidden="1" customWidth="1"/>
    <col min="11054" max="11054" width="12.7109375" style="8" customWidth="1"/>
    <col min="11055" max="11057" width="0" style="8" hidden="1" customWidth="1"/>
    <col min="11058" max="11058" width="2.7109375" style="8" customWidth="1"/>
    <col min="11059" max="11059" width="12.7109375" style="8" customWidth="1"/>
    <col min="11060" max="11060" width="13.140625" style="8" bestFit="1" customWidth="1"/>
    <col min="11061" max="11061" width="5.7109375" style="8" customWidth="1"/>
    <col min="11062" max="11069" width="0" style="8" hidden="1" customWidth="1"/>
    <col min="11070" max="11070" width="34.5703125" style="8" customWidth="1"/>
    <col min="11071" max="11263" width="9.140625" style="8"/>
    <col min="11264" max="11264" width="7.85546875" style="8" customWidth="1"/>
    <col min="11265" max="11266" width="3" style="8" customWidth="1"/>
    <col min="11267" max="11267" width="22.5703125" style="8" customWidth="1"/>
    <col min="11268" max="11268" width="2.28515625" style="8" customWidth="1"/>
    <col min="11269" max="11274" width="0" style="8" hidden="1" customWidth="1"/>
    <col min="11275" max="11275" width="12.85546875" style="8" customWidth="1"/>
    <col min="11276" max="11278" width="0" style="8" hidden="1" customWidth="1"/>
    <col min="11279" max="11279" width="2.7109375" style="8" customWidth="1"/>
    <col min="11280" max="11285" width="0" style="8" hidden="1" customWidth="1"/>
    <col min="11286" max="11286" width="12.7109375" style="8" customWidth="1"/>
    <col min="11287" max="11289" width="0" style="8" hidden="1" customWidth="1"/>
    <col min="11290" max="11290" width="2.28515625" style="8" customWidth="1"/>
    <col min="11291" max="11296" width="0" style="8" hidden="1" customWidth="1"/>
    <col min="11297" max="11297" width="12.7109375" style="8" customWidth="1"/>
    <col min="11298" max="11300" width="0" style="8" hidden="1" customWidth="1"/>
    <col min="11301" max="11301" width="2.28515625" style="8" customWidth="1"/>
    <col min="11302" max="11302" width="12.7109375" style="8" customWidth="1"/>
    <col min="11303" max="11309" width="0" style="8" hidden="1" customWidth="1"/>
    <col min="11310" max="11310" width="12.7109375" style="8" customWidth="1"/>
    <col min="11311" max="11313" width="0" style="8" hidden="1" customWidth="1"/>
    <col min="11314" max="11314" width="2.7109375" style="8" customWidth="1"/>
    <col min="11315" max="11315" width="12.7109375" style="8" customWidth="1"/>
    <col min="11316" max="11316" width="13.140625" style="8" bestFit="1" customWidth="1"/>
    <col min="11317" max="11317" width="5.7109375" style="8" customWidth="1"/>
    <col min="11318" max="11325" width="0" style="8" hidden="1" customWidth="1"/>
    <col min="11326" max="11326" width="34.5703125" style="8" customWidth="1"/>
    <col min="11327" max="11519" width="9.140625" style="8"/>
    <col min="11520" max="11520" width="7.85546875" style="8" customWidth="1"/>
    <col min="11521" max="11522" width="3" style="8" customWidth="1"/>
    <col min="11523" max="11523" width="22.5703125" style="8" customWidth="1"/>
    <col min="11524" max="11524" width="2.28515625" style="8" customWidth="1"/>
    <col min="11525" max="11530" width="0" style="8" hidden="1" customWidth="1"/>
    <col min="11531" max="11531" width="12.85546875" style="8" customWidth="1"/>
    <col min="11532" max="11534" width="0" style="8" hidden="1" customWidth="1"/>
    <col min="11535" max="11535" width="2.7109375" style="8" customWidth="1"/>
    <col min="11536" max="11541" width="0" style="8" hidden="1" customWidth="1"/>
    <col min="11542" max="11542" width="12.7109375" style="8" customWidth="1"/>
    <col min="11543" max="11545" width="0" style="8" hidden="1" customWidth="1"/>
    <col min="11546" max="11546" width="2.28515625" style="8" customWidth="1"/>
    <col min="11547" max="11552" width="0" style="8" hidden="1" customWidth="1"/>
    <col min="11553" max="11553" width="12.7109375" style="8" customWidth="1"/>
    <col min="11554" max="11556" width="0" style="8" hidden="1" customWidth="1"/>
    <col min="11557" max="11557" width="2.28515625" style="8" customWidth="1"/>
    <col min="11558" max="11558" width="12.7109375" style="8" customWidth="1"/>
    <col min="11559" max="11565" width="0" style="8" hidden="1" customWidth="1"/>
    <col min="11566" max="11566" width="12.7109375" style="8" customWidth="1"/>
    <col min="11567" max="11569" width="0" style="8" hidden="1" customWidth="1"/>
    <col min="11570" max="11570" width="2.7109375" style="8" customWidth="1"/>
    <col min="11571" max="11571" width="12.7109375" style="8" customWidth="1"/>
    <col min="11572" max="11572" width="13.140625" style="8" bestFit="1" customWidth="1"/>
    <col min="11573" max="11573" width="5.7109375" style="8" customWidth="1"/>
    <col min="11574" max="11581" width="0" style="8" hidden="1" customWidth="1"/>
    <col min="11582" max="11582" width="34.5703125" style="8" customWidth="1"/>
    <col min="11583" max="11775" width="9.140625" style="8"/>
    <col min="11776" max="11776" width="7.85546875" style="8" customWidth="1"/>
    <col min="11777" max="11778" width="3" style="8" customWidth="1"/>
    <col min="11779" max="11779" width="22.5703125" style="8" customWidth="1"/>
    <col min="11780" max="11780" width="2.28515625" style="8" customWidth="1"/>
    <col min="11781" max="11786" width="0" style="8" hidden="1" customWidth="1"/>
    <col min="11787" max="11787" width="12.85546875" style="8" customWidth="1"/>
    <col min="11788" max="11790" width="0" style="8" hidden="1" customWidth="1"/>
    <col min="11791" max="11791" width="2.7109375" style="8" customWidth="1"/>
    <col min="11792" max="11797" width="0" style="8" hidden="1" customWidth="1"/>
    <col min="11798" max="11798" width="12.7109375" style="8" customWidth="1"/>
    <col min="11799" max="11801" width="0" style="8" hidden="1" customWidth="1"/>
    <col min="11802" max="11802" width="2.28515625" style="8" customWidth="1"/>
    <col min="11803" max="11808" width="0" style="8" hidden="1" customWidth="1"/>
    <col min="11809" max="11809" width="12.7109375" style="8" customWidth="1"/>
    <col min="11810" max="11812" width="0" style="8" hidden="1" customWidth="1"/>
    <col min="11813" max="11813" width="2.28515625" style="8" customWidth="1"/>
    <col min="11814" max="11814" width="12.7109375" style="8" customWidth="1"/>
    <col min="11815" max="11821" width="0" style="8" hidden="1" customWidth="1"/>
    <col min="11822" max="11822" width="12.7109375" style="8" customWidth="1"/>
    <col min="11823" max="11825" width="0" style="8" hidden="1" customWidth="1"/>
    <col min="11826" max="11826" width="2.7109375" style="8" customWidth="1"/>
    <col min="11827" max="11827" width="12.7109375" style="8" customWidth="1"/>
    <col min="11828" max="11828" width="13.140625" style="8" bestFit="1" customWidth="1"/>
    <col min="11829" max="11829" width="5.7109375" style="8" customWidth="1"/>
    <col min="11830" max="11837" width="0" style="8" hidden="1" customWidth="1"/>
    <col min="11838" max="11838" width="34.5703125" style="8" customWidth="1"/>
    <col min="11839" max="12031" width="9.140625" style="8"/>
    <col min="12032" max="12032" width="7.85546875" style="8" customWidth="1"/>
    <col min="12033" max="12034" width="3" style="8" customWidth="1"/>
    <col min="12035" max="12035" width="22.5703125" style="8" customWidth="1"/>
    <col min="12036" max="12036" width="2.28515625" style="8" customWidth="1"/>
    <col min="12037" max="12042" width="0" style="8" hidden="1" customWidth="1"/>
    <col min="12043" max="12043" width="12.85546875" style="8" customWidth="1"/>
    <col min="12044" max="12046" width="0" style="8" hidden="1" customWidth="1"/>
    <col min="12047" max="12047" width="2.7109375" style="8" customWidth="1"/>
    <col min="12048" max="12053" width="0" style="8" hidden="1" customWidth="1"/>
    <col min="12054" max="12054" width="12.7109375" style="8" customWidth="1"/>
    <col min="12055" max="12057" width="0" style="8" hidden="1" customWidth="1"/>
    <col min="12058" max="12058" width="2.28515625" style="8" customWidth="1"/>
    <col min="12059" max="12064" width="0" style="8" hidden="1" customWidth="1"/>
    <col min="12065" max="12065" width="12.7109375" style="8" customWidth="1"/>
    <col min="12066" max="12068" width="0" style="8" hidden="1" customWidth="1"/>
    <col min="12069" max="12069" width="2.28515625" style="8" customWidth="1"/>
    <col min="12070" max="12070" width="12.7109375" style="8" customWidth="1"/>
    <col min="12071" max="12077" width="0" style="8" hidden="1" customWidth="1"/>
    <col min="12078" max="12078" width="12.7109375" style="8" customWidth="1"/>
    <col min="12079" max="12081" width="0" style="8" hidden="1" customWidth="1"/>
    <col min="12082" max="12082" width="2.7109375" style="8" customWidth="1"/>
    <col min="12083" max="12083" width="12.7109375" style="8" customWidth="1"/>
    <col min="12084" max="12084" width="13.140625" style="8" bestFit="1" customWidth="1"/>
    <col min="12085" max="12085" width="5.7109375" style="8" customWidth="1"/>
    <col min="12086" max="12093" width="0" style="8" hidden="1" customWidth="1"/>
    <col min="12094" max="12094" width="34.5703125" style="8" customWidth="1"/>
    <col min="12095" max="12287" width="9.140625" style="8"/>
    <col min="12288" max="12288" width="7.85546875" style="8" customWidth="1"/>
    <col min="12289" max="12290" width="3" style="8" customWidth="1"/>
    <col min="12291" max="12291" width="22.5703125" style="8" customWidth="1"/>
    <col min="12292" max="12292" width="2.28515625" style="8" customWidth="1"/>
    <col min="12293" max="12298" width="0" style="8" hidden="1" customWidth="1"/>
    <col min="12299" max="12299" width="12.85546875" style="8" customWidth="1"/>
    <col min="12300" max="12302" width="0" style="8" hidden="1" customWidth="1"/>
    <col min="12303" max="12303" width="2.7109375" style="8" customWidth="1"/>
    <col min="12304" max="12309" width="0" style="8" hidden="1" customWidth="1"/>
    <col min="12310" max="12310" width="12.7109375" style="8" customWidth="1"/>
    <col min="12311" max="12313" width="0" style="8" hidden="1" customWidth="1"/>
    <col min="12314" max="12314" width="2.28515625" style="8" customWidth="1"/>
    <col min="12315" max="12320" width="0" style="8" hidden="1" customWidth="1"/>
    <col min="12321" max="12321" width="12.7109375" style="8" customWidth="1"/>
    <col min="12322" max="12324" width="0" style="8" hidden="1" customWidth="1"/>
    <col min="12325" max="12325" width="2.28515625" style="8" customWidth="1"/>
    <col min="12326" max="12326" width="12.7109375" style="8" customWidth="1"/>
    <col min="12327" max="12333" width="0" style="8" hidden="1" customWidth="1"/>
    <col min="12334" max="12334" width="12.7109375" style="8" customWidth="1"/>
    <col min="12335" max="12337" width="0" style="8" hidden="1" customWidth="1"/>
    <col min="12338" max="12338" width="2.7109375" style="8" customWidth="1"/>
    <col min="12339" max="12339" width="12.7109375" style="8" customWidth="1"/>
    <col min="12340" max="12340" width="13.140625" style="8" bestFit="1" customWidth="1"/>
    <col min="12341" max="12341" width="5.7109375" style="8" customWidth="1"/>
    <col min="12342" max="12349" width="0" style="8" hidden="1" customWidth="1"/>
    <col min="12350" max="12350" width="34.5703125" style="8" customWidth="1"/>
    <col min="12351" max="12543" width="9.140625" style="8"/>
    <col min="12544" max="12544" width="7.85546875" style="8" customWidth="1"/>
    <col min="12545" max="12546" width="3" style="8" customWidth="1"/>
    <col min="12547" max="12547" width="22.5703125" style="8" customWidth="1"/>
    <col min="12548" max="12548" width="2.28515625" style="8" customWidth="1"/>
    <col min="12549" max="12554" width="0" style="8" hidden="1" customWidth="1"/>
    <col min="12555" max="12555" width="12.85546875" style="8" customWidth="1"/>
    <col min="12556" max="12558" width="0" style="8" hidden="1" customWidth="1"/>
    <col min="12559" max="12559" width="2.7109375" style="8" customWidth="1"/>
    <col min="12560" max="12565" width="0" style="8" hidden="1" customWidth="1"/>
    <col min="12566" max="12566" width="12.7109375" style="8" customWidth="1"/>
    <col min="12567" max="12569" width="0" style="8" hidden="1" customWidth="1"/>
    <col min="12570" max="12570" width="2.28515625" style="8" customWidth="1"/>
    <col min="12571" max="12576" width="0" style="8" hidden="1" customWidth="1"/>
    <col min="12577" max="12577" width="12.7109375" style="8" customWidth="1"/>
    <col min="12578" max="12580" width="0" style="8" hidden="1" customWidth="1"/>
    <col min="12581" max="12581" width="2.28515625" style="8" customWidth="1"/>
    <col min="12582" max="12582" width="12.7109375" style="8" customWidth="1"/>
    <col min="12583" max="12589" width="0" style="8" hidden="1" customWidth="1"/>
    <col min="12590" max="12590" width="12.7109375" style="8" customWidth="1"/>
    <col min="12591" max="12593" width="0" style="8" hidden="1" customWidth="1"/>
    <col min="12594" max="12594" width="2.7109375" style="8" customWidth="1"/>
    <col min="12595" max="12595" width="12.7109375" style="8" customWidth="1"/>
    <col min="12596" max="12596" width="13.140625" style="8" bestFit="1" customWidth="1"/>
    <col min="12597" max="12597" width="5.7109375" style="8" customWidth="1"/>
    <col min="12598" max="12605" width="0" style="8" hidden="1" customWidth="1"/>
    <col min="12606" max="12606" width="34.5703125" style="8" customWidth="1"/>
    <col min="12607" max="12799" width="9.140625" style="8"/>
    <col min="12800" max="12800" width="7.85546875" style="8" customWidth="1"/>
    <col min="12801" max="12802" width="3" style="8" customWidth="1"/>
    <col min="12803" max="12803" width="22.5703125" style="8" customWidth="1"/>
    <col min="12804" max="12804" width="2.28515625" style="8" customWidth="1"/>
    <col min="12805" max="12810" width="0" style="8" hidden="1" customWidth="1"/>
    <col min="12811" max="12811" width="12.85546875" style="8" customWidth="1"/>
    <col min="12812" max="12814" width="0" style="8" hidden="1" customWidth="1"/>
    <col min="12815" max="12815" width="2.7109375" style="8" customWidth="1"/>
    <col min="12816" max="12821" width="0" style="8" hidden="1" customWidth="1"/>
    <col min="12822" max="12822" width="12.7109375" style="8" customWidth="1"/>
    <col min="12823" max="12825" width="0" style="8" hidden="1" customWidth="1"/>
    <col min="12826" max="12826" width="2.28515625" style="8" customWidth="1"/>
    <col min="12827" max="12832" width="0" style="8" hidden="1" customWidth="1"/>
    <col min="12833" max="12833" width="12.7109375" style="8" customWidth="1"/>
    <col min="12834" max="12836" width="0" style="8" hidden="1" customWidth="1"/>
    <col min="12837" max="12837" width="2.28515625" style="8" customWidth="1"/>
    <col min="12838" max="12838" width="12.7109375" style="8" customWidth="1"/>
    <col min="12839" max="12845" width="0" style="8" hidden="1" customWidth="1"/>
    <col min="12846" max="12846" width="12.7109375" style="8" customWidth="1"/>
    <col min="12847" max="12849" width="0" style="8" hidden="1" customWidth="1"/>
    <col min="12850" max="12850" width="2.7109375" style="8" customWidth="1"/>
    <col min="12851" max="12851" width="12.7109375" style="8" customWidth="1"/>
    <col min="12852" max="12852" width="13.140625" style="8" bestFit="1" customWidth="1"/>
    <col min="12853" max="12853" width="5.7109375" style="8" customWidth="1"/>
    <col min="12854" max="12861" width="0" style="8" hidden="1" customWidth="1"/>
    <col min="12862" max="12862" width="34.5703125" style="8" customWidth="1"/>
    <col min="12863" max="13055" width="9.140625" style="8"/>
    <col min="13056" max="13056" width="7.85546875" style="8" customWidth="1"/>
    <col min="13057" max="13058" width="3" style="8" customWidth="1"/>
    <col min="13059" max="13059" width="22.5703125" style="8" customWidth="1"/>
    <col min="13060" max="13060" width="2.28515625" style="8" customWidth="1"/>
    <col min="13061" max="13066" width="0" style="8" hidden="1" customWidth="1"/>
    <col min="13067" max="13067" width="12.85546875" style="8" customWidth="1"/>
    <col min="13068" max="13070" width="0" style="8" hidden="1" customWidth="1"/>
    <col min="13071" max="13071" width="2.7109375" style="8" customWidth="1"/>
    <col min="13072" max="13077" width="0" style="8" hidden="1" customWidth="1"/>
    <col min="13078" max="13078" width="12.7109375" style="8" customWidth="1"/>
    <col min="13079" max="13081" width="0" style="8" hidden="1" customWidth="1"/>
    <col min="13082" max="13082" width="2.28515625" style="8" customWidth="1"/>
    <col min="13083" max="13088" width="0" style="8" hidden="1" customWidth="1"/>
    <col min="13089" max="13089" width="12.7109375" style="8" customWidth="1"/>
    <col min="13090" max="13092" width="0" style="8" hidden="1" customWidth="1"/>
    <col min="13093" max="13093" width="2.28515625" style="8" customWidth="1"/>
    <col min="13094" max="13094" width="12.7109375" style="8" customWidth="1"/>
    <col min="13095" max="13101" width="0" style="8" hidden="1" customWidth="1"/>
    <col min="13102" max="13102" width="12.7109375" style="8" customWidth="1"/>
    <col min="13103" max="13105" width="0" style="8" hidden="1" customWidth="1"/>
    <col min="13106" max="13106" width="2.7109375" style="8" customWidth="1"/>
    <col min="13107" max="13107" width="12.7109375" style="8" customWidth="1"/>
    <col min="13108" max="13108" width="13.140625" style="8" bestFit="1" customWidth="1"/>
    <col min="13109" max="13109" width="5.7109375" style="8" customWidth="1"/>
    <col min="13110" max="13117" width="0" style="8" hidden="1" customWidth="1"/>
    <col min="13118" max="13118" width="34.5703125" style="8" customWidth="1"/>
    <col min="13119" max="13311" width="9.140625" style="8"/>
    <col min="13312" max="13312" width="7.85546875" style="8" customWidth="1"/>
    <col min="13313" max="13314" width="3" style="8" customWidth="1"/>
    <col min="13315" max="13315" width="22.5703125" style="8" customWidth="1"/>
    <col min="13316" max="13316" width="2.28515625" style="8" customWidth="1"/>
    <col min="13317" max="13322" width="0" style="8" hidden="1" customWidth="1"/>
    <col min="13323" max="13323" width="12.85546875" style="8" customWidth="1"/>
    <col min="13324" max="13326" width="0" style="8" hidden="1" customWidth="1"/>
    <col min="13327" max="13327" width="2.7109375" style="8" customWidth="1"/>
    <col min="13328" max="13333" width="0" style="8" hidden="1" customWidth="1"/>
    <col min="13334" max="13334" width="12.7109375" style="8" customWidth="1"/>
    <col min="13335" max="13337" width="0" style="8" hidden="1" customWidth="1"/>
    <col min="13338" max="13338" width="2.28515625" style="8" customWidth="1"/>
    <col min="13339" max="13344" width="0" style="8" hidden="1" customWidth="1"/>
    <col min="13345" max="13345" width="12.7109375" style="8" customWidth="1"/>
    <col min="13346" max="13348" width="0" style="8" hidden="1" customWidth="1"/>
    <col min="13349" max="13349" width="2.28515625" style="8" customWidth="1"/>
    <col min="13350" max="13350" width="12.7109375" style="8" customWidth="1"/>
    <col min="13351" max="13357" width="0" style="8" hidden="1" customWidth="1"/>
    <col min="13358" max="13358" width="12.7109375" style="8" customWidth="1"/>
    <col min="13359" max="13361" width="0" style="8" hidden="1" customWidth="1"/>
    <col min="13362" max="13362" width="2.7109375" style="8" customWidth="1"/>
    <col min="13363" max="13363" width="12.7109375" style="8" customWidth="1"/>
    <col min="13364" max="13364" width="13.140625" style="8" bestFit="1" customWidth="1"/>
    <col min="13365" max="13365" width="5.7109375" style="8" customWidth="1"/>
    <col min="13366" max="13373" width="0" style="8" hidden="1" customWidth="1"/>
    <col min="13374" max="13374" width="34.5703125" style="8" customWidth="1"/>
    <col min="13375" max="13567" width="9.140625" style="8"/>
    <col min="13568" max="13568" width="7.85546875" style="8" customWidth="1"/>
    <col min="13569" max="13570" width="3" style="8" customWidth="1"/>
    <col min="13571" max="13571" width="22.5703125" style="8" customWidth="1"/>
    <col min="13572" max="13572" width="2.28515625" style="8" customWidth="1"/>
    <col min="13573" max="13578" width="0" style="8" hidden="1" customWidth="1"/>
    <col min="13579" max="13579" width="12.85546875" style="8" customWidth="1"/>
    <col min="13580" max="13582" width="0" style="8" hidden="1" customWidth="1"/>
    <col min="13583" max="13583" width="2.7109375" style="8" customWidth="1"/>
    <col min="13584" max="13589" width="0" style="8" hidden="1" customWidth="1"/>
    <col min="13590" max="13590" width="12.7109375" style="8" customWidth="1"/>
    <col min="13591" max="13593" width="0" style="8" hidden="1" customWidth="1"/>
    <col min="13594" max="13594" width="2.28515625" style="8" customWidth="1"/>
    <col min="13595" max="13600" width="0" style="8" hidden="1" customWidth="1"/>
    <col min="13601" max="13601" width="12.7109375" style="8" customWidth="1"/>
    <col min="13602" max="13604" width="0" style="8" hidden="1" customWidth="1"/>
    <col min="13605" max="13605" width="2.28515625" style="8" customWidth="1"/>
    <col min="13606" max="13606" width="12.7109375" style="8" customWidth="1"/>
    <col min="13607" max="13613" width="0" style="8" hidden="1" customWidth="1"/>
    <col min="13614" max="13614" width="12.7109375" style="8" customWidth="1"/>
    <col min="13615" max="13617" width="0" style="8" hidden="1" customWidth="1"/>
    <col min="13618" max="13618" width="2.7109375" style="8" customWidth="1"/>
    <col min="13619" max="13619" width="12.7109375" style="8" customWidth="1"/>
    <col min="13620" max="13620" width="13.140625" style="8" bestFit="1" customWidth="1"/>
    <col min="13621" max="13621" width="5.7109375" style="8" customWidth="1"/>
    <col min="13622" max="13629" width="0" style="8" hidden="1" customWidth="1"/>
    <col min="13630" max="13630" width="34.5703125" style="8" customWidth="1"/>
    <col min="13631" max="13823" width="9.140625" style="8"/>
    <col min="13824" max="13824" width="7.85546875" style="8" customWidth="1"/>
    <col min="13825" max="13826" width="3" style="8" customWidth="1"/>
    <col min="13827" max="13827" width="22.5703125" style="8" customWidth="1"/>
    <col min="13828" max="13828" width="2.28515625" style="8" customWidth="1"/>
    <col min="13829" max="13834" width="0" style="8" hidden="1" customWidth="1"/>
    <col min="13835" max="13835" width="12.85546875" style="8" customWidth="1"/>
    <col min="13836" max="13838" width="0" style="8" hidden="1" customWidth="1"/>
    <col min="13839" max="13839" width="2.7109375" style="8" customWidth="1"/>
    <col min="13840" max="13845" width="0" style="8" hidden="1" customWidth="1"/>
    <col min="13846" max="13846" width="12.7109375" style="8" customWidth="1"/>
    <col min="13847" max="13849" width="0" style="8" hidden="1" customWidth="1"/>
    <col min="13850" max="13850" width="2.28515625" style="8" customWidth="1"/>
    <col min="13851" max="13856" width="0" style="8" hidden="1" customWidth="1"/>
    <col min="13857" max="13857" width="12.7109375" style="8" customWidth="1"/>
    <col min="13858" max="13860" width="0" style="8" hidden="1" customWidth="1"/>
    <col min="13861" max="13861" width="2.28515625" style="8" customWidth="1"/>
    <col min="13862" max="13862" width="12.7109375" style="8" customWidth="1"/>
    <col min="13863" max="13869" width="0" style="8" hidden="1" customWidth="1"/>
    <col min="13870" max="13870" width="12.7109375" style="8" customWidth="1"/>
    <col min="13871" max="13873" width="0" style="8" hidden="1" customWidth="1"/>
    <col min="13874" max="13874" width="2.7109375" style="8" customWidth="1"/>
    <col min="13875" max="13875" width="12.7109375" style="8" customWidth="1"/>
    <col min="13876" max="13876" width="13.140625" style="8" bestFit="1" customWidth="1"/>
    <col min="13877" max="13877" width="5.7109375" style="8" customWidth="1"/>
    <col min="13878" max="13885" width="0" style="8" hidden="1" customWidth="1"/>
    <col min="13886" max="13886" width="34.5703125" style="8" customWidth="1"/>
    <col min="13887" max="14079" width="9.140625" style="8"/>
    <col min="14080" max="14080" width="7.85546875" style="8" customWidth="1"/>
    <col min="14081" max="14082" width="3" style="8" customWidth="1"/>
    <col min="14083" max="14083" width="22.5703125" style="8" customWidth="1"/>
    <col min="14084" max="14084" width="2.28515625" style="8" customWidth="1"/>
    <col min="14085" max="14090" width="0" style="8" hidden="1" customWidth="1"/>
    <col min="14091" max="14091" width="12.85546875" style="8" customWidth="1"/>
    <col min="14092" max="14094" width="0" style="8" hidden="1" customWidth="1"/>
    <col min="14095" max="14095" width="2.7109375" style="8" customWidth="1"/>
    <col min="14096" max="14101" width="0" style="8" hidden="1" customWidth="1"/>
    <col min="14102" max="14102" width="12.7109375" style="8" customWidth="1"/>
    <col min="14103" max="14105" width="0" style="8" hidden="1" customWidth="1"/>
    <col min="14106" max="14106" width="2.28515625" style="8" customWidth="1"/>
    <col min="14107" max="14112" width="0" style="8" hidden="1" customWidth="1"/>
    <col min="14113" max="14113" width="12.7109375" style="8" customWidth="1"/>
    <col min="14114" max="14116" width="0" style="8" hidden="1" customWidth="1"/>
    <col min="14117" max="14117" width="2.28515625" style="8" customWidth="1"/>
    <col min="14118" max="14118" width="12.7109375" style="8" customWidth="1"/>
    <col min="14119" max="14125" width="0" style="8" hidden="1" customWidth="1"/>
    <col min="14126" max="14126" width="12.7109375" style="8" customWidth="1"/>
    <col min="14127" max="14129" width="0" style="8" hidden="1" customWidth="1"/>
    <col min="14130" max="14130" width="2.7109375" style="8" customWidth="1"/>
    <col min="14131" max="14131" width="12.7109375" style="8" customWidth="1"/>
    <col min="14132" max="14132" width="13.140625" style="8" bestFit="1" customWidth="1"/>
    <col min="14133" max="14133" width="5.7109375" style="8" customWidth="1"/>
    <col min="14134" max="14141" width="0" style="8" hidden="1" customWidth="1"/>
    <col min="14142" max="14142" width="34.5703125" style="8" customWidth="1"/>
    <col min="14143" max="14335" width="9.140625" style="8"/>
    <col min="14336" max="14336" width="7.85546875" style="8" customWidth="1"/>
    <col min="14337" max="14338" width="3" style="8" customWidth="1"/>
    <col min="14339" max="14339" width="22.5703125" style="8" customWidth="1"/>
    <col min="14340" max="14340" width="2.28515625" style="8" customWidth="1"/>
    <col min="14341" max="14346" width="0" style="8" hidden="1" customWidth="1"/>
    <col min="14347" max="14347" width="12.85546875" style="8" customWidth="1"/>
    <col min="14348" max="14350" width="0" style="8" hidden="1" customWidth="1"/>
    <col min="14351" max="14351" width="2.7109375" style="8" customWidth="1"/>
    <col min="14352" max="14357" width="0" style="8" hidden="1" customWidth="1"/>
    <col min="14358" max="14358" width="12.7109375" style="8" customWidth="1"/>
    <col min="14359" max="14361" width="0" style="8" hidden="1" customWidth="1"/>
    <col min="14362" max="14362" width="2.28515625" style="8" customWidth="1"/>
    <col min="14363" max="14368" width="0" style="8" hidden="1" customWidth="1"/>
    <col min="14369" max="14369" width="12.7109375" style="8" customWidth="1"/>
    <col min="14370" max="14372" width="0" style="8" hidden="1" customWidth="1"/>
    <col min="14373" max="14373" width="2.28515625" style="8" customWidth="1"/>
    <col min="14374" max="14374" width="12.7109375" style="8" customWidth="1"/>
    <col min="14375" max="14381" width="0" style="8" hidden="1" customWidth="1"/>
    <col min="14382" max="14382" width="12.7109375" style="8" customWidth="1"/>
    <col min="14383" max="14385" width="0" style="8" hidden="1" customWidth="1"/>
    <col min="14386" max="14386" width="2.7109375" style="8" customWidth="1"/>
    <col min="14387" max="14387" width="12.7109375" style="8" customWidth="1"/>
    <col min="14388" max="14388" width="13.140625" style="8" bestFit="1" customWidth="1"/>
    <col min="14389" max="14389" width="5.7109375" style="8" customWidth="1"/>
    <col min="14390" max="14397" width="0" style="8" hidden="1" customWidth="1"/>
    <col min="14398" max="14398" width="34.5703125" style="8" customWidth="1"/>
    <col min="14399" max="14591" width="9.140625" style="8"/>
    <col min="14592" max="14592" width="7.85546875" style="8" customWidth="1"/>
    <col min="14593" max="14594" width="3" style="8" customWidth="1"/>
    <col min="14595" max="14595" width="22.5703125" style="8" customWidth="1"/>
    <col min="14596" max="14596" width="2.28515625" style="8" customWidth="1"/>
    <col min="14597" max="14602" width="0" style="8" hidden="1" customWidth="1"/>
    <col min="14603" max="14603" width="12.85546875" style="8" customWidth="1"/>
    <col min="14604" max="14606" width="0" style="8" hidden="1" customWidth="1"/>
    <col min="14607" max="14607" width="2.7109375" style="8" customWidth="1"/>
    <col min="14608" max="14613" width="0" style="8" hidden="1" customWidth="1"/>
    <col min="14614" max="14614" width="12.7109375" style="8" customWidth="1"/>
    <col min="14615" max="14617" width="0" style="8" hidden="1" customWidth="1"/>
    <col min="14618" max="14618" width="2.28515625" style="8" customWidth="1"/>
    <col min="14619" max="14624" width="0" style="8" hidden="1" customWidth="1"/>
    <col min="14625" max="14625" width="12.7109375" style="8" customWidth="1"/>
    <col min="14626" max="14628" width="0" style="8" hidden="1" customWidth="1"/>
    <col min="14629" max="14629" width="2.28515625" style="8" customWidth="1"/>
    <col min="14630" max="14630" width="12.7109375" style="8" customWidth="1"/>
    <col min="14631" max="14637" width="0" style="8" hidden="1" customWidth="1"/>
    <col min="14638" max="14638" width="12.7109375" style="8" customWidth="1"/>
    <col min="14639" max="14641" width="0" style="8" hidden="1" customWidth="1"/>
    <col min="14642" max="14642" width="2.7109375" style="8" customWidth="1"/>
    <col min="14643" max="14643" width="12.7109375" style="8" customWidth="1"/>
    <col min="14644" max="14644" width="13.140625" style="8" bestFit="1" customWidth="1"/>
    <col min="14645" max="14645" width="5.7109375" style="8" customWidth="1"/>
    <col min="14646" max="14653" width="0" style="8" hidden="1" customWidth="1"/>
    <col min="14654" max="14654" width="34.5703125" style="8" customWidth="1"/>
    <col min="14655" max="14847" width="9.140625" style="8"/>
    <col min="14848" max="14848" width="7.85546875" style="8" customWidth="1"/>
    <col min="14849" max="14850" width="3" style="8" customWidth="1"/>
    <col min="14851" max="14851" width="22.5703125" style="8" customWidth="1"/>
    <col min="14852" max="14852" width="2.28515625" style="8" customWidth="1"/>
    <col min="14853" max="14858" width="0" style="8" hidden="1" customWidth="1"/>
    <col min="14859" max="14859" width="12.85546875" style="8" customWidth="1"/>
    <col min="14860" max="14862" width="0" style="8" hidden="1" customWidth="1"/>
    <col min="14863" max="14863" width="2.7109375" style="8" customWidth="1"/>
    <col min="14864" max="14869" width="0" style="8" hidden="1" customWidth="1"/>
    <col min="14870" max="14870" width="12.7109375" style="8" customWidth="1"/>
    <col min="14871" max="14873" width="0" style="8" hidden="1" customWidth="1"/>
    <col min="14874" max="14874" width="2.28515625" style="8" customWidth="1"/>
    <col min="14875" max="14880" width="0" style="8" hidden="1" customWidth="1"/>
    <col min="14881" max="14881" width="12.7109375" style="8" customWidth="1"/>
    <col min="14882" max="14884" width="0" style="8" hidden="1" customWidth="1"/>
    <col min="14885" max="14885" width="2.28515625" style="8" customWidth="1"/>
    <col min="14886" max="14886" width="12.7109375" style="8" customWidth="1"/>
    <col min="14887" max="14893" width="0" style="8" hidden="1" customWidth="1"/>
    <col min="14894" max="14894" width="12.7109375" style="8" customWidth="1"/>
    <col min="14895" max="14897" width="0" style="8" hidden="1" customWidth="1"/>
    <col min="14898" max="14898" width="2.7109375" style="8" customWidth="1"/>
    <col min="14899" max="14899" width="12.7109375" style="8" customWidth="1"/>
    <col min="14900" max="14900" width="13.140625" style="8" bestFit="1" customWidth="1"/>
    <col min="14901" max="14901" width="5.7109375" style="8" customWidth="1"/>
    <col min="14902" max="14909" width="0" style="8" hidden="1" customWidth="1"/>
    <col min="14910" max="14910" width="34.5703125" style="8" customWidth="1"/>
    <col min="14911" max="15103" width="9.140625" style="8"/>
    <col min="15104" max="15104" width="7.85546875" style="8" customWidth="1"/>
    <col min="15105" max="15106" width="3" style="8" customWidth="1"/>
    <col min="15107" max="15107" width="22.5703125" style="8" customWidth="1"/>
    <col min="15108" max="15108" width="2.28515625" style="8" customWidth="1"/>
    <col min="15109" max="15114" width="0" style="8" hidden="1" customWidth="1"/>
    <col min="15115" max="15115" width="12.85546875" style="8" customWidth="1"/>
    <col min="15116" max="15118" width="0" style="8" hidden="1" customWidth="1"/>
    <col min="15119" max="15119" width="2.7109375" style="8" customWidth="1"/>
    <col min="15120" max="15125" width="0" style="8" hidden="1" customWidth="1"/>
    <col min="15126" max="15126" width="12.7109375" style="8" customWidth="1"/>
    <col min="15127" max="15129" width="0" style="8" hidden="1" customWidth="1"/>
    <col min="15130" max="15130" width="2.28515625" style="8" customWidth="1"/>
    <col min="15131" max="15136" width="0" style="8" hidden="1" customWidth="1"/>
    <col min="15137" max="15137" width="12.7109375" style="8" customWidth="1"/>
    <col min="15138" max="15140" width="0" style="8" hidden="1" customWidth="1"/>
    <col min="15141" max="15141" width="2.28515625" style="8" customWidth="1"/>
    <col min="15142" max="15142" width="12.7109375" style="8" customWidth="1"/>
    <col min="15143" max="15149" width="0" style="8" hidden="1" customWidth="1"/>
    <col min="15150" max="15150" width="12.7109375" style="8" customWidth="1"/>
    <col min="15151" max="15153" width="0" style="8" hidden="1" customWidth="1"/>
    <col min="15154" max="15154" width="2.7109375" style="8" customWidth="1"/>
    <col min="15155" max="15155" width="12.7109375" style="8" customWidth="1"/>
    <col min="15156" max="15156" width="13.140625" style="8" bestFit="1" customWidth="1"/>
    <col min="15157" max="15157" width="5.7109375" style="8" customWidth="1"/>
    <col min="15158" max="15165" width="0" style="8" hidden="1" customWidth="1"/>
    <col min="15166" max="15166" width="34.5703125" style="8" customWidth="1"/>
    <col min="15167" max="15359" width="9.140625" style="8"/>
    <col min="15360" max="15360" width="7.85546875" style="8" customWidth="1"/>
    <col min="15361" max="15362" width="3" style="8" customWidth="1"/>
    <col min="15363" max="15363" width="22.5703125" style="8" customWidth="1"/>
    <col min="15364" max="15364" width="2.28515625" style="8" customWidth="1"/>
    <col min="15365" max="15370" width="0" style="8" hidden="1" customWidth="1"/>
    <col min="15371" max="15371" width="12.85546875" style="8" customWidth="1"/>
    <col min="15372" max="15374" width="0" style="8" hidden="1" customWidth="1"/>
    <col min="15375" max="15375" width="2.7109375" style="8" customWidth="1"/>
    <col min="15376" max="15381" width="0" style="8" hidden="1" customWidth="1"/>
    <col min="15382" max="15382" width="12.7109375" style="8" customWidth="1"/>
    <col min="15383" max="15385" width="0" style="8" hidden="1" customWidth="1"/>
    <col min="15386" max="15386" width="2.28515625" style="8" customWidth="1"/>
    <col min="15387" max="15392" width="0" style="8" hidden="1" customWidth="1"/>
    <col min="15393" max="15393" width="12.7109375" style="8" customWidth="1"/>
    <col min="15394" max="15396" width="0" style="8" hidden="1" customWidth="1"/>
    <col min="15397" max="15397" width="2.28515625" style="8" customWidth="1"/>
    <col min="15398" max="15398" width="12.7109375" style="8" customWidth="1"/>
    <col min="15399" max="15405" width="0" style="8" hidden="1" customWidth="1"/>
    <col min="15406" max="15406" width="12.7109375" style="8" customWidth="1"/>
    <col min="15407" max="15409" width="0" style="8" hidden="1" customWidth="1"/>
    <col min="15410" max="15410" width="2.7109375" style="8" customWidth="1"/>
    <col min="15411" max="15411" width="12.7109375" style="8" customWidth="1"/>
    <col min="15412" max="15412" width="13.140625" style="8" bestFit="1" customWidth="1"/>
    <col min="15413" max="15413" width="5.7109375" style="8" customWidth="1"/>
    <col min="15414" max="15421" width="0" style="8" hidden="1" customWidth="1"/>
    <col min="15422" max="15422" width="34.5703125" style="8" customWidth="1"/>
    <col min="15423" max="15615" width="9.140625" style="8"/>
    <col min="15616" max="15616" width="7.85546875" style="8" customWidth="1"/>
    <col min="15617" max="15618" width="3" style="8" customWidth="1"/>
    <col min="15619" max="15619" width="22.5703125" style="8" customWidth="1"/>
    <col min="15620" max="15620" width="2.28515625" style="8" customWidth="1"/>
    <col min="15621" max="15626" width="0" style="8" hidden="1" customWidth="1"/>
    <col min="15627" max="15627" width="12.85546875" style="8" customWidth="1"/>
    <col min="15628" max="15630" width="0" style="8" hidden="1" customWidth="1"/>
    <col min="15631" max="15631" width="2.7109375" style="8" customWidth="1"/>
    <col min="15632" max="15637" width="0" style="8" hidden="1" customWidth="1"/>
    <col min="15638" max="15638" width="12.7109375" style="8" customWidth="1"/>
    <col min="15639" max="15641" width="0" style="8" hidden="1" customWidth="1"/>
    <col min="15642" max="15642" width="2.28515625" style="8" customWidth="1"/>
    <col min="15643" max="15648" width="0" style="8" hidden="1" customWidth="1"/>
    <col min="15649" max="15649" width="12.7109375" style="8" customWidth="1"/>
    <col min="15650" max="15652" width="0" style="8" hidden="1" customWidth="1"/>
    <col min="15653" max="15653" width="2.28515625" style="8" customWidth="1"/>
    <col min="15654" max="15654" width="12.7109375" style="8" customWidth="1"/>
    <col min="15655" max="15661" width="0" style="8" hidden="1" customWidth="1"/>
    <col min="15662" max="15662" width="12.7109375" style="8" customWidth="1"/>
    <col min="15663" max="15665" width="0" style="8" hidden="1" customWidth="1"/>
    <col min="15666" max="15666" width="2.7109375" style="8" customWidth="1"/>
    <col min="15667" max="15667" width="12.7109375" style="8" customWidth="1"/>
    <col min="15668" max="15668" width="13.140625" style="8" bestFit="1" customWidth="1"/>
    <col min="15669" max="15669" width="5.7109375" style="8" customWidth="1"/>
    <col min="15670" max="15677" width="0" style="8" hidden="1" customWidth="1"/>
    <col min="15678" max="15678" width="34.5703125" style="8" customWidth="1"/>
    <col min="15679" max="15871" width="9.140625" style="8"/>
    <col min="15872" max="15872" width="7.85546875" style="8" customWidth="1"/>
    <col min="15873" max="15874" width="3" style="8" customWidth="1"/>
    <col min="15875" max="15875" width="22.5703125" style="8" customWidth="1"/>
    <col min="15876" max="15876" width="2.28515625" style="8" customWidth="1"/>
    <col min="15877" max="15882" width="0" style="8" hidden="1" customWidth="1"/>
    <col min="15883" max="15883" width="12.85546875" style="8" customWidth="1"/>
    <col min="15884" max="15886" width="0" style="8" hidden="1" customWidth="1"/>
    <col min="15887" max="15887" width="2.7109375" style="8" customWidth="1"/>
    <col min="15888" max="15893" width="0" style="8" hidden="1" customWidth="1"/>
    <col min="15894" max="15894" width="12.7109375" style="8" customWidth="1"/>
    <col min="15895" max="15897" width="0" style="8" hidden="1" customWidth="1"/>
    <col min="15898" max="15898" width="2.28515625" style="8" customWidth="1"/>
    <col min="15899" max="15904" width="0" style="8" hidden="1" customWidth="1"/>
    <col min="15905" max="15905" width="12.7109375" style="8" customWidth="1"/>
    <col min="15906" max="15908" width="0" style="8" hidden="1" customWidth="1"/>
    <col min="15909" max="15909" width="2.28515625" style="8" customWidth="1"/>
    <col min="15910" max="15910" width="12.7109375" style="8" customWidth="1"/>
    <col min="15911" max="15917" width="0" style="8" hidden="1" customWidth="1"/>
    <col min="15918" max="15918" width="12.7109375" style="8" customWidth="1"/>
    <col min="15919" max="15921" width="0" style="8" hidden="1" customWidth="1"/>
    <col min="15922" max="15922" width="2.7109375" style="8" customWidth="1"/>
    <col min="15923" max="15923" width="12.7109375" style="8" customWidth="1"/>
    <col min="15924" max="15924" width="13.140625" style="8" bestFit="1" customWidth="1"/>
    <col min="15925" max="15925" width="5.7109375" style="8" customWidth="1"/>
    <col min="15926" max="15933" width="0" style="8" hidden="1" customWidth="1"/>
    <col min="15934" max="15934" width="34.5703125" style="8" customWidth="1"/>
    <col min="15935" max="16127" width="9.140625" style="8"/>
    <col min="16128" max="16128" width="7.85546875" style="8" customWidth="1"/>
    <col min="16129" max="16130" width="3" style="8" customWidth="1"/>
    <col min="16131" max="16131" width="22.5703125" style="8" customWidth="1"/>
    <col min="16132" max="16132" width="2.28515625" style="8" customWidth="1"/>
    <col min="16133" max="16138" width="0" style="8" hidden="1" customWidth="1"/>
    <col min="16139" max="16139" width="12.85546875" style="8" customWidth="1"/>
    <col min="16140" max="16142" width="0" style="8" hidden="1" customWidth="1"/>
    <col min="16143" max="16143" width="2.7109375" style="8" customWidth="1"/>
    <col min="16144" max="16149" width="0" style="8" hidden="1" customWidth="1"/>
    <col min="16150" max="16150" width="12.7109375" style="8" customWidth="1"/>
    <col min="16151" max="16153" width="0" style="8" hidden="1" customWidth="1"/>
    <col min="16154" max="16154" width="2.28515625" style="8" customWidth="1"/>
    <col min="16155" max="16160" width="0" style="8" hidden="1" customWidth="1"/>
    <col min="16161" max="16161" width="12.7109375" style="8" customWidth="1"/>
    <col min="16162" max="16164" width="0" style="8" hidden="1" customWidth="1"/>
    <col min="16165" max="16165" width="2.28515625" style="8" customWidth="1"/>
    <col min="16166" max="16166" width="12.7109375" style="8" customWidth="1"/>
    <col min="16167" max="16173" width="0" style="8" hidden="1" customWidth="1"/>
    <col min="16174" max="16174" width="12.7109375" style="8" customWidth="1"/>
    <col min="16175" max="16177" width="0" style="8" hidden="1" customWidth="1"/>
    <col min="16178" max="16178" width="2.7109375" style="8" customWidth="1"/>
    <col min="16179" max="16179" width="12.7109375" style="8" customWidth="1"/>
    <col min="16180" max="16180" width="13.140625" style="8" bestFit="1" customWidth="1"/>
    <col min="16181" max="16181" width="5.7109375" style="8" customWidth="1"/>
    <col min="16182" max="16189" width="0" style="8" hidden="1" customWidth="1"/>
    <col min="16190" max="16190" width="34.5703125" style="8" customWidth="1"/>
    <col min="16191" max="16384" width="9.140625" style="8"/>
  </cols>
  <sheetData>
    <row r="1" spans="1:62" x14ac:dyDescent="0.25">
      <c r="B1" s="4" t="s">
        <v>119</v>
      </c>
      <c r="C1" s="4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4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7"/>
      <c r="AC1" s="6"/>
      <c r="AD1" s="6"/>
      <c r="AE1" s="6"/>
      <c r="AF1" s="6"/>
      <c r="AG1" s="6"/>
      <c r="AH1" s="6"/>
      <c r="AI1" s="6"/>
      <c r="AJ1" s="6"/>
      <c r="AK1" s="6"/>
      <c r="AL1" s="6"/>
      <c r="AM1" s="7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7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</row>
    <row r="2" spans="1:62" x14ac:dyDescent="0.25">
      <c r="B2" s="4" t="s">
        <v>118</v>
      </c>
      <c r="C2" s="4"/>
      <c r="D2" s="4"/>
      <c r="E2" s="4"/>
      <c r="F2" s="5"/>
      <c r="G2" s="4"/>
      <c r="H2" s="4"/>
      <c r="I2" s="4"/>
      <c r="J2" s="4"/>
      <c r="K2" s="4"/>
      <c r="L2" s="4"/>
      <c r="M2" s="4"/>
      <c r="N2" s="4"/>
      <c r="O2" s="4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7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7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</row>
    <row r="3" spans="1:62" x14ac:dyDescent="0.25">
      <c r="B3" s="4" t="s">
        <v>1</v>
      </c>
      <c r="C3" s="4"/>
      <c r="D3" s="9"/>
      <c r="E3" s="6"/>
      <c r="F3" s="7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7"/>
      <c r="AC3" s="6"/>
      <c r="AD3" s="6"/>
      <c r="AE3" s="6"/>
      <c r="AF3" s="6"/>
      <c r="AG3" s="6"/>
      <c r="AH3" s="6"/>
      <c r="AI3" s="6"/>
      <c r="AJ3" s="6"/>
      <c r="AK3" s="6"/>
      <c r="AL3" s="10"/>
      <c r="AM3" s="7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7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</row>
    <row r="4" spans="1:62" x14ac:dyDescent="0.25">
      <c r="B4" s="11"/>
      <c r="C4" s="11"/>
      <c r="D4" s="12"/>
      <c r="AA4" s="14"/>
      <c r="AL4" s="14"/>
    </row>
    <row r="5" spans="1:62" x14ac:dyDescent="0.25">
      <c r="B5" s="11"/>
      <c r="C5" s="11"/>
      <c r="D5" s="11"/>
      <c r="E5" s="15"/>
      <c r="F5" s="203" t="s">
        <v>2</v>
      </c>
      <c r="G5" s="203"/>
      <c r="H5" s="203"/>
      <c r="I5" s="203"/>
      <c r="J5" s="203"/>
      <c r="K5" s="203"/>
      <c r="L5" s="203"/>
      <c r="M5" s="16"/>
      <c r="N5" s="15"/>
      <c r="O5" s="15"/>
      <c r="Q5" s="203" t="s">
        <v>3</v>
      </c>
      <c r="R5" s="203"/>
      <c r="S5" s="203"/>
      <c r="T5" s="203"/>
      <c r="U5" s="203"/>
      <c r="V5" s="203"/>
      <c r="W5" s="203"/>
      <c r="X5" s="16"/>
      <c r="Y5" s="15"/>
      <c r="Z5" s="15"/>
      <c r="AA5" s="17"/>
      <c r="AB5" s="204" t="s">
        <v>4</v>
      </c>
      <c r="AC5" s="204"/>
      <c r="AD5" s="204"/>
      <c r="AE5" s="204"/>
      <c r="AF5" s="204"/>
      <c r="AG5" s="204"/>
      <c r="AH5" s="204"/>
      <c r="AI5" s="204"/>
      <c r="AJ5" s="204"/>
      <c r="AK5" s="204"/>
      <c r="AL5" s="18"/>
      <c r="AM5" s="19" t="s">
        <v>5</v>
      </c>
      <c r="AN5" s="16"/>
      <c r="AO5" s="16"/>
      <c r="AP5" s="16"/>
      <c r="AQ5" s="16"/>
      <c r="AR5" s="16"/>
      <c r="AS5" s="16"/>
      <c r="AT5" s="16"/>
      <c r="AU5" s="20"/>
      <c r="AV5" s="20"/>
      <c r="AW5" s="20"/>
      <c r="AY5" s="19" t="s">
        <v>6</v>
      </c>
      <c r="AZ5" s="20"/>
      <c r="BA5" s="20"/>
      <c r="BB5" s="16"/>
      <c r="BC5" s="16"/>
      <c r="BD5" s="16"/>
      <c r="BE5" s="16"/>
      <c r="BF5" s="16"/>
      <c r="BG5" s="16"/>
      <c r="BH5" s="20"/>
      <c r="BI5" s="20"/>
      <c r="BJ5" s="20"/>
    </row>
    <row r="6" spans="1:62" ht="45" customHeight="1" x14ac:dyDescent="0.25">
      <c r="B6" s="21"/>
      <c r="C6" s="21"/>
      <c r="D6" s="21"/>
      <c r="E6" s="22"/>
      <c r="F6" s="23" t="s">
        <v>7</v>
      </c>
      <c r="G6" s="24" t="s">
        <v>8</v>
      </c>
      <c r="H6" s="24" t="s">
        <v>9</v>
      </c>
      <c r="I6" s="24" t="s">
        <v>10</v>
      </c>
      <c r="J6" s="24" t="s">
        <v>11</v>
      </c>
      <c r="K6" s="24" t="s">
        <v>12</v>
      </c>
      <c r="L6" s="24" t="s">
        <v>13</v>
      </c>
      <c r="M6" s="202" t="s">
        <v>14</v>
      </c>
      <c r="N6" s="202"/>
      <c r="O6" s="24" t="s">
        <v>15</v>
      </c>
      <c r="Q6" s="24" t="s">
        <v>16</v>
      </c>
      <c r="R6" s="24" t="s">
        <v>8</v>
      </c>
      <c r="S6" s="24" t="s">
        <v>9</v>
      </c>
      <c r="T6" s="24" t="s">
        <v>10</v>
      </c>
      <c r="U6" s="24" t="s">
        <v>11</v>
      </c>
      <c r="V6" s="24" t="s">
        <v>12</v>
      </c>
      <c r="W6" s="24" t="s">
        <v>13</v>
      </c>
      <c r="X6" s="202" t="s">
        <v>14</v>
      </c>
      <c r="Y6" s="202"/>
      <c r="Z6" s="24" t="s">
        <v>15</v>
      </c>
      <c r="AA6" s="25"/>
      <c r="AB6" s="23" t="s">
        <v>16</v>
      </c>
      <c r="AC6" s="24" t="s">
        <v>8</v>
      </c>
      <c r="AD6" s="24" t="s">
        <v>9</v>
      </c>
      <c r="AE6" s="24" t="s">
        <v>10</v>
      </c>
      <c r="AF6" s="24" t="s">
        <v>11</v>
      </c>
      <c r="AG6" s="24" t="s">
        <v>12</v>
      </c>
      <c r="AH6" s="24" t="s">
        <v>13</v>
      </c>
      <c r="AI6" s="202" t="s">
        <v>18</v>
      </c>
      <c r="AJ6" s="202"/>
      <c r="AK6" s="24" t="s">
        <v>15</v>
      </c>
      <c r="AL6" s="25"/>
      <c r="AM6" s="23" t="s">
        <v>16</v>
      </c>
      <c r="AN6" s="24" t="s">
        <v>8</v>
      </c>
      <c r="AO6" s="196" t="s">
        <v>192</v>
      </c>
      <c r="AP6" s="24" t="s">
        <v>9</v>
      </c>
      <c r="AQ6" s="24" t="s">
        <v>10</v>
      </c>
      <c r="AR6" s="24" t="s">
        <v>11</v>
      </c>
      <c r="AS6" s="24" t="s">
        <v>12</v>
      </c>
      <c r="AT6" s="24" t="s">
        <v>17</v>
      </c>
      <c r="AU6" s="202" t="s">
        <v>18</v>
      </c>
      <c r="AV6" s="202"/>
      <c r="AW6" s="24" t="s">
        <v>15</v>
      </c>
      <c r="AY6" s="23" t="s">
        <v>19</v>
      </c>
      <c r="AZ6" s="202" t="s">
        <v>20</v>
      </c>
      <c r="BA6" s="202"/>
      <c r="BB6" s="24" t="s">
        <v>8</v>
      </c>
      <c r="BC6" s="24" t="s">
        <v>9</v>
      </c>
      <c r="BD6" s="24" t="s">
        <v>10</v>
      </c>
      <c r="BE6" s="24" t="s">
        <v>11</v>
      </c>
      <c r="BF6" s="24" t="s">
        <v>12</v>
      </c>
      <c r="BG6" s="24" t="s">
        <v>17</v>
      </c>
      <c r="BH6" s="202" t="s">
        <v>18</v>
      </c>
      <c r="BI6" s="202"/>
      <c r="BJ6" s="24" t="s">
        <v>15</v>
      </c>
    </row>
    <row r="7" spans="1:62" x14ac:dyDescent="0.25">
      <c r="B7" s="26"/>
      <c r="C7" s="26"/>
      <c r="D7" s="27"/>
      <c r="E7" s="28"/>
      <c r="F7" s="29"/>
      <c r="G7" s="28"/>
      <c r="H7" s="28"/>
      <c r="I7" s="28"/>
      <c r="J7" s="28"/>
      <c r="K7" s="28"/>
      <c r="L7" s="28"/>
      <c r="M7" s="28"/>
      <c r="N7" s="28"/>
      <c r="O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30"/>
      <c r="AC7" s="28"/>
      <c r="AD7" s="28"/>
      <c r="AE7" s="28"/>
      <c r="AF7" s="28"/>
      <c r="AG7" s="28"/>
      <c r="AH7" s="28"/>
      <c r="AL7" s="14"/>
      <c r="AN7" s="28"/>
      <c r="AO7" s="28"/>
      <c r="AP7" s="28"/>
      <c r="AQ7" s="28"/>
      <c r="AR7" s="28"/>
      <c r="AS7" s="28"/>
      <c r="AT7" s="28"/>
      <c r="BB7" s="28"/>
      <c r="BC7" s="28"/>
      <c r="BD7" s="28"/>
      <c r="BE7" s="28"/>
      <c r="BF7" s="28"/>
      <c r="BG7" s="28"/>
    </row>
    <row r="8" spans="1:62" x14ac:dyDescent="0.25">
      <c r="B8" s="26" t="s">
        <v>21</v>
      </c>
      <c r="C8" s="31"/>
      <c r="D8" s="32"/>
      <c r="E8" s="32"/>
      <c r="F8" s="33">
        <v>0</v>
      </c>
      <c r="G8" s="32">
        <f>F8</f>
        <v>0</v>
      </c>
      <c r="H8" s="32"/>
      <c r="I8" s="32"/>
      <c r="J8" s="32"/>
      <c r="K8" s="32"/>
      <c r="L8" s="32">
        <f>F8</f>
        <v>0</v>
      </c>
      <c r="M8" s="32"/>
      <c r="N8" s="32"/>
      <c r="O8" s="32"/>
      <c r="Q8" s="32">
        <f>L38</f>
        <v>4729851.8</v>
      </c>
      <c r="R8" s="32">
        <f>L38</f>
        <v>4729851.8</v>
      </c>
      <c r="S8" s="32"/>
      <c r="T8" s="32"/>
      <c r="U8" s="32"/>
      <c r="V8" s="32"/>
      <c r="W8" s="32">
        <f>L38</f>
        <v>4729851.8</v>
      </c>
      <c r="X8" s="32"/>
      <c r="Y8" s="32"/>
      <c r="Z8" s="32"/>
      <c r="AA8" s="34"/>
      <c r="AB8" s="35">
        <f>+W38</f>
        <v>7661006.7800000003</v>
      </c>
      <c r="AC8" s="32">
        <f>AB8</f>
        <v>7661006.7800000003</v>
      </c>
      <c r="AD8" s="32"/>
      <c r="AE8" s="32"/>
      <c r="AF8" s="32"/>
      <c r="AG8" s="32"/>
      <c r="AH8" s="32">
        <f>AB8</f>
        <v>7661006.7800000003</v>
      </c>
      <c r="AL8" s="14"/>
      <c r="AM8" s="35">
        <f ca="1">AH38</f>
        <v>7747442.4900000002</v>
      </c>
      <c r="AN8" s="32">
        <f ca="1">AM8</f>
        <v>7747442.4900000002</v>
      </c>
      <c r="AO8" s="32"/>
      <c r="AP8" s="32"/>
      <c r="AQ8" s="32"/>
      <c r="AR8" s="32"/>
      <c r="AS8" s="32"/>
      <c r="AT8" s="32">
        <f ca="1">AH38</f>
        <v>7747442.4900000002</v>
      </c>
      <c r="AY8" s="35">
        <f ca="1">AT38</f>
        <v>7747442.4900000002</v>
      </c>
      <c r="BB8" s="32"/>
      <c r="BC8" s="32"/>
      <c r="BD8" s="32"/>
      <c r="BE8" s="32"/>
      <c r="BF8" s="32"/>
      <c r="BG8" s="32">
        <f ca="1">AT38</f>
        <v>7747442.4900000002</v>
      </c>
    </row>
    <row r="9" spans="1:62" x14ac:dyDescent="0.25">
      <c r="B9" s="26"/>
      <c r="C9" s="26"/>
      <c r="D9" s="36"/>
      <c r="E9" s="28"/>
      <c r="F9" s="29"/>
      <c r="G9" s="28"/>
      <c r="H9" s="28"/>
      <c r="I9" s="28"/>
      <c r="J9" s="28"/>
      <c r="K9" s="28"/>
      <c r="L9" s="28"/>
      <c r="M9" s="28"/>
      <c r="N9" s="28"/>
      <c r="O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C9" s="28"/>
      <c r="AD9" s="28"/>
      <c r="AE9" s="28"/>
      <c r="AF9" s="28"/>
      <c r="AG9" s="28"/>
      <c r="AH9" s="28"/>
      <c r="AL9" s="14"/>
      <c r="AN9" s="28"/>
      <c r="AO9" s="28"/>
      <c r="AP9" s="28"/>
      <c r="AQ9" s="28"/>
      <c r="AR9" s="28"/>
      <c r="AS9" s="28"/>
      <c r="AT9" s="28"/>
      <c r="BB9" s="28"/>
      <c r="BC9" s="28"/>
      <c r="BD9" s="28"/>
      <c r="BE9" s="28"/>
      <c r="BF9" s="28"/>
      <c r="BG9" s="28"/>
    </row>
    <row r="10" spans="1:62" x14ac:dyDescent="0.25">
      <c r="B10" s="26" t="s">
        <v>22</v>
      </c>
      <c r="C10" s="26"/>
      <c r="D10" s="28"/>
      <c r="E10" s="2"/>
      <c r="F10" s="37"/>
      <c r="G10" s="2"/>
      <c r="H10" s="2"/>
      <c r="I10" s="28"/>
      <c r="J10" s="28"/>
      <c r="K10" s="28"/>
      <c r="L10" s="28"/>
      <c r="M10" s="28"/>
      <c r="N10" s="28"/>
      <c r="O10" s="28"/>
      <c r="Q10" s="2"/>
      <c r="R10" s="2"/>
      <c r="S10" s="2"/>
      <c r="T10" s="28"/>
      <c r="U10" s="28"/>
      <c r="V10" s="28"/>
      <c r="W10" s="28"/>
      <c r="X10" s="28"/>
      <c r="Y10" s="38"/>
      <c r="Z10" s="28"/>
      <c r="AA10" s="28"/>
      <c r="AC10" s="2"/>
      <c r="AD10" s="2"/>
      <c r="AE10" s="28"/>
      <c r="AF10" s="28"/>
      <c r="AG10" s="28"/>
      <c r="AH10" s="28"/>
      <c r="AL10" s="14"/>
      <c r="AN10" s="2"/>
      <c r="AO10" s="2"/>
      <c r="AP10" s="2"/>
      <c r="AQ10" s="28"/>
      <c r="AR10" s="28"/>
      <c r="AS10" s="28"/>
      <c r="AT10" s="28"/>
      <c r="BB10" s="2"/>
      <c r="BC10" s="2"/>
      <c r="BD10" s="28"/>
      <c r="BE10" s="28"/>
      <c r="BF10" s="28"/>
      <c r="BG10" s="28"/>
    </row>
    <row r="11" spans="1:62" ht="13.9" customHeight="1" x14ac:dyDescent="0.25">
      <c r="A11" s="3">
        <v>1</v>
      </c>
      <c r="B11" s="39"/>
      <c r="C11" s="39"/>
      <c r="D11" s="40" t="s">
        <v>23</v>
      </c>
      <c r="E11" s="41"/>
      <c r="F11" s="42">
        <f>SUMIF(Revenues!$A$3:$A$22,'Current Working'!$A$11:$A$13,Revenues!H$3:H$22)</f>
        <v>2720650</v>
      </c>
      <c r="G11" s="42">
        <f>SUMIF(Revenues!$A$3:$A$22,'Current Working'!$A$11:$A$13,Revenues!I$3:I$22)</f>
        <v>2720650</v>
      </c>
      <c r="H11" s="42">
        <f>SUMIF(Revenues!$A$3:$A$22,'Current Working'!$A$11:$A$13,Revenues!J$3:J$22)</f>
        <v>0</v>
      </c>
      <c r="I11" s="42">
        <f>SUMIF(Revenues!$A$3:$A$22,'Current Working'!$A$11:$A$13,Revenues!K$3:K$22)</f>
        <v>0</v>
      </c>
      <c r="J11" s="42">
        <f>SUMIF(Revenues!$A$3:$A$22,'Current Working'!$A$11:$A$13,Revenues!L$3:L$22)</f>
        <v>0</v>
      </c>
      <c r="K11" s="42">
        <f>SUMIF(Revenues!$A$3:$A$22,'Current Working'!$A$11:$A$13,Revenues!M$3:M$22)</f>
        <v>4960959.33</v>
      </c>
      <c r="L11" s="42">
        <f>SUMIF(Revenues!$A$3:$A$22,'Current Working'!$A$11:$A$13,Revenues!N$3:N$22)</f>
        <v>4960959.33</v>
      </c>
      <c r="M11" s="43">
        <f>L11-G11</f>
        <v>2240309.33</v>
      </c>
      <c r="N11" s="44">
        <f>IFERROR(M11/G11,"-")</f>
        <v>0.82344635656920229</v>
      </c>
      <c r="O11" s="45"/>
      <c r="Q11" s="42">
        <f>SUMIF(Revenues!$A$3:$A$21,'Current Working'!$A$11:$A$13,Revenues!Q$3:Q$22)</f>
        <v>3829160</v>
      </c>
      <c r="R11" s="42">
        <f>SUMIF(Revenues!$A$3:$A$21,'Current Working'!$A$11:$A$13,Revenues!R$3:R$22)</f>
        <v>3829160</v>
      </c>
      <c r="S11" s="42">
        <f>SUMIF(Revenues!$A$3:$A$21,'Current Working'!$A$11:$A$13,Revenues!S$3:S$22)</f>
        <v>0</v>
      </c>
      <c r="T11" s="42">
        <f>SUMIF(Revenues!$A$3:$A$21,'Current Working'!$A$11:$A$13,Revenues!T$3:T$22)</f>
        <v>0</v>
      </c>
      <c r="U11" s="42">
        <f>SUMIF(Revenues!$A$3:$A$21,'Current Working'!$A$11:$A$13,Revenues!U$3:U$22)</f>
        <v>0</v>
      </c>
      <c r="V11" s="42">
        <f>SUMIF(Revenues!$A$3:$A$21,'Current Working'!$A$11:$A$13,Revenues!V$3:V$22)</f>
        <v>3671808.0100000002</v>
      </c>
      <c r="W11" s="42">
        <f>SUMIF(Revenues!$A$3:$A$21,'Current Working'!$A$11:$A$13,Revenues!W$3:W$22)</f>
        <v>3671808.0100000002</v>
      </c>
      <c r="X11" s="43">
        <f>+W11-Q11</f>
        <v>-157351.98999999976</v>
      </c>
      <c r="Y11" s="44">
        <f>IFERROR(X11/Q11,"-")</f>
        <v>-4.1093083078272981E-2</v>
      </c>
      <c r="Z11" s="45"/>
      <c r="AA11" s="45"/>
      <c r="AB11" s="42">
        <f ca="1">SUMIF(Revenues!$A$3:$A$21,'Current Working'!$A$11:$A$13,Revenues!Z$3:Z$11)</f>
        <v>3987725</v>
      </c>
      <c r="AC11" s="42">
        <f ca="1">SUMIF(Revenues!$A$3:$A$21,'Current Working'!$A$11:$A$13,Revenues!AA$3:AA$11)</f>
        <v>3987725</v>
      </c>
      <c r="AD11" s="42">
        <f ca="1">SUMIF(Revenues!$A$3:$A$21,'Current Working'!$A$11:$A$13,Revenues!AB$3:AB$11)</f>
        <v>0</v>
      </c>
      <c r="AE11" s="42">
        <f ca="1">SUMIF(Revenues!$A$3:$A$21,'Current Working'!$A$11:$A$13,Revenues!AC$3:AC$11)</f>
        <v>0</v>
      </c>
      <c r="AF11" s="42">
        <f ca="1">SUMIF(Revenues!$A$3:$A$21,'Current Working'!$A$11:$A$13,Revenues!AD$3:AD$11)</f>
        <v>0</v>
      </c>
      <c r="AG11" s="42">
        <f ca="1">SUMIF(Revenues!$A$3:$A$21,'Current Working'!$A$11:$A$13,Revenues!AE$3:AE$11)</f>
        <v>4017863.21</v>
      </c>
      <c r="AH11" s="42">
        <f ca="1">SUMIF(Revenues!$A$3:$A$21,'Current Working'!$A$11:$A$13,Revenues!AF$3:AF$11)</f>
        <v>4017863.21</v>
      </c>
      <c r="AI11" s="46">
        <f ca="1">+AH11-AC11</f>
        <v>30138.209999999963</v>
      </c>
      <c r="AJ11" s="47">
        <f ca="1">IFERROR(AI11/AC11,"-")</f>
        <v>7.5577453309844493E-3</v>
      </c>
      <c r="AK11" s="48"/>
      <c r="AL11" s="49"/>
      <c r="AM11" s="42">
        <f ca="1">SUMIF(Revenues!$A$3:$A$21,'Current Working'!$A$11:$A$13,Revenues!AI$3:AI$11)</f>
        <v>3987725</v>
      </c>
      <c r="AN11" s="42">
        <f ca="1">SUMIF(Revenues!$A$3:$A$21,'Current Working'!$A$11:$A$13,Revenues!AJ$3:AJ$11)</f>
        <v>3987725</v>
      </c>
      <c r="AO11" s="42">
        <f ca="1">SUMIF(Revenues!$A$3:$A$21,'Current Working'!$A$11:$A$13,Revenues!AK$3:AK$11)</f>
        <v>3987725</v>
      </c>
      <c r="AP11" s="42">
        <f ca="1">SUMIF(Revenues!$A$3:$A$21,'Current Working'!$A$11:$A$13,Revenues!AL$3:AL$11)</f>
        <v>1548016.81</v>
      </c>
      <c r="AQ11" s="42">
        <f ca="1">SUMIF(Revenues!$A$3:$A$21,'Current Working'!$A$11:$A$13,Revenues!AM$3:AM$11)</f>
        <v>0</v>
      </c>
      <c r="AR11" s="42">
        <f ca="1">SUMIF(Revenues!$A$3:$A$21,'Current Working'!$A$11:$A$13,Revenues!AN$3:AN$11)</f>
        <v>0</v>
      </c>
      <c r="AS11" s="42">
        <f ca="1">SUMIF(Revenues!$A$3:$A$21,'Current Working'!$A$11:$A$13,Revenues!AO$3:AO$11)</f>
        <v>0</v>
      </c>
      <c r="AT11" s="42">
        <f ca="1">SUMIF(Revenues!$A$3:$A$21,'Current Working'!$A$11:$A$13,Revenues!AP$3:AP$11)</f>
        <v>0</v>
      </c>
      <c r="AU11" s="46">
        <f ca="1">+AT11-AN11</f>
        <v>-3987725</v>
      </c>
      <c r="AV11" s="47">
        <f ca="1">IFERROR(AU11/AN11,"-")</f>
        <v>-1</v>
      </c>
      <c r="AW11" s="48"/>
      <c r="AY11" s="42">
        <f ca="1">SUMIF(Revenues!$A$3:$A$21,'Current Working'!$A$11:$A$13,Revenues!AS$3:AS$11)</f>
        <v>0</v>
      </c>
      <c r="AZ11" s="46">
        <f ca="1">+AY11-AT11</f>
        <v>0</v>
      </c>
      <c r="BA11" s="47" t="str">
        <f ca="1">IFERROR(AZ11/AT11,"-")</f>
        <v>-</v>
      </c>
      <c r="BB11" s="42">
        <f ca="1">SUMIF(Revenues!$A$3:$A$21,'Current Working'!$A$11:$A$13,Revenues!AT$3:AT$11)</f>
        <v>0</v>
      </c>
      <c r="BC11" s="42">
        <f ca="1">SUMIF(Revenues!$A$3:$A$21,'Current Working'!$A$11:$A$13,Revenues!AU$3:AU$11)</f>
        <v>0</v>
      </c>
      <c r="BD11" s="42">
        <f ca="1">SUMIF(Revenues!$A$3:$A$21,'Current Working'!$A$11:$A$13,Revenues!AV$3:AV$11)</f>
        <v>0</v>
      </c>
      <c r="BE11" s="42">
        <f ca="1">SUMIF(Revenues!$A$3:$A$21,'Current Working'!$A$11:$A$13,Revenues!AW$3:AW$11)</f>
        <v>0</v>
      </c>
      <c r="BF11" s="42">
        <f ca="1">SUMIF(Revenues!$A$3:$A$21,'Current Working'!$A$11:$A$13,Revenues!AX$3:AX$11)</f>
        <v>0</v>
      </c>
      <c r="BG11" s="42">
        <f ca="1">SUMIF(Revenues!$A$3:$A$21,'Current Working'!$A$11:$A$13,Revenues!AY$3:AY$11)</f>
        <v>0</v>
      </c>
      <c r="BH11" s="46">
        <f ca="1">+BG11-BB11</f>
        <v>0</v>
      </c>
      <c r="BI11" s="47" t="str">
        <f ca="1">IFERROR(BH11/BB11,"-")</f>
        <v>-</v>
      </c>
      <c r="BJ11" s="48"/>
    </row>
    <row r="12" spans="1:62" x14ac:dyDescent="0.25">
      <c r="A12" s="3">
        <v>2</v>
      </c>
      <c r="B12" s="39"/>
      <c r="C12" s="39"/>
      <c r="D12" s="40" t="s">
        <v>24</v>
      </c>
      <c r="E12" s="41"/>
      <c r="F12" s="42">
        <f>SUMIF(Revenues!$A$3:$A$22,'Current Working'!$A$11:$A$13,Revenues!H$3:H$22)</f>
        <v>26500</v>
      </c>
      <c r="G12" s="42">
        <f>SUMIF(Revenues!$A$3:$A$22,'Current Working'!$A$11:$A$13,Revenues!I$3:I$22)</f>
        <v>26500</v>
      </c>
      <c r="H12" s="42">
        <f>SUMIF(Revenues!$A$3:$A$22,'Current Working'!$A$11:$A$13,Revenues!J$3:J$22)</f>
        <v>0</v>
      </c>
      <c r="I12" s="42">
        <f>SUMIF(Revenues!$A$3:$A$22,'Current Working'!$A$11:$A$13,Revenues!K$3:K$22)</f>
        <v>0</v>
      </c>
      <c r="J12" s="42">
        <f>SUMIF(Revenues!$A$3:$A$22,'Current Working'!$A$11:$A$13,Revenues!L$3:L$22)</f>
        <v>0</v>
      </c>
      <c r="K12" s="42">
        <f>SUMIF(Revenues!$A$3:$A$22,'Current Working'!$A$11:$A$13,Revenues!M$3:M$22)</f>
        <v>27905.29</v>
      </c>
      <c r="L12" s="42">
        <f>SUMIF(Revenues!$A$3:$A$22,'Current Working'!$A$11:$A$13,Revenues!N$3:N$22)</f>
        <v>27905.29</v>
      </c>
      <c r="M12" s="43">
        <f>L12-G12</f>
        <v>1405.2900000000009</v>
      </c>
      <c r="N12" s="44">
        <f>IFERROR(M12/G12,"-")</f>
        <v>5.3029811320754752E-2</v>
      </c>
      <c r="O12" s="45"/>
      <c r="Q12" s="42">
        <f>SUMIF(Revenues!$A$3:$A$21,'Current Working'!$A$11:$A$13,Revenues!Q$3:Q$22)</f>
        <v>26500</v>
      </c>
      <c r="R12" s="42">
        <f>SUMIF(Revenues!$A$3:$A$21,'Current Working'!$A$11:$A$13,Revenues!R$3:R$22)</f>
        <v>26500</v>
      </c>
      <c r="S12" s="42">
        <f>SUMIF(Revenues!$A$3:$A$21,'Current Working'!$A$11:$A$13,Revenues!S$3:S$22)</f>
        <v>0</v>
      </c>
      <c r="T12" s="42">
        <f>SUMIF(Revenues!$A$3:$A$21,'Current Working'!$A$11:$A$13,Revenues!T$3:T$22)</f>
        <v>0</v>
      </c>
      <c r="U12" s="42">
        <f>SUMIF(Revenues!$A$3:$A$21,'Current Working'!$A$11:$A$13,Revenues!U$3:U$22)</f>
        <v>0</v>
      </c>
      <c r="V12" s="42">
        <f>SUMIF(Revenues!$A$3:$A$21,'Current Working'!$A$11:$A$13,Revenues!V$3:V$22)</f>
        <v>377219.71</v>
      </c>
      <c r="W12" s="42">
        <f>SUMIF(Revenues!$A$3:$A$21,'Current Working'!$A$11:$A$13,Revenues!W$3:W$22)</f>
        <v>377219.71</v>
      </c>
      <c r="X12" s="43">
        <f>+W12-Q12</f>
        <v>350719.71</v>
      </c>
      <c r="Y12" s="44">
        <f>IFERROR(X12/L12,"-")</f>
        <v>12.568215918917167</v>
      </c>
      <c r="Z12" s="45"/>
      <c r="AA12" s="45"/>
      <c r="AB12" s="42">
        <f ca="1">SUMIF(Revenues!$A$3:$A$21,'Current Working'!$A$11:$A$13,Revenues!Z$3:Z$11)</f>
        <v>26500</v>
      </c>
      <c r="AC12" s="42">
        <f ca="1">SUMIF(Revenues!$A$3:$A$21,'Current Working'!$A$11:$A$13,Revenues!AA$3:AA$11)</f>
        <v>26500</v>
      </c>
      <c r="AD12" s="42">
        <f ca="1">SUMIF(Revenues!$A$3:$A$21,'Current Working'!$A$11:$A$13,Revenues!AB$3:AB$11)</f>
        <v>0</v>
      </c>
      <c r="AE12" s="42">
        <f ca="1">SUMIF(Revenues!$A$3:$A$21,'Current Working'!$A$11:$A$13,Revenues!AC$3:AC$11)</f>
        <v>0</v>
      </c>
      <c r="AF12" s="42">
        <f ca="1">SUMIF(Revenues!$A$3:$A$21,'Current Working'!$A$11:$A$13,Revenues!AD$3:AD$11)</f>
        <v>0</v>
      </c>
      <c r="AG12" s="42">
        <f ca="1">SUMIF(Revenues!$A$3:$A$21,'Current Working'!$A$11:$A$13,Revenues!AE$3:AE$11)</f>
        <v>99628.87999999999</v>
      </c>
      <c r="AH12" s="42">
        <f ca="1">SUMIF(Revenues!$A$3:$A$21,'Current Working'!$A$11:$A$13,Revenues!AF$3:AF$11)</f>
        <v>99628.87999999999</v>
      </c>
      <c r="AI12" s="43">
        <f ca="1">+AH12-AC12</f>
        <v>73128.87999999999</v>
      </c>
      <c r="AJ12" s="47">
        <f ca="1">IFERROR(AI12/AC12,"-")</f>
        <v>2.7595803773584904</v>
      </c>
      <c r="AL12" s="14"/>
      <c r="AM12" s="42">
        <f ca="1">SUMIF(Revenues!$A$3:$A$21,'Current Working'!$A$11:$A$13,Revenues!AI$3:AI$11)</f>
        <v>26500</v>
      </c>
      <c r="AN12" s="42">
        <f ca="1">SUMIF(Revenues!$A$3:$A$21,'Current Working'!$A$11:$A$13,Revenues!AJ$3:AJ$11)</f>
        <v>26500</v>
      </c>
      <c r="AO12" s="42">
        <f ca="1">SUMIF(Revenues!$A$3:$A$21,'Current Working'!$A$11:$A$13,Revenues!AK$3:AK$11)</f>
        <v>26500</v>
      </c>
      <c r="AP12" s="42">
        <f ca="1">SUMIF(Revenues!$A$3:$A$21,'Current Working'!$A$11:$A$13,Revenues!AL$3:AL$11)</f>
        <v>0</v>
      </c>
      <c r="AQ12" s="42">
        <f ca="1">SUMIF(Revenues!$A$3:$A$21,'Current Working'!$A$11:$A$13,Revenues!AM$3:AM$11)</f>
        <v>0</v>
      </c>
      <c r="AR12" s="42">
        <f ca="1">SUMIF(Revenues!$A$3:$A$21,'Current Working'!$A$11:$A$13,Revenues!AN$3:AN$11)</f>
        <v>0</v>
      </c>
      <c r="AS12" s="42">
        <f ca="1">SUMIF(Revenues!$A$3:$A$21,'Current Working'!$A$11:$A$13,Revenues!AO$3:AO$11)</f>
        <v>0</v>
      </c>
      <c r="AT12" s="42">
        <f ca="1">SUMIF(Revenues!$A$3:$A$21,'Current Working'!$A$11:$A$13,Revenues!AP$3:AP$11)</f>
        <v>0</v>
      </c>
      <c r="AU12" s="46">
        <f ca="1">+AT12-AN12</f>
        <v>-26500</v>
      </c>
      <c r="AV12" s="47">
        <f ca="1">IFERROR(AU12/AN12,"-")</f>
        <v>-1</v>
      </c>
      <c r="AY12" s="42">
        <f ca="1">SUMIF(Revenues!$A$3:$A$21,'Current Working'!$A$11:$A$13,Revenues!AS$3:AS$11)</f>
        <v>0</v>
      </c>
      <c r="AZ12" s="46">
        <f ca="1">+AY12-AT12</f>
        <v>0</v>
      </c>
      <c r="BA12" s="47" t="str">
        <f ca="1">IFERROR(AZ12/AT12,"-")</f>
        <v>-</v>
      </c>
      <c r="BB12" s="42">
        <f ca="1">SUMIF(Revenues!$A$3:$A$21,'Current Working'!$A$11:$A$13,Revenues!AT$3:AT$11)</f>
        <v>0</v>
      </c>
      <c r="BC12" s="42">
        <f ca="1">SUMIF(Revenues!$A$3:$A$21,'Current Working'!$A$11:$A$13,Revenues!AU$3:AU$11)</f>
        <v>0</v>
      </c>
      <c r="BD12" s="42">
        <f ca="1">SUMIF(Revenues!$A$3:$A$21,'Current Working'!$A$11:$A$13,Revenues!AV$3:AV$11)</f>
        <v>0</v>
      </c>
      <c r="BE12" s="42">
        <f ca="1">SUMIF(Revenues!$A$3:$A$21,'Current Working'!$A$11:$A$13,Revenues!AW$3:AW$11)</f>
        <v>0</v>
      </c>
      <c r="BF12" s="42">
        <f ca="1">SUMIF(Revenues!$A$3:$A$21,'Current Working'!$A$11:$A$13,Revenues!AX$3:AX$11)</f>
        <v>0</v>
      </c>
      <c r="BG12" s="42">
        <f ca="1">SUMIF(Revenues!$A$3:$A$21,'Current Working'!$A$11:$A$13,Revenues!AY$3:AY$11)</f>
        <v>0</v>
      </c>
      <c r="BH12" s="46">
        <f ca="1">+BG12-BB12</f>
        <v>0</v>
      </c>
      <c r="BI12" s="47" t="str">
        <f ca="1">IFERROR(BH12/BB12,"-")</f>
        <v>-</v>
      </c>
    </row>
    <row r="13" spans="1:62" x14ac:dyDescent="0.25">
      <c r="A13" s="3">
        <v>3</v>
      </c>
      <c r="B13" s="39"/>
      <c r="C13" s="39"/>
      <c r="D13" s="40" t="s">
        <v>25</v>
      </c>
      <c r="E13" s="41"/>
      <c r="F13" s="42">
        <f>SUMIF(Revenues!$A$3:$A$22,'Current Working'!$A$11:$A$13,Revenues!H$3:H$22)</f>
        <v>0</v>
      </c>
      <c r="G13" s="42">
        <f>SUMIF(Revenues!$A$3:$A$22,'Current Working'!$A$11:$A$13,Revenues!I$3:I$22)</f>
        <v>105130</v>
      </c>
      <c r="H13" s="42">
        <f>SUMIF(Revenues!$A$3:$A$22,'Current Working'!$A$11:$A$13,Revenues!J$3:J$22)</f>
        <v>0</v>
      </c>
      <c r="I13" s="42">
        <f>SUMIF(Revenues!$A$3:$A$22,'Current Working'!$A$11:$A$13,Revenues!K$3:K$22)</f>
        <v>0</v>
      </c>
      <c r="J13" s="42">
        <f>SUMIF(Revenues!$A$3:$A$22,'Current Working'!$A$11:$A$13,Revenues!L$3:L$22)</f>
        <v>0</v>
      </c>
      <c r="K13" s="42">
        <f>SUMIF(Revenues!$A$3:$A$22,'Current Working'!$A$11:$A$13,Revenues!M$3:M$22)</f>
        <v>105130</v>
      </c>
      <c r="L13" s="42">
        <f>SUMIF(Revenues!$A$3:$A$22,'Current Working'!$A$11:$A$13,Revenues!N$3:N$22)</f>
        <v>105130</v>
      </c>
      <c r="M13" s="43">
        <f>L13-G13</f>
        <v>0</v>
      </c>
      <c r="N13" s="44">
        <f>IFERROR(M13/G13,"-")</f>
        <v>0</v>
      </c>
      <c r="O13" s="45"/>
      <c r="Q13" s="42">
        <f>SUMIF(Revenues!$A$3:$A$21,'Current Working'!$A$11:$A$13,Revenues!Q$3:Q$22)</f>
        <v>0</v>
      </c>
      <c r="R13" s="42">
        <f>SUMIF(Revenues!$A$3:$A$21,'Current Working'!$A$11:$A$13,Revenues!R$3:R$22)</f>
        <v>0</v>
      </c>
      <c r="S13" s="42">
        <f>SUMIF(Revenues!$A$3:$A$21,'Current Working'!$A$11:$A$13,Revenues!S$3:S$22)</f>
        <v>0</v>
      </c>
      <c r="T13" s="42">
        <f>SUMIF(Revenues!$A$3:$A$21,'Current Working'!$A$11:$A$13,Revenues!T$3:T$22)</f>
        <v>0</v>
      </c>
      <c r="U13" s="42">
        <f>SUMIF(Revenues!$A$3:$A$21,'Current Working'!$A$11:$A$13,Revenues!U$3:U$22)</f>
        <v>0</v>
      </c>
      <c r="V13" s="42">
        <f>SUMIF(Revenues!$A$3:$A$21,'Current Working'!$A$11:$A$13,Revenues!V$3:V$22)</f>
        <v>0</v>
      </c>
      <c r="W13" s="42">
        <f>SUMIF(Revenues!$A$3:$A$21,'Current Working'!$A$11:$A$13,Revenues!W$3:W$22)</f>
        <v>0</v>
      </c>
      <c r="X13" s="50">
        <f>+W13-Q13</f>
        <v>0</v>
      </c>
      <c r="Y13" s="51">
        <f>IFERROR(X13/L13,"-")</f>
        <v>0</v>
      </c>
      <c r="Z13" s="45"/>
      <c r="AA13" s="45"/>
      <c r="AB13" s="42">
        <f ca="1">SUMIF(Revenues!$A$3:$A$21,'Current Working'!$A$11:$A$13,Revenues!Z$3:Z$11)</f>
        <v>0</v>
      </c>
      <c r="AC13" s="42">
        <f ca="1">SUMIF(Revenues!$A$3:$A$21,'Current Working'!$A$11:$A$13,Revenues!AA$3:AA$11)</f>
        <v>0</v>
      </c>
      <c r="AD13" s="42">
        <f ca="1">SUMIF(Revenues!$A$3:$A$21,'Current Working'!$A$11:$A$13,Revenues!AB$3:AB$11)</f>
        <v>0</v>
      </c>
      <c r="AE13" s="42">
        <f ca="1">SUMIF(Revenues!$A$3:$A$21,'Current Working'!$A$11:$A$13,Revenues!AC$3:AC$11)</f>
        <v>0</v>
      </c>
      <c r="AF13" s="42">
        <f ca="1">SUMIF(Revenues!$A$3:$A$21,'Current Working'!$A$11:$A$13,Revenues!AD$3:AD$11)</f>
        <v>0</v>
      </c>
      <c r="AG13" s="42">
        <f ca="1">SUMIF(Revenues!$A$3:$A$21,'Current Working'!$A$11:$A$13,Revenues!AE$3:AE$11)</f>
        <v>0</v>
      </c>
      <c r="AH13" s="42">
        <f ca="1">SUMIF(Revenues!$A$3:$A$21,'Current Working'!$A$11:$A$13,Revenues!AF$3:AF$11)</f>
        <v>0</v>
      </c>
      <c r="AI13" s="43">
        <f ca="1">+AH13-AC13</f>
        <v>0</v>
      </c>
      <c r="AJ13" s="47" t="str">
        <f ca="1">IFERROR(AI13/AC13,"-")</f>
        <v>-</v>
      </c>
      <c r="AL13" s="14"/>
      <c r="AM13" s="42">
        <f ca="1">SUMIF(Revenues!$A$3:$A$21,'Current Working'!$A$11:$A$13,Revenues!AI$3:AI$11)</f>
        <v>0</v>
      </c>
      <c r="AN13" s="42">
        <f ca="1">SUMIF(Revenues!$A$3:$A$21,'Current Working'!$A$11:$A$13,Revenues!AJ$3:AJ$11)</f>
        <v>0</v>
      </c>
      <c r="AO13" s="42">
        <f ca="1">SUMIF(Revenues!$A$3:$A$21,'Current Working'!$A$11:$A$13,Revenues!AK$3:AK$11)</f>
        <v>0</v>
      </c>
      <c r="AP13" s="42">
        <f ca="1">SUMIF(Revenues!$A$3:$A$21,'Current Working'!$A$11:$A$13,Revenues!AL$3:AL$11)</f>
        <v>0</v>
      </c>
      <c r="AQ13" s="42">
        <f ca="1">SUMIF(Revenues!$A$3:$A$21,'Current Working'!$A$11:$A$13,Revenues!AM$3:AM$11)</f>
        <v>0</v>
      </c>
      <c r="AR13" s="42">
        <f ca="1">SUMIF(Revenues!$A$3:$A$21,'Current Working'!$A$11:$A$13,Revenues!AN$3:AN$11)</f>
        <v>0</v>
      </c>
      <c r="AS13" s="42">
        <f ca="1">SUMIF(Revenues!$A$3:$A$21,'Current Working'!$A$11:$A$13,Revenues!AO$3:AO$11)</f>
        <v>0</v>
      </c>
      <c r="AT13" s="42">
        <f ca="1">SUMIF(Revenues!$A$3:$A$21,'Current Working'!$A$11:$A$13,Revenues!AP$3:AP$11)</f>
        <v>0</v>
      </c>
      <c r="AU13" s="46">
        <f ca="1">+AT13-AN13</f>
        <v>0</v>
      </c>
      <c r="AV13" s="47" t="str">
        <f ca="1">IFERROR(AU13/AN13,"-")</f>
        <v>-</v>
      </c>
      <c r="AY13" s="42">
        <f ca="1">SUMIF(Revenues!$A$3:$A$21,'Current Working'!$A$11:$A$13,Revenues!AS$3:AS$11)</f>
        <v>0</v>
      </c>
      <c r="AZ13" s="46">
        <f ca="1">+AY13-AT13</f>
        <v>0</v>
      </c>
      <c r="BA13" s="47" t="str">
        <f ca="1">IFERROR(AZ13/AT13,"-")</f>
        <v>-</v>
      </c>
      <c r="BB13" s="42">
        <f ca="1">SUMIF(Revenues!$A$3:$A$21,'Current Working'!$A$11:$A$13,Revenues!AT$3:AT$11)</f>
        <v>0</v>
      </c>
      <c r="BC13" s="42">
        <f ca="1">SUMIF(Revenues!$A$3:$A$21,'Current Working'!$A$11:$A$13,Revenues!AU$3:AU$11)</f>
        <v>0</v>
      </c>
      <c r="BD13" s="42">
        <f ca="1">SUMIF(Revenues!$A$3:$A$21,'Current Working'!$A$11:$A$13,Revenues!AV$3:AV$11)</f>
        <v>0</v>
      </c>
      <c r="BE13" s="42">
        <f ca="1">SUMIF(Revenues!$A$3:$A$21,'Current Working'!$A$11:$A$13,Revenues!AW$3:AW$11)</f>
        <v>0</v>
      </c>
      <c r="BF13" s="42">
        <f ca="1">SUMIF(Revenues!$A$3:$A$21,'Current Working'!$A$11:$A$13,Revenues!AX$3:AX$11)</f>
        <v>0</v>
      </c>
      <c r="BG13" s="42">
        <f ca="1">SUMIF(Revenues!$A$3:$A$21,'Current Working'!$A$11:$A$13,Revenues!AY$3:AY$11)</f>
        <v>0</v>
      </c>
      <c r="BH13" s="46">
        <f ca="1">+BG13-BB13</f>
        <v>0</v>
      </c>
      <c r="BI13" s="47" t="str">
        <f ca="1">IFERROR(BH13/BB13,"-")</f>
        <v>-</v>
      </c>
    </row>
    <row r="14" spans="1:62" x14ac:dyDescent="0.25">
      <c r="B14" s="2"/>
      <c r="C14" s="26" t="s">
        <v>0</v>
      </c>
      <c r="D14" s="52"/>
      <c r="E14" s="48"/>
      <c r="F14" s="53">
        <f t="shared" ref="F14:L14" si="0">SUM(F11:F13)</f>
        <v>2747150</v>
      </c>
      <c r="G14" s="54">
        <f t="shared" si="0"/>
        <v>2852280</v>
      </c>
      <c r="H14" s="54">
        <f t="shared" si="0"/>
        <v>0</v>
      </c>
      <c r="I14" s="54">
        <f t="shared" si="0"/>
        <v>0</v>
      </c>
      <c r="J14" s="54">
        <f t="shared" si="0"/>
        <v>0</v>
      </c>
      <c r="K14" s="54">
        <f t="shared" si="0"/>
        <v>5093994.62</v>
      </c>
      <c r="L14" s="54">
        <f t="shared" si="0"/>
        <v>5093994.62</v>
      </c>
      <c r="M14" s="55">
        <f>L14-G14</f>
        <v>2241714.62</v>
      </c>
      <c r="N14" s="44">
        <f>IFERROR(M14/G14,"-")</f>
        <v>0.78593778310684792</v>
      </c>
      <c r="O14" s="45"/>
      <c r="Q14" s="54">
        <f t="shared" ref="Q14:W14" si="1">SUM(Q11:Q13)</f>
        <v>3855660</v>
      </c>
      <c r="R14" s="54">
        <f t="shared" si="1"/>
        <v>3855660</v>
      </c>
      <c r="S14" s="54">
        <f t="shared" si="1"/>
        <v>0</v>
      </c>
      <c r="T14" s="54">
        <f t="shared" si="1"/>
        <v>0</v>
      </c>
      <c r="U14" s="54">
        <f t="shared" si="1"/>
        <v>0</v>
      </c>
      <c r="V14" s="56">
        <f t="shared" si="1"/>
        <v>4049027.72</v>
      </c>
      <c r="W14" s="54">
        <f t="shared" si="1"/>
        <v>4049027.72</v>
      </c>
      <c r="X14" s="43">
        <f>+W14-Q14</f>
        <v>193367.7200000002</v>
      </c>
      <c r="Y14" s="44">
        <f>IFERROR(X14/Q14,"-")</f>
        <v>5.0151652375987565E-2</v>
      </c>
      <c r="Z14" s="45"/>
      <c r="AA14" s="45"/>
      <c r="AB14" s="53">
        <f ca="1">SUM(AB11:AB13)</f>
        <v>4014225</v>
      </c>
      <c r="AC14" s="54">
        <f ca="1">SUM(AC11:AC13)</f>
        <v>4014225</v>
      </c>
      <c r="AD14" s="54">
        <f t="shared" ref="AD14:AI14" ca="1" si="2">SUM(AD11:AD13)</f>
        <v>0</v>
      </c>
      <c r="AE14" s="54">
        <f t="shared" ca="1" si="2"/>
        <v>0</v>
      </c>
      <c r="AF14" s="54">
        <f t="shared" ca="1" si="2"/>
        <v>0</v>
      </c>
      <c r="AG14" s="56">
        <f t="shared" ca="1" si="2"/>
        <v>4117492.09</v>
      </c>
      <c r="AH14" s="54">
        <f t="shared" ca="1" si="2"/>
        <v>4117492.09</v>
      </c>
      <c r="AI14" s="54">
        <f t="shared" ca="1" si="2"/>
        <v>103267.08999999995</v>
      </c>
      <c r="AJ14" s="47">
        <f ca="1">IFERROR(AI14/AC14,"-")</f>
        <v>2.572528694829013E-2</v>
      </c>
      <c r="AL14" s="14"/>
      <c r="AM14" s="53">
        <f ca="1">SUM(AM11:AM13)</f>
        <v>4014225</v>
      </c>
      <c r="AN14" s="54">
        <f ca="1">SUM(AN11:AN13)</f>
        <v>4014225</v>
      </c>
      <c r="AO14" s="54">
        <f t="shared" ref="AO14:AP14" ca="1" si="3">SUM(AO11:AO13)</f>
        <v>4014225</v>
      </c>
      <c r="AP14" s="54">
        <f t="shared" ca="1" si="3"/>
        <v>1548016.81</v>
      </c>
      <c r="AQ14" s="54">
        <f t="shared" ref="AQ14:AU14" ca="1" si="4">SUM(AQ11:AQ13)</f>
        <v>0</v>
      </c>
      <c r="AR14" s="54">
        <f t="shared" ca="1" si="4"/>
        <v>0</v>
      </c>
      <c r="AS14" s="56">
        <f t="shared" ca="1" si="4"/>
        <v>0</v>
      </c>
      <c r="AT14" s="54">
        <f t="shared" ca="1" si="4"/>
        <v>0</v>
      </c>
      <c r="AU14" s="54">
        <f t="shared" ca="1" si="4"/>
        <v>-4014225</v>
      </c>
      <c r="AV14" s="47">
        <f ca="1">IFERROR(AU14/AN14,"-")</f>
        <v>-1</v>
      </c>
      <c r="AY14" s="53">
        <f ca="1">SUM(AY11:AY13)</f>
        <v>0</v>
      </c>
      <c r="AZ14" s="54">
        <f ca="1">SUM(AZ11:AZ13)</f>
        <v>0</v>
      </c>
      <c r="BA14" s="47" t="str">
        <f ca="1">IFERROR(AZ14/AT14,"-")</f>
        <v>-</v>
      </c>
      <c r="BB14" s="54">
        <f ca="1">SUM(BB11:BB13)</f>
        <v>0</v>
      </c>
      <c r="BC14" s="54">
        <f t="shared" ref="BC14:BH14" ca="1" si="5">SUM(BC11:BC13)</f>
        <v>0</v>
      </c>
      <c r="BD14" s="54">
        <f t="shared" ca="1" si="5"/>
        <v>0</v>
      </c>
      <c r="BE14" s="54">
        <f t="shared" ca="1" si="5"/>
        <v>0</v>
      </c>
      <c r="BF14" s="56">
        <f t="shared" ca="1" si="5"/>
        <v>0</v>
      </c>
      <c r="BG14" s="54">
        <f t="shared" ca="1" si="5"/>
        <v>0</v>
      </c>
      <c r="BH14" s="54">
        <f t="shared" ca="1" si="5"/>
        <v>0</v>
      </c>
      <c r="BI14" s="47" t="str">
        <f ca="1">IFERROR(BH14/BB14,"-")</f>
        <v>-</v>
      </c>
    </row>
    <row r="15" spans="1:62" x14ac:dyDescent="0.25">
      <c r="B15" s="26"/>
      <c r="C15" s="26"/>
      <c r="D15" s="57"/>
      <c r="E15" s="48"/>
      <c r="F15" s="58"/>
      <c r="G15" s="48"/>
      <c r="H15" s="48"/>
      <c r="J15" s="28"/>
      <c r="K15" s="28"/>
      <c r="L15" s="28"/>
      <c r="M15" s="28"/>
      <c r="N15" s="38"/>
      <c r="O15" s="45"/>
      <c r="Q15" s="48"/>
      <c r="R15" s="48"/>
      <c r="S15" s="48"/>
      <c r="U15" s="28"/>
      <c r="V15" s="28"/>
      <c r="W15" s="28"/>
      <c r="X15" s="28"/>
      <c r="Y15" s="38"/>
      <c r="Z15" s="45"/>
      <c r="AA15" s="45"/>
      <c r="AB15" s="29"/>
      <c r="AC15" s="48"/>
      <c r="AD15" s="48"/>
      <c r="AF15" s="28"/>
      <c r="AG15" s="28"/>
      <c r="AH15" s="28"/>
      <c r="AI15" s="28"/>
      <c r="AJ15" s="38"/>
      <c r="AL15" s="14"/>
      <c r="AM15" s="29"/>
      <c r="AN15" s="48"/>
      <c r="AO15" s="48"/>
      <c r="AP15" s="48"/>
      <c r="AR15" s="28"/>
      <c r="AS15" s="28"/>
      <c r="AT15" s="28"/>
      <c r="AU15" s="28"/>
      <c r="AV15" s="38"/>
      <c r="AY15" s="29"/>
      <c r="AZ15" s="28"/>
      <c r="BA15" s="38"/>
      <c r="BB15" s="48"/>
      <c r="BC15" s="48"/>
      <c r="BE15" s="28"/>
      <c r="BF15" s="28"/>
      <c r="BG15" s="28"/>
      <c r="BH15" s="28"/>
      <c r="BI15" s="38"/>
    </row>
    <row r="16" spans="1:62" ht="13.9" customHeight="1" x14ac:dyDescent="0.25">
      <c r="B16" s="26" t="s">
        <v>26</v>
      </c>
      <c r="C16" s="26"/>
      <c r="D16" s="52"/>
      <c r="E16" s="59"/>
      <c r="F16" s="60"/>
      <c r="G16" s="59"/>
      <c r="H16" s="59"/>
      <c r="I16" s="61"/>
      <c r="J16" s="62"/>
      <c r="K16" s="62"/>
      <c r="L16" s="62"/>
      <c r="M16" s="62"/>
      <c r="N16" s="63"/>
      <c r="O16" s="41"/>
      <c r="Q16" s="59"/>
      <c r="R16" s="59"/>
      <c r="S16" s="59"/>
      <c r="T16" s="61"/>
      <c r="U16" s="62"/>
      <c r="V16" s="62"/>
      <c r="W16" s="62"/>
      <c r="X16" s="62"/>
      <c r="Y16" s="63"/>
      <c r="Z16" s="41"/>
      <c r="AA16" s="41"/>
      <c r="AB16" s="64"/>
      <c r="AC16" s="59"/>
      <c r="AD16" s="59"/>
      <c r="AE16" s="61"/>
      <c r="AF16" s="62"/>
      <c r="AG16" s="62"/>
      <c r="AH16" s="62"/>
      <c r="AI16" s="62"/>
      <c r="AJ16" s="63"/>
      <c r="AL16" s="14"/>
      <c r="AM16" s="64"/>
      <c r="AN16" s="59"/>
      <c r="AO16" s="59"/>
      <c r="AP16" s="59"/>
      <c r="AQ16" s="61"/>
      <c r="AR16" s="62"/>
      <c r="AS16" s="62"/>
      <c r="AT16" s="62"/>
      <c r="AU16" s="62"/>
      <c r="AV16" s="63"/>
      <c r="AY16" s="64"/>
      <c r="AZ16" s="62"/>
      <c r="BA16" s="63"/>
      <c r="BB16" s="59"/>
      <c r="BC16" s="59"/>
      <c r="BD16" s="61"/>
      <c r="BE16" s="62"/>
      <c r="BF16" s="62"/>
      <c r="BG16" s="62"/>
      <c r="BH16" s="62"/>
      <c r="BI16" s="63"/>
    </row>
    <row r="17" spans="1:62" s="67" customFormat="1" x14ac:dyDescent="0.25">
      <c r="A17" s="65">
        <v>4</v>
      </c>
      <c r="B17" s="66"/>
      <c r="C17" s="66"/>
      <c r="D17" s="40" t="s">
        <v>27</v>
      </c>
      <c r="E17" s="48"/>
      <c r="F17" s="42">
        <f>SUMIF(Expenses!$A$3:$A$26,'Current Working'!$A$17:$A$22,Expenses!H$3:H$26)</f>
        <v>0</v>
      </c>
      <c r="G17" s="42">
        <f>SUMIF(Expenses!$A$3:$A$26,'Current Working'!$A$17:$A$22,Expenses!I$3:I$26)</f>
        <v>0</v>
      </c>
      <c r="H17" s="42">
        <f>SUMIF(Expenses!$A$3:$A$26,'Current Working'!$A$17:$A$22,Expenses!J$3:J$26)</f>
        <v>0</v>
      </c>
      <c r="I17" s="42">
        <f>SUMIF(Expenses!$A$3:$A$26,'Current Working'!$A$17:$A$22,Expenses!K$3:K$26)</f>
        <v>0</v>
      </c>
      <c r="J17" s="42">
        <f>SUMIF(Expenses!$A$3:$A$26,'Current Working'!$A$17:$A$22,Expenses!L$3:L$26)</f>
        <v>0</v>
      </c>
      <c r="K17" s="42">
        <f>SUMIF(Expenses!$A$3:$A$26,'Current Working'!$A$17:$A$22,Expenses!M$3:M$26)</f>
        <v>0</v>
      </c>
      <c r="L17" s="42">
        <f>SUMIF(Expenses!$A$3:$A$26,'Current Working'!$A$17:$A$22,Expenses!N$3:N$26)</f>
        <v>0</v>
      </c>
      <c r="M17" s="46">
        <f>L17-G17</f>
        <v>0</v>
      </c>
      <c r="N17" s="47" t="str">
        <f>IFERROR(M17/G17,"-")</f>
        <v>-</v>
      </c>
      <c r="O17" s="41"/>
      <c r="Q17" s="42">
        <f>SUMIF(Expenses!$A$3:$A$26,'Current Working'!$A$17:$A$22,Expenses!Q$3:Q$26)</f>
        <v>0</v>
      </c>
      <c r="R17" s="42">
        <f>SUMIF(Expenses!$A$3:$A$26,'Current Working'!$A$17:$A$22,Expenses!R$3:R$26)</f>
        <v>0</v>
      </c>
      <c r="S17" s="42">
        <f>SUMIF(Expenses!$A$3:$A$26,'Current Working'!$A$17:$A$22,Expenses!S$3:S$26)</f>
        <v>0</v>
      </c>
      <c r="T17" s="42">
        <f>SUMIF(Expenses!$A$3:$A$26,'Current Working'!$A$17:$A$22,Expenses!T$3:T$26)</f>
        <v>0</v>
      </c>
      <c r="U17" s="42">
        <f>SUMIF(Expenses!$A$3:$A$26,'Current Working'!$A$17:$A$22,Expenses!U$3:U$26)</f>
        <v>0</v>
      </c>
      <c r="V17" s="42">
        <f>SUMIF(Expenses!$A$3:$A$26,'Current Working'!$A$17:$A$22,Expenses!V$3:V$26)</f>
        <v>0</v>
      </c>
      <c r="W17" s="42">
        <f>SUMIF(Expenses!$A$3:$A$26,'Current Working'!$A$17:$A$22,Expenses!W$3:W$26)</f>
        <v>0</v>
      </c>
      <c r="X17" s="46">
        <f>+W17-Q17</f>
        <v>0</v>
      </c>
      <c r="Y17" s="47" t="str">
        <f>IFERROR(X17/Q17,"-")</f>
        <v>-</v>
      </c>
      <c r="Z17" s="41"/>
      <c r="AA17" s="41"/>
      <c r="AB17" s="42">
        <f>SUMIF(Expenses!$A$3:$A$26,'Current Working'!$A$17:$A$22,Expenses!Z$3:Z$26)</f>
        <v>0</v>
      </c>
      <c r="AC17" s="42">
        <f>SUMIF(Expenses!$A$3:$A$26,'Current Working'!$A$17:$A$22,Expenses!AA$3:AA$26)</f>
        <v>0</v>
      </c>
      <c r="AD17" s="42">
        <f>SUMIF(Expenses!$A$3:$A$26,'Current Working'!$A$17:$A$22,Expenses!AB$3:AB$26)</f>
        <v>0</v>
      </c>
      <c r="AE17" s="42">
        <f>SUMIF(Expenses!$A$3:$A$26,'Current Working'!$A$17:$A$22,Expenses!AC$3:AC$26)</f>
        <v>0</v>
      </c>
      <c r="AF17" s="42">
        <f>SUMIF(Expenses!$A$3:$A$26,'Current Working'!$A$17:$A$22,Expenses!AD$3:AD$26)</f>
        <v>0</v>
      </c>
      <c r="AG17" s="42">
        <f>SUMIF(Expenses!$A$3:$A$26,'Current Working'!$A$17:$A$22,Expenses!AE$3:AE$26)</f>
        <v>0</v>
      </c>
      <c r="AH17" s="42">
        <f>SUMIF(Expenses!$A$3:$A$26,'Current Working'!$A$17:$A$22,Expenses!AF$3:AF$26)</f>
        <v>0</v>
      </c>
      <c r="AI17" s="46">
        <f>+AH17-AC17</f>
        <v>0</v>
      </c>
      <c r="AJ17" s="47" t="str">
        <f>IFERROR(AI17/AC17,"-")</f>
        <v>-</v>
      </c>
      <c r="AK17" s="48"/>
      <c r="AL17" s="49"/>
      <c r="AM17" s="42">
        <f>SUMIF(Expenses!$A$3:$A$26,'Current Working'!$A$17:$A$22,Expenses!AI$3:AI$26)</f>
        <v>0</v>
      </c>
      <c r="AN17" s="42">
        <f>SUMIF(Expenses!$A$3:$A$26,'Current Working'!$A$17:$A$22,Expenses!AJ$3:AJ$26)</f>
        <v>0</v>
      </c>
      <c r="AO17" s="42">
        <f>SUMIF(Expenses!$A$3:$A$26,'Current Working'!$A$17:$A$22,Expenses!AK$3:AK$26)</f>
        <v>0</v>
      </c>
      <c r="AP17" s="42">
        <f>SUMIF(Expenses!$A$3:$A$26,'Current Working'!$A$17:$A$22,Expenses!AL$3:AL$26)</f>
        <v>0</v>
      </c>
      <c r="AQ17" s="42">
        <f>SUMIF(Expenses!$A$3:$A$26,'Current Working'!$A$17:$A$22,Expenses!AM$3:AM$26)</f>
        <v>0</v>
      </c>
      <c r="AR17" s="42">
        <f>SUMIF(Expenses!$A$3:$A$26,'Current Working'!$A$17:$A$22,Expenses!AN$3:AN$26)</f>
        <v>0</v>
      </c>
      <c r="AS17" s="42">
        <f>SUMIF(Expenses!$A$3:$A$26,'Current Working'!$A$17:$A$22,Expenses!AO$3:AO$26)</f>
        <v>0</v>
      </c>
      <c r="AT17" s="42">
        <f>SUMIF(Expenses!$A$3:$A$26,'Current Working'!$A$17:$A$22,Expenses!AP$3:AP$26)</f>
        <v>0</v>
      </c>
      <c r="AU17" s="46">
        <f>+AT17-AN17</f>
        <v>0</v>
      </c>
      <c r="AV17" s="47" t="str">
        <f>IFERROR(AU17/AN17,"-")</f>
        <v>-</v>
      </c>
      <c r="AW17" s="48"/>
      <c r="AX17" s="68"/>
      <c r="AY17" s="42">
        <f>SUMIF(Expenses!$A$3:$A$26,'Current Working'!$A$17:$A$22,Expenses!AS$3:AS$26)</f>
        <v>0</v>
      </c>
      <c r="AZ17" s="46">
        <f>+AY17-AT17</f>
        <v>0</v>
      </c>
      <c r="BA17" s="47" t="str">
        <f>IFERROR(AZ17/AT17,"-")</f>
        <v>-</v>
      </c>
      <c r="BB17" s="42">
        <f>SUMIF(Expenses!$A$3:$A$26,'Current Working'!$A$17:$A$22,Expenses!AT$3:AT$26)</f>
        <v>0</v>
      </c>
      <c r="BC17" s="42">
        <f>SUMIF(Expenses!$A$3:$A$26,'Current Working'!$A$17:$A$22,Expenses!AU$3:AU$26)</f>
        <v>0</v>
      </c>
      <c r="BD17" s="42">
        <f>SUMIF(Expenses!$A$3:$A$26,'Current Working'!$A$17:$A$22,Expenses!AV$3:AV$26)</f>
        <v>0</v>
      </c>
      <c r="BE17" s="42">
        <f>SUMIF(Expenses!$A$3:$A$26,'Current Working'!$A$17:$A$22,Expenses!AW$3:AW$26)</f>
        <v>0</v>
      </c>
      <c r="BF17" s="42">
        <f>SUMIF(Expenses!$A$3:$A$26,'Current Working'!$A$17:$A$22,Expenses!AX$3:AX$26)</f>
        <v>0</v>
      </c>
      <c r="BG17" s="42">
        <f>SUMIF(Expenses!$A$3:$A$26,'Current Working'!$A$17:$A$22,Expenses!AY$3:AY$26)</f>
        <v>0</v>
      </c>
      <c r="BH17" s="46">
        <f>+BG17-BB17</f>
        <v>0</v>
      </c>
      <c r="BI17" s="47" t="str">
        <f>IFERROR(BH17/BB17,"-")</f>
        <v>-</v>
      </c>
      <c r="BJ17" s="48"/>
    </row>
    <row r="18" spans="1:62" s="67" customFormat="1" x14ac:dyDescent="0.25">
      <c r="A18" s="65">
        <v>5</v>
      </c>
      <c r="B18" s="66"/>
      <c r="C18" s="66"/>
      <c r="D18" s="40" t="s">
        <v>28</v>
      </c>
      <c r="E18" s="41"/>
      <c r="F18" s="42">
        <f>SUMIF(Expenses!$A$3:$A$26,'Current Working'!$A$17:$A$22,Expenses!H$3:H$26)</f>
        <v>0</v>
      </c>
      <c r="G18" s="42">
        <f>SUMIF(Expenses!$A$3:$A$26,'Current Working'!$A$17:$A$22,Expenses!I$3:I$26)</f>
        <v>0</v>
      </c>
      <c r="H18" s="42">
        <f>SUMIF(Expenses!$A$3:$A$26,'Current Working'!$A$17:$A$22,Expenses!J$3:J$26)</f>
        <v>0</v>
      </c>
      <c r="I18" s="42">
        <f>SUMIF(Expenses!$A$3:$A$26,'Current Working'!$A$17:$A$22,Expenses!K$3:K$26)</f>
        <v>0</v>
      </c>
      <c r="J18" s="42">
        <f>SUMIF(Expenses!$A$3:$A$26,'Current Working'!$A$17:$A$22,Expenses!L$3:L$26)</f>
        <v>0</v>
      </c>
      <c r="K18" s="42">
        <f>SUMIF(Expenses!$A$3:$A$26,'Current Working'!$A$17:$A$22,Expenses!M$3:M$26)</f>
        <v>0</v>
      </c>
      <c r="L18" s="42">
        <f>SUMIF(Expenses!$A$3:$A$26,'Current Working'!$A$17:$A$22,Expenses!N$3:N$26)</f>
        <v>0</v>
      </c>
      <c r="M18" s="46">
        <f>L18-G18</f>
        <v>0</v>
      </c>
      <c r="N18" s="47" t="str">
        <f>IFERROR(M18/G18,"-")</f>
        <v>-</v>
      </c>
      <c r="O18" s="41"/>
      <c r="Q18" s="42">
        <f>SUMIF(Expenses!$A$3:$A$26,'Current Working'!$A$17:$A$22,Expenses!Q$3:Q$26)</f>
        <v>24000</v>
      </c>
      <c r="R18" s="42">
        <f>SUMIF(Expenses!$A$3:$A$26,'Current Working'!$A$17:$A$22,Expenses!R$3:R$26)</f>
        <v>24000</v>
      </c>
      <c r="S18" s="42">
        <f>SUMIF(Expenses!$A$3:$A$26,'Current Working'!$A$17:$A$22,Expenses!S$3:S$26)</f>
        <v>0</v>
      </c>
      <c r="T18" s="42">
        <f>SUMIF(Expenses!$A$3:$A$26,'Current Working'!$A$17:$A$22,Expenses!T$3:T$26)</f>
        <v>0</v>
      </c>
      <c r="U18" s="42">
        <f>SUMIF(Expenses!$A$3:$A$26,'Current Working'!$A$17:$A$22,Expenses!U$3:U$26)</f>
        <v>0</v>
      </c>
      <c r="V18" s="42">
        <f>SUMIF(Expenses!$A$3:$A$26,'Current Working'!$A$17:$A$22,Expenses!V$3:V$26)</f>
        <v>0</v>
      </c>
      <c r="W18" s="42">
        <f>SUMIF(Expenses!$A$3:$A$26,'Current Working'!$A$17:$A$22,Expenses!W$3:W$26)</f>
        <v>0</v>
      </c>
      <c r="X18" s="46">
        <f>+W18-Q18</f>
        <v>-24000</v>
      </c>
      <c r="Y18" s="47">
        <f>IFERROR(X18/Q18,"-")</f>
        <v>-1</v>
      </c>
      <c r="Z18" s="41"/>
      <c r="AA18" s="41"/>
      <c r="AB18" s="42">
        <f>SUMIF(Expenses!$A$3:$A$26,'Current Working'!$A$17:$A$22,Expenses!Z$3:Z$26)</f>
        <v>0</v>
      </c>
      <c r="AC18" s="42">
        <f>SUMIF(Expenses!$A$3:$A$26,'Current Working'!$A$17:$A$22,Expenses!AA$3:AA$26)</f>
        <v>24000</v>
      </c>
      <c r="AD18" s="42">
        <f>SUMIF(Expenses!$A$3:$A$26,'Current Working'!$A$17:$A$22,Expenses!AB$3:AB$26)</f>
        <v>0</v>
      </c>
      <c r="AE18" s="42">
        <f>SUMIF(Expenses!$A$3:$A$26,'Current Working'!$A$17:$A$22,Expenses!AC$3:AC$26)</f>
        <v>0</v>
      </c>
      <c r="AF18" s="42">
        <f>SUMIF(Expenses!$A$3:$A$26,'Current Working'!$A$17:$A$22,Expenses!AD$3:AD$26)</f>
        <v>0</v>
      </c>
      <c r="AG18" s="42">
        <f>SUMIF(Expenses!$A$3:$A$26,'Current Working'!$A$17:$A$22,Expenses!AE$3:AE$26)</f>
        <v>17115.14</v>
      </c>
      <c r="AH18" s="42">
        <f>SUMIF(Expenses!$A$3:$A$26,'Current Working'!$A$17:$A$22,Expenses!AF$3:AF$26)</f>
        <v>17115.14</v>
      </c>
      <c r="AI18" s="46">
        <f>+AH18-AC18</f>
        <v>-6884.8600000000006</v>
      </c>
      <c r="AJ18" s="47">
        <f>IFERROR(AI18/AC18,"-")</f>
        <v>-0.28686916666666668</v>
      </c>
      <c r="AK18" s="48"/>
      <c r="AL18" s="49"/>
      <c r="AM18" s="42">
        <f>SUMIF(Expenses!$A$3:$A$26,'Current Working'!$A$17:$A$22,Expenses!AI$3:AI$26)</f>
        <v>0</v>
      </c>
      <c r="AN18" s="42">
        <f>SUMIF(Expenses!$A$3:$A$26,'Current Working'!$A$17:$A$22,Expenses!AJ$3:AJ$26)</f>
        <v>0</v>
      </c>
      <c r="AO18" s="42">
        <f>SUMIF(Expenses!$A$3:$A$26,'Current Working'!$A$17:$A$22,Expenses!AK$3:AK$26)</f>
        <v>0</v>
      </c>
      <c r="AP18" s="42">
        <f>SUMIF(Expenses!$A$3:$A$26,'Current Working'!$A$17:$A$22,Expenses!AL$3:AL$26)</f>
        <v>0</v>
      </c>
      <c r="AQ18" s="42">
        <f>SUMIF(Expenses!$A$3:$A$26,'Current Working'!$A$17:$A$22,Expenses!AM$3:AM$26)</f>
        <v>0</v>
      </c>
      <c r="AR18" s="42">
        <f>SUMIF(Expenses!$A$3:$A$26,'Current Working'!$A$17:$A$22,Expenses!AN$3:AN$26)</f>
        <v>0</v>
      </c>
      <c r="AS18" s="42">
        <f>SUMIF(Expenses!$A$3:$A$26,'Current Working'!$A$17:$A$22,Expenses!AO$3:AO$26)</f>
        <v>0</v>
      </c>
      <c r="AT18" s="42">
        <f>SUMIF(Expenses!$A$3:$A$26,'Current Working'!$A$17:$A$22,Expenses!AP$3:AP$26)</f>
        <v>0</v>
      </c>
      <c r="AU18" s="46">
        <f t="shared" ref="AU18:AU22" si="6">+AT18-AN18</f>
        <v>0</v>
      </c>
      <c r="AV18" s="47" t="str">
        <f t="shared" ref="AV18:AV22" si="7">IFERROR(AU18/AN18,"-")</f>
        <v>-</v>
      </c>
      <c r="AW18" s="69"/>
      <c r="AY18" s="42">
        <f>SUMIF(Expenses!$A$3:$A$26,'Current Working'!$A$17:$A$22,Expenses!AS$3:AS$26)</f>
        <v>0</v>
      </c>
      <c r="AZ18" s="46">
        <f>+AY18-AT18</f>
        <v>0</v>
      </c>
      <c r="BA18" s="47" t="str">
        <f>IFERROR(AZ18/AT18,"-")</f>
        <v>-</v>
      </c>
      <c r="BB18" s="42">
        <f>SUMIF(Expenses!$A$3:$A$26,'Current Working'!$A$17:$A$22,Expenses!AT$3:AT$26)</f>
        <v>0</v>
      </c>
      <c r="BC18" s="42">
        <f>SUMIF(Expenses!$A$3:$A$26,'Current Working'!$A$17:$A$22,Expenses!AU$3:AU$26)</f>
        <v>0</v>
      </c>
      <c r="BD18" s="42">
        <f>SUMIF(Expenses!$A$3:$A$26,'Current Working'!$A$17:$A$22,Expenses!AV$3:AV$26)</f>
        <v>0</v>
      </c>
      <c r="BE18" s="42">
        <f>SUMIF(Expenses!$A$3:$A$26,'Current Working'!$A$17:$A$22,Expenses!AW$3:AW$26)</f>
        <v>0</v>
      </c>
      <c r="BF18" s="42">
        <f>SUMIF(Expenses!$A$3:$A$26,'Current Working'!$A$17:$A$22,Expenses!AX$3:AX$26)</f>
        <v>0</v>
      </c>
      <c r="BG18" s="42">
        <f>SUMIF(Expenses!$A$3:$A$26,'Current Working'!$A$17:$A$22,Expenses!AY$3:AY$26)</f>
        <v>0</v>
      </c>
      <c r="BH18" s="46">
        <f>+BG18-BB18</f>
        <v>0</v>
      </c>
      <c r="BI18" s="47" t="str">
        <f>IFERROR(BH18/BB18,"-")</f>
        <v>-</v>
      </c>
      <c r="BJ18" s="69"/>
    </row>
    <row r="19" spans="1:62" s="67" customFormat="1" x14ac:dyDescent="0.25">
      <c r="A19" s="65">
        <v>6</v>
      </c>
      <c r="B19" s="66"/>
      <c r="C19" s="66"/>
      <c r="D19" s="40" t="s">
        <v>110</v>
      </c>
      <c r="E19" s="41"/>
      <c r="F19" s="42">
        <f>SUMIF(Expenses!$A$3:$A$26,'Current Working'!$A$17:$A$22,Expenses!H$3:H$26)</f>
        <v>0</v>
      </c>
      <c r="G19" s="42">
        <f>SUMIF(Expenses!$A$3:$A$26,'Current Working'!$A$17:$A$22,Expenses!I$3:I$26)</f>
        <v>0</v>
      </c>
      <c r="H19" s="42">
        <f>SUMIF(Expenses!$A$3:$A$26,'Current Working'!$A$17:$A$22,Expenses!J$3:J$26)</f>
        <v>0</v>
      </c>
      <c r="I19" s="42">
        <f>SUMIF(Expenses!$A$3:$A$26,'Current Working'!$A$17:$A$22,Expenses!K$3:K$26)</f>
        <v>0</v>
      </c>
      <c r="J19" s="42">
        <f>SUMIF(Expenses!$A$3:$A$26,'Current Working'!$A$17:$A$22,Expenses!L$3:L$26)</f>
        <v>0</v>
      </c>
      <c r="K19" s="42">
        <f>SUMIF(Expenses!$A$3:$A$26,'Current Working'!$A$17:$A$22,Expenses!M$3:M$26)</f>
        <v>0</v>
      </c>
      <c r="L19" s="42">
        <f>SUMIF(Expenses!$A$3:$A$26,'Current Working'!$A$17:$A$22,Expenses!N$3:N$26)</f>
        <v>0</v>
      </c>
      <c r="M19" s="46">
        <f>L19-G19</f>
        <v>0</v>
      </c>
      <c r="N19" s="47" t="str">
        <f>IFERROR(M19/G19,"-")</f>
        <v>-</v>
      </c>
      <c r="O19" s="41"/>
      <c r="Q19" s="42">
        <f>SUMIF(Expenses!$A$3:$A$26,'Current Working'!$A$17:$A$22,Expenses!Q$3:Q$26)</f>
        <v>50000</v>
      </c>
      <c r="R19" s="42">
        <f>SUMIF(Expenses!$A$3:$A$26,'Current Working'!$A$17:$A$22,Expenses!R$3:R$26)</f>
        <v>50000</v>
      </c>
      <c r="S19" s="42">
        <f>SUMIF(Expenses!$A$3:$A$26,'Current Working'!$A$17:$A$22,Expenses!S$3:S$26)</f>
        <v>0</v>
      </c>
      <c r="T19" s="42">
        <f>SUMIF(Expenses!$A$3:$A$26,'Current Working'!$A$17:$A$22,Expenses!T$3:T$26)</f>
        <v>0</v>
      </c>
      <c r="U19" s="42">
        <f>SUMIF(Expenses!$A$3:$A$26,'Current Working'!$A$17:$A$22,Expenses!U$3:U$26)</f>
        <v>0</v>
      </c>
      <c r="V19" s="42">
        <f>SUMIF(Expenses!$A$3:$A$26,'Current Working'!$A$17:$A$22,Expenses!V$3:V$26)</f>
        <v>0</v>
      </c>
      <c r="W19" s="42">
        <f>SUMIF(Expenses!$A$3:$A$26,'Current Working'!$A$17:$A$22,Expenses!W$3:W$26)</f>
        <v>0</v>
      </c>
      <c r="X19" s="46">
        <f>+W19-Q19</f>
        <v>-50000</v>
      </c>
      <c r="Y19" s="47">
        <f>IFERROR(X19/Q19,"-")</f>
        <v>-1</v>
      </c>
      <c r="Z19" s="41"/>
      <c r="AA19" s="41"/>
      <c r="AB19" s="42">
        <f>SUMIF(Expenses!$A$3:$A$26,'Current Working'!$A$17:$A$22,Expenses!Z$3:Z$26)</f>
        <v>0</v>
      </c>
      <c r="AC19" s="42">
        <f>SUMIF(Expenses!$A$3:$A$26,'Current Working'!$A$17:$A$22,Expenses!AA$3:AA$26)</f>
        <v>100000</v>
      </c>
      <c r="AD19" s="42">
        <f>SUMIF(Expenses!$A$3:$A$26,'Current Working'!$A$17:$A$22,Expenses!AB$3:AB$26)</f>
        <v>0</v>
      </c>
      <c r="AE19" s="42">
        <f>SUMIF(Expenses!$A$3:$A$26,'Current Working'!$A$17:$A$22,Expenses!AC$3:AC$26)</f>
        <v>0</v>
      </c>
      <c r="AF19" s="42">
        <f>SUMIF(Expenses!$A$3:$A$26,'Current Working'!$A$17:$A$22,Expenses!AD$3:AD$26)</f>
        <v>0</v>
      </c>
      <c r="AG19" s="42">
        <f>SUMIF(Expenses!$A$3:$A$26,'Current Working'!$A$17:$A$22,Expenses!AE$3:AE$26)</f>
        <v>64756.25</v>
      </c>
      <c r="AH19" s="42">
        <f>SUMIF(Expenses!$A$3:$A$26,'Current Working'!$A$17:$A$22,Expenses!AF$3:AF$26)</f>
        <v>64756.25</v>
      </c>
      <c r="AI19" s="46">
        <f>+AH19-AC19</f>
        <v>-35243.75</v>
      </c>
      <c r="AJ19" s="47">
        <f>IFERROR(AI19/AC19,"-")</f>
        <v>-0.35243750000000001</v>
      </c>
      <c r="AK19" s="48"/>
      <c r="AL19" s="49"/>
      <c r="AM19" s="42">
        <f>SUMIF(Expenses!$A$3:$A$26,'Current Working'!$A$17:$A$22,Expenses!AI$3:AI$26)</f>
        <v>0</v>
      </c>
      <c r="AN19" s="42">
        <f>SUMIF(Expenses!$A$3:$A$26,'Current Working'!$A$17:$A$22,Expenses!AJ$3:AJ$26)</f>
        <v>0</v>
      </c>
      <c r="AO19" s="42">
        <f>SUMIF(Expenses!$A$3:$A$26,'Current Working'!$A$17:$A$22,Expenses!AK$3:AK$26)</f>
        <v>145000</v>
      </c>
      <c r="AP19" s="42">
        <f>SUMIF(Expenses!$A$3:$A$26,'Current Working'!$A$17:$A$22,Expenses!AL$3:AL$26)</f>
        <v>0</v>
      </c>
      <c r="AQ19" s="42">
        <f>SUMIF(Expenses!$A$3:$A$26,'Current Working'!$A$17:$A$22,Expenses!AM$3:AM$26)</f>
        <v>0</v>
      </c>
      <c r="AR19" s="42">
        <f>SUMIF(Expenses!$A$3:$A$26,'Current Working'!$A$17:$A$22,Expenses!AN$3:AN$26)</f>
        <v>0</v>
      </c>
      <c r="AS19" s="42">
        <f>SUMIF(Expenses!$A$3:$A$26,'Current Working'!$A$17:$A$22,Expenses!AO$3:AO$26)</f>
        <v>0</v>
      </c>
      <c r="AT19" s="42">
        <f>SUMIF(Expenses!$A$3:$A$26,'Current Working'!$A$17:$A$22,Expenses!AP$3:AP$26)</f>
        <v>0</v>
      </c>
      <c r="AU19" s="46">
        <f t="shared" si="6"/>
        <v>0</v>
      </c>
      <c r="AV19" s="47" t="str">
        <f t="shared" si="7"/>
        <v>-</v>
      </c>
      <c r="AW19" s="70"/>
      <c r="AY19" s="42">
        <f>SUMIF(Expenses!$A$3:$A$26,'Current Working'!$A$17:$A$22,Expenses!AS$3:AS$26)</f>
        <v>0</v>
      </c>
      <c r="AZ19" s="46">
        <f>+AY19-AT19</f>
        <v>0</v>
      </c>
      <c r="BA19" s="47" t="str">
        <f>IFERROR(AZ19/AT19,"-")</f>
        <v>-</v>
      </c>
      <c r="BB19" s="42">
        <f>SUMIF(Expenses!$A$3:$A$26,'Current Working'!$A$17:$A$22,Expenses!AT$3:AT$26)</f>
        <v>0</v>
      </c>
      <c r="BC19" s="42">
        <f>SUMIF(Expenses!$A$3:$A$26,'Current Working'!$A$17:$A$22,Expenses!AU$3:AU$26)</f>
        <v>0</v>
      </c>
      <c r="BD19" s="42">
        <f>SUMIF(Expenses!$A$3:$A$26,'Current Working'!$A$17:$A$22,Expenses!AV$3:AV$26)</f>
        <v>0</v>
      </c>
      <c r="BE19" s="42">
        <f>SUMIF(Expenses!$A$3:$A$26,'Current Working'!$A$17:$A$22,Expenses!AW$3:AW$26)</f>
        <v>0</v>
      </c>
      <c r="BF19" s="42">
        <f>SUMIF(Expenses!$A$3:$A$26,'Current Working'!$A$17:$A$22,Expenses!AX$3:AX$26)</f>
        <v>0</v>
      </c>
      <c r="BG19" s="42">
        <f>SUMIF(Expenses!$A$3:$A$26,'Current Working'!$A$17:$A$22,Expenses!AY$3:AY$26)</f>
        <v>0</v>
      </c>
      <c r="BH19" s="46">
        <f>+BG19-BB19</f>
        <v>0</v>
      </c>
      <c r="BI19" s="47" t="str">
        <f>IFERROR(BH19/BB19,"-")</f>
        <v>-</v>
      </c>
      <c r="BJ19" s="70"/>
    </row>
    <row r="20" spans="1:62" s="67" customFormat="1" x14ac:dyDescent="0.25">
      <c r="A20" s="65">
        <v>9</v>
      </c>
      <c r="B20" s="66"/>
      <c r="C20" s="66"/>
      <c r="D20" s="40" t="s">
        <v>109</v>
      </c>
      <c r="E20" s="41"/>
      <c r="F20" s="42">
        <f>SUMIF(Expenses!$A$3:$A$26,'Current Working'!$A$17:$A$22,Expenses!H$3:H$26)</f>
        <v>0</v>
      </c>
      <c r="G20" s="42">
        <f>SUMIF(Expenses!$A$3:$A$26,'Current Working'!$A$17:$A$22,Expenses!I$3:I$26)</f>
        <v>0</v>
      </c>
      <c r="H20" s="42">
        <f>SUMIF(Expenses!$A$3:$A$26,'Current Working'!$A$17:$A$22,Expenses!J$3:J$26)</f>
        <v>0</v>
      </c>
      <c r="I20" s="42">
        <f>SUMIF(Expenses!$A$3:$A$26,'Current Working'!$A$17:$A$22,Expenses!K$3:K$26)</f>
        <v>0</v>
      </c>
      <c r="J20" s="42">
        <f>SUMIF(Expenses!$A$3:$A$26,'Current Working'!$A$17:$A$22,Expenses!L$3:L$26)</f>
        <v>0</v>
      </c>
      <c r="K20" s="42">
        <f>SUMIF(Expenses!$A$3:$A$26,'Current Working'!$A$17:$A$22,Expenses!M$3:M$26)</f>
        <v>0</v>
      </c>
      <c r="L20" s="42">
        <f>SUMIF(Expenses!$A$3:$A$26,'Current Working'!$A$17:$A$22,Expenses!N$3:N$26)</f>
        <v>0</v>
      </c>
      <c r="M20" s="46"/>
      <c r="N20" s="47"/>
      <c r="O20" s="41"/>
      <c r="Q20" s="42">
        <f>SUMIF(Expenses!$A$3:$A$26,'Current Working'!$A$17:$A$22,Expenses!Q$3:Q$26)</f>
        <v>0</v>
      </c>
      <c r="R20" s="42">
        <f>SUMIF(Expenses!$A$3:$A$26,'Current Working'!$A$17:$A$22,Expenses!R$3:R$26)</f>
        <v>0</v>
      </c>
      <c r="S20" s="42">
        <f>SUMIF(Expenses!$A$3:$A$26,'Current Working'!$A$17:$A$22,Expenses!S$3:S$26)</f>
        <v>0</v>
      </c>
      <c r="T20" s="42">
        <f>SUMIF(Expenses!$A$3:$A$26,'Current Working'!$A$17:$A$22,Expenses!T$3:T$26)</f>
        <v>0</v>
      </c>
      <c r="U20" s="42">
        <f>SUMIF(Expenses!$A$3:$A$26,'Current Working'!$A$17:$A$22,Expenses!U$3:U$26)</f>
        <v>0</v>
      </c>
      <c r="V20" s="42">
        <f>SUMIF(Expenses!$A$3:$A$26,'Current Working'!$A$17:$A$22,Expenses!V$3:V$26)</f>
        <v>0</v>
      </c>
      <c r="W20" s="42">
        <f>SUMIF(Expenses!$A$3:$A$26,'Current Working'!$A$17:$A$22,Expenses!W$3:W$26)</f>
        <v>0</v>
      </c>
      <c r="X20" s="46"/>
      <c r="Y20" s="47"/>
      <c r="Z20" s="41"/>
      <c r="AA20" s="41"/>
      <c r="AB20" s="42">
        <f>SUMIF(Expenses!$A$3:$A$26,'Current Working'!$A$17:$A$22,Expenses!Z$3:Z$26)</f>
        <v>0</v>
      </c>
      <c r="AC20" s="42">
        <f>SUMIF(Expenses!$A$3:$A$26,'Current Working'!$A$17:$A$22,Expenses!AA$3:AA$26)</f>
        <v>0</v>
      </c>
      <c r="AD20" s="42">
        <f>SUMIF(Expenses!$A$3:$A$26,'Current Working'!$A$17:$A$22,Expenses!AB$3:AB$26)</f>
        <v>0</v>
      </c>
      <c r="AE20" s="42">
        <f>SUMIF(Expenses!$A$3:$A$26,'Current Working'!$A$17:$A$22,Expenses!AC$3:AC$26)</f>
        <v>0</v>
      </c>
      <c r="AF20" s="42">
        <f>SUMIF(Expenses!$A$3:$A$26,'Current Working'!$A$17:$A$22,Expenses!AD$3:AD$26)</f>
        <v>0</v>
      </c>
      <c r="AG20" s="42">
        <f>SUMIF(Expenses!$A$3:$A$26,'Current Working'!$A$17:$A$22,Expenses!AE$3:AE$26)</f>
        <v>0</v>
      </c>
      <c r="AH20" s="42">
        <f>SUMIF(Expenses!$A$3:$A$26,'Current Working'!$A$17:$A$22,Expenses!AF$3:AF$26)</f>
        <v>0</v>
      </c>
      <c r="AI20" s="46"/>
      <c r="AJ20" s="47"/>
      <c r="AK20" s="48"/>
      <c r="AL20" s="49"/>
      <c r="AM20" s="42">
        <f>SUMIF(Expenses!$A$3:$A$26,'Current Working'!$A$17:$A$22,Expenses!AI$3:AI$26)</f>
        <v>0</v>
      </c>
      <c r="AN20" s="42">
        <f>SUMIF(Expenses!$A$3:$A$26,'Current Working'!$A$17:$A$22,Expenses!AJ$3:AJ$26)</f>
        <v>0</v>
      </c>
      <c r="AO20" s="42">
        <f>SUMIF(Expenses!$A$3:$A$26,'Current Working'!$A$17:$A$22,Expenses!AK$3:AK$26)</f>
        <v>0</v>
      </c>
      <c r="AP20" s="42">
        <f>SUMIF(Expenses!$A$3:$A$26,'Current Working'!$A$17:$A$22,Expenses!AL$3:AL$26)</f>
        <v>0</v>
      </c>
      <c r="AQ20" s="42">
        <f>SUMIF(Expenses!$A$3:$A$26,'Current Working'!$A$17:$A$22,Expenses!AM$3:AM$26)</f>
        <v>0</v>
      </c>
      <c r="AR20" s="42">
        <f>SUMIF(Expenses!$A$3:$A$26,'Current Working'!$A$17:$A$22,Expenses!AN$3:AN$26)</f>
        <v>0</v>
      </c>
      <c r="AS20" s="42">
        <f>SUMIF(Expenses!$A$3:$A$26,'Current Working'!$A$17:$A$22,Expenses!AO$3:AO$26)</f>
        <v>0</v>
      </c>
      <c r="AT20" s="42">
        <f>SUMIF(Expenses!$A$3:$A$26,'Current Working'!$A$17:$A$22,Expenses!AP$3:AP$26)</f>
        <v>0</v>
      </c>
      <c r="AU20" s="46">
        <f t="shared" si="6"/>
        <v>0</v>
      </c>
      <c r="AV20" s="47" t="str">
        <f t="shared" si="7"/>
        <v>-</v>
      </c>
      <c r="AW20" s="70"/>
      <c r="AY20" s="42">
        <f>SUMIF(Expenses!$A$3:$A$26,'Current Working'!$A$17:$A$22,Expenses!AS$3:AS$26)</f>
        <v>0</v>
      </c>
      <c r="AZ20" s="46"/>
      <c r="BA20" s="47"/>
      <c r="BB20" s="42">
        <f>SUMIF(Expenses!$A$3:$A$26,'Current Working'!$A$17:$A$22,Expenses!AT$3:AT$26)</f>
        <v>0</v>
      </c>
      <c r="BC20" s="42">
        <f>SUMIF(Expenses!$A$3:$A$26,'Current Working'!$A$17:$A$22,Expenses!AU$3:AU$26)</f>
        <v>0</v>
      </c>
      <c r="BD20" s="42">
        <f>SUMIF(Expenses!$A$3:$A$26,'Current Working'!$A$17:$A$22,Expenses!AV$3:AV$26)</f>
        <v>0</v>
      </c>
      <c r="BE20" s="42">
        <f>SUMIF(Expenses!$A$3:$A$26,'Current Working'!$A$17:$A$22,Expenses!AW$3:AW$26)</f>
        <v>0</v>
      </c>
      <c r="BF20" s="42">
        <f>SUMIF(Expenses!$A$3:$A$26,'Current Working'!$A$17:$A$22,Expenses!AX$3:AX$26)</f>
        <v>0</v>
      </c>
      <c r="BG20" s="42">
        <f>SUMIF(Expenses!$A$3:$A$26,'Current Working'!$A$17:$A$22,Expenses!AY$3:AY$26)</f>
        <v>0</v>
      </c>
      <c r="BH20" s="46"/>
      <c r="BI20" s="47"/>
      <c r="BJ20" s="70"/>
    </row>
    <row r="21" spans="1:62" s="67" customFormat="1" x14ac:dyDescent="0.25">
      <c r="A21" s="71">
        <v>7</v>
      </c>
      <c r="B21" s="66"/>
      <c r="C21" s="66"/>
      <c r="D21" s="40" t="s">
        <v>29</v>
      </c>
      <c r="E21" s="41"/>
      <c r="F21" s="42">
        <f>SUMIF(Expenses!$A$3:$A$26,'Current Working'!$A$17:$A$22,Expenses!H$3:H$26)</f>
        <v>0</v>
      </c>
      <c r="G21" s="42">
        <f>SUMIF(Expenses!$A$3:$A$26,'Current Working'!$A$17:$A$22,Expenses!I$3:I$26)</f>
        <v>0</v>
      </c>
      <c r="H21" s="42">
        <f>SUMIF(Expenses!$A$3:$A$26,'Current Working'!$A$17:$A$22,Expenses!J$3:J$26)</f>
        <v>0</v>
      </c>
      <c r="I21" s="42">
        <f>SUMIF(Expenses!$A$3:$A$26,'Current Working'!$A$17:$A$22,Expenses!K$3:K$26)</f>
        <v>0</v>
      </c>
      <c r="J21" s="42">
        <f>SUMIF(Expenses!$A$3:$A$26,'Current Working'!$A$17:$A$22,Expenses!L$3:L$26)</f>
        <v>0</v>
      </c>
      <c r="K21" s="42">
        <f>SUMIF(Expenses!$A$3:$A$26,'Current Working'!$A$17:$A$22,Expenses!M$3:M$26)</f>
        <v>0</v>
      </c>
      <c r="L21" s="42">
        <f>SUMIF(Expenses!$A$3:$A$26,'Current Working'!$A$17:$A$22,Expenses!N$3:N$26)</f>
        <v>0</v>
      </c>
      <c r="M21" s="46">
        <f>L21-G21</f>
        <v>0</v>
      </c>
      <c r="N21" s="47" t="str">
        <f>IFERROR(M21/G21,"-")</f>
        <v>-</v>
      </c>
      <c r="O21" s="41"/>
      <c r="Q21" s="42">
        <f>SUMIF(Expenses!$A$3:$A$26,'Current Working'!$A$17:$A$22,Expenses!Q$3:Q$26)</f>
        <v>0</v>
      </c>
      <c r="R21" s="42">
        <f>SUMIF(Expenses!$A$3:$A$26,'Current Working'!$A$17:$A$22,Expenses!R$3:R$26)</f>
        <v>0</v>
      </c>
      <c r="S21" s="42">
        <f>SUMIF(Expenses!$A$3:$A$26,'Current Working'!$A$17:$A$22,Expenses!S$3:S$26)</f>
        <v>0</v>
      </c>
      <c r="T21" s="42">
        <f>SUMIF(Expenses!$A$3:$A$26,'Current Working'!$A$17:$A$22,Expenses!T$3:T$26)</f>
        <v>0</v>
      </c>
      <c r="U21" s="42">
        <f>SUMIF(Expenses!$A$3:$A$26,'Current Working'!$A$17:$A$22,Expenses!U$3:U$26)</f>
        <v>0</v>
      </c>
      <c r="V21" s="42">
        <f>SUMIF(Expenses!$A$3:$A$26,'Current Working'!$A$17:$A$22,Expenses!V$3:V$26)</f>
        <v>0</v>
      </c>
      <c r="W21" s="42">
        <f>SUMIF(Expenses!$A$3:$A$26,'Current Working'!$A$17:$A$22,Expenses!W$3:W$26)</f>
        <v>0</v>
      </c>
      <c r="X21" s="46">
        <f>+W21-Q21</f>
        <v>0</v>
      </c>
      <c r="Y21" s="47" t="str">
        <f>IFERROR(X21/Q21,"-")</f>
        <v>-</v>
      </c>
      <c r="Z21" s="41"/>
      <c r="AA21" s="41"/>
      <c r="AB21" s="42">
        <f>SUMIF(Expenses!$A$3:$A$26,'Current Working'!$A$17:$A$22,Expenses!Z$3:Z$26)</f>
        <v>0</v>
      </c>
      <c r="AC21" s="42">
        <f>SUMIF(Expenses!$A$3:$A$26,'Current Working'!$A$17:$A$22,Expenses!AA$3:AA$26)</f>
        <v>0</v>
      </c>
      <c r="AD21" s="42">
        <f>SUMIF(Expenses!$A$3:$A$26,'Current Working'!$A$17:$A$22,Expenses!AB$3:AB$26)</f>
        <v>0</v>
      </c>
      <c r="AE21" s="42">
        <f>SUMIF(Expenses!$A$3:$A$26,'Current Working'!$A$17:$A$22,Expenses!AC$3:AC$26)</f>
        <v>0</v>
      </c>
      <c r="AF21" s="42">
        <f>SUMIF(Expenses!$A$3:$A$26,'Current Working'!$A$17:$A$22,Expenses!AD$3:AD$26)</f>
        <v>0</v>
      </c>
      <c r="AG21" s="42">
        <f>SUMIF(Expenses!$A$3:$A$26,'Current Working'!$A$17:$A$22,Expenses!AE$3:AE$26)</f>
        <v>0</v>
      </c>
      <c r="AH21" s="42">
        <f>SUMIF(Expenses!$A$3:$A$26,'Current Working'!$A$17:$A$22,Expenses!AF$3:AF$26)</f>
        <v>0</v>
      </c>
      <c r="AI21" s="46">
        <f>+AH21-AC21</f>
        <v>0</v>
      </c>
      <c r="AJ21" s="47" t="str">
        <f>IFERROR(AI21/AC21,"-")</f>
        <v>-</v>
      </c>
      <c r="AK21" s="48"/>
      <c r="AL21" s="49"/>
      <c r="AM21" s="42">
        <f>SUMIF(Expenses!$A$3:$A$26,'Current Working'!$A$17:$A$22,Expenses!AI$3:AI$26)</f>
        <v>0</v>
      </c>
      <c r="AN21" s="42">
        <f>SUMIF(Expenses!$A$3:$A$26,'Current Working'!$A$17:$A$22,Expenses!AJ$3:AJ$26)</f>
        <v>0</v>
      </c>
      <c r="AO21" s="42">
        <f>SUMIF(Expenses!$A$3:$A$26,'Current Working'!$A$17:$A$22,Expenses!AK$3:AK$26)</f>
        <v>15600</v>
      </c>
      <c r="AP21" s="42">
        <f>SUMIF(Expenses!$A$3:$A$26,'Current Working'!$A$17:$A$22,Expenses!AL$3:AL$26)</f>
        <v>8672.99</v>
      </c>
      <c r="AQ21" s="42">
        <f>SUMIF(Expenses!$A$3:$A$26,'Current Working'!$A$17:$A$22,Expenses!AM$3:AM$26)</f>
        <v>0</v>
      </c>
      <c r="AR21" s="42">
        <f>SUMIF(Expenses!$A$3:$A$26,'Current Working'!$A$17:$A$22,Expenses!AN$3:AN$26)</f>
        <v>0</v>
      </c>
      <c r="AS21" s="42">
        <f>SUMIF(Expenses!$A$3:$A$26,'Current Working'!$A$17:$A$22,Expenses!AO$3:AO$26)</f>
        <v>0</v>
      </c>
      <c r="AT21" s="42">
        <f>SUMIF(Expenses!$A$3:$A$26,'Current Working'!$A$17:$A$22,Expenses!AP$3:AP$26)</f>
        <v>0</v>
      </c>
      <c r="AU21" s="46">
        <f t="shared" si="6"/>
        <v>0</v>
      </c>
      <c r="AV21" s="47" t="str">
        <f t="shared" si="7"/>
        <v>-</v>
      </c>
      <c r="AW21" s="48"/>
      <c r="AY21" s="42">
        <f>SUMIF(Expenses!$A$3:$A$26,'Current Working'!$A$17:$A$22,Expenses!AS$3:AS$26)</f>
        <v>0</v>
      </c>
      <c r="AZ21" s="46">
        <f>+AY21-AT21</f>
        <v>0</v>
      </c>
      <c r="BA21" s="47" t="str">
        <f>IFERROR(AZ21/AT21,"-")</f>
        <v>-</v>
      </c>
      <c r="BB21" s="42">
        <f>SUMIF(Expenses!$A$3:$A$26,'Current Working'!$A$17:$A$22,Expenses!AT$3:AT$26)</f>
        <v>0</v>
      </c>
      <c r="BC21" s="42">
        <f>SUMIF(Expenses!$A$3:$A$26,'Current Working'!$A$17:$A$22,Expenses!AU$3:AU$26)</f>
        <v>0</v>
      </c>
      <c r="BD21" s="42">
        <f>SUMIF(Expenses!$A$3:$A$26,'Current Working'!$A$17:$A$22,Expenses!AV$3:AV$26)</f>
        <v>0</v>
      </c>
      <c r="BE21" s="42">
        <f>SUMIF(Expenses!$A$3:$A$26,'Current Working'!$A$17:$A$22,Expenses!AW$3:AW$26)</f>
        <v>0</v>
      </c>
      <c r="BF21" s="42">
        <f>SUMIF(Expenses!$A$3:$A$26,'Current Working'!$A$17:$A$22,Expenses!AX$3:AX$26)</f>
        <v>0</v>
      </c>
      <c r="BG21" s="42">
        <f>SUMIF(Expenses!$A$3:$A$26,'Current Working'!$A$17:$A$22,Expenses!AY$3:AY$26)</f>
        <v>0</v>
      </c>
      <c r="BH21" s="46">
        <f>+BG21-BB21</f>
        <v>0</v>
      </c>
      <c r="BI21" s="47" t="str">
        <f>IFERROR(BH21/BB21,"-")</f>
        <v>-</v>
      </c>
      <c r="BJ21" s="48"/>
    </row>
    <row r="22" spans="1:62" s="67" customFormat="1" x14ac:dyDescent="0.25">
      <c r="A22" s="71">
        <v>8</v>
      </c>
      <c r="B22" s="66"/>
      <c r="C22" s="66"/>
      <c r="D22" s="40" t="s">
        <v>30</v>
      </c>
      <c r="E22" s="41"/>
      <c r="F22" s="42">
        <f>SUMIF(Expenses!$A$3:$A$26,'Current Working'!$A$17:$A$22,Expenses!H$3:H$26)</f>
        <v>0</v>
      </c>
      <c r="G22" s="42">
        <f>SUMIF(Expenses!$A$3:$A$26,'Current Working'!$A$17:$A$22,Expenses!I$3:I$26)</f>
        <v>919340</v>
      </c>
      <c r="H22" s="42">
        <f>SUMIF(Expenses!$A$3:$A$26,'Current Working'!$A$17:$A$22,Expenses!J$3:J$26)</f>
        <v>0</v>
      </c>
      <c r="I22" s="42">
        <f>SUMIF(Expenses!$A$3:$A$26,'Current Working'!$A$17:$A$22,Expenses!K$3:K$26)</f>
        <v>0</v>
      </c>
      <c r="J22" s="42">
        <f>SUMIF(Expenses!$A$3:$A$26,'Current Working'!$A$17:$A$22,Expenses!L$3:L$26)</f>
        <v>0</v>
      </c>
      <c r="K22" s="42">
        <f>SUMIF(Expenses!$A$3:$A$26,'Current Working'!$A$17:$A$22,Expenses!M$3:M$26)</f>
        <v>364142.82</v>
      </c>
      <c r="L22" s="42">
        <f>SUMIF(Expenses!$A$3:$A$26,'Current Working'!$A$17:$A$22,Expenses!N$3:N$26)</f>
        <v>364142.82</v>
      </c>
      <c r="M22" s="46">
        <f>L22-G22</f>
        <v>-555197.17999999993</v>
      </c>
      <c r="N22" s="47">
        <f>IFERROR(M22/G22,"-")</f>
        <v>-0.60390843431157126</v>
      </c>
      <c r="O22" s="41"/>
      <c r="Q22" s="42">
        <f>SUMIF(Expenses!$A$3:$A$26,'Current Working'!$A$17:$A$22,Expenses!Q$3:Q$26)</f>
        <v>2800000</v>
      </c>
      <c r="R22" s="42">
        <f>SUMIF(Expenses!$A$3:$A$26,'Current Working'!$A$17:$A$22,Expenses!R$3:R$26)</f>
        <v>5505865</v>
      </c>
      <c r="S22" s="42">
        <f>SUMIF(Expenses!$A$3:$A$26,'Current Working'!$A$17:$A$22,Expenses!S$3:S$26)</f>
        <v>0</v>
      </c>
      <c r="T22" s="42">
        <f>SUMIF(Expenses!$A$3:$A$26,'Current Working'!$A$17:$A$22,Expenses!T$3:T$26)</f>
        <v>0</v>
      </c>
      <c r="U22" s="42">
        <f>SUMIF(Expenses!$A$3:$A$26,'Current Working'!$A$17:$A$22,Expenses!U$3:U$26)</f>
        <v>0</v>
      </c>
      <c r="V22" s="42">
        <f>SUMIF(Expenses!$A$3:$A$26,'Current Working'!$A$17:$A$22,Expenses!V$3:V$26)</f>
        <v>1117872.74</v>
      </c>
      <c r="W22" s="42">
        <f>SUMIF(Expenses!$A$3:$A$26,'Current Working'!$A$17:$A$22,Expenses!W$3:W$26)</f>
        <v>1117872.74</v>
      </c>
      <c r="X22" s="46">
        <f>+W22-Q22</f>
        <v>-1682127.26</v>
      </c>
      <c r="Y22" s="72">
        <f>IFERROR(X22/L22,"-")</f>
        <v>-4.6194162499208415</v>
      </c>
      <c r="Z22" s="41"/>
      <c r="AA22" s="41"/>
      <c r="AB22" s="42">
        <f>SUMIF(Expenses!$A$3:$A$26,'Current Working'!$A$17:$A$22,Expenses!Z$3:Z$26)</f>
        <v>100000</v>
      </c>
      <c r="AC22" s="42">
        <f>SUMIF(Expenses!$A$3:$A$26,'Current Working'!$A$17:$A$22,Expenses!AA$3:AA$26)</f>
        <v>4356868</v>
      </c>
      <c r="AD22" s="42">
        <f>SUMIF(Expenses!$A$3:$A$26,'Current Working'!$A$17:$A$22,Expenses!AB$3:AB$26)</f>
        <v>0</v>
      </c>
      <c r="AE22" s="42">
        <f>SUMIF(Expenses!$A$3:$A$26,'Current Working'!$A$17:$A$22,Expenses!AC$3:AC$26)</f>
        <v>0</v>
      </c>
      <c r="AF22" s="42">
        <f>SUMIF(Expenses!$A$3:$A$26,'Current Working'!$A$17:$A$22,Expenses!AD$3:AD$26)</f>
        <v>0</v>
      </c>
      <c r="AG22" s="42">
        <f>SUMIF(Expenses!$A$3:$A$26,'Current Working'!$A$17:$A$22,Expenses!AE$3:AE$26)</f>
        <v>3949184.9899999998</v>
      </c>
      <c r="AH22" s="42">
        <f>SUMIF(Expenses!$A$3:$A$26,'Current Working'!$A$17:$A$22,Expenses!AF$3:AF$26)</f>
        <v>3949184.9899999998</v>
      </c>
      <c r="AI22" s="46">
        <f>+AH22-AC22</f>
        <v>-407683.01000000024</v>
      </c>
      <c r="AJ22" s="47">
        <f>IFERROR(AI22/AC22,"-")</f>
        <v>-9.3572495196090455E-2</v>
      </c>
      <c r="AK22" s="48"/>
      <c r="AL22" s="49"/>
      <c r="AM22" s="42">
        <f>SUMIF(Expenses!$A$3:$A$26,'Current Working'!$A$17:$A$22,Expenses!AI$3:AI$26)</f>
        <v>100000</v>
      </c>
      <c r="AN22" s="42">
        <f>SUMIF(Expenses!$A$3:$A$26,'Current Working'!$A$17:$A$22,Expenses!AJ$3:AJ$26)</f>
        <v>118642</v>
      </c>
      <c r="AO22" s="42">
        <f>SUMIF(Expenses!$A$3:$A$26,'Current Working'!$A$17:$A$22,Expenses!AK$3:AK$26)</f>
        <v>118642</v>
      </c>
      <c r="AP22" s="42">
        <f>SUMIF(Expenses!$A$3:$A$26,'Current Working'!$A$17:$A$22,Expenses!AL$3:AL$26)</f>
        <v>0</v>
      </c>
      <c r="AQ22" s="42">
        <f>SUMIF(Expenses!$A$3:$A$26,'Current Working'!$A$17:$A$22,Expenses!AM$3:AM$26)</f>
        <v>0</v>
      </c>
      <c r="AR22" s="42">
        <f>SUMIF(Expenses!$A$3:$A$26,'Current Working'!$A$17:$A$22,Expenses!AN$3:AN$26)</f>
        <v>0</v>
      </c>
      <c r="AS22" s="42">
        <f>SUMIF(Expenses!$A$3:$A$26,'Current Working'!$A$17:$A$22,Expenses!AO$3:AO$26)</f>
        <v>0</v>
      </c>
      <c r="AT22" s="42">
        <f>SUMIF(Expenses!$A$3:$A$26,'Current Working'!$A$17:$A$22,Expenses!AP$3:AP$26)</f>
        <v>0</v>
      </c>
      <c r="AU22" s="46">
        <f t="shared" si="6"/>
        <v>-118642</v>
      </c>
      <c r="AV22" s="47">
        <f t="shared" si="7"/>
        <v>-1</v>
      </c>
      <c r="AW22" s="70"/>
      <c r="AY22" s="42">
        <f>SUMIF(Expenses!$A$3:$A$26,'Current Working'!$A$17:$A$22,Expenses!AS$3:AS$26)</f>
        <v>0</v>
      </c>
      <c r="AZ22" s="46">
        <f>+AY22-AT22</f>
        <v>0</v>
      </c>
      <c r="BA22" s="47" t="str">
        <f>IFERROR(AZ22/AT22,"-")</f>
        <v>-</v>
      </c>
      <c r="BB22" s="42">
        <f>SUMIF(Expenses!$A$3:$A$26,'Current Working'!$A$17:$A$22,Expenses!AT$3:AT$26)</f>
        <v>0</v>
      </c>
      <c r="BC22" s="42">
        <f>SUMIF(Expenses!$A$3:$A$26,'Current Working'!$A$17:$A$22,Expenses!AU$3:AU$26)</f>
        <v>0</v>
      </c>
      <c r="BD22" s="42">
        <f>SUMIF(Expenses!$A$3:$A$26,'Current Working'!$A$17:$A$22,Expenses!AV$3:AV$26)</f>
        <v>0</v>
      </c>
      <c r="BE22" s="42">
        <f>SUMIF(Expenses!$A$3:$A$26,'Current Working'!$A$17:$A$22,Expenses!AW$3:AW$26)</f>
        <v>0</v>
      </c>
      <c r="BF22" s="42">
        <f>SUMIF(Expenses!$A$3:$A$26,'Current Working'!$A$17:$A$22,Expenses!AX$3:AX$26)</f>
        <v>0</v>
      </c>
      <c r="BG22" s="42">
        <f>SUMIF(Expenses!$A$3:$A$26,'Current Working'!$A$17:$A$22,Expenses!AY$3:AY$26)</f>
        <v>0</v>
      </c>
      <c r="BH22" s="46">
        <f>+BG22-BB22</f>
        <v>0</v>
      </c>
      <c r="BI22" s="47" t="str">
        <f>IFERROR(BH22/BB22,"-")</f>
        <v>-</v>
      </c>
      <c r="BJ22" s="70"/>
    </row>
    <row r="23" spans="1:62" s="67" customFormat="1" x14ac:dyDescent="0.25">
      <c r="A23" s="65"/>
      <c r="B23" s="73"/>
      <c r="C23" s="74" t="s">
        <v>31</v>
      </c>
      <c r="D23" s="75"/>
      <c r="E23" s="62"/>
      <c r="F23" s="76">
        <f t="shared" ref="F23:L23" si="8">SUM(F17:F22)</f>
        <v>0</v>
      </c>
      <c r="G23" s="77">
        <f t="shared" si="8"/>
        <v>919340</v>
      </c>
      <c r="H23" s="77">
        <f t="shared" si="8"/>
        <v>0</v>
      </c>
      <c r="I23" s="77">
        <f t="shared" si="8"/>
        <v>0</v>
      </c>
      <c r="J23" s="77">
        <f t="shared" si="8"/>
        <v>0</v>
      </c>
      <c r="K23" s="77">
        <f t="shared" si="8"/>
        <v>364142.82</v>
      </c>
      <c r="L23" s="77">
        <f t="shared" si="8"/>
        <v>364142.82</v>
      </c>
      <c r="M23" s="78">
        <f>L23-G23</f>
        <v>-555197.17999999993</v>
      </c>
      <c r="N23" s="47">
        <f>IFERROR(M23/G23,"-")</f>
        <v>-0.60390843431157126</v>
      </c>
      <c r="O23" s="41"/>
      <c r="Q23" s="77">
        <f t="shared" ref="Q23:X23" si="9">SUM(Q17:Q22)</f>
        <v>2874000</v>
      </c>
      <c r="R23" s="77">
        <f t="shared" si="9"/>
        <v>5579865</v>
      </c>
      <c r="S23" s="77">
        <f t="shared" si="9"/>
        <v>0</v>
      </c>
      <c r="T23" s="77">
        <f t="shared" si="9"/>
        <v>0</v>
      </c>
      <c r="U23" s="77">
        <f t="shared" si="9"/>
        <v>0</v>
      </c>
      <c r="V23" s="77">
        <f t="shared" si="9"/>
        <v>1117872.74</v>
      </c>
      <c r="W23" s="77">
        <f t="shared" si="9"/>
        <v>1117872.74</v>
      </c>
      <c r="X23" s="76">
        <f t="shared" si="9"/>
        <v>-1756127.26</v>
      </c>
      <c r="Y23" s="47">
        <f>IFERROR(X23/Q23,"-")</f>
        <v>-0.61103940848990956</v>
      </c>
      <c r="Z23" s="41"/>
      <c r="AA23" s="41"/>
      <c r="AB23" s="76">
        <f t="shared" ref="AB23:AI23" si="10">SUM(AB17:AB22)</f>
        <v>100000</v>
      </c>
      <c r="AC23" s="77">
        <f t="shared" si="10"/>
        <v>4480868</v>
      </c>
      <c r="AD23" s="77">
        <f t="shared" si="10"/>
        <v>0</v>
      </c>
      <c r="AE23" s="77">
        <f t="shared" si="10"/>
        <v>0</v>
      </c>
      <c r="AF23" s="77">
        <f t="shared" si="10"/>
        <v>0</v>
      </c>
      <c r="AG23" s="77">
        <f t="shared" si="10"/>
        <v>4031056.38</v>
      </c>
      <c r="AH23" s="77">
        <f t="shared" si="10"/>
        <v>4031056.38</v>
      </c>
      <c r="AI23" s="77">
        <f t="shared" si="10"/>
        <v>-449811.62000000023</v>
      </c>
      <c r="AJ23" s="47">
        <f>IFERROR(AI23/AC23,"-")</f>
        <v>-0.10038492988412072</v>
      </c>
      <c r="AK23" s="68"/>
      <c r="AL23" s="79"/>
      <c r="AM23" s="76">
        <f t="shared" ref="AM23:AV23" si="11">SUM(AM17:AM22)</f>
        <v>100000</v>
      </c>
      <c r="AN23" s="77">
        <f t="shared" si="11"/>
        <v>118642</v>
      </c>
      <c r="AO23" s="77">
        <f t="shared" si="11"/>
        <v>279242</v>
      </c>
      <c r="AP23" s="77">
        <f t="shared" si="11"/>
        <v>8672.99</v>
      </c>
      <c r="AQ23" s="77">
        <f t="shared" si="11"/>
        <v>0</v>
      </c>
      <c r="AR23" s="77">
        <f t="shared" si="11"/>
        <v>0</v>
      </c>
      <c r="AS23" s="77">
        <f t="shared" si="11"/>
        <v>0</v>
      </c>
      <c r="AT23" s="77">
        <f t="shared" si="11"/>
        <v>0</v>
      </c>
      <c r="AU23" s="77">
        <f t="shared" si="11"/>
        <v>-118642</v>
      </c>
      <c r="AV23" s="77">
        <f t="shared" si="11"/>
        <v>-1</v>
      </c>
      <c r="AW23" s="68"/>
      <c r="AY23" s="76">
        <f>SUM(AY17:AY22)</f>
        <v>0</v>
      </c>
      <c r="AZ23" s="77">
        <f>SUM(AZ17:AZ22)</f>
        <v>0</v>
      </c>
      <c r="BA23" s="47" t="str">
        <f>IFERROR(AZ23/AT23,"-")</f>
        <v>-</v>
      </c>
      <c r="BB23" s="77">
        <f t="shared" ref="BB23:BH23" si="12">SUM(BB17:BB22)</f>
        <v>0</v>
      </c>
      <c r="BC23" s="77">
        <f t="shared" si="12"/>
        <v>0</v>
      </c>
      <c r="BD23" s="77">
        <f t="shared" si="12"/>
        <v>0</v>
      </c>
      <c r="BE23" s="77">
        <f t="shared" si="12"/>
        <v>0</v>
      </c>
      <c r="BF23" s="77">
        <f t="shared" si="12"/>
        <v>0</v>
      </c>
      <c r="BG23" s="77">
        <f t="shared" si="12"/>
        <v>0</v>
      </c>
      <c r="BH23" s="77">
        <f t="shared" si="12"/>
        <v>0</v>
      </c>
      <c r="BI23" s="47" t="str">
        <f>IFERROR(BH23/BB23,"-")</f>
        <v>-</v>
      </c>
      <c r="BJ23" s="68"/>
    </row>
    <row r="24" spans="1:62" s="67" customFormat="1" x14ac:dyDescent="0.25">
      <c r="A24" s="65"/>
      <c r="B24" s="39"/>
      <c r="C24" s="39"/>
      <c r="D24" s="40"/>
      <c r="E24" s="62"/>
      <c r="F24" s="64"/>
      <c r="G24" s="62"/>
      <c r="H24" s="62"/>
      <c r="I24" s="62"/>
      <c r="J24" s="62"/>
      <c r="K24" s="62"/>
      <c r="L24" s="62"/>
      <c r="M24" s="62"/>
      <c r="N24" s="63"/>
      <c r="O24" s="41"/>
      <c r="Q24" s="62"/>
      <c r="R24" s="62"/>
      <c r="S24" s="62"/>
      <c r="T24" s="62"/>
      <c r="U24" s="62"/>
      <c r="V24" s="62"/>
      <c r="W24" s="62"/>
      <c r="X24" s="62"/>
      <c r="Y24" s="63"/>
      <c r="Z24" s="41"/>
      <c r="AA24" s="41"/>
      <c r="AB24" s="64"/>
      <c r="AC24" s="46"/>
      <c r="AD24" s="46"/>
      <c r="AE24" s="46"/>
      <c r="AF24" s="46"/>
      <c r="AG24" s="46"/>
      <c r="AH24" s="46"/>
      <c r="AI24" s="62"/>
      <c r="AJ24" s="63"/>
      <c r="AK24" s="68"/>
      <c r="AL24" s="79"/>
      <c r="AM24" s="64"/>
      <c r="AN24" s="62"/>
      <c r="AO24" s="62"/>
      <c r="AP24" s="62"/>
      <c r="AQ24" s="62"/>
      <c r="AR24" s="62"/>
      <c r="AS24" s="62"/>
      <c r="AT24" s="62"/>
      <c r="AU24" s="62"/>
      <c r="AV24" s="63"/>
      <c r="AW24" s="68"/>
      <c r="AY24" s="64"/>
      <c r="AZ24" s="62"/>
      <c r="BA24" s="63"/>
      <c r="BB24" s="62"/>
      <c r="BC24" s="62"/>
      <c r="BD24" s="62"/>
      <c r="BE24" s="62"/>
      <c r="BF24" s="62"/>
      <c r="BG24" s="62"/>
      <c r="BH24" s="62"/>
      <c r="BI24" s="63"/>
      <c r="BJ24" s="68"/>
    </row>
    <row r="25" spans="1:62" s="67" customFormat="1" ht="15" customHeight="1" x14ac:dyDescent="0.25">
      <c r="A25" s="65"/>
      <c r="B25" s="74" t="s">
        <v>32</v>
      </c>
      <c r="C25" s="74"/>
      <c r="D25" s="75"/>
      <c r="E25" s="62"/>
      <c r="F25" s="64"/>
      <c r="G25" s="62"/>
      <c r="H25" s="62"/>
      <c r="I25" s="62"/>
      <c r="J25" s="62"/>
      <c r="K25" s="62"/>
      <c r="L25" s="62"/>
      <c r="M25" s="62"/>
      <c r="N25" s="63"/>
      <c r="O25" s="41"/>
      <c r="Q25" s="62"/>
      <c r="R25" s="62"/>
      <c r="S25" s="62"/>
      <c r="T25" s="62"/>
      <c r="U25" s="62"/>
      <c r="V25" s="62"/>
      <c r="W25" s="62"/>
      <c r="X25" s="62"/>
      <c r="Y25" s="63"/>
      <c r="Z25" s="41"/>
      <c r="AA25" s="41"/>
      <c r="AB25" s="64"/>
      <c r="AC25" s="62"/>
      <c r="AD25" s="62"/>
      <c r="AE25" s="62"/>
      <c r="AF25" s="62"/>
      <c r="AG25" s="62"/>
      <c r="AH25" s="62"/>
      <c r="AI25" s="62"/>
      <c r="AJ25" s="63"/>
      <c r="AK25" s="68"/>
      <c r="AL25" s="79"/>
      <c r="AM25" s="64"/>
      <c r="AN25" s="62"/>
      <c r="AO25" s="62"/>
      <c r="AP25" s="62"/>
      <c r="AQ25" s="62"/>
      <c r="AR25" s="62"/>
      <c r="AS25" s="62"/>
      <c r="AT25" s="62"/>
      <c r="AU25" s="62"/>
      <c r="AV25" s="63"/>
      <c r="AW25" s="68"/>
      <c r="AY25" s="64"/>
      <c r="AZ25" s="62"/>
      <c r="BA25" s="63"/>
      <c r="BB25" s="62"/>
      <c r="BC25" s="62"/>
      <c r="BD25" s="62"/>
      <c r="BE25" s="62"/>
      <c r="BF25" s="62"/>
      <c r="BG25" s="62"/>
      <c r="BH25" s="62"/>
      <c r="BI25" s="63"/>
      <c r="BJ25" s="68"/>
    </row>
    <row r="26" spans="1:62" s="67" customFormat="1" ht="15" customHeight="1" x14ac:dyDescent="0.25">
      <c r="A26" s="65">
        <v>10</v>
      </c>
      <c r="B26" s="39"/>
      <c r="C26" s="39"/>
      <c r="D26" s="40" t="s">
        <v>114</v>
      </c>
      <c r="E26" s="62"/>
      <c r="F26" s="42">
        <f>SUMIF(Revenues!$A$3:$A$22,'Current Working'!$A$26:$A$27,Revenues!H$3:H$22)</f>
        <v>0</v>
      </c>
      <c r="G26" s="42">
        <f>SUMIF(Revenues!$A$3:$A$22,'Current Working'!$A$26:$A$27,Revenues!I$3:I$22)</f>
        <v>0</v>
      </c>
      <c r="H26" s="42">
        <f>SUMIF(Revenues!$A$3:$A$22,'Current Working'!$A$26:$A$27,Revenues!J$3:J$22)</f>
        <v>0</v>
      </c>
      <c r="I26" s="42">
        <f>SUMIF(Revenues!$A$3:$A$22,'Current Working'!$A$26:$A$27,Revenues!K$3:K$22)</f>
        <v>0</v>
      </c>
      <c r="J26" s="42">
        <f>SUMIF(Revenues!$A$3:$A$22,'Current Working'!$A$26:$A$27,Revenues!L$3:L$22)</f>
        <v>0</v>
      </c>
      <c r="K26" s="42">
        <f>SUMIF(Revenues!$A$3:$A$22,'Current Working'!$A$26:$A$27,Revenues!M$3:M$22)</f>
        <v>0</v>
      </c>
      <c r="L26" s="42">
        <f>SUMIF(Revenues!$A$3:$A$22,'Current Working'!$A$26:$A$27,Revenues!N$3:N$22)</f>
        <v>0</v>
      </c>
      <c r="M26" s="46">
        <f>L26-G26</f>
        <v>0</v>
      </c>
      <c r="N26" s="47" t="str">
        <f>IFERROR(M26/G26,"-")</f>
        <v>-</v>
      </c>
      <c r="O26" s="41"/>
      <c r="Q26" s="42">
        <f>SUMIF(Revenues!$A$3:$A$22,'Current Working'!$A$26:$A$27,Revenues!Q$3:Q$22)</f>
        <v>0</v>
      </c>
      <c r="R26" s="42">
        <f>SUMIF(Revenues!$A$3:$A$22,'Current Working'!$A$26:$A$27,Revenues!R$3:R$22)</f>
        <v>0</v>
      </c>
      <c r="S26" s="42">
        <f>SUMIF(Revenues!$A$3:$A$22,'Current Working'!$A$26:$A$27,Revenues!S$3:S$22)</f>
        <v>0</v>
      </c>
      <c r="T26" s="42">
        <f>SUMIF(Revenues!$A$3:$A$22,'Current Working'!$A$26:$A$27,Revenues!T$3:T$22)</f>
        <v>0</v>
      </c>
      <c r="U26" s="42">
        <f>SUMIF(Revenues!$A$3:$A$22,'Current Working'!$A$26:$A$27,Revenues!U$3:U$22)</f>
        <v>0</v>
      </c>
      <c r="V26" s="42">
        <f>SUMIF(Revenues!$A$3:$A$22,'Current Working'!$A$26:$A$27,Revenues!V$3:V$22)</f>
        <v>0</v>
      </c>
      <c r="W26" s="42">
        <f>SUMIF(Revenues!$A$3:$A$22,'Current Working'!$A$26:$A$27,Revenues!W$3:W$22)</f>
        <v>0</v>
      </c>
      <c r="X26" s="46">
        <f>Q26-M26</f>
        <v>0</v>
      </c>
      <c r="Y26" s="47" t="str">
        <f>IFERROR(X26/L26,"-")</f>
        <v>-</v>
      </c>
      <c r="Z26" s="41"/>
      <c r="AA26" s="41"/>
      <c r="AB26" s="42">
        <f ca="1">SUMIF(Revenues!$A$3:$A$21,'Current Working'!$A$26:$A$27,Revenues!Z$3:Z$11)</f>
        <v>0</v>
      </c>
      <c r="AC26" s="42">
        <f ca="1">SUMIF(Revenues!$A$3:$A$21,'Current Working'!$A$26:$A$27,Revenues!AA$3:AA$11)</f>
        <v>0</v>
      </c>
      <c r="AD26" s="42">
        <f ca="1">SUMIF(Revenues!$A$3:$A$21,'Current Working'!$A$26:$A$27,Revenues!AB$3:AB$11)</f>
        <v>0</v>
      </c>
      <c r="AE26" s="42">
        <f ca="1">SUMIF(Revenues!$A$3:$A$21,'Current Working'!$A$26:$A$27,Revenues!AC$3:AC$11)</f>
        <v>0</v>
      </c>
      <c r="AF26" s="42">
        <f ca="1">SUMIF(Revenues!$A$3:$A$21,'Current Working'!$A$26:$A$27,Revenues!AD$3:AD$11)</f>
        <v>0</v>
      </c>
      <c r="AG26" s="42">
        <f ca="1">SUMIF(Revenues!$A$3:$A$21,'Current Working'!$A$26:$A$27,Revenues!AE$3:AE$11)</f>
        <v>0</v>
      </c>
      <c r="AH26" s="42">
        <f ca="1">SUMIF(Revenues!$A$3:$A$21,'Current Working'!$A$26:$A$27,Revenues!AF$3:AF$11)</f>
        <v>0</v>
      </c>
      <c r="AI26" s="46">
        <f t="shared" ref="AI26:AI29" ca="1" si="13">+AH26-AC26</f>
        <v>0</v>
      </c>
      <c r="AJ26" s="47" t="str">
        <f t="shared" ref="AJ26:AJ29" ca="1" si="14">IFERROR(AI26/AC26,"-")</f>
        <v>-</v>
      </c>
      <c r="AK26" s="68"/>
      <c r="AL26" s="79"/>
      <c r="AM26" s="42">
        <f ca="1">SUMIF(Revenues!$A$3:$A$21,'Current Working'!$A$26,Revenues!AI$3:AI$11)</f>
        <v>0</v>
      </c>
      <c r="AN26" s="42">
        <f ca="1">SUMIF(Revenues!$A$3:$A$21,'Current Working'!$A$26,Revenues!AJ$3:AJ$11)</f>
        <v>0</v>
      </c>
      <c r="AO26" s="42">
        <f ca="1">SUMIF(Revenues!$A$3:$A$21,'Current Working'!$A$26,Revenues!AK$3:AK$11)</f>
        <v>0</v>
      </c>
      <c r="AP26" s="42">
        <f ca="1">SUMIF(Revenues!$A$3:$A$21,'Current Working'!$A$26,Revenues!AL$3:AL$11)</f>
        <v>0</v>
      </c>
      <c r="AQ26" s="42">
        <f ca="1">SUMIF(Revenues!$A$3:$A$21,'Current Working'!$A$26,Revenues!AM$3:AM$11)</f>
        <v>0</v>
      </c>
      <c r="AR26" s="42">
        <f ca="1">SUMIF(Revenues!$A$3:$A$21,'Current Working'!$A$26,Revenues!AN$3:AN$11)</f>
        <v>0</v>
      </c>
      <c r="AS26" s="42">
        <f ca="1">SUMIF(Revenues!$A$3:$A$21,'Current Working'!$A$26,Revenues!AO$3:AO$11)</f>
        <v>0</v>
      </c>
      <c r="AT26" s="42">
        <f ca="1">SUMIF(Revenues!$A$3:$A$21,'Current Working'!$A$26,Revenues!AP$3:AP$11)</f>
        <v>0</v>
      </c>
      <c r="AU26" s="46">
        <f ca="1">AK26-AH26</f>
        <v>0</v>
      </c>
      <c r="AV26" s="47" t="str">
        <f ca="1">IFERROR(AU26/AF26,"-")</f>
        <v>-</v>
      </c>
      <c r="AW26" s="68"/>
      <c r="AY26" s="42">
        <f ca="1">SUMIF(Revenues!$A$3:$A$21,'Current Working'!$A$26,Revenues!AS$3:AS$11)</f>
        <v>0</v>
      </c>
      <c r="AZ26" s="46">
        <f ca="1">+AY26-AT26</f>
        <v>0</v>
      </c>
      <c r="BA26" s="47" t="str">
        <f ca="1">IFERROR(AZ26/AM26,"-")</f>
        <v>-</v>
      </c>
      <c r="BB26" s="42">
        <f ca="1">SUMIF(Revenues!$A$3:$A$21,'Current Working'!$A$26,Revenues!AT$3:AT$11)</f>
        <v>0</v>
      </c>
      <c r="BC26" s="42">
        <f ca="1">SUMIF(Revenues!$A$3:$A$21,'Current Working'!$A$26,Revenues!AU$3:AU$11)</f>
        <v>0</v>
      </c>
      <c r="BD26" s="42">
        <f ca="1">SUMIF(Revenues!$A$3:$A$21,'Current Working'!$A$26,Revenues!AV$3:AV$11)</f>
        <v>0</v>
      </c>
      <c r="BE26" s="42">
        <f ca="1">SUMIF(Revenues!$A$3:$A$21,'Current Working'!$A$26,Revenues!AW$3:AW$11)</f>
        <v>0</v>
      </c>
      <c r="BF26" s="42">
        <f ca="1">SUMIF(Revenues!$A$3:$A$21,'Current Working'!$A$26,Revenues!AX$3:AX$11)</f>
        <v>0</v>
      </c>
      <c r="BG26" s="42">
        <f ca="1">SUMIF(Revenues!$A$3:$A$21,'Current Working'!$A$26,Revenues!AY$3:AY$11)</f>
        <v>0</v>
      </c>
      <c r="BH26" s="46">
        <f ca="1">AW26-AT26</f>
        <v>0</v>
      </c>
      <c r="BI26" s="47" t="str">
        <f ca="1">IFERROR(BH26/AR26,"-")</f>
        <v>-</v>
      </c>
      <c r="BJ26" s="68"/>
    </row>
    <row r="27" spans="1:62" s="67" customFormat="1" ht="15" customHeight="1" x14ac:dyDescent="0.25">
      <c r="A27" s="65">
        <v>12</v>
      </c>
      <c r="B27" s="39"/>
      <c r="C27" s="39"/>
      <c r="D27" s="40" t="s">
        <v>115</v>
      </c>
      <c r="E27" s="62"/>
      <c r="F27" s="42">
        <f>SUMIF(Revenues!$A$3:$A$22,'Current Working'!$A$26:$A$27,Revenues!H$3:H$22)</f>
        <v>0</v>
      </c>
      <c r="G27" s="42">
        <f>SUMIF(Revenues!$A$3:$A$22,'Current Working'!$A$26:$A$27,Revenues!I$3:I$22)</f>
        <v>0</v>
      </c>
      <c r="H27" s="42">
        <f>SUMIF(Revenues!$A$3:$A$22,'Current Working'!$A$26:$A$27,Revenues!J$3:J$22)</f>
        <v>0</v>
      </c>
      <c r="I27" s="42">
        <f>SUMIF(Revenues!$A$3:$A$22,'Current Working'!$A$26:$A$27,Revenues!K$3:K$22)</f>
        <v>0</v>
      </c>
      <c r="J27" s="42">
        <f>SUMIF(Revenues!$A$3:$A$22,'Current Working'!$A$26:$A$27,Revenues!L$3:L$22)</f>
        <v>0</v>
      </c>
      <c r="K27" s="42">
        <f>SUMIF(Revenues!$A$3:$A$22,'Current Working'!$A$26:$A$27,Revenues!M$3:M$22)</f>
        <v>0</v>
      </c>
      <c r="L27" s="42">
        <f>SUMIF(Revenues!$A$3:$A$22,'Current Working'!$A$26:$A$27,Revenues!N$3:N$22)</f>
        <v>0</v>
      </c>
      <c r="M27" s="46">
        <f t="shared" ref="M27:M28" si="15">L27-G27</f>
        <v>0</v>
      </c>
      <c r="N27" s="47" t="str">
        <f t="shared" ref="N27:N28" si="16">IFERROR(M27/G27,"-")</f>
        <v>-</v>
      </c>
      <c r="O27" s="41"/>
      <c r="Q27" s="42">
        <f>SUMIF(Revenues!$A$3:$A$22,'Current Working'!$A$26:$A$27,Revenues!Q$3:Q$22)</f>
        <v>0</v>
      </c>
      <c r="R27" s="42">
        <f>SUMIF(Revenues!$A$3:$A$22,'Current Working'!$A$26:$A$27,Revenues!R$3:R$22)</f>
        <v>1850000</v>
      </c>
      <c r="S27" s="42">
        <f>SUMIF(Revenues!$A$3:$A$22,'Current Working'!$A$26:$A$27,Revenues!S$3:S$22)</f>
        <v>0</v>
      </c>
      <c r="T27" s="42">
        <f>SUMIF(Revenues!$A$3:$A$22,'Current Working'!$A$26:$A$27,Revenues!T$3:T$22)</f>
        <v>0</v>
      </c>
      <c r="U27" s="42">
        <f>SUMIF(Revenues!$A$3:$A$22,'Current Working'!$A$26:$A$27,Revenues!U$3:U$22)</f>
        <v>0</v>
      </c>
      <c r="V27" s="42">
        <f>SUMIF(Revenues!$A$3:$A$22,'Current Working'!$A$26:$A$27,Revenues!V$3:V$22)</f>
        <v>1850000</v>
      </c>
      <c r="W27" s="42">
        <f>SUMIF(Revenues!$A$3:$A$22,'Current Working'!$A$26:$A$27,Revenues!W$3:W$22)</f>
        <v>1850000</v>
      </c>
      <c r="X27" s="46"/>
      <c r="Y27" s="47"/>
      <c r="Z27" s="41"/>
      <c r="AA27" s="41"/>
      <c r="AB27" s="42">
        <f ca="1">SUMIF(Revenues!$A$3:$A$21,'Current Working'!$A$26:$A$27,Revenues!Z$3:Z$11)</f>
        <v>0</v>
      </c>
      <c r="AC27" s="42">
        <f ca="1">SUMIF(Revenues!$A$3:$A$21,'Current Working'!$A$26:$A$27,Revenues!AA$3:AA$11)</f>
        <v>0</v>
      </c>
      <c r="AD27" s="42">
        <f ca="1">SUMIF(Revenues!$A$3:$A$21,'Current Working'!$A$26:$A$27,Revenues!AB$3:AB$11)</f>
        <v>0</v>
      </c>
      <c r="AE27" s="42">
        <f ca="1">SUMIF(Revenues!$A$3:$A$21,'Current Working'!$A$26:$A$27,Revenues!AC$3:AC$11)</f>
        <v>0</v>
      </c>
      <c r="AF27" s="42">
        <f ca="1">SUMIF(Revenues!$A$3:$A$21,'Current Working'!$A$26:$A$27,Revenues!AD$3:AD$11)</f>
        <v>0</v>
      </c>
      <c r="AG27" s="42">
        <f ca="1">SUMIF(Revenues!$A$3:$A$21,'Current Working'!$A$26:$A$27,Revenues!AE$3:AE$11)</f>
        <v>0</v>
      </c>
      <c r="AH27" s="42">
        <f ca="1">SUMIF(Revenues!$A$3:$A$21,'Current Working'!$A$26:$A$27,Revenues!AF$3:AF$11)</f>
        <v>0</v>
      </c>
      <c r="AI27" s="46">
        <f t="shared" ca="1" si="13"/>
        <v>0</v>
      </c>
      <c r="AJ27" s="47" t="str">
        <f t="shared" ca="1" si="14"/>
        <v>-</v>
      </c>
      <c r="AK27" s="68"/>
      <c r="AL27" s="79"/>
      <c r="AM27" s="42">
        <f ca="1">SUMIF(Revenues!$A$3:$A$21,'Current Working'!$A$26,Revenues!AI$3:AI$11)</f>
        <v>0</v>
      </c>
      <c r="AN27" s="42">
        <f ca="1">SUMIF(Revenues!$A$3:$A$21,'Current Working'!$A$26,Revenues!AJ$3:AJ$11)</f>
        <v>0</v>
      </c>
      <c r="AO27" s="42">
        <f ca="1">SUMIF(Revenues!$A$3:$A$21,'Current Working'!$A$26,Revenues!AK$3:AK$11)</f>
        <v>0</v>
      </c>
      <c r="AP27" s="42">
        <f ca="1">SUMIF(Revenues!$A$3:$A$21,'Current Working'!$A$26,Revenues!AL$3:AL$11)</f>
        <v>0</v>
      </c>
      <c r="AQ27" s="42">
        <f ca="1">SUMIF(Revenues!$A$3:$A$21,'Current Working'!$A$26,Revenues!AM$3:AM$11)</f>
        <v>0</v>
      </c>
      <c r="AR27" s="42">
        <f ca="1">SUMIF(Revenues!$A$3:$A$21,'Current Working'!$A$26,Revenues!AN$3:AN$11)</f>
        <v>0</v>
      </c>
      <c r="AS27" s="42">
        <f ca="1">SUMIF(Revenues!$A$3:$A$21,'Current Working'!$A$26,Revenues!AO$3:AO$11)</f>
        <v>0</v>
      </c>
      <c r="AT27" s="42">
        <f ca="1">SUMIF(Revenues!$A$3:$A$21,'Current Working'!$A$26,Revenues!AP$3:AP$11)</f>
        <v>0</v>
      </c>
      <c r="AU27" s="46">
        <f t="shared" ref="AU27:AU28" ca="1" si="17">AK27-AH27</f>
        <v>0</v>
      </c>
      <c r="AV27" s="47" t="str">
        <f t="shared" ref="AV27:AV28" ca="1" si="18">IFERROR(AU27/AF27,"-")</f>
        <v>-</v>
      </c>
      <c r="AW27" s="68"/>
      <c r="AY27" s="42"/>
      <c r="AZ27" s="46"/>
      <c r="BA27" s="47"/>
      <c r="BB27" s="42"/>
      <c r="BC27" s="42"/>
      <c r="BD27" s="42"/>
      <c r="BE27" s="42"/>
      <c r="BF27" s="42"/>
      <c r="BG27" s="42"/>
      <c r="BH27" s="46"/>
      <c r="BI27" s="47"/>
      <c r="BJ27" s="68"/>
    </row>
    <row r="28" spans="1:62" s="67" customFormat="1" ht="15" customHeight="1" x14ac:dyDescent="0.25">
      <c r="A28" s="65">
        <v>11</v>
      </c>
      <c r="B28" s="39"/>
      <c r="C28" s="39"/>
      <c r="D28" s="40" t="s">
        <v>33</v>
      </c>
      <c r="E28" s="62"/>
      <c r="F28" s="42">
        <f>SUMIF(Expenses!$A$3:$A$26,'Current Working'!$A$28,Expenses!H$3:H$26)</f>
        <v>0</v>
      </c>
      <c r="G28" s="42">
        <f>SUMIF(Expenses!$A$3:$A$26,'Current Working'!$A$28,Expenses!I$3:I$26)</f>
        <v>0</v>
      </c>
      <c r="H28" s="42">
        <f>SUMIF(Expenses!$A$3:$A$26,'Current Working'!$A$28,Expenses!J$3:J$26)</f>
        <v>0</v>
      </c>
      <c r="I28" s="42">
        <f>SUMIF(Expenses!$A$3:$A$26,'Current Working'!$A$28,Expenses!K$3:K$26)</f>
        <v>0</v>
      </c>
      <c r="J28" s="42">
        <f>SUMIF(Expenses!$A$3:$A$26,'Current Working'!$A$28,Expenses!L$3:L$26)</f>
        <v>0</v>
      </c>
      <c r="K28" s="42">
        <f>SUMIF(Expenses!$A$3:$A$26,'Current Working'!$A$28,Expenses!M$3:M$26)</f>
        <v>0</v>
      </c>
      <c r="L28" s="81">
        <f>-SUMIF(Expenses!$A$3:$A$26,'Current Working'!$A$28,Expenses!N$3:N$26)</f>
        <v>0</v>
      </c>
      <c r="M28" s="46">
        <f t="shared" si="15"/>
        <v>0</v>
      </c>
      <c r="N28" s="47" t="str">
        <f t="shared" si="16"/>
        <v>-</v>
      </c>
      <c r="O28" s="41"/>
      <c r="Q28" s="42">
        <f>-SUMIF(Expenses!$A$3:$A$26,'Current Working'!$A$28,Expenses!Q$3:Q$26)</f>
        <v>0</v>
      </c>
      <c r="R28" s="42">
        <f>-SUMIF(Expenses!$A$3:$A$26,'Current Working'!$A$28,Expenses!R$3:R$26)</f>
        <v>0</v>
      </c>
      <c r="S28" s="42">
        <f>-SUMIF(Expenses!$A$3:$A$26,'Current Working'!$A$28,Expenses!S$3:S$26)</f>
        <v>0</v>
      </c>
      <c r="T28" s="42">
        <f>-SUMIF(Expenses!$A$3:$A$26,'Current Working'!$A$28,Expenses!T$3:T$26)</f>
        <v>0</v>
      </c>
      <c r="U28" s="42">
        <f>-SUMIF(Expenses!$A$3:$A$26,'Current Working'!$A$28,Expenses!U$3:U$26)</f>
        <v>0</v>
      </c>
      <c r="V28" s="42">
        <f>-SUMIF(Expenses!$A$3:$A$26,'Current Working'!$A$28,Expenses!V$3:V$26)</f>
        <v>0</v>
      </c>
      <c r="W28" s="42">
        <f>-SUMIF(Expenses!$A$3:$A$26,'Current Working'!$A$28,Expenses!W$3:W$26)</f>
        <v>0</v>
      </c>
      <c r="X28" s="82">
        <f>Q28-M28</f>
        <v>0</v>
      </c>
      <c r="Y28" s="47" t="str">
        <f>IFERROR(X28/L28,"-")</f>
        <v>-</v>
      </c>
      <c r="Z28" s="41"/>
      <c r="AA28" s="41"/>
      <c r="AB28" s="42">
        <f>-SUMIF(Expenses!$A$3:$A$26,'Current Working'!$A$28,Expenses!Z$3:Z$26)</f>
        <v>0</v>
      </c>
      <c r="AC28" s="42">
        <f>-SUMIF(Expenses!$A$3:$A$26,'Current Working'!$A$28,Expenses!AA$3:AA$26)</f>
        <v>0</v>
      </c>
      <c r="AD28" s="42">
        <f>-SUMIF(Expenses!$A$3:$A$26,'Current Working'!$A$28,Expenses!AB$3:AB$26)</f>
        <v>0</v>
      </c>
      <c r="AE28" s="42">
        <f>-SUMIF(Expenses!$A$3:$A$26,'Current Working'!$A$28,Expenses!AC$3:AC$26)</f>
        <v>0</v>
      </c>
      <c r="AF28" s="42">
        <f>-SUMIF(Expenses!$A$3:$A$26,'Current Working'!$A$28,Expenses!AD$3:AD$26)</f>
        <v>0</v>
      </c>
      <c r="AG28" s="42">
        <f>-SUMIF(Expenses!$A$3:$A$26,'Current Working'!$A$28,Expenses!AE$3:AE$26)</f>
        <v>0</v>
      </c>
      <c r="AH28" s="42">
        <f>-SUMIF(Expenses!$A$3:$A$26,'Current Working'!$A$28,Expenses!AF$3:AF$26)</f>
        <v>0</v>
      </c>
      <c r="AI28" s="46">
        <f t="shared" si="13"/>
        <v>0</v>
      </c>
      <c r="AJ28" s="47" t="str">
        <f t="shared" si="14"/>
        <v>-</v>
      </c>
      <c r="AK28" s="68"/>
      <c r="AL28" s="79"/>
      <c r="AM28" s="81">
        <f>-SUMIF(Expenses!$A$3:$A$26,'Current Working'!$A$28,Expenses!AI$3:AI$26)</f>
        <v>0</v>
      </c>
      <c r="AN28" s="81">
        <f>-SUMIF(Expenses!$A$3:$A$26,'Current Working'!$A$28,Expenses!AJ$3:AJ$26)</f>
        <v>0</v>
      </c>
      <c r="AO28" s="81">
        <f>-SUMIF(Expenses!$A$3:$A$26,'Current Working'!$A$28,Expenses!AK$3:AK$26)</f>
        <v>0</v>
      </c>
      <c r="AP28" s="81">
        <f>-SUMIF(Expenses!$A$3:$A$26,'Current Working'!$A$28,Expenses!AL$3:AL$26)</f>
        <v>0</v>
      </c>
      <c r="AQ28" s="81">
        <f>-SUMIF(Expenses!$A$3:$A$26,'Current Working'!$A$28,Expenses!AM$3:AM$26)</f>
        <v>0</v>
      </c>
      <c r="AR28" s="81">
        <f>-SUMIF(Expenses!$A$3:$A$26,'Current Working'!$A$28,Expenses!AN$3:AN$26)</f>
        <v>0</v>
      </c>
      <c r="AS28" s="81">
        <f>-SUMIF(Expenses!$A$3:$A$26,'Current Working'!$A$28,Expenses!AO$3:AO$26)</f>
        <v>0</v>
      </c>
      <c r="AT28" s="81">
        <f>-SUMIF(Expenses!$A$3:$A$26,'Current Working'!$A$28,Expenses!AP$3:AP$26)</f>
        <v>0</v>
      </c>
      <c r="AU28" s="82">
        <f t="shared" si="17"/>
        <v>0</v>
      </c>
      <c r="AV28" s="47" t="str">
        <f t="shared" si="18"/>
        <v>-</v>
      </c>
      <c r="AW28" s="68"/>
      <c r="AY28" s="81">
        <f>-SUMIF(Expenses!$A$3:$A$26,'Current Working'!$A$28,Expenses!AS$3:AS$26)</f>
        <v>0</v>
      </c>
      <c r="AZ28" s="82">
        <f>+AY28-AT28</f>
        <v>0</v>
      </c>
      <c r="BA28" s="47" t="str">
        <f>IFERROR(AZ28/AM28,"-")</f>
        <v>-</v>
      </c>
      <c r="BB28" s="81">
        <f>-SUMIF(Expenses!$A$3:$A$26,'Current Working'!$A$28,Expenses!AT$3:AT$26)</f>
        <v>0</v>
      </c>
      <c r="BC28" s="81">
        <f>-SUMIF(Expenses!$A$3:$A$26,'Current Working'!$A$28,Expenses!AU$3:AU$26)</f>
        <v>0</v>
      </c>
      <c r="BD28" s="81">
        <f>-SUMIF(Expenses!$A$3:$A$26,'Current Working'!$A$28,Expenses!AV$3:AV$26)</f>
        <v>0</v>
      </c>
      <c r="BE28" s="81">
        <f>-SUMIF(Expenses!$A$3:$A$26,'Current Working'!$A$28,Expenses!AW$3:AW$26)</f>
        <v>0</v>
      </c>
      <c r="BF28" s="81">
        <f>-SUMIF(Expenses!$A$3:$A$26,'Current Working'!$A$28,Expenses!AX$3:AX$26)</f>
        <v>0</v>
      </c>
      <c r="BG28" s="81">
        <f>-SUMIF(Expenses!$A$3:$A$26,'Current Working'!$A$28,Expenses!AY$3:AY$26)</f>
        <v>0</v>
      </c>
      <c r="BH28" s="46">
        <f>+BG28-BB28</f>
        <v>0</v>
      </c>
      <c r="BI28" s="47" t="str">
        <f>IFERROR(BH28/AR28,"-")</f>
        <v>-</v>
      </c>
      <c r="BJ28" s="68"/>
    </row>
    <row r="29" spans="1:62" s="67" customFormat="1" ht="15" customHeight="1" x14ac:dyDescent="0.25">
      <c r="A29" s="65"/>
      <c r="B29" s="39"/>
      <c r="C29" s="39" t="s">
        <v>34</v>
      </c>
      <c r="D29" s="40"/>
      <c r="E29" s="62"/>
      <c r="F29" s="76">
        <f>SUM(F26:F28)</f>
        <v>0</v>
      </c>
      <c r="G29" s="76">
        <f t="shared" ref="G29:L29" si="19">SUM(G26:G28)</f>
        <v>0</v>
      </c>
      <c r="H29" s="76">
        <f t="shared" si="19"/>
        <v>0</v>
      </c>
      <c r="I29" s="76">
        <f t="shared" si="19"/>
        <v>0</v>
      </c>
      <c r="J29" s="76">
        <f t="shared" si="19"/>
        <v>0</v>
      </c>
      <c r="K29" s="76">
        <f t="shared" si="19"/>
        <v>0</v>
      </c>
      <c r="L29" s="76">
        <f t="shared" si="19"/>
        <v>0</v>
      </c>
      <c r="M29" s="46">
        <f>L29-G29</f>
        <v>0</v>
      </c>
      <c r="N29" s="47" t="str">
        <f>IFERROR(M29/G29,"-")</f>
        <v>-</v>
      </c>
      <c r="O29" s="41"/>
      <c r="Q29" s="77">
        <f>SUM(Q26:Q28)</f>
        <v>0</v>
      </c>
      <c r="R29" s="77">
        <f t="shared" ref="R29:W29" si="20">SUM(R26:R28)</f>
        <v>1850000</v>
      </c>
      <c r="S29" s="77">
        <f t="shared" si="20"/>
        <v>0</v>
      </c>
      <c r="T29" s="77">
        <f t="shared" si="20"/>
        <v>0</v>
      </c>
      <c r="U29" s="77">
        <f t="shared" si="20"/>
        <v>0</v>
      </c>
      <c r="V29" s="77">
        <f t="shared" si="20"/>
        <v>1850000</v>
      </c>
      <c r="W29" s="77">
        <f t="shared" si="20"/>
        <v>1850000</v>
      </c>
      <c r="X29" s="46">
        <f>Q29-M29</f>
        <v>0</v>
      </c>
      <c r="Y29" s="47" t="str">
        <f>IFERROR(X29/L29,"-")</f>
        <v>-</v>
      </c>
      <c r="Z29" s="41"/>
      <c r="AA29" s="41"/>
      <c r="AB29" s="77">
        <f t="shared" ref="AB29" ca="1" si="21">SUM(AB26:AB28)</f>
        <v>0</v>
      </c>
      <c r="AC29" s="77">
        <f t="shared" ref="AC29" ca="1" si="22">SUM(AC26:AC28)</f>
        <v>0</v>
      </c>
      <c r="AD29" s="77">
        <f t="shared" ref="AD29" ca="1" si="23">SUM(AD26:AD28)</f>
        <v>0</v>
      </c>
      <c r="AE29" s="77">
        <f t="shared" ref="AE29" ca="1" si="24">SUM(AE26:AE28)</f>
        <v>0</v>
      </c>
      <c r="AF29" s="77">
        <f t="shared" ref="AF29" ca="1" si="25">SUM(AF26:AF28)</f>
        <v>0</v>
      </c>
      <c r="AG29" s="77">
        <f t="shared" ref="AG29" ca="1" si="26">SUM(AG26:AG28)</f>
        <v>0</v>
      </c>
      <c r="AH29" s="77">
        <f t="shared" ref="AH29" ca="1" si="27">SUM(AH26:AH28)</f>
        <v>0</v>
      </c>
      <c r="AI29" s="46">
        <f t="shared" ca="1" si="13"/>
        <v>0</v>
      </c>
      <c r="AJ29" s="47" t="str">
        <f t="shared" ca="1" si="14"/>
        <v>-</v>
      </c>
      <c r="AK29" s="68"/>
      <c r="AL29" s="79"/>
      <c r="AM29" s="186">
        <f ca="1">SUM(AM26:AM28)</f>
        <v>0</v>
      </c>
      <c r="AN29" s="186">
        <f t="shared" ref="AN29:AU29" ca="1" si="28">SUM(AN26:AN28)</f>
        <v>0</v>
      </c>
      <c r="AO29" s="186">
        <f t="shared" ca="1" si="28"/>
        <v>0</v>
      </c>
      <c r="AP29" s="186">
        <f t="shared" ca="1" si="28"/>
        <v>0</v>
      </c>
      <c r="AQ29" s="186">
        <f t="shared" ca="1" si="28"/>
        <v>0</v>
      </c>
      <c r="AR29" s="186">
        <f t="shared" ca="1" si="28"/>
        <v>0</v>
      </c>
      <c r="AS29" s="186">
        <f t="shared" ca="1" si="28"/>
        <v>0</v>
      </c>
      <c r="AT29" s="186">
        <f t="shared" ca="1" si="28"/>
        <v>0</v>
      </c>
      <c r="AU29" s="186">
        <f t="shared" ca="1" si="28"/>
        <v>0</v>
      </c>
      <c r="AV29" s="47" t="str">
        <f ca="1">IFERROR(AU29/AF29,"-")</f>
        <v>-</v>
      </c>
      <c r="AW29" s="68"/>
      <c r="AY29" s="76">
        <f ca="1">SUM(AY26:AY28)</f>
        <v>0</v>
      </c>
      <c r="AZ29" s="46">
        <f ca="1">+AY29-AT29</f>
        <v>0</v>
      </c>
      <c r="BA29" s="47" t="str">
        <f ca="1">IFERROR(AZ29/AM29,"-")</f>
        <v>-</v>
      </c>
      <c r="BB29" s="83">
        <f t="shared" ref="BB29:BG29" ca="1" si="29">SUM(BB26:BB28)</f>
        <v>0</v>
      </c>
      <c r="BC29" s="83">
        <f t="shared" ca="1" si="29"/>
        <v>0</v>
      </c>
      <c r="BD29" s="83">
        <f t="shared" ca="1" si="29"/>
        <v>0</v>
      </c>
      <c r="BE29" s="83">
        <f t="shared" ca="1" si="29"/>
        <v>0</v>
      </c>
      <c r="BF29" s="83">
        <f t="shared" ca="1" si="29"/>
        <v>0</v>
      </c>
      <c r="BG29" s="83">
        <f t="shared" ca="1" si="29"/>
        <v>0</v>
      </c>
      <c r="BH29" s="46">
        <f ca="1">AW29-AT29</f>
        <v>0</v>
      </c>
      <c r="BI29" s="47" t="str">
        <f ca="1">IFERROR(BH29/AR29,"-")</f>
        <v>-</v>
      </c>
      <c r="BJ29" s="68"/>
    </row>
    <row r="30" spans="1:62" s="67" customFormat="1" ht="15" customHeight="1" x14ac:dyDescent="0.25">
      <c r="A30" s="65"/>
      <c r="B30" s="39"/>
      <c r="C30" s="39"/>
      <c r="D30" s="40"/>
      <c r="E30" s="62"/>
      <c r="F30" s="64"/>
      <c r="G30" s="62"/>
      <c r="H30" s="62"/>
      <c r="I30" s="62"/>
      <c r="J30" s="62"/>
      <c r="K30" s="62"/>
      <c r="L30" s="62"/>
      <c r="M30" s="62"/>
      <c r="N30" s="63"/>
      <c r="O30" s="41"/>
      <c r="Q30" s="62"/>
      <c r="R30" s="62"/>
      <c r="S30" s="62"/>
      <c r="T30" s="62"/>
      <c r="U30" s="62"/>
      <c r="V30" s="62"/>
      <c r="W30" s="62"/>
      <c r="X30" s="62"/>
      <c r="Y30" s="63"/>
      <c r="Z30" s="41"/>
      <c r="AA30" s="41"/>
      <c r="AB30" s="64"/>
      <c r="AC30" s="62"/>
      <c r="AD30" s="62"/>
      <c r="AE30" s="62"/>
      <c r="AF30" s="62"/>
      <c r="AG30" s="62"/>
      <c r="AH30" s="62"/>
      <c r="AI30" s="62"/>
      <c r="AJ30" s="63"/>
      <c r="AK30" s="68"/>
      <c r="AL30" s="79"/>
      <c r="AM30" s="64"/>
      <c r="AN30" s="62"/>
      <c r="AO30" s="62"/>
      <c r="AP30" s="62"/>
      <c r="AQ30" s="62"/>
      <c r="AR30" s="62"/>
      <c r="AS30" s="62"/>
      <c r="AT30" s="62"/>
      <c r="AU30" s="62"/>
      <c r="AV30" s="63"/>
      <c r="AW30" s="68"/>
      <c r="AY30" s="64"/>
      <c r="AZ30" s="62"/>
      <c r="BA30" s="63"/>
      <c r="BB30" s="62"/>
      <c r="BC30" s="62"/>
      <c r="BD30" s="62"/>
      <c r="BE30" s="62"/>
      <c r="BF30" s="62"/>
      <c r="BG30" s="62"/>
      <c r="BH30" s="62"/>
      <c r="BI30" s="63"/>
      <c r="BJ30" s="68"/>
    </row>
    <row r="31" spans="1:62" s="67" customFormat="1" ht="15" customHeight="1" x14ac:dyDescent="0.25">
      <c r="A31" s="65"/>
      <c r="B31" s="39" t="s">
        <v>193</v>
      </c>
      <c r="C31" s="39"/>
      <c r="D31" s="40"/>
      <c r="E31" s="62"/>
      <c r="F31" s="64"/>
      <c r="G31" s="62"/>
      <c r="H31" s="62"/>
      <c r="I31" s="62"/>
      <c r="J31" s="62"/>
      <c r="K31" s="62"/>
      <c r="L31" s="62"/>
      <c r="M31" s="62"/>
      <c r="N31" s="63"/>
      <c r="O31" s="41"/>
      <c r="Q31" s="62"/>
      <c r="R31" s="62"/>
      <c r="S31" s="62"/>
      <c r="T31" s="62"/>
      <c r="U31" s="62"/>
      <c r="V31" s="62"/>
      <c r="W31" s="62"/>
      <c r="X31" s="62"/>
      <c r="Y31" s="63"/>
      <c r="Z31" s="41"/>
      <c r="AA31" s="41"/>
      <c r="AB31" s="64"/>
      <c r="AC31" s="62"/>
      <c r="AD31" s="62"/>
      <c r="AE31" s="62"/>
      <c r="AF31" s="62"/>
      <c r="AG31" s="62"/>
      <c r="AH31" s="62"/>
      <c r="AI31" s="62"/>
      <c r="AJ31" s="63"/>
      <c r="AK31" s="68"/>
      <c r="AL31" s="79"/>
      <c r="AM31" s="64"/>
      <c r="AN31" s="62"/>
      <c r="AO31" s="62"/>
      <c r="AP31" s="62"/>
      <c r="AQ31" s="62"/>
      <c r="AR31" s="62"/>
      <c r="AS31" s="62"/>
      <c r="AT31" s="62"/>
      <c r="AU31" s="62"/>
      <c r="AV31" s="63"/>
      <c r="AW31" s="68"/>
      <c r="AY31" s="64"/>
      <c r="AZ31" s="62"/>
      <c r="BA31" s="63"/>
      <c r="BB31" s="62"/>
      <c r="BC31" s="62"/>
      <c r="BD31" s="62"/>
      <c r="BE31" s="62"/>
      <c r="BF31" s="62"/>
      <c r="BG31" s="62"/>
      <c r="BH31" s="62"/>
      <c r="BI31" s="63"/>
      <c r="BJ31" s="68"/>
    </row>
    <row r="32" spans="1:62" s="67" customFormat="1" ht="15" customHeight="1" x14ac:dyDescent="0.25">
      <c r="A32" s="65">
        <v>13</v>
      </c>
      <c r="B32" s="39"/>
      <c r="C32" s="39"/>
      <c r="D32" s="40" t="s">
        <v>194</v>
      </c>
      <c r="E32" s="62"/>
      <c r="F32" s="42">
        <f>SUMIF(Expenses!$A$3:$A$26,'Current Working'!$A$32:$A$33,Expenses!H$3:H$26)</f>
        <v>0</v>
      </c>
      <c r="G32" s="42">
        <f>SUMIF(Expenses!$A$3:$A$26,'Current Working'!$A$32:$A$33,Expenses!I$3:I$26)</f>
        <v>0</v>
      </c>
      <c r="H32" s="42">
        <f>SUMIF(Expenses!$A$3:$A$26,'Current Working'!$A$32:$A$33,Expenses!J$3:J$26)</f>
        <v>0</v>
      </c>
      <c r="I32" s="42">
        <f>SUMIF(Expenses!$A$3:$A$26,'Current Working'!$A$32:$A$33,Expenses!K$3:K$26)</f>
        <v>0</v>
      </c>
      <c r="J32" s="42">
        <f>SUMIF(Expenses!$A$3:$A$26,'Current Working'!$A$32:$A$33,Expenses!L$3:L$26)</f>
        <v>0</v>
      </c>
      <c r="K32" s="42">
        <f>SUMIF(Expenses!$A$3:$A$26,'Current Working'!$A$32:$A$33,Expenses!M$3:M$26)</f>
        <v>0</v>
      </c>
      <c r="L32" s="42">
        <f>SUMIF(Expenses!$A$3:$A$26,'Current Working'!$A$32:$A$33,Expenses!N$3:N$26)</f>
        <v>0</v>
      </c>
      <c r="M32" s="62"/>
      <c r="N32" s="63"/>
      <c r="O32" s="41"/>
      <c r="Q32" s="42">
        <f>SUMIF(Expenses!$A$3:$A$26,'Current Working'!$A$32:$A$33,Expenses!Q$3:Q$26)</f>
        <v>0</v>
      </c>
      <c r="R32" s="42">
        <f>SUMIF(Expenses!$A$3:$A$26,'Current Working'!$A$32:$A$33,Expenses!R$3:R$26)</f>
        <v>0</v>
      </c>
      <c r="S32" s="42">
        <f>SUMIF(Expenses!$A$3:$A$26,'Current Working'!$A$32:$A$33,Expenses!S$3:S$26)</f>
        <v>0</v>
      </c>
      <c r="T32" s="42">
        <f>SUMIF(Expenses!$A$3:$A$26,'Current Working'!$A$32:$A$33,Expenses!T$3:T$26)</f>
        <v>0</v>
      </c>
      <c r="U32" s="42">
        <f>SUMIF(Expenses!$A$3:$A$26,'Current Working'!$A$32:$A$33,Expenses!U$3:U$26)</f>
        <v>0</v>
      </c>
      <c r="V32" s="42">
        <f>SUMIF(Expenses!$A$3:$A$26,'Current Working'!$A$32:$A$33,Expenses!V$3:V$26)</f>
        <v>0</v>
      </c>
      <c r="W32" s="42">
        <f>SUMIF(Expenses!$A$3:$A$26,'Current Working'!$A$32:$A$33,Expenses!W$3:W$26)</f>
        <v>0</v>
      </c>
      <c r="X32" s="62"/>
      <c r="Y32" s="63"/>
      <c r="Z32" s="41"/>
      <c r="AA32" s="41"/>
      <c r="AB32" s="42">
        <f>SUMIF(Expenses!$A$3:$A$26,'Current Working'!$A$32:$A$33,Expenses!Z$3:Z$26)</f>
        <v>300000</v>
      </c>
      <c r="AC32" s="42">
        <f>SUMIF(Expenses!$A$3:$A$26,'Current Working'!$A$32:$A$33,Expenses!AA$3:AA$26)</f>
        <v>300000</v>
      </c>
      <c r="AD32" s="42">
        <f>SUMIF(Expenses!$A$3:$A$26,'Current Working'!$A$32:$A$33,Expenses!AB$3:AB$26)</f>
        <v>0</v>
      </c>
      <c r="AE32" s="42">
        <f>SUMIF(Expenses!$A$3:$A$26,'Current Working'!$A$32:$A$33,Expenses!AC$3:AC$26)</f>
        <v>0</v>
      </c>
      <c r="AF32" s="42">
        <f>SUMIF(Expenses!$A$3:$A$26,'Current Working'!$A$32:$A$33,Expenses!AD$3:AD$26)</f>
        <v>0</v>
      </c>
      <c r="AG32" s="42">
        <f>SUMIF(Expenses!$A$3:$A$26,'Current Working'!$A$32:$A$33,Expenses!AE$3:AE$26)</f>
        <v>0</v>
      </c>
      <c r="AH32" s="199">
        <f>SUMIF(Expenses!$A$3:$A$26,'Current Working'!$A$32:$A$33,Expenses!AF$3:AF$26)</f>
        <v>0</v>
      </c>
      <c r="AI32" s="46">
        <f t="shared" ref="AI32" si="30">+AH32-AC32</f>
        <v>-300000</v>
      </c>
      <c r="AJ32" s="47">
        <f t="shared" ref="AJ32" si="31">IFERROR(AI32/AC32,"-")</f>
        <v>-1</v>
      </c>
      <c r="AK32" s="68"/>
      <c r="AL32" s="79"/>
      <c r="AM32" s="198">
        <f>SUMIF(Expenses!$A$3:$A$26,'Current Working'!$A$32:$A$33,Expenses!AI$3:AI$26)</f>
        <v>300000</v>
      </c>
      <c r="AN32" s="198">
        <f>SUMIF(Expenses!$A$3:$A$26,'Current Working'!$A$32:$A$33,Expenses!AJ$3:AJ$26)</f>
        <v>300000</v>
      </c>
      <c r="AO32" s="198">
        <f>SUMIF(Expenses!$A$3:$A$26,'Current Working'!$A$32:$A$33,Expenses!AK$3:AK$26)</f>
        <v>300000</v>
      </c>
      <c r="AP32" s="198">
        <f>SUMIF(Expenses!$A$3:$A$26,'Current Working'!$A$32:$A$33,Expenses!AL$3:AL$26)</f>
        <v>0</v>
      </c>
      <c r="AQ32" s="198">
        <f>SUMIF(Expenses!$A$3:$A$26,'Current Working'!$A$32:$A$33,Expenses!AM$3:AM$26)</f>
        <v>0</v>
      </c>
      <c r="AR32" s="198">
        <f>SUMIF(Expenses!$A$3:$A$26,'Current Working'!$A$32:$A$33,Expenses!AN$3:AN$26)</f>
        <v>0</v>
      </c>
      <c r="AS32" s="198">
        <f>SUMIF(Expenses!$A$3:$A$26,'Current Working'!$A$32:$A$33,Expenses!AO$3:AO$26)</f>
        <v>0</v>
      </c>
      <c r="AT32" s="198">
        <f>SUMIF(Expenses!$A$3:$A$26,'Current Working'!$A$32:$A$33,Expenses!AP$3:AP$26)</f>
        <v>0</v>
      </c>
      <c r="AU32" s="62"/>
      <c r="AV32" s="63"/>
      <c r="AW32" s="68"/>
      <c r="AY32" s="64"/>
      <c r="AZ32" s="62"/>
      <c r="BA32" s="63"/>
      <c r="BB32" s="62"/>
      <c r="BC32" s="62"/>
      <c r="BD32" s="62"/>
      <c r="BE32" s="62"/>
      <c r="BF32" s="62"/>
      <c r="BG32" s="62"/>
      <c r="BH32" s="62"/>
      <c r="BI32" s="63"/>
      <c r="BJ32" s="68"/>
    </row>
    <row r="33" spans="1:62" s="67" customFormat="1" ht="15" customHeight="1" x14ac:dyDescent="0.25">
      <c r="A33" s="65">
        <v>14</v>
      </c>
      <c r="B33" s="39"/>
      <c r="C33" s="39"/>
      <c r="D33" s="40" t="s">
        <v>195</v>
      </c>
      <c r="E33" s="62"/>
      <c r="F33" s="81">
        <f>SUMIF(Expenses!$A$3:$A$26,'Current Working'!$A$32:$A$33,Expenses!H$3:H$26)</f>
        <v>0</v>
      </c>
      <c r="G33" s="81">
        <f>SUMIF(Expenses!$A$3:$A$26,'Current Working'!$A$32:$A$33,Expenses!I$3:I$26)</f>
        <v>0</v>
      </c>
      <c r="H33" s="81">
        <f>SUMIF(Expenses!$A$3:$A$26,'Current Working'!$A$32:$A$33,Expenses!J$3:J$26)</f>
        <v>0</v>
      </c>
      <c r="I33" s="81">
        <f>SUMIF(Expenses!$A$3:$A$26,'Current Working'!$A$32:$A$33,Expenses!K$3:K$26)</f>
        <v>0</v>
      </c>
      <c r="J33" s="81">
        <f>SUMIF(Expenses!$A$3:$A$26,'Current Working'!$A$32:$A$33,Expenses!L$3:L$26)</f>
        <v>0</v>
      </c>
      <c r="K33" s="81">
        <f>SUMIF(Expenses!$A$3:$A$26,'Current Working'!$A$32:$A$33,Expenses!M$3:M$26)</f>
        <v>0</v>
      </c>
      <c r="L33" s="81">
        <f>SUMIF(Expenses!$A$3:$A$26,'Current Working'!$A$32:$A$33,Expenses!N$3:N$26)</f>
        <v>0</v>
      </c>
      <c r="M33" s="62"/>
      <c r="N33" s="63"/>
      <c r="O33" s="41"/>
      <c r="Q33" s="81">
        <f>SUMIF(Expenses!$A$3:$A$26,'Current Working'!$A$32:$A$33,Expenses!Q$3:Q$26)</f>
        <v>0</v>
      </c>
      <c r="R33" s="81">
        <f>SUMIF(Expenses!$A$3:$A$26,'Current Working'!$A$32:$A$33,Expenses!R$3:R$26)</f>
        <v>0</v>
      </c>
      <c r="S33" s="81">
        <f>SUMIF(Expenses!$A$3:$A$26,'Current Working'!$A$32:$A$33,Expenses!S$3:S$26)</f>
        <v>0</v>
      </c>
      <c r="T33" s="81">
        <f>SUMIF(Expenses!$A$3:$A$26,'Current Working'!$A$32:$A$33,Expenses!T$3:T$26)</f>
        <v>0</v>
      </c>
      <c r="U33" s="81">
        <f>SUMIF(Expenses!$A$3:$A$26,'Current Working'!$A$32:$A$33,Expenses!U$3:U$26)</f>
        <v>0</v>
      </c>
      <c r="V33" s="81">
        <f>SUMIF(Expenses!$A$3:$A$26,'Current Working'!$A$32:$A$33,Expenses!V$3:V$26)</f>
        <v>0</v>
      </c>
      <c r="W33" s="81">
        <f>SUMIF(Expenses!$A$3:$A$26,'Current Working'!$A$32:$A$33,Expenses!W$3:W$26)</f>
        <v>0</v>
      </c>
      <c r="X33" s="62"/>
      <c r="Y33" s="63"/>
      <c r="Z33" s="41"/>
      <c r="AA33" s="41"/>
      <c r="AB33" s="81">
        <f>SUMIF(Expenses!$A$3:$A$26,'Current Working'!$A$32:$A$33,Expenses!Z$3:Z$26)</f>
        <v>55000</v>
      </c>
      <c r="AC33" s="81">
        <f>SUMIF(Expenses!$A$3:$A$26,'Current Working'!$A$32:$A$33,Expenses!AA$3:AA$26)</f>
        <v>55000</v>
      </c>
      <c r="AD33" s="81">
        <f>SUMIF(Expenses!$A$3:$A$26,'Current Working'!$A$32:$A$33,Expenses!AB$3:AB$26)</f>
        <v>0</v>
      </c>
      <c r="AE33" s="81">
        <f>SUMIF(Expenses!$A$3:$A$26,'Current Working'!$A$32:$A$33,Expenses!AC$3:AC$26)</f>
        <v>0</v>
      </c>
      <c r="AF33" s="81">
        <f>SUMIF(Expenses!$A$3:$A$26,'Current Working'!$A$32:$A$33,Expenses!AD$3:AD$26)</f>
        <v>0</v>
      </c>
      <c r="AG33" s="81">
        <f>SUMIF(Expenses!$A$3:$A$26,'Current Working'!$A$32:$A$33,Expenses!AE$3:AE$26)</f>
        <v>0</v>
      </c>
      <c r="AH33" s="200">
        <f>SUMIF(Expenses!$A$3:$A$26,'Current Working'!$A$32:$A$33,Expenses!AF$3:AF$26)</f>
        <v>0</v>
      </c>
      <c r="AI33" s="82">
        <f t="shared" ref="AI33" si="32">+AH33-AC33</f>
        <v>-55000</v>
      </c>
      <c r="AJ33" s="72">
        <f t="shared" ref="AJ33" si="33">IFERROR(AI33/AC33,"-")</f>
        <v>-1</v>
      </c>
      <c r="AK33" s="68"/>
      <c r="AL33" s="79"/>
      <c r="AM33" s="81">
        <f>SUMIF(Expenses!$A$3:$A$26,'Current Working'!$A$32:$A$33,Expenses!AI$3:AI$26)</f>
        <v>55000</v>
      </c>
      <c r="AN33" s="81">
        <f>SUMIF(Expenses!$A$3:$A$26,'Current Working'!$A$32:$A$33,Expenses!AJ$3:AJ$26)</f>
        <v>55000</v>
      </c>
      <c r="AO33" s="81">
        <f>SUMIF(Expenses!$A$3:$A$26,'Current Working'!$A$32:$A$33,Expenses!AK$3:AK$26)</f>
        <v>55000</v>
      </c>
      <c r="AP33" s="81">
        <f>SUMIF(Expenses!$A$3:$A$26,'Current Working'!$A$32:$A$33,Expenses!AL$3:AL$26)</f>
        <v>0</v>
      </c>
      <c r="AQ33" s="81">
        <f>SUMIF(Expenses!$A$3:$A$26,'Current Working'!$A$32:$A$33,Expenses!AM$3:AM$26)</f>
        <v>0</v>
      </c>
      <c r="AR33" s="81">
        <f>SUMIF(Expenses!$A$3:$A$26,'Current Working'!$A$32:$A$33,Expenses!AN$3:AN$26)</f>
        <v>0</v>
      </c>
      <c r="AS33" s="81">
        <f>SUMIF(Expenses!$A$3:$A$26,'Current Working'!$A$32:$A$33,Expenses!AO$3:AO$26)</f>
        <v>0</v>
      </c>
      <c r="AT33" s="81">
        <f>SUMIF(Expenses!$A$3:$A$26,'Current Working'!$A$32:$A$33,Expenses!AP$3:AP$26)</f>
        <v>0</v>
      </c>
      <c r="AU33" s="62"/>
      <c r="AV33" s="63"/>
      <c r="AW33" s="68"/>
      <c r="AY33" s="64"/>
      <c r="AZ33" s="62"/>
      <c r="BA33" s="63"/>
      <c r="BB33" s="62"/>
      <c r="BC33" s="62"/>
      <c r="BD33" s="62"/>
      <c r="BE33" s="62"/>
      <c r="BF33" s="62"/>
      <c r="BG33" s="62"/>
      <c r="BH33" s="62"/>
      <c r="BI33" s="63"/>
      <c r="BJ33" s="68"/>
    </row>
    <row r="34" spans="1:62" s="67" customFormat="1" ht="15" customHeight="1" x14ac:dyDescent="0.25">
      <c r="A34" s="65"/>
      <c r="B34" s="39"/>
      <c r="C34" s="39"/>
      <c r="D34" s="40"/>
      <c r="E34" s="62"/>
      <c r="F34" s="197">
        <f t="shared" ref="F34:L34" si="34">SUM(F32:F33)</f>
        <v>0</v>
      </c>
      <c r="G34" s="46">
        <f t="shared" si="34"/>
        <v>0</v>
      </c>
      <c r="H34" s="46">
        <f t="shared" si="34"/>
        <v>0</v>
      </c>
      <c r="I34" s="46">
        <f t="shared" si="34"/>
        <v>0</v>
      </c>
      <c r="J34" s="46">
        <f t="shared" si="34"/>
        <v>0</v>
      </c>
      <c r="K34" s="46">
        <f t="shared" si="34"/>
        <v>0</v>
      </c>
      <c r="L34" s="46">
        <f t="shared" si="34"/>
        <v>0</v>
      </c>
      <c r="M34" s="62"/>
      <c r="N34" s="63"/>
      <c r="O34" s="41"/>
      <c r="Q34" s="46">
        <f>SUM(Q32:Q33)</f>
        <v>0</v>
      </c>
      <c r="R34" s="46">
        <f t="shared" ref="R34:W34" si="35">SUM(R32:R33)</f>
        <v>0</v>
      </c>
      <c r="S34" s="46">
        <f t="shared" si="35"/>
        <v>0</v>
      </c>
      <c r="T34" s="46">
        <f t="shared" si="35"/>
        <v>0</v>
      </c>
      <c r="U34" s="46">
        <f t="shared" si="35"/>
        <v>0</v>
      </c>
      <c r="V34" s="46">
        <f t="shared" si="35"/>
        <v>0</v>
      </c>
      <c r="W34" s="46">
        <f t="shared" si="35"/>
        <v>0</v>
      </c>
      <c r="X34" s="62"/>
      <c r="Y34" s="63"/>
      <c r="Z34" s="41"/>
      <c r="AA34" s="41"/>
      <c r="AB34" s="197">
        <f>SUM(AB32:AB33)</f>
        <v>355000</v>
      </c>
      <c r="AC34" s="197">
        <f t="shared" ref="AC34:AH34" si="36">SUM(AC32:AC33)</f>
        <v>355000</v>
      </c>
      <c r="AD34" s="197">
        <f t="shared" si="36"/>
        <v>0</v>
      </c>
      <c r="AE34" s="197">
        <f t="shared" si="36"/>
        <v>0</v>
      </c>
      <c r="AF34" s="197">
        <f t="shared" si="36"/>
        <v>0</v>
      </c>
      <c r="AG34" s="197">
        <f t="shared" si="36"/>
        <v>0</v>
      </c>
      <c r="AH34" s="197">
        <f t="shared" si="36"/>
        <v>0</v>
      </c>
      <c r="AI34" s="197">
        <f t="shared" ref="AI34" si="37">SUM(AI32:AI33)</f>
        <v>-355000</v>
      </c>
      <c r="AJ34" s="197">
        <f t="shared" ref="AJ34" si="38">SUM(AJ32:AJ33)</f>
        <v>-2</v>
      </c>
      <c r="AK34" s="68"/>
      <c r="AL34" s="79"/>
      <c r="AM34" s="197">
        <f>SUM(AM32:AM33)</f>
        <v>355000</v>
      </c>
      <c r="AN34" s="197">
        <f t="shared" ref="AN34:AT34" si="39">SUM(AN32:AN33)</f>
        <v>355000</v>
      </c>
      <c r="AO34" s="197">
        <f t="shared" si="39"/>
        <v>355000</v>
      </c>
      <c r="AP34" s="197">
        <f t="shared" si="39"/>
        <v>0</v>
      </c>
      <c r="AQ34" s="197">
        <f t="shared" si="39"/>
        <v>0</v>
      </c>
      <c r="AR34" s="197">
        <f t="shared" si="39"/>
        <v>0</v>
      </c>
      <c r="AS34" s="197">
        <f t="shared" si="39"/>
        <v>0</v>
      </c>
      <c r="AT34" s="197">
        <f t="shared" si="39"/>
        <v>0</v>
      </c>
      <c r="AU34" s="62"/>
      <c r="AV34" s="63"/>
      <c r="AW34" s="68"/>
      <c r="AY34" s="64"/>
      <c r="AZ34" s="62"/>
      <c r="BA34" s="63"/>
      <c r="BB34" s="62"/>
      <c r="BC34" s="62"/>
      <c r="BD34" s="62"/>
      <c r="BE34" s="62"/>
      <c r="BF34" s="62"/>
      <c r="BG34" s="62"/>
      <c r="BH34" s="62"/>
      <c r="BI34" s="63"/>
      <c r="BJ34" s="68"/>
    </row>
    <row r="35" spans="1:62" s="67" customFormat="1" ht="15" customHeight="1" x14ac:dyDescent="0.25">
      <c r="A35" s="65"/>
      <c r="B35" s="39"/>
      <c r="C35" s="39"/>
      <c r="D35" s="40"/>
      <c r="E35" s="62"/>
      <c r="F35" s="64"/>
      <c r="G35" s="62"/>
      <c r="H35" s="62"/>
      <c r="I35" s="62"/>
      <c r="J35" s="62"/>
      <c r="K35" s="62"/>
      <c r="L35" s="62"/>
      <c r="M35" s="62"/>
      <c r="N35" s="63"/>
      <c r="O35" s="41"/>
      <c r="Q35" s="62"/>
      <c r="R35" s="62"/>
      <c r="S35" s="62"/>
      <c r="T35" s="62"/>
      <c r="U35" s="62"/>
      <c r="V35" s="62"/>
      <c r="W35" s="62"/>
      <c r="X35" s="62"/>
      <c r="Y35" s="63"/>
      <c r="Z35" s="41"/>
      <c r="AA35" s="41"/>
      <c r="AB35" s="197"/>
      <c r="AC35" s="62"/>
      <c r="AD35" s="62"/>
      <c r="AE35" s="62"/>
      <c r="AF35" s="62"/>
      <c r="AG35" s="62"/>
      <c r="AH35" s="62"/>
      <c r="AI35" s="62"/>
      <c r="AJ35" s="63"/>
      <c r="AK35" s="68"/>
      <c r="AL35" s="79"/>
      <c r="AM35" s="64"/>
      <c r="AN35" s="62"/>
      <c r="AO35" s="62"/>
      <c r="AP35" s="62"/>
      <c r="AQ35" s="62"/>
      <c r="AR35" s="62"/>
      <c r="AS35" s="62"/>
      <c r="AT35" s="62"/>
      <c r="AU35" s="62"/>
      <c r="AV35" s="63"/>
      <c r="AW35" s="68"/>
      <c r="AY35" s="64"/>
      <c r="AZ35" s="62"/>
      <c r="BA35" s="63"/>
      <c r="BB35" s="62"/>
      <c r="BC35" s="62"/>
      <c r="BD35" s="62"/>
      <c r="BE35" s="62"/>
      <c r="BF35" s="62"/>
      <c r="BG35" s="62"/>
      <c r="BH35" s="62"/>
      <c r="BI35" s="63"/>
      <c r="BJ35" s="68"/>
    </row>
    <row r="36" spans="1:62" s="67" customFormat="1" x14ac:dyDescent="0.25">
      <c r="A36" s="65"/>
      <c r="B36" s="39" t="s">
        <v>35</v>
      </c>
      <c r="C36" s="39"/>
      <c r="D36" s="75"/>
      <c r="E36" s="62"/>
      <c r="F36" s="84">
        <f>+F14-F23</f>
        <v>2747150</v>
      </c>
      <c r="G36" s="83">
        <f>+G14-G23</f>
        <v>1932940</v>
      </c>
      <c r="H36" s="62"/>
      <c r="I36" s="62"/>
      <c r="J36" s="62"/>
      <c r="K36" s="62"/>
      <c r="L36" s="83">
        <f>+L14-L23</f>
        <v>4729851.8</v>
      </c>
      <c r="M36" s="83">
        <f>+M14-M23</f>
        <v>2796911.8</v>
      </c>
      <c r="N36" s="62"/>
      <c r="O36" s="41"/>
      <c r="Q36" s="83">
        <f t="shared" ref="Q36:W36" si="40">+Q14-Q23</f>
        <v>981660</v>
      </c>
      <c r="R36" s="83">
        <f t="shared" si="40"/>
        <v>-1724205</v>
      </c>
      <c r="S36" s="83">
        <f t="shared" si="40"/>
        <v>0</v>
      </c>
      <c r="T36" s="83">
        <f t="shared" si="40"/>
        <v>0</v>
      </c>
      <c r="U36" s="83">
        <f t="shared" si="40"/>
        <v>0</v>
      </c>
      <c r="V36" s="83">
        <f t="shared" si="40"/>
        <v>2931154.9800000004</v>
      </c>
      <c r="W36" s="83">
        <f t="shared" si="40"/>
        <v>2931154.9800000004</v>
      </c>
      <c r="X36" s="62"/>
      <c r="Y36" s="63"/>
      <c r="Z36" s="41"/>
      <c r="AA36" s="41"/>
      <c r="AB36" s="84">
        <f ca="1">+AB14-AB23-AB34</f>
        <v>3559225</v>
      </c>
      <c r="AC36" s="84">
        <f t="shared" ref="AC36:AH36" ca="1" si="41">+AC14-AC23-AC34</f>
        <v>-821643</v>
      </c>
      <c r="AD36" s="84">
        <f t="shared" ca="1" si="41"/>
        <v>0</v>
      </c>
      <c r="AE36" s="84">
        <f t="shared" ca="1" si="41"/>
        <v>0</v>
      </c>
      <c r="AF36" s="84">
        <f t="shared" ca="1" si="41"/>
        <v>0</v>
      </c>
      <c r="AG36" s="84">
        <f t="shared" ca="1" si="41"/>
        <v>86435.709999999963</v>
      </c>
      <c r="AH36" s="84">
        <f t="shared" ca="1" si="41"/>
        <v>86435.709999999963</v>
      </c>
      <c r="AI36" s="62"/>
      <c r="AJ36" s="63"/>
      <c r="AK36" s="68"/>
      <c r="AL36" s="79"/>
      <c r="AM36" s="84">
        <f ca="1">+AM14-AM23-AM34</f>
        <v>3559225</v>
      </c>
      <c r="AN36" s="84">
        <f t="shared" ref="AN36:AT36" ca="1" si="42">+AN14-AN23-AN34</f>
        <v>3540583</v>
      </c>
      <c r="AO36" s="84">
        <f t="shared" ca="1" si="42"/>
        <v>3379983</v>
      </c>
      <c r="AP36" s="84">
        <f t="shared" ca="1" si="42"/>
        <v>1539343.82</v>
      </c>
      <c r="AQ36" s="84">
        <f t="shared" ca="1" si="42"/>
        <v>0</v>
      </c>
      <c r="AR36" s="84">
        <f t="shared" ca="1" si="42"/>
        <v>0</v>
      </c>
      <c r="AS36" s="84">
        <f t="shared" ca="1" si="42"/>
        <v>0</v>
      </c>
      <c r="AT36" s="84">
        <f t="shared" ca="1" si="42"/>
        <v>0</v>
      </c>
      <c r="AU36" s="62"/>
      <c r="AV36" s="63"/>
      <c r="AW36" s="68"/>
      <c r="AY36" s="84">
        <f ca="1">+AY14-AY23</f>
        <v>0</v>
      </c>
      <c r="AZ36" s="62"/>
      <c r="BA36" s="63"/>
      <c r="BB36" s="83">
        <f ca="1">+BB14-BB23</f>
        <v>0</v>
      </c>
      <c r="BC36" s="83">
        <f ca="1">+BC14-BC23</f>
        <v>0</v>
      </c>
      <c r="BD36" s="83">
        <f ca="1">+BD14-BD23</f>
        <v>0</v>
      </c>
      <c r="BE36" s="83">
        <f ca="1">+BE14-BE23</f>
        <v>0</v>
      </c>
      <c r="BF36" s="62"/>
      <c r="BG36" s="83">
        <f ca="1">+BG14-BG23</f>
        <v>0</v>
      </c>
      <c r="BH36" s="62"/>
      <c r="BI36" s="63"/>
      <c r="BJ36" s="68"/>
    </row>
    <row r="37" spans="1:62" x14ac:dyDescent="0.25">
      <c r="B37" s="26"/>
      <c r="C37" s="26"/>
      <c r="D37" s="52"/>
      <c r="E37" s="28"/>
      <c r="F37" s="29"/>
      <c r="G37" s="28"/>
      <c r="H37" s="28"/>
      <c r="I37" s="28"/>
      <c r="J37" s="85"/>
      <c r="K37" s="85"/>
      <c r="L37" s="28"/>
      <c r="M37" s="85"/>
      <c r="N37" s="28"/>
      <c r="O37" s="28"/>
      <c r="Q37" s="28"/>
      <c r="R37" s="28"/>
      <c r="S37" s="28"/>
      <c r="T37" s="28"/>
      <c r="U37" s="85"/>
      <c r="V37" s="85"/>
      <c r="W37" s="28"/>
      <c r="X37" s="80"/>
      <c r="Y37" s="62"/>
      <c r="Z37" s="62"/>
      <c r="AA37" s="62"/>
      <c r="AB37" s="64"/>
      <c r="AC37" s="28"/>
      <c r="AD37" s="28"/>
      <c r="AE37" s="28"/>
      <c r="AF37" s="85"/>
      <c r="AG37" s="85"/>
      <c r="AH37" s="28"/>
      <c r="AI37" s="80"/>
      <c r="AJ37" s="62"/>
      <c r="AL37" s="14"/>
      <c r="AM37" s="64"/>
      <c r="AN37" s="28"/>
      <c r="AO37" s="28"/>
      <c r="AP37" s="28"/>
      <c r="AQ37" s="28"/>
      <c r="AR37" s="85"/>
      <c r="AS37" s="85"/>
      <c r="AT37" s="28"/>
      <c r="AU37" s="80"/>
      <c r="AV37" s="62"/>
      <c r="AY37" s="64"/>
      <c r="AZ37" s="80"/>
      <c r="BA37" s="62"/>
      <c r="BB37" s="28"/>
      <c r="BC37" s="28"/>
      <c r="BD37" s="28"/>
      <c r="BE37" s="85"/>
      <c r="BF37" s="85"/>
      <c r="BG37" s="28"/>
      <c r="BH37" s="80"/>
      <c r="BI37" s="62"/>
    </row>
    <row r="38" spans="1:62" ht="15.75" thickBot="1" x14ac:dyDescent="0.3">
      <c r="B38" s="31" t="s">
        <v>36</v>
      </c>
      <c r="C38" s="31"/>
      <c r="D38" s="86"/>
      <c r="E38" s="32"/>
      <c r="F38" s="87">
        <f>+F8+F36</f>
        <v>2747150</v>
      </c>
      <c r="G38" s="88">
        <f>+G8+G36</f>
        <v>1932940</v>
      </c>
      <c r="H38" s="32"/>
      <c r="I38" s="32"/>
      <c r="J38" s="32"/>
      <c r="K38" s="32"/>
      <c r="L38" s="88">
        <f>+L8+L36</f>
        <v>4729851.8</v>
      </c>
      <c r="M38" s="28"/>
      <c r="N38" s="89"/>
      <c r="O38" s="32"/>
      <c r="Q38" s="88">
        <f t="shared" ref="Q38:W38" si="43">+Q8+Q36</f>
        <v>5711511.7999999998</v>
      </c>
      <c r="R38" s="88">
        <f t="shared" si="43"/>
        <v>3005646.8</v>
      </c>
      <c r="S38" s="88">
        <f t="shared" si="43"/>
        <v>0</v>
      </c>
      <c r="T38" s="88">
        <f t="shared" si="43"/>
        <v>0</v>
      </c>
      <c r="U38" s="88">
        <f t="shared" si="43"/>
        <v>0</v>
      </c>
      <c r="V38" s="88">
        <f t="shared" si="43"/>
        <v>2931154.9800000004</v>
      </c>
      <c r="W38" s="88">
        <f t="shared" si="43"/>
        <v>7661006.7800000003</v>
      </c>
      <c r="X38" s="62"/>
      <c r="Y38" s="90"/>
      <c r="Z38" s="91"/>
      <c r="AA38" s="91"/>
      <c r="AB38" s="92">
        <f t="shared" ref="AB38:AH38" ca="1" si="44">+AB8+AB36</f>
        <v>11220231.780000001</v>
      </c>
      <c r="AC38" s="88">
        <f t="shared" ca="1" si="44"/>
        <v>6839363.7800000003</v>
      </c>
      <c r="AD38" s="88">
        <f t="shared" ca="1" si="44"/>
        <v>0</v>
      </c>
      <c r="AE38" s="88">
        <f t="shared" ca="1" si="44"/>
        <v>0</v>
      </c>
      <c r="AF38" s="88">
        <f t="shared" ca="1" si="44"/>
        <v>0</v>
      </c>
      <c r="AG38" s="88">
        <f t="shared" ca="1" si="44"/>
        <v>86435.709999999963</v>
      </c>
      <c r="AH38" s="88">
        <f t="shared" ca="1" si="44"/>
        <v>7747442.4900000002</v>
      </c>
      <c r="AI38" s="62"/>
      <c r="AJ38" s="90"/>
      <c r="AL38" s="14"/>
      <c r="AM38" s="92">
        <f t="shared" ref="AM38:AT38" ca="1" si="45">+AM8+AM36</f>
        <v>11306667.49</v>
      </c>
      <c r="AN38" s="88">
        <f t="shared" ca="1" si="45"/>
        <v>11288025.49</v>
      </c>
      <c r="AO38" s="88">
        <f t="shared" ca="1" si="45"/>
        <v>3379983</v>
      </c>
      <c r="AP38" s="88">
        <f t="shared" ca="1" si="45"/>
        <v>1539343.82</v>
      </c>
      <c r="AQ38" s="88">
        <f t="shared" ca="1" si="45"/>
        <v>0</v>
      </c>
      <c r="AR38" s="88">
        <f t="shared" ca="1" si="45"/>
        <v>0</v>
      </c>
      <c r="AS38" s="88">
        <f t="shared" ca="1" si="45"/>
        <v>0</v>
      </c>
      <c r="AT38" s="88">
        <f t="shared" ca="1" si="45"/>
        <v>7747442.4900000002</v>
      </c>
      <c r="AU38" s="62"/>
      <c r="AV38" s="90"/>
      <c r="AY38" s="92">
        <f ca="1">+AY8+AY36</f>
        <v>7747442.4900000002</v>
      </c>
      <c r="AZ38" s="62"/>
      <c r="BA38" s="90"/>
      <c r="BB38" s="88">
        <f t="shared" ref="BB38:BG38" ca="1" si="46">+BB8+BB36</f>
        <v>0</v>
      </c>
      <c r="BC38" s="88">
        <f t="shared" ca="1" si="46"/>
        <v>0</v>
      </c>
      <c r="BD38" s="88">
        <f t="shared" ca="1" si="46"/>
        <v>0</v>
      </c>
      <c r="BE38" s="88">
        <f t="shared" ca="1" si="46"/>
        <v>0</v>
      </c>
      <c r="BF38" s="88">
        <f t="shared" si="46"/>
        <v>0</v>
      </c>
      <c r="BG38" s="88">
        <f t="shared" ca="1" si="46"/>
        <v>7747442.4900000002</v>
      </c>
      <c r="BH38" s="62"/>
      <c r="BI38" s="90"/>
    </row>
    <row r="39" spans="1:62" ht="15.75" thickTop="1" x14ac:dyDescent="0.25">
      <c r="B39" s="26"/>
      <c r="C39" s="26"/>
      <c r="D39" s="93"/>
      <c r="E39" s="28"/>
      <c r="F39" s="29"/>
      <c r="G39" s="28"/>
      <c r="H39" s="28"/>
      <c r="I39" s="28"/>
      <c r="J39" s="28"/>
      <c r="K39" s="28"/>
      <c r="L39" s="28"/>
      <c r="M39" s="28"/>
      <c r="N39" s="28"/>
      <c r="O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C39" s="28"/>
      <c r="AD39" s="28"/>
      <c r="AE39" s="28"/>
      <c r="AF39" s="28"/>
      <c r="AG39" s="28"/>
      <c r="AH39" s="28"/>
      <c r="AL39" s="14"/>
      <c r="AN39" s="28"/>
      <c r="AO39" s="28"/>
      <c r="AP39" s="28"/>
      <c r="AQ39" s="28"/>
      <c r="AR39" s="28"/>
      <c r="AS39" s="28"/>
      <c r="AT39" s="28"/>
      <c r="BB39" s="28"/>
      <c r="BC39" s="28"/>
      <c r="BD39" s="28"/>
      <c r="BE39" s="28"/>
      <c r="BF39" s="28"/>
      <c r="BG39" s="28"/>
    </row>
    <row r="40" spans="1:62" outlineLevel="1" x14ac:dyDescent="0.25">
      <c r="F40" s="94"/>
      <c r="G40" s="91"/>
      <c r="H40" s="91"/>
      <c r="I40" s="91"/>
      <c r="J40" s="91"/>
      <c r="K40" s="91"/>
      <c r="L40" s="95"/>
      <c r="M40" s="91"/>
      <c r="N40" s="91"/>
      <c r="O40" s="91"/>
      <c r="Q40" s="91"/>
      <c r="R40" s="91"/>
      <c r="S40" s="91"/>
      <c r="T40" s="91"/>
      <c r="U40" s="91"/>
      <c r="V40" s="91"/>
      <c r="W40" s="96"/>
      <c r="X40" s="91"/>
      <c r="Y40" s="91"/>
      <c r="Z40" s="91"/>
      <c r="AA40" s="91"/>
      <c r="AC40" s="97"/>
      <c r="AD40" s="97"/>
      <c r="AE40" s="97"/>
      <c r="AF40" s="97"/>
      <c r="AG40" s="97"/>
      <c r="AH40" s="98"/>
      <c r="AI40" s="14"/>
      <c r="AJ40" s="14"/>
      <c r="AK40" s="14"/>
      <c r="AL40" s="14"/>
      <c r="AM40" s="99"/>
      <c r="AN40" s="91"/>
      <c r="AO40" s="91"/>
      <c r="AP40" s="91"/>
      <c r="AQ40" s="91"/>
      <c r="AR40" s="91"/>
      <c r="AS40" s="91"/>
      <c r="AT40" s="96" t="s">
        <v>37</v>
      </c>
      <c r="BB40" s="91"/>
      <c r="BC40" s="91"/>
      <c r="BD40" s="91"/>
      <c r="BE40" s="91"/>
      <c r="BF40" s="91"/>
      <c r="BG40" s="96"/>
    </row>
    <row r="41" spans="1:62" outlineLevel="1" x14ac:dyDescent="0.25">
      <c r="F41" s="94"/>
      <c r="G41" s="91"/>
      <c r="H41" s="91"/>
      <c r="I41" s="91"/>
      <c r="J41" s="91"/>
      <c r="K41" s="91"/>
      <c r="L41" s="91"/>
      <c r="M41" s="91"/>
      <c r="N41" s="91"/>
      <c r="O41" s="91"/>
      <c r="Q41" s="91">
        <v>0</v>
      </c>
      <c r="R41" s="91"/>
      <c r="S41" s="91"/>
      <c r="T41" s="91"/>
      <c r="U41" s="91"/>
      <c r="V41" s="91"/>
      <c r="W41" s="100"/>
      <c r="X41" s="91"/>
      <c r="Y41" s="91"/>
      <c r="Z41" s="91"/>
      <c r="AA41" s="91"/>
      <c r="AB41" s="101">
        <v>0</v>
      </c>
      <c r="AC41" s="97"/>
      <c r="AD41" s="97"/>
      <c r="AE41" s="97"/>
      <c r="AF41" s="97"/>
      <c r="AG41" s="97"/>
      <c r="AH41" s="102"/>
      <c r="AI41" s="14"/>
      <c r="AJ41" s="14"/>
      <c r="AK41" s="14"/>
      <c r="AL41" s="14"/>
      <c r="AM41" s="103"/>
      <c r="AN41" s="91"/>
      <c r="AO41" s="91"/>
      <c r="AP41" s="91"/>
      <c r="AQ41" s="91"/>
      <c r="AR41" s="91"/>
      <c r="AS41" s="91"/>
      <c r="AT41" s="100" t="s">
        <v>38</v>
      </c>
      <c r="AY41" s="101">
        <v>0</v>
      </c>
      <c r="BB41" s="91"/>
      <c r="BC41" s="91"/>
      <c r="BD41" s="91"/>
      <c r="BE41" s="91"/>
      <c r="BF41" s="91"/>
      <c r="BG41" s="100"/>
    </row>
    <row r="42" spans="1:62" outlineLevel="1" x14ac:dyDescent="0.25">
      <c r="F42" s="104"/>
      <c r="G42" s="105"/>
      <c r="H42" s="91"/>
      <c r="I42" s="91"/>
      <c r="J42" s="91"/>
      <c r="K42" s="91"/>
      <c r="L42" s="91"/>
      <c r="M42" s="91"/>
      <c r="N42" s="91"/>
      <c r="O42" s="91"/>
      <c r="Q42" s="106">
        <v>0</v>
      </c>
      <c r="R42" s="105"/>
      <c r="S42" s="91"/>
      <c r="T42" s="91"/>
      <c r="U42" s="91"/>
      <c r="V42" s="91"/>
      <c r="W42" s="100"/>
      <c r="X42" s="91"/>
      <c r="Y42" s="91"/>
      <c r="Z42" s="91"/>
      <c r="AA42" s="91"/>
      <c r="AB42" s="107">
        <v>0</v>
      </c>
      <c r="AC42" s="108"/>
      <c r="AD42" s="97"/>
      <c r="AE42" s="97"/>
      <c r="AF42" s="97"/>
      <c r="AG42" s="97"/>
      <c r="AH42" s="102"/>
      <c r="AI42" s="14"/>
      <c r="AJ42" s="14"/>
      <c r="AK42" s="14"/>
      <c r="AL42" s="14"/>
      <c r="AM42" s="103"/>
      <c r="AN42" s="105"/>
      <c r="AO42" s="105"/>
      <c r="AP42" s="91"/>
      <c r="AQ42" s="91"/>
      <c r="AR42" s="91"/>
      <c r="AS42" s="91"/>
      <c r="AT42" s="100" t="s">
        <v>39</v>
      </c>
      <c r="AY42" s="107">
        <v>0</v>
      </c>
      <c r="BB42" s="105"/>
      <c r="BC42" s="91"/>
      <c r="BD42" s="91"/>
      <c r="BE42" s="91"/>
      <c r="BF42" s="91"/>
      <c r="BG42" s="100"/>
    </row>
    <row r="43" spans="1:62" outlineLevel="1" x14ac:dyDescent="0.25">
      <c r="F43" s="104"/>
      <c r="G43" s="105"/>
      <c r="H43" s="91"/>
      <c r="I43" s="91"/>
      <c r="J43" s="91"/>
      <c r="K43" s="91"/>
      <c r="L43" s="91"/>
      <c r="M43" s="91"/>
      <c r="N43" s="91"/>
      <c r="O43" s="91"/>
      <c r="Q43" s="105">
        <f>SUM(Q41:Q42)</f>
        <v>0</v>
      </c>
      <c r="R43" s="105"/>
      <c r="S43" s="91"/>
      <c r="T43" s="91"/>
      <c r="U43" s="91"/>
      <c r="V43" s="91"/>
      <c r="W43" s="109"/>
      <c r="X43" s="91"/>
      <c r="Y43" s="91"/>
      <c r="Z43" s="91"/>
      <c r="AA43" s="91"/>
      <c r="AB43" s="101">
        <f>SUM(AB41:AB42)</f>
        <v>0</v>
      </c>
      <c r="AC43" s="108"/>
      <c r="AD43" s="97"/>
      <c r="AE43" s="97"/>
      <c r="AF43" s="97"/>
      <c r="AG43" s="97"/>
      <c r="AH43" s="110"/>
      <c r="AI43" s="14"/>
      <c r="AJ43" s="14"/>
      <c r="AK43" s="14"/>
      <c r="AL43" s="14"/>
      <c r="AM43" s="103"/>
      <c r="AN43" s="105"/>
      <c r="AO43" s="105"/>
      <c r="AP43" s="91"/>
      <c r="AQ43" s="91"/>
      <c r="AR43" s="91"/>
      <c r="AS43" s="91"/>
      <c r="AT43" s="109" t="s">
        <v>40</v>
      </c>
      <c r="AY43" s="101">
        <f>SUM(AY41:AY42)</f>
        <v>0</v>
      </c>
      <c r="BB43" s="105"/>
      <c r="BC43" s="91"/>
      <c r="BD43" s="91"/>
      <c r="BE43" s="91"/>
      <c r="BF43" s="91"/>
      <c r="BG43" s="109"/>
    </row>
    <row r="44" spans="1:62" outlineLevel="1" x14ac:dyDescent="0.25">
      <c r="F44" s="104"/>
      <c r="G44" s="105"/>
      <c r="H44" s="91"/>
      <c r="I44" s="91"/>
      <c r="J44" s="91"/>
      <c r="K44" s="91"/>
      <c r="L44" s="91"/>
      <c r="M44" s="91"/>
      <c r="N44" s="91"/>
      <c r="O44" s="91"/>
      <c r="Q44" s="105"/>
      <c r="R44" s="105"/>
      <c r="S44" s="91"/>
      <c r="T44" s="91"/>
      <c r="U44" s="91"/>
      <c r="V44" s="91"/>
      <c r="W44" s="109"/>
      <c r="X44" s="91"/>
      <c r="Y44" s="91"/>
      <c r="Z44" s="91"/>
      <c r="AA44" s="91"/>
      <c r="AB44" s="101"/>
      <c r="AC44" s="108"/>
      <c r="AD44" s="97"/>
      <c r="AE44" s="97"/>
      <c r="AF44" s="97"/>
      <c r="AG44" s="97"/>
      <c r="AH44" s="110"/>
      <c r="AI44" s="14"/>
      <c r="AJ44" s="14"/>
      <c r="AK44" s="14"/>
      <c r="AL44" s="14"/>
      <c r="AM44" s="103"/>
      <c r="AN44" s="105"/>
      <c r="AO44" s="105"/>
      <c r="AP44" s="91"/>
      <c r="AQ44" s="91"/>
      <c r="AR44" s="91"/>
      <c r="AS44" s="91"/>
      <c r="AT44" s="109"/>
      <c r="AY44" s="101"/>
      <c r="BB44" s="105"/>
      <c r="BC44" s="91"/>
      <c r="BD44" s="91"/>
      <c r="BE44" s="91"/>
      <c r="BF44" s="91"/>
      <c r="BG44" s="109"/>
    </row>
    <row r="45" spans="1:62" outlineLevel="1" x14ac:dyDescent="0.25">
      <c r="F45" s="104"/>
      <c r="G45" s="105"/>
      <c r="H45" s="91"/>
      <c r="I45" s="91"/>
      <c r="J45" s="91"/>
      <c r="K45" s="91"/>
      <c r="L45" s="91"/>
      <c r="M45" s="91"/>
      <c r="N45" s="91"/>
      <c r="O45" s="91"/>
      <c r="Q45" s="105"/>
      <c r="R45" s="105"/>
      <c r="S45" s="91"/>
      <c r="T45" s="91"/>
      <c r="U45" s="91"/>
      <c r="V45" s="91"/>
      <c r="W45" s="96"/>
      <c r="X45" s="91"/>
      <c r="Y45" s="91"/>
      <c r="Z45" s="91"/>
      <c r="AA45" s="91"/>
      <c r="AB45" s="101"/>
      <c r="AC45" s="108"/>
      <c r="AD45" s="97"/>
      <c r="AE45" s="97"/>
      <c r="AF45" s="97"/>
      <c r="AG45" s="97"/>
      <c r="AH45" s="98"/>
      <c r="AI45" s="14"/>
      <c r="AJ45" s="14"/>
      <c r="AK45" s="14"/>
      <c r="AL45" s="14"/>
      <c r="AM45" s="103"/>
      <c r="AN45" s="105"/>
      <c r="AO45" s="105"/>
      <c r="AP45" s="91"/>
      <c r="AQ45" s="91"/>
      <c r="AR45" s="91"/>
      <c r="AS45" s="91"/>
      <c r="AT45" s="96" t="s">
        <v>41</v>
      </c>
      <c r="AY45" s="101"/>
      <c r="BB45" s="105"/>
      <c r="BC45" s="91"/>
      <c r="BD45" s="91"/>
      <c r="BE45" s="91"/>
      <c r="BF45" s="91"/>
      <c r="BG45" s="96"/>
    </row>
    <row r="46" spans="1:62" outlineLevel="1" x14ac:dyDescent="0.25">
      <c r="F46" s="104"/>
      <c r="G46" s="105"/>
      <c r="H46" s="91"/>
      <c r="I46" s="91"/>
      <c r="J46" s="91"/>
      <c r="K46" s="91"/>
      <c r="L46" s="91"/>
      <c r="M46" s="91"/>
      <c r="N46" s="91"/>
      <c r="O46" s="91"/>
      <c r="Q46" s="105">
        <v>0</v>
      </c>
      <c r="R46" s="105"/>
      <c r="S46" s="91"/>
      <c r="T46" s="91"/>
      <c r="U46" s="91"/>
      <c r="V46" s="91"/>
      <c r="W46" s="111"/>
      <c r="X46" s="91"/>
      <c r="Y46" s="91"/>
      <c r="Z46" s="91"/>
      <c r="AA46" s="91"/>
      <c r="AB46" s="101">
        <v>0</v>
      </c>
      <c r="AC46" s="108"/>
      <c r="AD46" s="97"/>
      <c r="AE46" s="97"/>
      <c r="AF46" s="97"/>
      <c r="AG46" s="97"/>
      <c r="AH46" s="112"/>
      <c r="AI46" s="14"/>
      <c r="AJ46" s="14"/>
      <c r="AK46" s="14"/>
      <c r="AL46" s="14"/>
      <c r="AM46" s="103"/>
      <c r="AN46" s="105"/>
      <c r="AO46" s="105"/>
      <c r="AP46" s="91"/>
      <c r="AQ46" s="91"/>
      <c r="AR46" s="91"/>
      <c r="AS46" s="91"/>
      <c r="AT46" s="111" t="s">
        <v>42</v>
      </c>
      <c r="AY46" s="101">
        <v>0</v>
      </c>
      <c r="BB46" s="105"/>
      <c r="BC46" s="91"/>
      <c r="BD46" s="91"/>
      <c r="BE46" s="91"/>
      <c r="BF46" s="91"/>
      <c r="BG46" s="111"/>
    </row>
    <row r="47" spans="1:62" outlineLevel="1" x14ac:dyDescent="0.25">
      <c r="F47" s="104"/>
      <c r="G47" s="105"/>
      <c r="H47" s="91"/>
      <c r="I47" s="91"/>
      <c r="J47" s="91"/>
      <c r="K47" s="91"/>
      <c r="L47" s="91"/>
      <c r="M47" s="91"/>
      <c r="N47" s="91"/>
      <c r="O47" s="91"/>
      <c r="Q47" s="106">
        <v>0</v>
      </c>
      <c r="R47" s="105"/>
      <c r="S47" s="91"/>
      <c r="T47" s="91"/>
      <c r="U47" s="91"/>
      <c r="V47" s="91"/>
      <c r="W47" s="111"/>
      <c r="X47" s="91"/>
      <c r="Y47" s="91"/>
      <c r="Z47" s="91"/>
      <c r="AA47" s="91"/>
      <c r="AB47" s="107">
        <v>0</v>
      </c>
      <c r="AC47" s="108"/>
      <c r="AD47" s="97"/>
      <c r="AE47" s="97"/>
      <c r="AF47" s="97"/>
      <c r="AG47" s="97"/>
      <c r="AH47" s="112"/>
      <c r="AI47" s="14"/>
      <c r="AJ47" s="14"/>
      <c r="AK47" s="14"/>
      <c r="AL47" s="14"/>
      <c r="AM47" s="103"/>
      <c r="AN47" s="105"/>
      <c r="AO47" s="105"/>
      <c r="AP47" s="91"/>
      <c r="AQ47" s="91"/>
      <c r="AR47" s="91"/>
      <c r="AS47" s="91"/>
      <c r="AT47" s="111" t="s">
        <v>43</v>
      </c>
      <c r="AY47" s="107">
        <v>0</v>
      </c>
      <c r="BB47" s="105"/>
      <c r="BC47" s="91"/>
      <c r="BD47" s="91"/>
      <c r="BE47" s="91"/>
      <c r="BF47" s="91"/>
      <c r="BG47" s="111"/>
    </row>
    <row r="48" spans="1:62" outlineLevel="1" x14ac:dyDescent="0.25">
      <c r="F48" s="104"/>
      <c r="G48" s="105"/>
      <c r="H48" s="91"/>
      <c r="I48" s="91"/>
      <c r="J48" s="91"/>
      <c r="K48" s="91"/>
      <c r="L48" s="91"/>
      <c r="M48" s="91"/>
      <c r="N48" s="91"/>
      <c r="O48" s="91"/>
      <c r="Q48" s="105">
        <v>0</v>
      </c>
      <c r="R48" s="105"/>
      <c r="S48" s="91"/>
      <c r="T48" s="91"/>
      <c r="U48" s="91"/>
      <c r="V48" s="91"/>
      <c r="W48" s="109"/>
      <c r="X48" s="91"/>
      <c r="Y48" s="91"/>
      <c r="Z48" s="91"/>
      <c r="AA48" s="91"/>
      <c r="AB48" s="101">
        <f>SUM(AB46:AB47)</f>
        <v>0</v>
      </c>
      <c r="AC48" s="108"/>
      <c r="AD48" s="97"/>
      <c r="AE48" s="97"/>
      <c r="AF48" s="97"/>
      <c r="AG48" s="97"/>
      <c r="AH48" s="110"/>
      <c r="AI48" s="14"/>
      <c r="AJ48" s="14"/>
      <c r="AK48" s="14"/>
      <c r="AL48" s="14"/>
      <c r="AM48" s="103"/>
      <c r="AN48" s="105"/>
      <c r="AO48" s="105"/>
      <c r="AP48" s="91"/>
      <c r="AQ48" s="91"/>
      <c r="AR48" s="91"/>
      <c r="AS48" s="91"/>
      <c r="AT48" s="109" t="s">
        <v>44</v>
      </c>
      <c r="AY48" s="101">
        <f>SUM(AY46:AY47)</f>
        <v>0</v>
      </c>
      <c r="BB48" s="105"/>
      <c r="BC48" s="91"/>
      <c r="BD48" s="91"/>
      <c r="BE48" s="91"/>
      <c r="BF48" s="91"/>
      <c r="BG48" s="109"/>
    </row>
    <row r="49" spans="2:59" outlineLevel="1" x14ac:dyDescent="0.25">
      <c r="F49" s="94"/>
      <c r="G49" s="91"/>
      <c r="H49" s="91"/>
      <c r="I49" s="91"/>
      <c r="J49" s="91"/>
      <c r="K49" s="91"/>
      <c r="L49" s="91"/>
      <c r="M49" s="91"/>
      <c r="N49" s="91"/>
      <c r="O49" s="91"/>
      <c r="Q49" s="91"/>
      <c r="R49" s="91"/>
      <c r="S49" s="91"/>
      <c r="T49" s="91"/>
      <c r="U49" s="91"/>
      <c r="V49" s="91"/>
      <c r="W49" s="113"/>
      <c r="X49" s="91"/>
      <c r="Y49" s="91"/>
      <c r="Z49" s="91"/>
      <c r="AA49" s="91"/>
      <c r="AB49" s="101"/>
      <c r="AC49" s="97"/>
      <c r="AD49" s="97"/>
      <c r="AE49" s="97"/>
      <c r="AF49" s="97"/>
      <c r="AG49" s="97"/>
      <c r="AH49" s="114"/>
      <c r="AI49" s="14"/>
      <c r="AJ49" s="14"/>
      <c r="AK49" s="14"/>
      <c r="AL49" s="14"/>
      <c r="AM49" s="103"/>
      <c r="AN49" s="91"/>
      <c r="AO49" s="91"/>
      <c r="AP49" s="91"/>
      <c r="AQ49" s="91"/>
      <c r="AR49" s="91"/>
      <c r="AS49" s="91"/>
      <c r="AT49" s="113"/>
      <c r="AY49" s="101"/>
      <c r="BB49" s="91"/>
      <c r="BC49" s="91"/>
      <c r="BD49" s="91"/>
      <c r="BE49" s="91"/>
      <c r="BF49" s="91"/>
      <c r="BG49" s="113"/>
    </row>
    <row r="50" spans="2:59" ht="15.75" outlineLevel="1" thickBot="1" x14ac:dyDescent="0.3">
      <c r="F50" s="94"/>
      <c r="G50" s="91"/>
      <c r="H50" s="91"/>
      <c r="I50" s="91"/>
      <c r="J50" s="91"/>
      <c r="K50" s="91"/>
      <c r="L50" s="91"/>
      <c r="M50" s="91"/>
      <c r="N50" s="91"/>
      <c r="O50" s="91"/>
      <c r="Q50" s="115">
        <f>Q23</f>
        <v>2874000</v>
      </c>
      <c r="R50" s="91"/>
      <c r="S50" s="91"/>
      <c r="T50" s="91"/>
      <c r="U50" s="91"/>
      <c r="V50" s="91"/>
      <c r="W50" s="113"/>
      <c r="X50" s="91"/>
      <c r="Y50" s="91"/>
      <c r="Z50" s="91"/>
      <c r="AA50" s="91"/>
      <c r="AB50" s="101">
        <f>AB23+AB43+AB48</f>
        <v>100000</v>
      </c>
      <c r="AC50" s="97"/>
      <c r="AD50" s="97"/>
      <c r="AE50" s="97"/>
      <c r="AF50" s="97"/>
      <c r="AG50" s="97"/>
      <c r="AH50" s="114"/>
      <c r="AI50" s="14"/>
      <c r="AJ50" s="14"/>
      <c r="AK50" s="14"/>
      <c r="AL50" s="14"/>
      <c r="AM50" s="103"/>
      <c r="AN50" s="91"/>
      <c r="AO50" s="91"/>
      <c r="AP50" s="91"/>
      <c r="AQ50" s="91"/>
      <c r="AR50" s="91"/>
      <c r="AS50" s="91"/>
      <c r="AT50" s="113" t="s">
        <v>45</v>
      </c>
      <c r="AY50" s="195">
        <f>AY23+AY43+AY48</f>
        <v>0</v>
      </c>
      <c r="BB50" s="91"/>
      <c r="BC50" s="91"/>
      <c r="BD50" s="91"/>
      <c r="BE50" s="91"/>
      <c r="BF50" s="91"/>
      <c r="BG50" s="113"/>
    </row>
    <row r="51" spans="2:59" ht="15.75" thickTop="1" x14ac:dyDescent="0.25">
      <c r="E51" s="91"/>
      <c r="F51" s="94"/>
      <c r="G51" s="91"/>
      <c r="H51" s="91"/>
      <c r="I51" s="91"/>
      <c r="J51" s="91"/>
      <c r="K51" s="91"/>
      <c r="L51" s="91"/>
      <c r="M51" s="91"/>
      <c r="N51" s="91"/>
      <c r="O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C51" s="97"/>
      <c r="AD51" s="97"/>
      <c r="AE51" s="97"/>
      <c r="AF51" s="97"/>
      <c r="AG51" s="97"/>
      <c r="AH51" s="97"/>
      <c r="AI51" s="14"/>
      <c r="AJ51" s="14"/>
      <c r="AK51" s="14"/>
      <c r="AL51" s="14"/>
      <c r="AM51" s="99"/>
      <c r="AN51" s="91"/>
      <c r="AO51" s="91"/>
      <c r="AP51" s="91"/>
      <c r="AQ51" s="91"/>
      <c r="AR51" s="91"/>
      <c r="AS51" s="91"/>
      <c r="AT51" s="91"/>
      <c r="BB51" s="91"/>
      <c r="BC51" s="91"/>
      <c r="BD51" s="91"/>
      <c r="BE51" s="91"/>
      <c r="BF51" s="91"/>
      <c r="BG51" s="91"/>
    </row>
    <row r="52" spans="2:59" outlineLevel="1" x14ac:dyDescent="0.25">
      <c r="B52" s="116" t="s">
        <v>46</v>
      </c>
      <c r="C52" s="116"/>
      <c r="D52" s="117"/>
      <c r="L52" s="118" t="s">
        <v>47</v>
      </c>
      <c r="W52" s="118" t="s">
        <v>48</v>
      </c>
      <c r="AL52" s="14"/>
      <c r="AT52" s="118" t="s">
        <v>49</v>
      </c>
      <c r="BG52" s="118" t="s">
        <v>50</v>
      </c>
    </row>
    <row r="53" spans="2:59" outlineLevel="1" x14ac:dyDescent="0.25">
      <c r="B53" s="74"/>
      <c r="C53" s="74" t="s">
        <v>51</v>
      </c>
      <c r="D53" s="62"/>
      <c r="L53" s="83"/>
      <c r="W53" s="83"/>
      <c r="AL53" s="14"/>
      <c r="AT53" s="83"/>
      <c r="BG53" s="83"/>
    </row>
    <row r="54" spans="2:59" outlineLevel="1" x14ac:dyDescent="0.25">
      <c r="B54" s="39"/>
      <c r="C54" s="39"/>
      <c r="D54" s="40" t="s">
        <v>52</v>
      </c>
      <c r="L54" s="83"/>
      <c r="W54" s="83"/>
      <c r="AL54" s="14"/>
      <c r="AT54" s="83"/>
      <c r="BG54" s="83"/>
    </row>
    <row r="55" spans="2:59" outlineLevel="1" x14ac:dyDescent="0.25">
      <c r="B55" s="39"/>
      <c r="C55" s="39"/>
      <c r="D55" s="40" t="s">
        <v>53</v>
      </c>
      <c r="L55" s="83"/>
      <c r="W55" s="83"/>
      <c r="AL55" s="14"/>
      <c r="AT55" s="83"/>
      <c r="BG55" s="83"/>
    </row>
    <row r="56" spans="2:59" outlineLevel="1" x14ac:dyDescent="0.25">
      <c r="B56" s="39"/>
      <c r="C56" s="39"/>
      <c r="D56" s="40" t="s">
        <v>54</v>
      </c>
      <c r="L56" s="83"/>
      <c r="W56" s="83"/>
      <c r="AL56" s="14"/>
      <c r="AT56" s="83"/>
      <c r="BG56" s="83"/>
    </row>
    <row r="57" spans="2:59" outlineLevel="1" x14ac:dyDescent="0.25">
      <c r="B57" s="39"/>
      <c r="C57" s="39"/>
      <c r="D57" s="40" t="s">
        <v>55</v>
      </c>
      <c r="L57" s="83"/>
      <c r="W57" s="83"/>
      <c r="AL57" s="14"/>
      <c r="AT57" s="83"/>
      <c r="BG57" s="83"/>
    </row>
    <row r="58" spans="2:59" outlineLevel="1" x14ac:dyDescent="0.25">
      <c r="B58" s="39"/>
      <c r="C58" s="39"/>
      <c r="D58" s="40" t="s">
        <v>56</v>
      </c>
      <c r="L58" s="83">
        <f>'[1]Balance Sheet'!F11</f>
        <v>0</v>
      </c>
      <c r="W58" s="83"/>
      <c r="AL58" s="14"/>
      <c r="AT58" s="83"/>
      <c r="BG58" s="83"/>
    </row>
    <row r="59" spans="2:59" ht="15.75" outlineLevel="1" thickBot="1" x14ac:dyDescent="0.3">
      <c r="B59" s="39"/>
      <c r="C59" s="74" t="s">
        <v>57</v>
      </c>
      <c r="D59" s="62"/>
      <c r="L59" s="119">
        <f>SUM(L54:L57)</f>
        <v>0</v>
      </c>
      <c r="W59" s="119">
        <f>SUM(W54:W58)</f>
        <v>0</v>
      </c>
      <c r="AL59" s="14"/>
      <c r="AT59" s="119">
        <f>SUM(AT54:AT57)</f>
        <v>0</v>
      </c>
      <c r="BG59" s="119">
        <f>SUM(BG54:BG57)</f>
        <v>0</v>
      </c>
    </row>
    <row r="60" spans="2:59" ht="15.75" outlineLevel="1" thickTop="1" x14ac:dyDescent="0.25">
      <c r="B60" s="39"/>
      <c r="C60" s="39"/>
      <c r="D60" s="40"/>
      <c r="L60" s="83"/>
      <c r="W60" s="83"/>
      <c r="AL60" s="14"/>
      <c r="AT60" s="83"/>
      <c r="BG60" s="83"/>
    </row>
    <row r="61" spans="2:59" outlineLevel="1" x14ac:dyDescent="0.25">
      <c r="B61" s="39"/>
      <c r="C61" s="74" t="s">
        <v>58</v>
      </c>
      <c r="D61" s="62"/>
      <c r="L61" s="83"/>
      <c r="W61" s="83"/>
      <c r="AL61" s="14"/>
      <c r="AT61" s="83"/>
      <c r="BG61" s="83"/>
    </row>
    <row r="62" spans="2:59" outlineLevel="1" x14ac:dyDescent="0.25">
      <c r="B62" s="39"/>
      <c r="C62" s="39"/>
      <c r="D62" s="40" t="s">
        <v>59</v>
      </c>
      <c r="L62" s="83"/>
      <c r="W62" s="83"/>
      <c r="AL62" s="14"/>
      <c r="AT62" s="83"/>
      <c r="BG62" s="83"/>
    </row>
    <row r="63" spans="2:59" outlineLevel="1" x14ac:dyDescent="0.25">
      <c r="B63" s="39"/>
      <c r="C63" s="39"/>
      <c r="D63" s="40" t="s">
        <v>60</v>
      </c>
      <c r="L63" s="83"/>
      <c r="W63" s="83"/>
      <c r="AL63" s="14"/>
      <c r="AT63" s="83"/>
      <c r="BG63" s="83"/>
    </row>
    <row r="64" spans="2:59" outlineLevel="1" x14ac:dyDescent="0.25">
      <c r="B64" s="39"/>
      <c r="C64" s="39"/>
      <c r="D64" s="40" t="s">
        <v>61</v>
      </c>
      <c r="L64" s="83">
        <f>-SUM('[1]Balance Sheet'!F20:F21)</f>
        <v>0</v>
      </c>
      <c r="W64" s="83"/>
      <c r="AL64" s="14"/>
      <c r="AT64" s="83"/>
      <c r="BG64" s="83"/>
    </row>
    <row r="65" spans="2:59" ht="15.75" outlineLevel="1" thickBot="1" x14ac:dyDescent="0.3">
      <c r="B65" s="39"/>
      <c r="C65" s="74" t="s">
        <v>62</v>
      </c>
      <c r="D65" s="62"/>
      <c r="L65" s="119">
        <f>SUM(L62:L64)</f>
        <v>0</v>
      </c>
      <c r="W65" s="119">
        <f>SUM(W62:W64)</f>
        <v>0</v>
      </c>
      <c r="AL65" s="14"/>
      <c r="AT65" s="119">
        <f>SUM(AT62:AT64)</f>
        <v>0</v>
      </c>
      <c r="BG65" s="119">
        <f>SUM(BG62:BG64)</f>
        <v>0</v>
      </c>
    </row>
    <row r="66" spans="2:59" ht="15.75" outlineLevel="1" thickTop="1" x14ac:dyDescent="0.25">
      <c r="B66" s="39"/>
      <c r="C66" s="39"/>
      <c r="D66" s="40"/>
      <c r="L66" s="83"/>
      <c r="W66" s="83"/>
      <c r="AL66" s="14"/>
      <c r="AT66" s="83"/>
      <c r="BG66" s="83"/>
    </row>
    <row r="67" spans="2:59" outlineLevel="1" x14ac:dyDescent="0.25">
      <c r="B67" s="39"/>
      <c r="C67" s="74" t="s">
        <v>63</v>
      </c>
      <c r="D67" s="62"/>
      <c r="L67" s="83">
        <f>+L59+L65</f>
        <v>0</v>
      </c>
      <c r="W67" s="83">
        <f>+W59+W65</f>
        <v>0</v>
      </c>
      <c r="AL67" s="14"/>
      <c r="AT67" s="83">
        <f>+AT59+AT65</f>
        <v>0</v>
      </c>
      <c r="BG67" s="83">
        <f>+BG59+BG65</f>
        <v>0</v>
      </c>
    </row>
    <row r="68" spans="2:59" outlineLevel="1" x14ac:dyDescent="0.25">
      <c r="B68" s="39"/>
      <c r="C68" s="39"/>
      <c r="D68" s="40"/>
      <c r="L68" s="83"/>
      <c r="W68" s="83"/>
      <c r="AL68" s="14"/>
      <c r="AT68" s="83"/>
      <c r="BG68" s="83"/>
    </row>
    <row r="69" spans="2:59" outlineLevel="1" x14ac:dyDescent="0.25">
      <c r="B69" s="39"/>
      <c r="C69" s="74" t="s">
        <v>64</v>
      </c>
      <c r="D69" s="62"/>
      <c r="L69" s="83"/>
      <c r="W69" s="83"/>
      <c r="AL69" s="14"/>
      <c r="AT69" s="83"/>
      <c r="BG69" s="83"/>
    </row>
    <row r="70" spans="2:59" outlineLevel="1" x14ac:dyDescent="0.25">
      <c r="B70" s="39"/>
      <c r="C70" s="39"/>
      <c r="D70" s="40" t="s">
        <v>65</v>
      </c>
      <c r="L70" s="83">
        <f>+L59-L55</f>
        <v>0</v>
      </c>
      <c r="W70" s="83">
        <f>+W59-W55</f>
        <v>0</v>
      </c>
      <c r="AL70" s="14"/>
      <c r="AT70" s="83">
        <f>+AT59</f>
        <v>0</v>
      </c>
      <c r="BG70" s="83">
        <f>+BG59</f>
        <v>0</v>
      </c>
    </row>
    <row r="71" spans="2:59" outlineLevel="1" x14ac:dyDescent="0.25">
      <c r="B71" s="39"/>
      <c r="C71" s="39"/>
      <c r="D71" s="40" t="s">
        <v>59</v>
      </c>
      <c r="L71" s="120">
        <f>+L65</f>
        <v>0</v>
      </c>
      <c r="W71" s="120">
        <f>+W65</f>
        <v>0</v>
      </c>
      <c r="AL71" s="14"/>
      <c r="AT71" s="120">
        <f>+AT65</f>
        <v>0</v>
      </c>
      <c r="BG71" s="120">
        <f>+BG65</f>
        <v>0</v>
      </c>
    </row>
    <row r="72" spans="2:59" outlineLevel="1" x14ac:dyDescent="0.25">
      <c r="B72" s="39"/>
      <c r="C72" s="74" t="s">
        <v>66</v>
      </c>
      <c r="D72" s="62"/>
      <c r="L72" s="83">
        <f>SUM(L70:L71)</f>
        <v>0</v>
      </c>
      <c r="W72" s="83">
        <f>SUM(W70:W71)</f>
        <v>0</v>
      </c>
      <c r="AL72" s="14"/>
      <c r="AT72" s="83">
        <f>SUM(AT70:AT71)</f>
        <v>0</v>
      </c>
      <c r="BG72" s="83">
        <f>SUM(BG70:BG71)</f>
        <v>0</v>
      </c>
    </row>
    <row r="73" spans="2:59" outlineLevel="1" x14ac:dyDescent="0.25">
      <c r="B73" s="39"/>
      <c r="C73" s="39"/>
      <c r="D73" s="40" t="s">
        <v>67</v>
      </c>
      <c r="L73" s="83"/>
      <c r="W73" s="83"/>
      <c r="AL73" s="14"/>
      <c r="AT73" s="83"/>
      <c r="BG73" s="83" t="e">
        <f>-#REF!</f>
        <v>#REF!</v>
      </c>
    </row>
    <row r="74" spans="2:59" outlineLevel="1" x14ac:dyDescent="0.25">
      <c r="B74" s="39"/>
      <c r="C74" s="39"/>
      <c r="D74" s="40" t="s">
        <v>68</v>
      </c>
      <c r="L74" s="120"/>
      <c r="W74" s="120"/>
      <c r="AL74" s="14"/>
      <c r="AT74" s="120"/>
      <c r="BG74" s="120"/>
    </row>
    <row r="75" spans="2:59" ht="15.75" outlineLevel="1" thickBot="1" x14ac:dyDescent="0.3">
      <c r="B75" s="39"/>
      <c r="C75" s="74" t="s">
        <v>69</v>
      </c>
      <c r="D75" s="62"/>
      <c r="L75" s="119">
        <f>SUM(L72:L74)</f>
        <v>0</v>
      </c>
      <c r="W75" s="119">
        <f>SUM(W72:W74)</f>
        <v>0</v>
      </c>
      <c r="AL75" s="14"/>
      <c r="AT75" s="119">
        <f>SUM(AT72:AT74)</f>
        <v>0</v>
      </c>
      <c r="BG75" s="119" t="e">
        <f>SUM(BG72:BG74)</f>
        <v>#REF!</v>
      </c>
    </row>
    <row r="76" spans="2:59" ht="15.75" outlineLevel="1" thickTop="1" x14ac:dyDescent="0.25">
      <c r="AL76" s="14"/>
    </row>
    <row r="77" spans="2:59" outlineLevel="1" x14ac:dyDescent="0.25">
      <c r="L77" s="121">
        <f>+L75-L38</f>
        <v>-4729851.8</v>
      </c>
      <c r="M77" s="122"/>
      <c r="N77" s="122"/>
      <c r="O77" s="122"/>
      <c r="P77" s="122"/>
      <c r="Q77" s="122"/>
      <c r="R77" s="122"/>
      <c r="S77" s="122"/>
      <c r="T77" s="122"/>
      <c r="U77" s="122"/>
      <c r="V77" s="122"/>
      <c r="W77" s="121">
        <f>+W72-W38</f>
        <v>-7661006.7800000003</v>
      </c>
      <c r="AL77" s="14"/>
      <c r="AT77" s="121">
        <f ca="1">+AT75-AT38</f>
        <v>-7747442.4900000002</v>
      </c>
      <c r="BG77" s="123" t="e">
        <f ca="1">+BG75-BG38</f>
        <v>#REF!</v>
      </c>
    </row>
    <row r="78" spans="2:59" outlineLevel="1" x14ac:dyDescent="0.25">
      <c r="W78" s="122"/>
      <c r="AL78" s="14"/>
      <c r="AT78" s="122"/>
      <c r="BG78" s="122">
        <f>3063401-BG23</f>
        <v>3063401</v>
      </c>
    </row>
    <row r="79" spans="2:59" x14ac:dyDescent="0.25">
      <c r="W79" s="122"/>
      <c r="AH79" s="122"/>
      <c r="AL79" s="14"/>
      <c r="AT79" s="122"/>
      <c r="BG79" s="122"/>
    </row>
    <row r="80" spans="2:59" x14ac:dyDescent="0.25">
      <c r="AG80" s="124"/>
    </row>
    <row r="81" spans="33:34" x14ac:dyDescent="0.25">
      <c r="AG81" s="124"/>
      <c r="AH81" s="14"/>
    </row>
    <row r="82" spans="33:34" x14ac:dyDescent="0.25">
      <c r="AG82" s="124"/>
      <c r="AH82" s="14"/>
    </row>
    <row r="83" spans="33:34" x14ac:dyDescent="0.25">
      <c r="AG83" s="14"/>
      <c r="AH83" s="124"/>
    </row>
    <row r="84" spans="33:34" x14ac:dyDescent="0.25">
      <c r="AH84" s="124"/>
    </row>
    <row r="85" spans="33:34" x14ac:dyDescent="0.25">
      <c r="AH85" s="124"/>
    </row>
    <row r="86" spans="33:34" x14ac:dyDescent="0.25">
      <c r="AH86" s="124"/>
    </row>
    <row r="87" spans="33:34" x14ac:dyDescent="0.25">
      <c r="AH87" s="124"/>
    </row>
    <row r="88" spans="33:34" x14ac:dyDescent="0.25">
      <c r="AH88" s="124"/>
    </row>
    <row r="89" spans="33:34" x14ac:dyDescent="0.25">
      <c r="AH89" s="124"/>
    </row>
    <row r="90" spans="33:34" x14ac:dyDescent="0.25">
      <c r="AH90" s="124"/>
    </row>
    <row r="91" spans="33:34" x14ac:dyDescent="0.25">
      <c r="AH91" s="124"/>
    </row>
    <row r="92" spans="33:34" x14ac:dyDescent="0.25">
      <c r="AH92" s="124"/>
    </row>
    <row r="93" spans="33:34" x14ac:dyDescent="0.25">
      <c r="AH93" s="124"/>
    </row>
    <row r="94" spans="33:34" x14ac:dyDescent="0.25">
      <c r="AH94" s="124"/>
    </row>
    <row r="95" spans="33:34" x14ac:dyDescent="0.25">
      <c r="AH95" s="124"/>
    </row>
    <row r="96" spans="33:34" x14ac:dyDescent="0.25">
      <c r="AH96" s="124"/>
    </row>
    <row r="97" spans="34:34" x14ac:dyDescent="0.25">
      <c r="AH97" s="124"/>
    </row>
    <row r="98" spans="34:34" x14ac:dyDescent="0.25">
      <c r="AH98" s="124"/>
    </row>
    <row r="99" spans="34:34" x14ac:dyDescent="0.25">
      <c r="AH99" s="14"/>
    </row>
    <row r="100" spans="34:34" x14ac:dyDescent="0.25">
      <c r="AH100" s="125"/>
    </row>
    <row r="101" spans="34:34" x14ac:dyDescent="0.25">
      <c r="AH101" s="126"/>
    </row>
    <row r="102" spans="34:34" x14ac:dyDescent="0.25">
      <c r="AH102" s="14"/>
    </row>
    <row r="103" spans="34:34" x14ac:dyDescent="0.25">
      <c r="AH103" s="14"/>
    </row>
    <row r="104" spans="34:34" x14ac:dyDescent="0.25">
      <c r="AH104" s="14"/>
    </row>
    <row r="105" spans="34:34" x14ac:dyDescent="0.25">
      <c r="AH105" s="14"/>
    </row>
    <row r="106" spans="34:34" x14ac:dyDescent="0.25">
      <c r="AH106" s="14"/>
    </row>
    <row r="107" spans="34:34" x14ac:dyDescent="0.25">
      <c r="AH107" s="14"/>
    </row>
    <row r="108" spans="34:34" x14ac:dyDescent="0.25">
      <c r="AH108" s="14"/>
    </row>
    <row r="109" spans="34:34" x14ac:dyDescent="0.25">
      <c r="AH109" s="14"/>
    </row>
  </sheetData>
  <mergeCells count="9">
    <mergeCell ref="AU6:AV6"/>
    <mergeCell ref="AZ6:BA6"/>
    <mergeCell ref="BH6:BI6"/>
    <mergeCell ref="F5:L5"/>
    <mergeCell ref="Q5:W5"/>
    <mergeCell ref="AB5:AK5"/>
    <mergeCell ref="M6:N6"/>
    <mergeCell ref="X6:Y6"/>
    <mergeCell ref="AI6:AJ6"/>
  </mergeCells>
  <pageMargins left="0.7" right="0.7" top="0.75" bottom="0.75" header="0.3" footer="0.3"/>
  <pageSetup scale="2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7"/>
  <sheetViews>
    <sheetView tabSelected="1" zoomScale="120" zoomScaleNormal="120" workbookViewId="0">
      <selection activeCell="AF22" sqref="AF22"/>
    </sheetView>
  </sheetViews>
  <sheetFormatPr defaultRowHeight="12.75" outlineLevelCol="1" x14ac:dyDescent="0.2"/>
  <cols>
    <col min="1" max="1" width="9.140625" style="143"/>
    <col min="2" max="2" width="20.42578125" style="143" bestFit="1" customWidth="1"/>
    <col min="3" max="3" width="9.42578125" style="187" hidden="1" customWidth="1" outlineLevel="1"/>
    <col min="4" max="4" width="8" style="187" hidden="1" customWidth="1" outlineLevel="1"/>
    <col min="5" max="5" width="12.5703125" style="187" hidden="1" customWidth="1" outlineLevel="1"/>
    <col min="6" max="6" width="8.7109375" style="143" hidden="1" customWidth="1" outlineLevel="1"/>
    <col min="7" max="7" width="54.28515625" style="143" customWidth="1" collapsed="1"/>
    <col min="8" max="8" width="11.85546875" style="143" hidden="1" customWidth="1" outlineLevel="1"/>
    <col min="9" max="9" width="11.85546875" style="143" bestFit="1" customWidth="1" collapsed="1"/>
    <col min="10" max="13" width="15.42578125" style="143" hidden="1" customWidth="1" outlineLevel="1"/>
    <col min="14" max="14" width="10.5703125" style="143" bestFit="1" customWidth="1" collapsed="1"/>
    <col min="15" max="15" width="13.28515625" style="143" hidden="1" customWidth="1" outlineLevel="1"/>
    <col min="16" max="16" width="2.7109375" style="143" customWidth="1" collapsed="1"/>
    <col min="17" max="17" width="12.42578125" style="143" hidden="1" customWidth="1" outlineLevel="1"/>
    <col min="18" max="18" width="11.85546875" style="143" bestFit="1" customWidth="1" collapsed="1"/>
    <col min="19" max="22" width="15.42578125" style="143" hidden="1" customWidth="1" outlineLevel="1"/>
    <col min="23" max="23" width="10.5703125" style="143" bestFit="1" customWidth="1" collapsed="1"/>
    <col min="24" max="24" width="17.7109375" style="143" hidden="1" customWidth="1" outlineLevel="1"/>
    <col min="25" max="25" width="2.7109375" style="143" customWidth="1" collapsed="1"/>
    <col min="26" max="26" width="12.42578125" style="143" hidden="1" customWidth="1" outlineLevel="1"/>
    <col min="27" max="27" width="11.85546875" style="143" bestFit="1" customWidth="1" collapsed="1"/>
    <col min="28" max="31" width="15.42578125" style="143" hidden="1" customWidth="1" outlineLevel="1"/>
    <col min="32" max="32" width="13.7109375" style="143" bestFit="1" customWidth="1" collapsed="1"/>
    <col min="33" max="33" width="13.28515625" style="143" hidden="1" customWidth="1" outlineLevel="1"/>
    <col min="34" max="34" width="2.7109375" style="143" customWidth="1" collapsed="1"/>
    <col min="35" max="35" width="10.7109375" style="143" customWidth="1" outlineLevel="1"/>
    <col min="36" max="36" width="11.85546875" style="143" bestFit="1" customWidth="1"/>
    <col min="37" max="37" width="11.85546875" style="143" customWidth="1"/>
    <col min="38" max="41" width="15.42578125" style="143" hidden="1" customWidth="1" outlineLevel="1"/>
    <col min="42" max="42" width="13.7109375" style="143" hidden="1" customWidth="1" outlineLevel="1"/>
    <col min="43" max="43" width="17.7109375" style="143" hidden="1" customWidth="1" outlineLevel="1"/>
    <col min="44" max="44" width="2.7109375" style="143" customWidth="1" collapsed="1"/>
    <col min="45" max="45" width="10.7109375" style="143" hidden="1" customWidth="1" outlineLevel="1"/>
    <col min="46" max="46" width="11.85546875" style="143" hidden="1" customWidth="1" outlineLevel="1"/>
    <col min="47" max="50" width="15.42578125" style="143" hidden="1" customWidth="1" outlineLevel="1"/>
    <col min="51" max="51" width="13.7109375" style="143" hidden="1" customWidth="1" outlineLevel="1"/>
    <col min="52" max="52" width="17.7109375" style="143" hidden="1" customWidth="1" outlineLevel="1"/>
    <col min="53" max="53" width="9.140625" style="143" collapsed="1"/>
    <col min="54" max="258" width="9.140625" style="143"/>
    <col min="259" max="259" width="20.42578125" style="143" bestFit="1" customWidth="1"/>
    <col min="260" max="263" width="0" style="143" hidden="1" customWidth="1"/>
    <col min="264" max="264" width="54.28515625" style="143" customWidth="1"/>
    <col min="265" max="265" width="0" style="143" hidden="1" customWidth="1"/>
    <col min="266" max="266" width="11.85546875" style="143" bestFit="1" customWidth="1"/>
    <col min="267" max="270" width="0" style="143" hidden="1" customWidth="1"/>
    <col min="271" max="271" width="10.5703125" style="143" bestFit="1" customWidth="1"/>
    <col min="272" max="272" width="0" style="143" hidden="1" customWidth="1"/>
    <col min="273" max="273" width="2.7109375" style="143" customWidth="1"/>
    <col min="274" max="274" width="0" style="143" hidden="1" customWidth="1"/>
    <col min="275" max="275" width="11.85546875" style="143" bestFit="1" customWidth="1"/>
    <col min="276" max="279" width="0" style="143" hidden="1" customWidth="1"/>
    <col min="280" max="280" width="10.5703125" style="143" bestFit="1" customWidth="1"/>
    <col min="281" max="281" width="0" style="143" hidden="1" customWidth="1"/>
    <col min="282" max="282" width="2.7109375" style="143" customWidth="1"/>
    <col min="283" max="283" width="12.42578125" style="143" bestFit="1" customWidth="1"/>
    <col min="284" max="284" width="11.85546875" style="143" bestFit="1" customWidth="1"/>
    <col min="285" max="288" width="15.42578125" style="143" bestFit="1" customWidth="1"/>
    <col min="289" max="289" width="13.7109375" style="143" bestFit="1" customWidth="1"/>
    <col min="290" max="290" width="13.28515625" style="143" bestFit="1" customWidth="1"/>
    <col min="291" max="291" width="2.7109375" style="143" customWidth="1"/>
    <col min="292" max="292" width="10.7109375" style="143" customWidth="1"/>
    <col min="293" max="293" width="11.85546875" style="143" bestFit="1" customWidth="1"/>
    <col min="294" max="297" width="15.42578125" style="143" bestFit="1" customWidth="1"/>
    <col min="298" max="298" width="13.7109375" style="143" bestFit="1" customWidth="1"/>
    <col min="299" max="299" width="17.7109375" style="143" bestFit="1" customWidth="1"/>
    <col min="300" max="514" width="9.140625" style="143"/>
    <col min="515" max="515" width="20.42578125" style="143" bestFit="1" customWidth="1"/>
    <col min="516" max="519" width="0" style="143" hidden="1" customWidth="1"/>
    <col min="520" max="520" width="54.28515625" style="143" customWidth="1"/>
    <col min="521" max="521" width="0" style="143" hidden="1" customWidth="1"/>
    <col min="522" max="522" width="11.85546875" style="143" bestFit="1" customWidth="1"/>
    <col min="523" max="526" width="0" style="143" hidden="1" customWidth="1"/>
    <col min="527" max="527" width="10.5703125" style="143" bestFit="1" customWidth="1"/>
    <col min="528" max="528" width="0" style="143" hidden="1" customWidth="1"/>
    <col min="529" max="529" width="2.7109375" style="143" customWidth="1"/>
    <col min="530" max="530" width="0" style="143" hidden="1" customWidth="1"/>
    <col min="531" max="531" width="11.85546875" style="143" bestFit="1" customWidth="1"/>
    <col min="532" max="535" width="0" style="143" hidden="1" customWidth="1"/>
    <col min="536" max="536" width="10.5703125" style="143" bestFit="1" customWidth="1"/>
    <col min="537" max="537" width="0" style="143" hidden="1" customWidth="1"/>
    <col min="538" max="538" width="2.7109375" style="143" customWidth="1"/>
    <col min="539" max="539" width="12.42578125" style="143" bestFit="1" customWidth="1"/>
    <col min="540" max="540" width="11.85546875" style="143" bestFit="1" customWidth="1"/>
    <col min="541" max="544" width="15.42578125" style="143" bestFit="1" customWidth="1"/>
    <col min="545" max="545" width="13.7109375" style="143" bestFit="1" customWidth="1"/>
    <col min="546" max="546" width="13.28515625" style="143" bestFit="1" customWidth="1"/>
    <col min="547" max="547" width="2.7109375" style="143" customWidth="1"/>
    <col min="548" max="548" width="10.7109375" style="143" customWidth="1"/>
    <col min="549" max="549" width="11.85546875" style="143" bestFit="1" customWidth="1"/>
    <col min="550" max="553" width="15.42578125" style="143" bestFit="1" customWidth="1"/>
    <col min="554" max="554" width="13.7109375" style="143" bestFit="1" customWidth="1"/>
    <col min="555" max="555" width="17.7109375" style="143" bestFit="1" customWidth="1"/>
    <col min="556" max="770" width="9.140625" style="143"/>
    <col min="771" max="771" width="20.42578125" style="143" bestFit="1" customWidth="1"/>
    <col min="772" max="775" width="0" style="143" hidden="1" customWidth="1"/>
    <col min="776" max="776" width="54.28515625" style="143" customWidth="1"/>
    <col min="777" max="777" width="0" style="143" hidden="1" customWidth="1"/>
    <col min="778" max="778" width="11.85546875" style="143" bestFit="1" customWidth="1"/>
    <col min="779" max="782" width="0" style="143" hidden="1" customWidth="1"/>
    <col min="783" max="783" width="10.5703125" style="143" bestFit="1" customWidth="1"/>
    <col min="784" max="784" width="0" style="143" hidden="1" customWidth="1"/>
    <col min="785" max="785" width="2.7109375" style="143" customWidth="1"/>
    <col min="786" max="786" width="0" style="143" hidden="1" customWidth="1"/>
    <col min="787" max="787" width="11.85546875" style="143" bestFit="1" customWidth="1"/>
    <col min="788" max="791" width="0" style="143" hidden="1" customWidth="1"/>
    <col min="792" max="792" width="10.5703125" style="143" bestFit="1" customWidth="1"/>
    <col min="793" max="793" width="0" style="143" hidden="1" customWidth="1"/>
    <col min="794" max="794" width="2.7109375" style="143" customWidth="1"/>
    <col min="795" max="795" width="12.42578125" style="143" bestFit="1" customWidth="1"/>
    <col min="796" max="796" width="11.85546875" style="143" bestFit="1" customWidth="1"/>
    <col min="797" max="800" width="15.42578125" style="143" bestFit="1" customWidth="1"/>
    <col min="801" max="801" width="13.7109375" style="143" bestFit="1" customWidth="1"/>
    <col min="802" max="802" width="13.28515625" style="143" bestFit="1" customWidth="1"/>
    <col min="803" max="803" width="2.7109375" style="143" customWidth="1"/>
    <col min="804" max="804" width="10.7109375" style="143" customWidth="1"/>
    <col min="805" max="805" width="11.85546875" style="143" bestFit="1" customWidth="1"/>
    <col min="806" max="809" width="15.42578125" style="143" bestFit="1" customWidth="1"/>
    <col min="810" max="810" width="13.7109375" style="143" bestFit="1" customWidth="1"/>
    <col min="811" max="811" width="17.7109375" style="143" bestFit="1" customWidth="1"/>
    <col min="812" max="1026" width="9.140625" style="143"/>
    <col min="1027" max="1027" width="20.42578125" style="143" bestFit="1" customWidth="1"/>
    <col min="1028" max="1031" width="0" style="143" hidden="1" customWidth="1"/>
    <col min="1032" max="1032" width="54.28515625" style="143" customWidth="1"/>
    <col min="1033" max="1033" width="0" style="143" hidden="1" customWidth="1"/>
    <col min="1034" max="1034" width="11.85546875" style="143" bestFit="1" customWidth="1"/>
    <col min="1035" max="1038" width="0" style="143" hidden="1" customWidth="1"/>
    <col min="1039" max="1039" width="10.5703125" style="143" bestFit="1" customWidth="1"/>
    <col min="1040" max="1040" width="0" style="143" hidden="1" customWidth="1"/>
    <col min="1041" max="1041" width="2.7109375" style="143" customWidth="1"/>
    <col min="1042" max="1042" width="0" style="143" hidden="1" customWidth="1"/>
    <col min="1043" max="1043" width="11.85546875" style="143" bestFit="1" customWidth="1"/>
    <col min="1044" max="1047" width="0" style="143" hidden="1" customWidth="1"/>
    <col min="1048" max="1048" width="10.5703125" style="143" bestFit="1" customWidth="1"/>
    <col min="1049" max="1049" width="0" style="143" hidden="1" customWidth="1"/>
    <col min="1050" max="1050" width="2.7109375" style="143" customWidth="1"/>
    <col min="1051" max="1051" width="12.42578125" style="143" bestFit="1" customWidth="1"/>
    <col min="1052" max="1052" width="11.85546875" style="143" bestFit="1" customWidth="1"/>
    <col min="1053" max="1056" width="15.42578125" style="143" bestFit="1" customWidth="1"/>
    <col min="1057" max="1057" width="13.7109375" style="143" bestFit="1" customWidth="1"/>
    <col min="1058" max="1058" width="13.28515625" style="143" bestFit="1" customWidth="1"/>
    <col min="1059" max="1059" width="2.7109375" style="143" customWidth="1"/>
    <col min="1060" max="1060" width="10.7109375" style="143" customWidth="1"/>
    <col min="1061" max="1061" width="11.85546875" style="143" bestFit="1" customWidth="1"/>
    <col min="1062" max="1065" width="15.42578125" style="143" bestFit="1" customWidth="1"/>
    <col min="1066" max="1066" width="13.7109375" style="143" bestFit="1" customWidth="1"/>
    <col min="1067" max="1067" width="17.7109375" style="143" bestFit="1" customWidth="1"/>
    <col min="1068" max="1282" width="9.140625" style="143"/>
    <col min="1283" max="1283" width="20.42578125" style="143" bestFit="1" customWidth="1"/>
    <col min="1284" max="1287" width="0" style="143" hidden="1" customWidth="1"/>
    <col min="1288" max="1288" width="54.28515625" style="143" customWidth="1"/>
    <col min="1289" max="1289" width="0" style="143" hidden="1" customWidth="1"/>
    <col min="1290" max="1290" width="11.85546875" style="143" bestFit="1" customWidth="1"/>
    <col min="1291" max="1294" width="0" style="143" hidden="1" customWidth="1"/>
    <col min="1295" max="1295" width="10.5703125" style="143" bestFit="1" customWidth="1"/>
    <col min="1296" max="1296" width="0" style="143" hidden="1" customWidth="1"/>
    <col min="1297" max="1297" width="2.7109375" style="143" customWidth="1"/>
    <col min="1298" max="1298" width="0" style="143" hidden="1" customWidth="1"/>
    <col min="1299" max="1299" width="11.85546875" style="143" bestFit="1" customWidth="1"/>
    <col min="1300" max="1303" width="0" style="143" hidden="1" customWidth="1"/>
    <col min="1304" max="1304" width="10.5703125" style="143" bestFit="1" customWidth="1"/>
    <col min="1305" max="1305" width="0" style="143" hidden="1" customWidth="1"/>
    <col min="1306" max="1306" width="2.7109375" style="143" customWidth="1"/>
    <col min="1307" max="1307" width="12.42578125" style="143" bestFit="1" customWidth="1"/>
    <col min="1308" max="1308" width="11.85546875" style="143" bestFit="1" customWidth="1"/>
    <col min="1309" max="1312" width="15.42578125" style="143" bestFit="1" customWidth="1"/>
    <col min="1313" max="1313" width="13.7109375" style="143" bestFit="1" customWidth="1"/>
    <col min="1314" max="1314" width="13.28515625" style="143" bestFit="1" customWidth="1"/>
    <col min="1315" max="1315" width="2.7109375" style="143" customWidth="1"/>
    <col min="1316" max="1316" width="10.7109375" style="143" customWidth="1"/>
    <col min="1317" max="1317" width="11.85546875" style="143" bestFit="1" customWidth="1"/>
    <col min="1318" max="1321" width="15.42578125" style="143" bestFit="1" customWidth="1"/>
    <col min="1322" max="1322" width="13.7109375" style="143" bestFit="1" customWidth="1"/>
    <col min="1323" max="1323" width="17.7109375" style="143" bestFit="1" customWidth="1"/>
    <col min="1324" max="1538" width="9.140625" style="143"/>
    <col min="1539" max="1539" width="20.42578125" style="143" bestFit="1" customWidth="1"/>
    <col min="1540" max="1543" width="0" style="143" hidden="1" customWidth="1"/>
    <col min="1544" max="1544" width="54.28515625" style="143" customWidth="1"/>
    <col min="1545" max="1545" width="0" style="143" hidden="1" customWidth="1"/>
    <col min="1546" max="1546" width="11.85546875" style="143" bestFit="1" customWidth="1"/>
    <col min="1547" max="1550" width="0" style="143" hidden="1" customWidth="1"/>
    <col min="1551" max="1551" width="10.5703125" style="143" bestFit="1" customWidth="1"/>
    <col min="1552" max="1552" width="0" style="143" hidden="1" customWidth="1"/>
    <col min="1553" max="1553" width="2.7109375" style="143" customWidth="1"/>
    <col min="1554" max="1554" width="0" style="143" hidden="1" customWidth="1"/>
    <col min="1555" max="1555" width="11.85546875" style="143" bestFit="1" customWidth="1"/>
    <col min="1556" max="1559" width="0" style="143" hidden="1" customWidth="1"/>
    <col min="1560" max="1560" width="10.5703125" style="143" bestFit="1" customWidth="1"/>
    <col min="1561" max="1561" width="0" style="143" hidden="1" customWidth="1"/>
    <col min="1562" max="1562" width="2.7109375" style="143" customWidth="1"/>
    <col min="1563" max="1563" width="12.42578125" style="143" bestFit="1" customWidth="1"/>
    <col min="1564" max="1564" width="11.85546875" style="143" bestFit="1" customWidth="1"/>
    <col min="1565" max="1568" width="15.42578125" style="143" bestFit="1" customWidth="1"/>
    <col min="1569" max="1569" width="13.7109375" style="143" bestFit="1" customWidth="1"/>
    <col min="1570" max="1570" width="13.28515625" style="143" bestFit="1" customWidth="1"/>
    <col min="1571" max="1571" width="2.7109375" style="143" customWidth="1"/>
    <col min="1572" max="1572" width="10.7109375" style="143" customWidth="1"/>
    <col min="1573" max="1573" width="11.85546875" style="143" bestFit="1" customWidth="1"/>
    <col min="1574" max="1577" width="15.42578125" style="143" bestFit="1" customWidth="1"/>
    <col min="1578" max="1578" width="13.7109375" style="143" bestFit="1" customWidth="1"/>
    <col min="1579" max="1579" width="17.7109375" style="143" bestFit="1" customWidth="1"/>
    <col min="1580" max="1794" width="9.140625" style="143"/>
    <col min="1795" max="1795" width="20.42578125" style="143" bestFit="1" customWidth="1"/>
    <col min="1796" max="1799" width="0" style="143" hidden="1" customWidth="1"/>
    <col min="1800" max="1800" width="54.28515625" style="143" customWidth="1"/>
    <col min="1801" max="1801" width="0" style="143" hidden="1" customWidth="1"/>
    <col min="1802" max="1802" width="11.85546875" style="143" bestFit="1" customWidth="1"/>
    <col min="1803" max="1806" width="0" style="143" hidden="1" customWidth="1"/>
    <col min="1807" max="1807" width="10.5703125" style="143" bestFit="1" customWidth="1"/>
    <col min="1808" max="1808" width="0" style="143" hidden="1" customWidth="1"/>
    <col min="1809" max="1809" width="2.7109375" style="143" customWidth="1"/>
    <col min="1810" max="1810" width="0" style="143" hidden="1" customWidth="1"/>
    <col min="1811" max="1811" width="11.85546875" style="143" bestFit="1" customWidth="1"/>
    <col min="1812" max="1815" width="0" style="143" hidden="1" customWidth="1"/>
    <col min="1816" max="1816" width="10.5703125" style="143" bestFit="1" customWidth="1"/>
    <col min="1817" max="1817" width="0" style="143" hidden="1" customWidth="1"/>
    <col min="1818" max="1818" width="2.7109375" style="143" customWidth="1"/>
    <col min="1819" max="1819" width="12.42578125" style="143" bestFit="1" customWidth="1"/>
    <col min="1820" max="1820" width="11.85546875" style="143" bestFit="1" customWidth="1"/>
    <col min="1821" max="1824" width="15.42578125" style="143" bestFit="1" customWidth="1"/>
    <col min="1825" max="1825" width="13.7109375" style="143" bestFit="1" customWidth="1"/>
    <col min="1826" max="1826" width="13.28515625" style="143" bestFit="1" customWidth="1"/>
    <col min="1827" max="1827" width="2.7109375" style="143" customWidth="1"/>
    <col min="1828" max="1828" width="10.7109375" style="143" customWidth="1"/>
    <col min="1829" max="1829" width="11.85546875" style="143" bestFit="1" customWidth="1"/>
    <col min="1830" max="1833" width="15.42578125" style="143" bestFit="1" customWidth="1"/>
    <col min="1834" max="1834" width="13.7109375" style="143" bestFit="1" customWidth="1"/>
    <col min="1835" max="1835" width="17.7109375" style="143" bestFit="1" customWidth="1"/>
    <col min="1836" max="2050" width="9.140625" style="143"/>
    <col min="2051" max="2051" width="20.42578125" style="143" bestFit="1" customWidth="1"/>
    <col min="2052" max="2055" width="0" style="143" hidden="1" customWidth="1"/>
    <col min="2056" max="2056" width="54.28515625" style="143" customWidth="1"/>
    <col min="2057" max="2057" width="0" style="143" hidden="1" customWidth="1"/>
    <col min="2058" max="2058" width="11.85546875" style="143" bestFit="1" customWidth="1"/>
    <col min="2059" max="2062" width="0" style="143" hidden="1" customWidth="1"/>
    <col min="2063" max="2063" width="10.5703125" style="143" bestFit="1" customWidth="1"/>
    <col min="2064" max="2064" width="0" style="143" hidden="1" customWidth="1"/>
    <col min="2065" max="2065" width="2.7109375" style="143" customWidth="1"/>
    <col min="2066" max="2066" width="0" style="143" hidden="1" customWidth="1"/>
    <col min="2067" max="2067" width="11.85546875" style="143" bestFit="1" customWidth="1"/>
    <col min="2068" max="2071" width="0" style="143" hidden="1" customWidth="1"/>
    <col min="2072" max="2072" width="10.5703125" style="143" bestFit="1" customWidth="1"/>
    <col min="2073" max="2073" width="0" style="143" hidden="1" customWidth="1"/>
    <col min="2074" max="2074" width="2.7109375" style="143" customWidth="1"/>
    <col min="2075" max="2075" width="12.42578125" style="143" bestFit="1" customWidth="1"/>
    <col min="2076" max="2076" width="11.85546875" style="143" bestFit="1" customWidth="1"/>
    <col min="2077" max="2080" width="15.42578125" style="143" bestFit="1" customWidth="1"/>
    <col min="2081" max="2081" width="13.7109375" style="143" bestFit="1" customWidth="1"/>
    <col min="2082" max="2082" width="13.28515625" style="143" bestFit="1" customWidth="1"/>
    <col min="2083" max="2083" width="2.7109375" style="143" customWidth="1"/>
    <col min="2084" max="2084" width="10.7109375" style="143" customWidth="1"/>
    <col min="2085" max="2085" width="11.85546875" style="143" bestFit="1" customWidth="1"/>
    <col min="2086" max="2089" width="15.42578125" style="143" bestFit="1" customWidth="1"/>
    <col min="2090" max="2090" width="13.7109375" style="143" bestFit="1" customWidth="1"/>
    <col min="2091" max="2091" width="17.7109375" style="143" bestFit="1" customWidth="1"/>
    <col min="2092" max="2306" width="9.140625" style="143"/>
    <col min="2307" max="2307" width="20.42578125" style="143" bestFit="1" customWidth="1"/>
    <col min="2308" max="2311" width="0" style="143" hidden="1" customWidth="1"/>
    <col min="2312" max="2312" width="54.28515625" style="143" customWidth="1"/>
    <col min="2313" max="2313" width="0" style="143" hidden="1" customWidth="1"/>
    <col min="2314" max="2314" width="11.85546875" style="143" bestFit="1" customWidth="1"/>
    <col min="2315" max="2318" width="0" style="143" hidden="1" customWidth="1"/>
    <col min="2319" max="2319" width="10.5703125" style="143" bestFit="1" customWidth="1"/>
    <col min="2320" max="2320" width="0" style="143" hidden="1" customWidth="1"/>
    <col min="2321" max="2321" width="2.7109375" style="143" customWidth="1"/>
    <col min="2322" max="2322" width="0" style="143" hidden="1" customWidth="1"/>
    <col min="2323" max="2323" width="11.85546875" style="143" bestFit="1" customWidth="1"/>
    <col min="2324" max="2327" width="0" style="143" hidden="1" customWidth="1"/>
    <col min="2328" max="2328" width="10.5703125" style="143" bestFit="1" customWidth="1"/>
    <col min="2329" max="2329" width="0" style="143" hidden="1" customWidth="1"/>
    <col min="2330" max="2330" width="2.7109375" style="143" customWidth="1"/>
    <col min="2331" max="2331" width="12.42578125" style="143" bestFit="1" customWidth="1"/>
    <col min="2332" max="2332" width="11.85546875" style="143" bestFit="1" customWidth="1"/>
    <col min="2333" max="2336" width="15.42578125" style="143" bestFit="1" customWidth="1"/>
    <col min="2337" max="2337" width="13.7109375" style="143" bestFit="1" customWidth="1"/>
    <col min="2338" max="2338" width="13.28515625" style="143" bestFit="1" customWidth="1"/>
    <col min="2339" max="2339" width="2.7109375" style="143" customWidth="1"/>
    <col min="2340" max="2340" width="10.7109375" style="143" customWidth="1"/>
    <col min="2341" max="2341" width="11.85546875" style="143" bestFit="1" customWidth="1"/>
    <col min="2342" max="2345" width="15.42578125" style="143" bestFit="1" customWidth="1"/>
    <col min="2346" max="2346" width="13.7109375" style="143" bestFit="1" customWidth="1"/>
    <col min="2347" max="2347" width="17.7109375" style="143" bestFit="1" customWidth="1"/>
    <col min="2348" max="2562" width="9.140625" style="143"/>
    <col min="2563" max="2563" width="20.42578125" style="143" bestFit="1" customWidth="1"/>
    <col min="2564" max="2567" width="0" style="143" hidden="1" customWidth="1"/>
    <col min="2568" max="2568" width="54.28515625" style="143" customWidth="1"/>
    <col min="2569" max="2569" width="0" style="143" hidden="1" customWidth="1"/>
    <col min="2570" max="2570" width="11.85546875" style="143" bestFit="1" customWidth="1"/>
    <col min="2571" max="2574" width="0" style="143" hidden="1" customWidth="1"/>
    <col min="2575" max="2575" width="10.5703125" style="143" bestFit="1" customWidth="1"/>
    <col min="2576" max="2576" width="0" style="143" hidden="1" customWidth="1"/>
    <col min="2577" max="2577" width="2.7109375" style="143" customWidth="1"/>
    <col min="2578" max="2578" width="0" style="143" hidden="1" customWidth="1"/>
    <col min="2579" max="2579" width="11.85546875" style="143" bestFit="1" customWidth="1"/>
    <col min="2580" max="2583" width="0" style="143" hidden="1" customWidth="1"/>
    <col min="2584" max="2584" width="10.5703125" style="143" bestFit="1" customWidth="1"/>
    <col min="2585" max="2585" width="0" style="143" hidden="1" customWidth="1"/>
    <col min="2586" max="2586" width="2.7109375" style="143" customWidth="1"/>
    <col min="2587" max="2587" width="12.42578125" style="143" bestFit="1" customWidth="1"/>
    <col min="2588" max="2588" width="11.85546875" style="143" bestFit="1" customWidth="1"/>
    <col min="2589" max="2592" width="15.42578125" style="143" bestFit="1" customWidth="1"/>
    <col min="2593" max="2593" width="13.7109375" style="143" bestFit="1" customWidth="1"/>
    <col min="2594" max="2594" width="13.28515625" style="143" bestFit="1" customWidth="1"/>
    <col min="2595" max="2595" width="2.7109375" style="143" customWidth="1"/>
    <col min="2596" max="2596" width="10.7109375" style="143" customWidth="1"/>
    <col min="2597" max="2597" width="11.85546875" style="143" bestFit="1" customWidth="1"/>
    <col min="2598" max="2601" width="15.42578125" style="143" bestFit="1" customWidth="1"/>
    <col min="2602" max="2602" width="13.7109375" style="143" bestFit="1" customWidth="1"/>
    <col min="2603" max="2603" width="17.7109375" style="143" bestFit="1" customWidth="1"/>
    <col min="2604" max="2818" width="9.140625" style="143"/>
    <col min="2819" max="2819" width="20.42578125" style="143" bestFit="1" customWidth="1"/>
    <col min="2820" max="2823" width="0" style="143" hidden="1" customWidth="1"/>
    <col min="2824" max="2824" width="54.28515625" style="143" customWidth="1"/>
    <col min="2825" max="2825" width="0" style="143" hidden="1" customWidth="1"/>
    <col min="2826" max="2826" width="11.85546875" style="143" bestFit="1" customWidth="1"/>
    <col min="2827" max="2830" width="0" style="143" hidden="1" customWidth="1"/>
    <col min="2831" max="2831" width="10.5703125" style="143" bestFit="1" customWidth="1"/>
    <col min="2832" max="2832" width="0" style="143" hidden="1" customWidth="1"/>
    <col min="2833" max="2833" width="2.7109375" style="143" customWidth="1"/>
    <col min="2834" max="2834" width="0" style="143" hidden="1" customWidth="1"/>
    <col min="2835" max="2835" width="11.85546875" style="143" bestFit="1" customWidth="1"/>
    <col min="2836" max="2839" width="0" style="143" hidden="1" customWidth="1"/>
    <col min="2840" max="2840" width="10.5703125" style="143" bestFit="1" customWidth="1"/>
    <col min="2841" max="2841" width="0" style="143" hidden="1" customWidth="1"/>
    <col min="2842" max="2842" width="2.7109375" style="143" customWidth="1"/>
    <col min="2843" max="2843" width="12.42578125" style="143" bestFit="1" customWidth="1"/>
    <col min="2844" max="2844" width="11.85546875" style="143" bestFit="1" customWidth="1"/>
    <col min="2845" max="2848" width="15.42578125" style="143" bestFit="1" customWidth="1"/>
    <col min="2849" max="2849" width="13.7109375" style="143" bestFit="1" customWidth="1"/>
    <col min="2850" max="2850" width="13.28515625" style="143" bestFit="1" customWidth="1"/>
    <col min="2851" max="2851" width="2.7109375" style="143" customWidth="1"/>
    <col min="2852" max="2852" width="10.7109375" style="143" customWidth="1"/>
    <col min="2853" max="2853" width="11.85546875" style="143" bestFit="1" customWidth="1"/>
    <col min="2854" max="2857" width="15.42578125" style="143" bestFit="1" customWidth="1"/>
    <col min="2858" max="2858" width="13.7109375" style="143" bestFit="1" customWidth="1"/>
    <col min="2859" max="2859" width="17.7109375" style="143" bestFit="1" customWidth="1"/>
    <col min="2860" max="3074" width="9.140625" style="143"/>
    <col min="3075" max="3075" width="20.42578125" style="143" bestFit="1" customWidth="1"/>
    <col min="3076" max="3079" width="0" style="143" hidden="1" customWidth="1"/>
    <col min="3080" max="3080" width="54.28515625" style="143" customWidth="1"/>
    <col min="3081" max="3081" width="0" style="143" hidden="1" customWidth="1"/>
    <col min="3082" max="3082" width="11.85546875" style="143" bestFit="1" customWidth="1"/>
    <col min="3083" max="3086" width="0" style="143" hidden="1" customWidth="1"/>
    <col min="3087" max="3087" width="10.5703125" style="143" bestFit="1" customWidth="1"/>
    <col min="3088" max="3088" width="0" style="143" hidden="1" customWidth="1"/>
    <col min="3089" max="3089" width="2.7109375" style="143" customWidth="1"/>
    <col min="3090" max="3090" width="0" style="143" hidden="1" customWidth="1"/>
    <col min="3091" max="3091" width="11.85546875" style="143" bestFit="1" customWidth="1"/>
    <col min="3092" max="3095" width="0" style="143" hidden="1" customWidth="1"/>
    <col min="3096" max="3096" width="10.5703125" style="143" bestFit="1" customWidth="1"/>
    <col min="3097" max="3097" width="0" style="143" hidden="1" customWidth="1"/>
    <col min="3098" max="3098" width="2.7109375" style="143" customWidth="1"/>
    <col min="3099" max="3099" width="12.42578125" style="143" bestFit="1" customWidth="1"/>
    <col min="3100" max="3100" width="11.85546875" style="143" bestFit="1" customWidth="1"/>
    <col min="3101" max="3104" width="15.42578125" style="143" bestFit="1" customWidth="1"/>
    <col min="3105" max="3105" width="13.7109375" style="143" bestFit="1" customWidth="1"/>
    <col min="3106" max="3106" width="13.28515625" style="143" bestFit="1" customWidth="1"/>
    <col min="3107" max="3107" width="2.7109375" style="143" customWidth="1"/>
    <col min="3108" max="3108" width="10.7109375" style="143" customWidth="1"/>
    <col min="3109" max="3109" width="11.85546875" style="143" bestFit="1" customWidth="1"/>
    <col min="3110" max="3113" width="15.42578125" style="143" bestFit="1" customWidth="1"/>
    <col min="3114" max="3114" width="13.7109375" style="143" bestFit="1" customWidth="1"/>
    <col min="3115" max="3115" width="17.7109375" style="143" bestFit="1" customWidth="1"/>
    <col min="3116" max="3330" width="9.140625" style="143"/>
    <col min="3331" max="3331" width="20.42578125" style="143" bestFit="1" customWidth="1"/>
    <col min="3332" max="3335" width="0" style="143" hidden="1" customWidth="1"/>
    <col min="3336" max="3336" width="54.28515625" style="143" customWidth="1"/>
    <col min="3337" max="3337" width="0" style="143" hidden="1" customWidth="1"/>
    <col min="3338" max="3338" width="11.85546875" style="143" bestFit="1" customWidth="1"/>
    <col min="3339" max="3342" width="0" style="143" hidden="1" customWidth="1"/>
    <col min="3343" max="3343" width="10.5703125" style="143" bestFit="1" customWidth="1"/>
    <col min="3344" max="3344" width="0" style="143" hidden="1" customWidth="1"/>
    <col min="3345" max="3345" width="2.7109375" style="143" customWidth="1"/>
    <col min="3346" max="3346" width="0" style="143" hidden="1" customWidth="1"/>
    <col min="3347" max="3347" width="11.85546875" style="143" bestFit="1" customWidth="1"/>
    <col min="3348" max="3351" width="0" style="143" hidden="1" customWidth="1"/>
    <col min="3352" max="3352" width="10.5703125" style="143" bestFit="1" customWidth="1"/>
    <col min="3353" max="3353" width="0" style="143" hidden="1" customWidth="1"/>
    <col min="3354" max="3354" width="2.7109375" style="143" customWidth="1"/>
    <col min="3355" max="3355" width="12.42578125" style="143" bestFit="1" customWidth="1"/>
    <col min="3356" max="3356" width="11.85546875" style="143" bestFit="1" customWidth="1"/>
    <col min="3357" max="3360" width="15.42578125" style="143" bestFit="1" customWidth="1"/>
    <col min="3361" max="3361" width="13.7109375" style="143" bestFit="1" customWidth="1"/>
    <col min="3362" max="3362" width="13.28515625" style="143" bestFit="1" customWidth="1"/>
    <col min="3363" max="3363" width="2.7109375" style="143" customWidth="1"/>
    <col min="3364" max="3364" width="10.7109375" style="143" customWidth="1"/>
    <col min="3365" max="3365" width="11.85546875" style="143" bestFit="1" customWidth="1"/>
    <col min="3366" max="3369" width="15.42578125" style="143" bestFit="1" customWidth="1"/>
    <col min="3370" max="3370" width="13.7109375" style="143" bestFit="1" customWidth="1"/>
    <col min="3371" max="3371" width="17.7109375" style="143" bestFit="1" customWidth="1"/>
    <col min="3372" max="3586" width="9.140625" style="143"/>
    <col min="3587" max="3587" width="20.42578125" style="143" bestFit="1" customWidth="1"/>
    <col min="3588" max="3591" width="0" style="143" hidden="1" customWidth="1"/>
    <col min="3592" max="3592" width="54.28515625" style="143" customWidth="1"/>
    <col min="3593" max="3593" width="0" style="143" hidden="1" customWidth="1"/>
    <col min="3594" max="3594" width="11.85546875" style="143" bestFit="1" customWidth="1"/>
    <col min="3595" max="3598" width="0" style="143" hidden="1" customWidth="1"/>
    <col min="3599" max="3599" width="10.5703125" style="143" bestFit="1" customWidth="1"/>
    <col min="3600" max="3600" width="0" style="143" hidden="1" customWidth="1"/>
    <col min="3601" max="3601" width="2.7109375" style="143" customWidth="1"/>
    <col min="3602" max="3602" width="0" style="143" hidden="1" customWidth="1"/>
    <col min="3603" max="3603" width="11.85546875" style="143" bestFit="1" customWidth="1"/>
    <col min="3604" max="3607" width="0" style="143" hidden="1" customWidth="1"/>
    <col min="3608" max="3608" width="10.5703125" style="143" bestFit="1" customWidth="1"/>
    <col min="3609" max="3609" width="0" style="143" hidden="1" customWidth="1"/>
    <col min="3610" max="3610" width="2.7109375" style="143" customWidth="1"/>
    <col min="3611" max="3611" width="12.42578125" style="143" bestFit="1" customWidth="1"/>
    <col min="3612" max="3612" width="11.85546875" style="143" bestFit="1" customWidth="1"/>
    <col min="3613" max="3616" width="15.42578125" style="143" bestFit="1" customWidth="1"/>
    <col min="3617" max="3617" width="13.7109375" style="143" bestFit="1" customWidth="1"/>
    <col min="3618" max="3618" width="13.28515625" style="143" bestFit="1" customWidth="1"/>
    <col min="3619" max="3619" width="2.7109375" style="143" customWidth="1"/>
    <col min="3620" max="3620" width="10.7109375" style="143" customWidth="1"/>
    <col min="3621" max="3621" width="11.85546875" style="143" bestFit="1" customWidth="1"/>
    <col min="3622" max="3625" width="15.42578125" style="143" bestFit="1" customWidth="1"/>
    <col min="3626" max="3626" width="13.7109375" style="143" bestFit="1" customWidth="1"/>
    <col min="3627" max="3627" width="17.7109375" style="143" bestFit="1" customWidth="1"/>
    <col min="3628" max="3842" width="9.140625" style="143"/>
    <col min="3843" max="3843" width="20.42578125" style="143" bestFit="1" customWidth="1"/>
    <col min="3844" max="3847" width="0" style="143" hidden="1" customWidth="1"/>
    <col min="3848" max="3848" width="54.28515625" style="143" customWidth="1"/>
    <col min="3849" max="3849" width="0" style="143" hidden="1" customWidth="1"/>
    <col min="3850" max="3850" width="11.85546875" style="143" bestFit="1" customWidth="1"/>
    <col min="3851" max="3854" width="0" style="143" hidden="1" customWidth="1"/>
    <col min="3855" max="3855" width="10.5703125" style="143" bestFit="1" customWidth="1"/>
    <col min="3856" max="3856" width="0" style="143" hidden="1" customWidth="1"/>
    <col min="3857" max="3857" width="2.7109375" style="143" customWidth="1"/>
    <col min="3858" max="3858" width="0" style="143" hidden="1" customWidth="1"/>
    <col min="3859" max="3859" width="11.85546875" style="143" bestFit="1" customWidth="1"/>
    <col min="3860" max="3863" width="0" style="143" hidden="1" customWidth="1"/>
    <col min="3864" max="3864" width="10.5703125" style="143" bestFit="1" customWidth="1"/>
    <col min="3865" max="3865" width="0" style="143" hidden="1" customWidth="1"/>
    <col min="3866" max="3866" width="2.7109375" style="143" customWidth="1"/>
    <col min="3867" max="3867" width="12.42578125" style="143" bestFit="1" customWidth="1"/>
    <col min="3868" max="3868" width="11.85546875" style="143" bestFit="1" customWidth="1"/>
    <col min="3869" max="3872" width="15.42578125" style="143" bestFit="1" customWidth="1"/>
    <col min="3873" max="3873" width="13.7109375" style="143" bestFit="1" customWidth="1"/>
    <col min="3874" max="3874" width="13.28515625" style="143" bestFit="1" customWidth="1"/>
    <col min="3875" max="3875" width="2.7109375" style="143" customWidth="1"/>
    <col min="3876" max="3876" width="10.7109375" style="143" customWidth="1"/>
    <col min="3877" max="3877" width="11.85546875" style="143" bestFit="1" customWidth="1"/>
    <col min="3878" max="3881" width="15.42578125" style="143" bestFit="1" customWidth="1"/>
    <col min="3882" max="3882" width="13.7109375" style="143" bestFit="1" customWidth="1"/>
    <col min="3883" max="3883" width="17.7109375" style="143" bestFit="1" customWidth="1"/>
    <col min="3884" max="4098" width="9.140625" style="143"/>
    <col min="4099" max="4099" width="20.42578125" style="143" bestFit="1" customWidth="1"/>
    <col min="4100" max="4103" width="0" style="143" hidden="1" customWidth="1"/>
    <col min="4104" max="4104" width="54.28515625" style="143" customWidth="1"/>
    <col min="4105" max="4105" width="0" style="143" hidden="1" customWidth="1"/>
    <col min="4106" max="4106" width="11.85546875" style="143" bestFit="1" customWidth="1"/>
    <col min="4107" max="4110" width="0" style="143" hidden="1" customWidth="1"/>
    <col min="4111" max="4111" width="10.5703125" style="143" bestFit="1" customWidth="1"/>
    <col min="4112" max="4112" width="0" style="143" hidden="1" customWidth="1"/>
    <col min="4113" max="4113" width="2.7109375" style="143" customWidth="1"/>
    <col min="4114" max="4114" width="0" style="143" hidden="1" customWidth="1"/>
    <col min="4115" max="4115" width="11.85546875" style="143" bestFit="1" customWidth="1"/>
    <col min="4116" max="4119" width="0" style="143" hidden="1" customWidth="1"/>
    <col min="4120" max="4120" width="10.5703125" style="143" bestFit="1" customWidth="1"/>
    <col min="4121" max="4121" width="0" style="143" hidden="1" customWidth="1"/>
    <col min="4122" max="4122" width="2.7109375" style="143" customWidth="1"/>
    <col min="4123" max="4123" width="12.42578125" style="143" bestFit="1" customWidth="1"/>
    <col min="4124" max="4124" width="11.85546875" style="143" bestFit="1" customWidth="1"/>
    <col min="4125" max="4128" width="15.42578125" style="143" bestFit="1" customWidth="1"/>
    <col min="4129" max="4129" width="13.7109375" style="143" bestFit="1" customWidth="1"/>
    <col min="4130" max="4130" width="13.28515625" style="143" bestFit="1" customWidth="1"/>
    <col min="4131" max="4131" width="2.7109375" style="143" customWidth="1"/>
    <col min="4132" max="4132" width="10.7109375" style="143" customWidth="1"/>
    <col min="4133" max="4133" width="11.85546875" style="143" bestFit="1" customWidth="1"/>
    <col min="4134" max="4137" width="15.42578125" style="143" bestFit="1" customWidth="1"/>
    <col min="4138" max="4138" width="13.7109375" style="143" bestFit="1" customWidth="1"/>
    <col min="4139" max="4139" width="17.7109375" style="143" bestFit="1" customWidth="1"/>
    <col min="4140" max="4354" width="9.140625" style="143"/>
    <col min="4355" max="4355" width="20.42578125" style="143" bestFit="1" customWidth="1"/>
    <col min="4356" max="4359" width="0" style="143" hidden="1" customWidth="1"/>
    <col min="4360" max="4360" width="54.28515625" style="143" customWidth="1"/>
    <col min="4361" max="4361" width="0" style="143" hidden="1" customWidth="1"/>
    <col min="4362" max="4362" width="11.85546875" style="143" bestFit="1" customWidth="1"/>
    <col min="4363" max="4366" width="0" style="143" hidden="1" customWidth="1"/>
    <col min="4367" max="4367" width="10.5703125" style="143" bestFit="1" customWidth="1"/>
    <col min="4368" max="4368" width="0" style="143" hidden="1" customWidth="1"/>
    <col min="4369" max="4369" width="2.7109375" style="143" customWidth="1"/>
    <col min="4370" max="4370" width="0" style="143" hidden="1" customWidth="1"/>
    <col min="4371" max="4371" width="11.85546875" style="143" bestFit="1" customWidth="1"/>
    <col min="4372" max="4375" width="0" style="143" hidden="1" customWidth="1"/>
    <col min="4376" max="4376" width="10.5703125" style="143" bestFit="1" customWidth="1"/>
    <col min="4377" max="4377" width="0" style="143" hidden="1" customWidth="1"/>
    <col min="4378" max="4378" width="2.7109375" style="143" customWidth="1"/>
    <col min="4379" max="4379" width="12.42578125" style="143" bestFit="1" customWidth="1"/>
    <col min="4380" max="4380" width="11.85546875" style="143" bestFit="1" customWidth="1"/>
    <col min="4381" max="4384" width="15.42578125" style="143" bestFit="1" customWidth="1"/>
    <col min="4385" max="4385" width="13.7109375" style="143" bestFit="1" customWidth="1"/>
    <col min="4386" max="4386" width="13.28515625" style="143" bestFit="1" customWidth="1"/>
    <col min="4387" max="4387" width="2.7109375" style="143" customWidth="1"/>
    <col min="4388" max="4388" width="10.7109375" style="143" customWidth="1"/>
    <col min="4389" max="4389" width="11.85546875" style="143" bestFit="1" customWidth="1"/>
    <col min="4390" max="4393" width="15.42578125" style="143" bestFit="1" customWidth="1"/>
    <col min="4394" max="4394" width="13.7109375" style="143" bestFit="1" customWidth="1"/>
    <col min="4395" max="4395" width="17.7109375" style="143" bestFit="1" customWidth="1"/>
    <col min="4396" max="4610" width="9.140625" style="143"/>
    <col min="4611" max="4611" width="20.42578125" style="143" bestFit="1" customWidth="1"/>
    <col min="4612" max="4615" width="0" style="143" hidden="1" customWidth="1"/>
    <col min="4616" max="4616" width="54.28515625" style="143" customWidth="1"/>
    <col min="4617" max="4617" width="0" style="143" hidden="1" customWidth="1"/>
    <col min="4618" max="4618" width="11.85546875" style="143" bestFit="1" customWidth="1"/>
    <col min="4619" max="4622" width="0" style="143" hidden="1" customWidth="1"/>
    <col min="4623" max="4623" width="10.5703125" style="143" bestFit="1" customWidth="1"/>
    <col min="4624" max="4624" width="0" style="143" hidden="1" customWidth="1"/>
    <col min="4625" max="4625" width="2.7109375" style="143" customWidth="1"/>
    <col min="4626" max="4626" width="0" style="143" hidden="1" customWidth="1"/>
    <col min="4627" max="4627" width="11.85546875" style="143" bestFit="1" customWidth="1"/>
    <col min="4628" max="4631" width="0" style="143" hidden="1" customWidth="1"/>
    <col min="4632" max="4632" width="10.5703125" style="143" bestFit="1" customWidth="1"/>
    <col min="4633" max="4633" width="0" style="143" hidden="1" customWidth="1"/>
    <col min="4634" max="4634" width="2.7109375" style="143" customWidth="1"/>
    <col min="4635" max="4635" width="12.42578125" style="143" bestFit="1" customWidth="1"/>
    <col min="4636" max="4636" width="11.85546875" style="143" bestFit="1" customWidth="1"/>
    <col min="4637" max="4640" width="15.42578125" style="143" bestFit="1" customWidth="1"/>
    <col min="4641" max="4641" width="13.7109375" style="143" bestFit="1" customWidth="1"/>
    <col min="4642" max="4642" width="13.28515625" style="143" bestFit="1" customWidth="1"/>
    <col min="4643" max="4643" width="2.7109375" style="143" customWidth="1"/>
    <col min="4644" max="4644" width="10.7109375" style="143" customWidth="1"/>
    <col min="4645" max="4645" width="11.85546875" style="143" bestFit="1" customWidth="1"/>
    <col min="4646" max="4649" width="15.42578125" style="143" bestFit="1" customWidth="1"/>
    <col min="4650" max="4650" width="13.7109375" style="143" bestFit="1" customWidth="1"/>
    <col min="4651" max="4651" width="17.7109375" style="143" bestFit="1" customWidth="1"/>
    <col min="4652" max="4866" width="9.140625" style="143"/>
    <col min="4867" max="4867" width="20.42578125" style="143" bestFit="1" customWidth="1"/>
    <col min="4868" max="4871" width="0" style="143" hidden="1" customWidth="1"/>
    <col min="4872" max="4872" width="54.28515625" style="143" customWidth="1"/>
    <col min="4873" max="4873" width="0" style="143" hidden="1" customWidth="1"/>
    <col min="4874" max="4874" width="11.85546875" style="143" bestFit="1" customWidth="1"/>
    <col min="4875" max="4878" width="0" style="143" hidden="1" customWidth="1"/>
    <col min="4879" max="4879" width="10.5703125" style="143" bestFit="1" customWidth="1"/>
    <col min="4880" max="4880" width="0" style="143" hidden="1" customWidth="1"/>
    <col min="4881" max="4881" width="2.7109375" style="143" customWidth="1"/>
    <col min="4882" max="4882" width="0" style="143" hidden="1" customWidth="1"/>
    <col min="4883" max="4883" width="11.85546875" style="143" bestFit="1" customWidth="1"/>
    <col min="4884" max="4887" width="0" style="143" hidden="1" customWidth="1"/>
    <col min="4888" max="4888" width="10.5703125" style="143" bestFit="1" customWidth="1"/>
    <col min="4889" max="4889" width="0" style="143" hidden="1" customWidth="1"/>
    <col min="4890" max="4890" width="2.7109375" style="143" customWidth="1"/>
    <col min="4891" max="4891" width="12.42578125" style="143" bestFit="1" customWidth="1"/>
    <col min="4892" max="4892" width="11.85546875" style="143" bestFit="1" customWidth="1"/>
    <col min="4893" max="4896" width="15.42578125" style="143" bestFit="1" customWidth="1"/>
    <col min="4897" max="4897" width="13.7109375" style="143" bestFit="1" customWidth="1"/>
    <col min="4898" max="4898" width="13.28515625" style="143" bestFit="1" customWidth="1"/>
    <col min="4899" max="4899" width="2.7109375" style="143" customWidth="1"/>
    <col min="4900" max="4900" width="10.7109375" style="143" customWidth="1"/>
    <col min="4901" max="4901" width="11.85546875" style="143" bestFit="1" customWidth="1"/>
    <col min="4902" max="4905" width="15.42578125" style="143" bestFit="1" customWidth="1"/>
    <col min="4906" max="4906" width="13.7109375" style="143" bestFit="1" customWidth="1"/>
    <col min="4907" max="4907" width="17.7109375" style="143" bestFit="1" customWidth="1"/>
    <col min="4908" max="5122" width="9.140625" style="143"/>
    <col min="5123" max="5123" width="20.42578125" style="143" bestFit="1" customWidth="1"/>
    <col min="5124" max="5127" width="0" style="143" hidden="1" customWidth="1"/>
    <col min="5128" max="5128" width="54.28515625" style="143" customWidth="1"/>
    <col min="5129" max="5129" width="0" style="143" hidden="1" customWidth="1"/>
    <col min="5130" max="5130" width="11.85546875" style="143" bestFit="1" customWidth="1"/>
    <col min="5131" max="5134" width="0" style="143" hidden="1" customWidth="1"/>
    <col min="5135" max="5135" width="10.5703125" style="143" bestFit="1" customWidth="1"/>
    <col min="5136" max="5136" width="0" style="143" hidden="1" customWidth="1"/>
    <col min="5137" max="5137" width="2.7109375" style="143" customWidth="1"/>
    <col min="5138" max="5138" width="0" style="143" hidden="1" customWidth="1"/>
    <col min="5139" max="5139" width="11.85546875" style="143" bestFit="1" customWidth="1"/>
    <col min="5140" max="5143" width="0" style="143" hidden="1" customWidth="1"/>
    <col min="5144" max="5144" width="10.5703125" style="143" bestFit="1" customWidth="1"/>
    <col min="5145" max="5145" width="0" style="143" hidden="1" customWidth="1"/>
    <col min="5146" max="5146" width="2.7109375" style="143" customWidth="1"/>
    <col min="5147" max="5147" width="12.42578125" style="143" bestFit="1" customWidth="1"/>
    <col min="5148" max="5148" width="11.85546875" style="143" bestFit="1" customWidth="1"/>
    <col min="5149" max="5152" width="15.42578125" style="143" bestFit="1" customWidth="1"/>
    <col min="5153" max="5153" width="13.7109375" style="143" bestFit="1" customWidth="1"/>
    <col min="5154" max="5154" width="13.28515625" style="143" bestFit="1" customWidth="1"/>
    <col min="5155" max="5155" width="2.7109375" style="143" customWidth="1"/>
    <col min="5156" max="5156" width="10.7109375" style="143" customWidth="1"/>
    <col min="5157" max="5157" width="11.85546875" style="143" bestFit="1" customWidth="1"/>
    <col min="5158" max="5161" width="15.42578125" style="143" bestFit="1" customWidth="1"/>
    <col min="5162" max="5162" width="13.7109375" style="143" bestFit="1" customWidth="1"/>
    <col min="5163" max="5163" width="17.7109375" style="143" bestFit="1" customWidth="1"/>
    <col min="5164" max="5378" width="9.140625" style="143"/>
    <col min="5379" max="5379" width="20.42578125" style="143" bestFit="1" customWidth="1"/>
    <col min="5380" max="5383" width="0" style="143" hidden="1" customWidth="1"/>
    <col min="5384" max="5384" width="54.28515625" style="143" customWidth="1"/>
    <col min="5385" max="5385" width="0" style="143" hidden="1" customWidth="1"/>
    <col min="5386" max="5386" width="11.85546875" style="143" bestFit="1" customWidth="1"/>
    <col min="5387" max="5390" width="0" style="143" hidden="1" customWidth="1"/>
    <col min="5391" max="5391" width="10.5703125" style="143" bestFit="1" customWidth="1"/>
    <col min="5392" max="5392" width="0" style="143" hidden="1" customWidth="1"/>
    <col min="5393" max="5393" width="2.7109375" style="143" customWidth="1"/>
    <col min="5394" max="5394" width="0" style="143" hidden="1" customWidth="1"/>
    <col min="5395" max="5395" width="11.85546875" style="143" bestFit="1" customWidth="1"/>
    <col min="5396" max="5399" width="0" style="143" hidden="1" customWidth="1"/>
    <col min="5400" max="5400" width="10.5703125" style="143" bestFit="1" customWidth="1"/>
    <col min="5401" max="5401" width="0" style="143" hidden="1" customWidth="1"/>
    <col min="5402" max="5402" width="2.7109375" style="143" customWidth="1"/>
    <col min="5403" max="5403" width="12.42578125" style="143" bestFit="1" customWidth="1"/>
    <col min="5404" max="5404" width="11.85546875" style="143" bestFit="1" customWidth="1"/>
    <col min="5405" max="5408" width="15.42578125" style="143" bestFit="1" customWidth="1"/>
    <col min="5409" max="5409" width="13.7109375" style="143" bestFit="1" customWidth="1"/>
    <col min="5410" max="5410" width="13.28515625" style="143" bestFit="1" customWidth="1"/>
    <col min="5411" max="5411" width="2.7109375" style="143" customWidth="1"/>
    <col min="5412" max="5412" width="10.7109375" style="143" customWidth="1"/>
    <col min="5413" max="5413" width="11.85546875" style="143" bestFit="1" customWidth="1"/>
    <col min="5414" max="5417" width="15.42578125" style="143" bestFit="1" customWidth="1"/>
    <col min="5418" max="5418" width="13.7109375" style="143" bestFit="1" customWidth="1"/>
    <col min="5419" max="5419" width="17.7109375" style="143" bestFit="1" customWidth="1"/>
    <col min="5420" max="5634" width="9.140625" style="143"/>
    <col min="5635" max="5635" width="20.42578125" style="143" bestFit="1" customWidth="1"/>
    <col min="5636" max="5639" width="0" style="143" hidden="1" customWidth="1"/>
    <col min="5640" max="5640" width="54.28515625" style="143" customWidth="1"/>
    <col min="5641" max="5641" width="0" style="143" hidden="1" customWidth="1"/>
    <col min="5642" max="5642" width="11.85546875" style="143" bestFit="1" customWidth="1"/>
    <col min="5643" max="5646" width="0" style="143" hidden="1" customWidth="1"/>
    <col min="5647" max="5647" width="10.5703125" style="143" bestFit="1" customWidth="1"/>
    <col min="5648" max="5648" width="0" style="143" hidden="1" customWidth="1"/>
    <col min="5649" max="5649" width="2.7109375" style="143" customWidth="1"/>
    <col min="5650" max="5650" width="0" style="143" hidden="1" customWidth="1"/>
    <col min="5651" max="5651" width="11.85546875" style="143" bestFit="1" customWidth="1"/>
    <col min="5652" max="5655" width="0" style="143" hidden="1" customWidth="1"/>
    <col min="5656" max="5656" width="10.5703125" style="143" bestFit="1" customWidth="1"/>
    <col min="5657" max="5657" width="0" style="143" hidden="1" customWidth="1"/>
    <col min="5658" max="5658" width="2.7109375" style="143" customWidth="1"/>
    <col min="5659" max="5659" width="12.42578125" style="143" bestFit="1" customWidth="1"/>
    <col min="5660" max="5660" width="11.85546875" style="143" bestFit="1" customWidth="1"/>
    <col min="5661" max="5664" width="15.42578125" style="143" bestFit="1" customWidth="1"/>
    <col min="5665" max="5665" width="13.7109375" style="143" bestFit="1" customWidth="1"/>
    <col min="5666" max="5666" width="13.28515625" style="143" bestFit="1" customWidth="1"/>
    <col min="5667" max="5667" width="2.7109375" style="143" customWidth="1"/>
    <col min="5668" max="5668" width="10.7109375" style="143" customWidth="1"/>
    <col min="5669" max="5669" width="11.85546875" style="143" bestFit="1" customWidth="1"/>
    <col min="5670" max="5673" width="15.42578125" style="143" bestFit="1" customWidth="1"/>
    <col min="5674" max="5674" width="13.7109375" style="143" bestFit="1" customWidth="1"/>
    <col min="5675" max="5675" width="17.7109375" style="143" bestFit="1" customWidth="1"/>
    <col min="5676" max="5890" width="9.140625" style="143"/>
    <col min="5891" max="5891" width="20.42578125" style="143" bestFit="1" customWidth="1"/>
    <col min="5892" max="5895" width="0" style="143" hidden="1" customWidth="1"/>
    <col min="5896" max="5896" width="54.28515625" style="143" customWidth="1"/>
    <col min="5897" max="5897" width="0" style="143" hidden="1" customWidth="1"/>
    <col min="5898" max="5898" width="11.85546875" style="143" bestFit="1" customWidth="1"/>
    <col min="5899" max="5902" width="0" style="143" hidden="1" customWidth="1"/>
    <col min="5903" max="5903" width="10.5703125" style="143" bestFit="1" customWidth="1"/>
    <col min="5904" max="5904" width="0" style="143" hidden="1" customWidth="1"/>
    <col min="5905" max="5905" width="2.7109375" style="143" customWidth="1"/>
    <col min="5906" max="5906" width="0" style="143" hidden="1" customWidth="1"/>
    <col min="5907" max="5907" width="11.85546875" style="143" bestFit="1" customWidth="1"/>
    <col min="5908" max="5911" width="0" style="143" hidden="1" customWidth="1"/>
    <col min="5912" max="5912" width="10.5703125" style="143" bestFit="1" customWidth="1"/>
    <col min="5913" max="5913" width="0" style="143" hidden="1" customWidth="1"/>
    <col min="5914" max="5914" width="2.7109375" style="143" customWidth="1"/>
    <col min="5915" max="5915" width="12.42578125" style="143" bestFit="1" customWidth="1"/>
    <col min="5916" max="5916" width="11.85546875" style="143" bestFit="1" customWidth="1"/>
    <col min="5917" max="5920" width="15.42578125" style="143" bestFit="1" customWidth="1"/>
    <col min="5921" max="5921" width="13.7109375" style="143" bestFit="1" customWidth="1"/>
    <col min="5922" max="5922" width="13.28515625" style="143" bestFit="1" customWidth="1"/>
    <col min="5923" max="5923" width="2.7109375" style="143" customWidth="1"/>
    <col min="5924" max="5924" width="10.7109375" style="143" customWidth="1"/>
    <col min="5925" max="5925" width="11.85546875" style="143" bestFit="1" customWidth="1"/>
    <col min="5926" max="5929" width="15.42578125" style="143" bestFit="1" customWidth="1"/>
    <col min="5930" max="5930" width="13.7109375" style="143" bestFit="1" customWidth="1"/>
    <col min="5931" max="5931" width="17.7109375" style="143" bestFit="1" customWidth="1"/>
    <col min="5932" max="6146" width="9.140625" style="143"/>
    <col min="6147" max="6147" width="20.42578125" style="143" bestFit="1" customWidth="1"/>
    <col min="6148" max="6151" width="0" style="143" hidden="1" customWidth="1"/>
    <col min="6152" max="6152" width="54.28515625" style="143" customWidth="1"/>
    <col min="6153" max="6153" width="0" style="143" hidden="1" customWidth="1"/>
    <col min="6154" max="6154" width="11.85546875" style="143" bestFit="1" customWidth="1"/>
    <col min="6155" max="6158" width="0" style="143" hidden="1" customWidth="1"/>
    <col min="6159" max="6159" width="10.5703125" style="143" bestFit="1" customWidth="1"/>
    <col min="6160" max="6160" width="0" style="143" hidden="1" customWidth="1"/>
    <col min="6161" max="6161" width="2.7109375" style="143" customWidth="1"/>
    <col min="6162" max="6162" width="0" style="143" hidden="1" customWidth="1"/>
    <col min="6163" max="6163" width="11.85546875" style="143" bestFit="1" customWidth="1"/>
    <col min="6164" max="6167" width="0" style="143" hidden="1" customWidth="1"/>
    <col min="6168" max="6168" width="10.5703125" style="143" bestFit="1" customWidth="1"/>
    <col min="6169" max="6169" width="0" style="143" hidden="1" customWidth="1"/>
    <col min="6170" max="6170" width="2.7109375" style="143" customWidth="1"/>
    <col min="6171" max="6171" width="12.42578125" style="143" bestFit="1" customWidth="1"/>
    <col min="6172" max="6172" width="11.85546875" style="143" bestFit="1" customWidth="1"/>
    <col min="6173" max="6176" width="15.42578125" style="143" bestFit="1" customWidth="1"/>
    <col min="6177" max="6177" width="13.7109375" style="143" bestFit="1" customWidth="1"/>
    <col min="6178" max="6178" width="13.28515625" style="143" bestFit="1" customWidth="1"/>
    <col min="6179" max="6179" width="2.7109375" style="143" customWidth="1"/>
    <col min="6180" max="6180" width="10.7109375" style="143" customWidth="1"/>
    <col min="6181" max="6181" width="11.85546875" style="143" bestFit="1" customWidth="1"/>
    <col min="6182" max="6185" width="15.42578125" style="143" bestFit="1" customWidth="1"/>
    <col min="6186" max="6186" width="13.7109375" style="143" bestFit="1" customWidth="1"/>
    <col min="6187" max="6187" width="17.7109375" style="143" bestFit="1" customWidth="1"/>
    <col min="6188" max="6402" width="9.140625" style="143"/>
    <col min="6403" max="6403" width="20.42578125" style="143" bestFit="1" customWidth="1"/>
    <col min="6404" max="6407" width="0" style="143" hidden="1" customWidth="1"/>
    <col min="6408" max="6408" width="54.28515625" style="143" customWidth="1"/>
    <col min="6409" max="6409" width="0" style="143" hidden="1" customWidth="1"/>
    <col min="6410" max="6410" width="11.85546875" style="143" bestFit="1" customWidth="1"/>
    <col min="6411" max="6414" width="0" style="143" hidden="1" customWidth="1"/>
    <col min="6415" max="6415" width="10.5703125" style="143" bestFit="1" customWidth="1"/>
    <col min="6416" max="6416" width="0" style="143" hidden="1" customWidth="1"/>
    <col min="6417" max="6417" width="2.7109375" style="143" customWidth="1"/>
    <col min="6418" max="6418" width="0" style="143" hidden="1" customWidth="1"/>
    <col min="6419" max="6419" width="11.85546875" style="143" bestFit="1" customWidth="1"/>
    <col min="6420" max="6423" width="0" style="143" hidden="1" customWidth="1"/>
    <col min="6424" max="6424" width="10.5703125" style="143" bestFit="1" customWidth="1"/>
    <col min="6425" max="6425" width="0" style="143" hidden="1" customWidth="1"/>
    <col min="6426" max="6426" width="2.7109375" style="143" customWidth="1"/>
    <col min="6427" max="6427" width="12.42578125" style="143" bestFit="1" customWidth="1"/>
    <col min="6428" max="6428" width="11.85546875" style="143" bestFit="1" customWidth="1"/>
    <col min="6429" max="6432" width="15.42578125" style="143" bestFit="1" customWidth="1"/>
    <col min="6433" max="6433" width="13.7109375" style="143" bestFit="1" customWidth="1"/>
    <col min="6434" max="6434" width="13.28515625" style="143" bestFit="1" customWidth="1"/>
    <col min="6435" max="6435" width="2.7109375" style="143" customWidth="1"/>
    <col min="6436" max="6436" width="10.7109375" style="143" customWidth="1"/>
    <col min="6437" max="6437" width="11.85546875" style="143" bestFit="1" customWidth="1"/>
    <col min="6438" max="6441" width="15.42578125" style="143" bestFit="1" customWidth="1"/>
    <col min="6442" max="6442" width="13.7109375" style="143" bestFit="1" customWidth="1"/>
    <col min="6443" max="6443" width="17.7109375" style="143" bestFit="1" customWidth="1"/>
    <col min="6444" max="6658" width="9.140625" style="143"/>
    <col min="6659" max="6659" width="20.42578125" style="143" bestFit="1" customWidth="1"/>
    <col min="6660" max="6663" width="0" style="143" hidden="1" customWidth="1"/>
    <col min="6664" max="6664" width="54.28515625" style="143" customWidth="1"/>
    <col min="6665" max="6665" width="0" style="143" hidden="1" customWidth="1"/>
    <col min="6666" max="6666" width="11.85546875" style="143" bestFit="1" customWidth="1"/>
    <col min="6667" max="6670" width="0" style="143" hidden="1" customWidth="1"/>
    <col min="6671" max="6671" width="10.5703125" style="143" bestFit="1" customWidth="1"/>
    <col min="6672" max="6672" width="0" style="143" hidden="1" customWidth="1"/>
    <col min="6673" max="6673" width="2.7109375" style="143" customWidth="1"/>
    <col min="6674" max="6674" width="0" style="143" hidden="1" customWidth="1"/>
    <col min="6675" max="6675" width="11.85546875" style="143" bestFit="1" customWidth="1"/>
    <col min="6676" max="6679" width="0" style="143" hidden="1" customWidth="1"/>
    <col min="6680" max="6680" width="10.5703125" style="143" bestFit="1" customWidth="1"/>
    <col min="6681" max="6681" width="0" style="143" hidden="1" customWidth="1"/>
    <col min="6682" max="6682" width="2.7109375" style="143" customWidth="1"/>
    <col min="6683" max="6683" width="12.42578125" style="143" bestFit="1" customWidth="1"/>
    <col min="6684" max="6684" width="11.85546875" style="143" bestFit="1" customWidth="1"/>
    <col min="6685" max="6688" width="15.42578125" style="143" bestFit="1" customWidth="1"/>
    <col min="6689" max="6689" width="13.7109375" style="143" bestFit="1" customWidth="1"/>
    <col min="6690" max="6690" width="13.28515625" style="143" bestFit="1" customWidth="1"/>
    <col min="6691" max="6691" width="2.7109375" style="143" customWidth="1"/>
    <col min="6692" max="6692" width="10.7109375" style="143" customWidth="1"/>
    <col min="6693" max="6693" width="11.85546875" style="143" bestFit="1" customWidth="1"/>
    <col min="6694" max="6697" width="15.42578125" style="143" bestFit="1" customWidth="1"/>
    <col min="6698" max="6698" width="13.7109375" style="143" bestFit="1" customWidth="1"/>
    <col min="6699" max="6699" width="17.7109375" style="143" bestFit="1" customWidth="1"/>
    <col min="6700" max="6914" width="9.140625" style="143"/>
    <col min="6915" max="6915" width="20.42578125" style="143" bestFit="1" customWidth="1"/>
    <col min="6916" max="6919" width="0" style="143" hidden="1" customWidth="1"/>
    <col min="6920" max="6920" width="54.28515625" style="143" customWidth="1"/>
    <col min="6921" max="6921" width="0" style="143" hidden="1" customWidth="1"/>
    <col min="6922" max="6922" width="11.85546875" style="143" bestFit="1" customWidth="1"/>
    <col min="6923" max="6926" width="0" style="143" hidden="1" customWidth="1"/>
    <col min="6927" max="6927" width="10.5703125" style="143" bestFit="1" customWidth="1"/>
    <col min="6928" max="6928" width="0" style="143" hidden="1" customWidth="1"/>
    <col min="6929" max="6929" width="2.7109375" style="143" customWidth="1"/>
    <col min="6930" max="6930" width="0" style="143" hidden="1" customWidth="1"/>
    <col min="6931" max="6931" width="11.85546875" style="143" bestFit="1" customWidth="1"/>
    <col min="6932" max="6935" width="0" style="143" hidden="1" customWidth="1"/>
    <col min="6936" max="6936" width="10.5703125" style="143" bestFit="1" customWidth="1"/>
    <col min="6937" max="6937" width="0" style="143" hidden="1" customWidth="1"/>
    <col min="6938" max="6938" width="2.7109375" style="143" customWidth="1"/>
    <col min="6939" max="6939" width="12.42578125" style="143" bestFit="1" customWidth="1"/>
    <col min="6940" max="6940" width="11.85546875" style="143" bestFit="1" customWidth="1"/>
    <col min="6941" max="6944" width="15.42578125" style="143" bestFit="1" customWidth="1"/>
    <col min="6945" max="6945" width="13.7109375" style="143" bestFit="1" customWidth="1"/>
    <col min="6946" max="6946" width="13.28515625" style="143" bestFit="1" customWidth="1"/>
    <col min="6947" max="6947" width="2.7109375" style="143" customWidth="1"/>
    <col min="6948" max="6948" width="10.7109375" style="143" customWidth="1"/>
    <col min="6949" max="6949" width="11.85546875" style="143" bestFit="1" customWidth="1"/>
    <col min="6950" max="6953" width="15.42578125" style="143" bestFit="1" customWidth="1"/>
    <col min="6954" max="6954" width="13.7109375" style="143" bestFit="1" customWidth="1"/>
    <col min="6955" max="6955" width="17.7109375" style="143" bestFit="1" customWidth="1"/>
    <col min="6956" max="7170" width="9.140625" style="143"/>
    <col min="7171" max="7171" width="20.42578125" style="143" bestFit="1" customWidth="1"/>
    <col min="7172" max="7175" width="0" style="143" hidden="1" customWidth="1"/>
    <col min="7176" max="7176" width="54.28515625" style="143" customWidth="1"/>
    <col min="7177" max="7177" width="0" style="143" hidden="1" customWidth="1"/>
    <col min="7178" max="7178" width="11.85546875" style="143" bestFit="1" customWidth="1"/>
    <col min="7179" max="7182" width="0" style="143" hidden="1" customWidth="1"/>
    <col min="7183" max="7183" width="10.5703125" style="143" bestFit="1" customWidth="1"/>
    <col min="7184" max="7184" width="0" style="143" hidden="1" customWidth="1"/>
    <col min="7185" max="7185" width="2.7109375" style="143" customWidth="1"/>
    <col min="7186" max="7186" width="0" style="143" hidden="1" customWidth="1"/>
    <col min="7187" max="7187" width="11.85546875" style="143" bestFit="1" customWidth="1"/>
    <col min="7188" max="7191" width="0" style="143" hidden="1" customWidth="1"/>
    <col min="7192" max="7192" width="10.5703125" style="143" bestFit="1" customWidth="1"/>
    <col min="7193" max="7193" width="0" style="143" hidden="1" customWidth="1"/>
    <col min="7194" max="7194" width="2.7109375" style="143" customWidth="1"/>
    <col min="7195" max="7195" width="12.42578125" style="143" bestFit="1" customWidth="1"/>
    <col min="7196" max="7196" width="11.85546875" style="143" bestFit="1" customWidth="1"/>
    <col min="7197" max="7200" width="15.42578125" style="143" bestFit="1" customWidth="1"/>
    <col min="7201" max="7201" width="13.7109375" style="143" bestFit="1" customWidth="1"/>
    <col min="7202" max="7202" width="13.28515625" style="143" bestFit="1" customWidth="1"/>
    <col min="7203" max="7203" width="2.7109375" style="143" customWidth="1"/>
    <col min="7204" max="7204" width="10.7109375" style="143" customWidth="1"/>
    <col min="7205" max="7205" width="11.85546875" style="143" bestFit="1" customWidth="1"/>
    <col min="7206" max="7209" width="15.42578125" style="143" bestFit="1" customWidth="1"/>
    <col min="7210" max="7210" width="13.7109375" style="143" bestFit="1" customWidth="1"/>
    <col min="7211" max="7211" width="17.7109375" style="143" bestFit="1" customWidth="1"/>
    <col min="7212" max="7426" width="9.140625" style="143"/>
    <col min="7427" max="7427" width="20.42578125" style="143" bestFit="1" customWidth="1"/>
    <col min="7428" max="7431" width="0" style="143" hidden="1" customWidth="1"/>
    <col min="7432" max="7432" width="54.28515625" style="143" customWidth="1"/>
    <col min="7433" max="7433" width="0" style="143" hidden="1" customWidth="1"/>
    <col min="7434" max="7434" width="11.85546875" style="143" bestFit="1" customWidth="1"/>
    <col min="7435" max="7438" width="0" style="143" hidden="1" customWidth="1"/>
    <col min="7439" max="7439" width="10.5703125" style="143" bestFit="1" customWidth="1"/>
    <col min="7440" max="7440" width="0" style="143" hidden="1" customWidth="1"/>
    <col min="7441" max="7441" width="2.7109375" style="143" customWidth="1"/>
    <col min="7442" max="7442" width="0" style="143" hidden="1" customWidth="1"/>
    <col min="7443" max="7443" width="11.85546875" style="143" bestFit="1" customWidth="1"/>
    <col min="7444" max="7447" width="0" style="143" hidden="1" customWidth="1"/>
    <col min="7448" max="7448" width="10.5703125" style="143" bestFit="1" customWidth="1"/>
    <col min="7449" max="7449" width="0" style="143" hidden="1" customWidth="1"/>
    <col min="7450" max="7450" width="2.7109375" style="143" customWidth="1"/>
    <col min="7451" max="7451" width="12.42578125" style="143" bestFit="1" customWidth="1"/>
    <col min="7452" max="7452" width="11.85546875" style="143" bestFit="1" customWidth="1"/>
    <col min="7453" max="7456" width="15.42578125" style="143" bestFit="1" customWidth="1"/>
    <col min="7457" max="7457" width="13.7109375" style="143" bestFit="1" customWidth="1"/>
    <col min="7458" max="7458" width="13.28515625" style="143" bestFit="1" customWidth="1"/>
    <col min="7459" max="7459" width="2.7109375" style="143" customWidth="1"/>
    <col min="7460" max="7460" width="10.7109375" style="143" customWidth="1"/>
    <col min="7461" max="7461" width="11.85546875" style="143" bestFit="1" customWidth="1"/>
    <col min="7462" max="7465" width="15.42578125" style="143" bestFit="1" customWidth="1"/>
    <col min="7466" max="7466" width="13.7109375" style="143" bestFit="1" customWidth="1"/>
    <col min="7467" max="7467" width="17.7109375" style="143" bestFit="1" customWidth="1"/>
    <col min="7468" max="7682" width="9.140625" style="143"/>
    <col min="7683" max="7683" width="20.42578125" style="143" bestFit="1" customWidth="1"/>
    <col min="7684" max="7687" width="0" style="143" hidden="1" customWidth="1"/>
    <col min="7688" max="7688" width="54.28515625" style="143" customWidth="1"/>
    <col min="7689" max="7689" width="0" style="143" hidden="1" customWidth="1"/>
    <col min="7690" max="7690" width="11.85546875" style="143" bestFit="1" customWidth="1"/>
    <col min="7691" max="7694" width="0" style="143" hidden="1" customWidth="1"/>
    <col min="7695" max="7695" width="10.5703125" style="143" bestFit="1" customWidth="1"/>
    <col min="7696" max="7696" width="0" style="143" hidden="1" customWidth="1"/>
    <col min="7697" max="7697" width="2.7109375" style="143" customWidth="1"/>
    <col min="7698" max="7698" width="0" style="143" hidden="1" customWidth="1"/>
    <col min="7699" max="7699" width="11.85546875" style="143" bestFit="1" customWidth="1"/>
    <col min="7700" max="7703" width="0" style="143" hidden="1" customWidth="1"/>
    <col min="7704" max="7704" width="10.5703125" style="143" bestFit="1" customWidth="1"/>
    <col min="7705" max="7705" width="0" style="143" hidden="1" customWidth="1"/>
    <col min="7706" max="7706" width="2.7109375" style="143" customWidth="1"/>
    <col min="7707" max="7707" width="12.42578125" style="143" bestFit="1" customWidth="1"/>
    <col min="7708" max="7708" width="11.85546875" style="143" bestFit="1" customWidth="1"/>
    <col min="7709" max="7712" width="15.42578125" style="143" bestFit="1" customWidth="1"/>
    <col min="7713" max="7713" width="13.7109375" style="143" bestFit="1" customWidth="1"/>
    <col min="7714" max="7714" width="13.28515625" style="143" bestFit="1" customWidth="1"/>
    <col min="7715" max="7715" width="2.7109375" style="143" customWidth="1"/>
    <col min="7716" max="7716" width="10.7109375" style="143" customWidth="1"/>
    <col min="7717" max="7717" width="11.85546875" style="143" bestFit="1" customWidth="1"/>
    <col min="7718" max="7721" width="15.42578125" style="143" bestFit="1" customWidth="1"/>
    <col min="7722" max="7722" width="13.7109375" style="143" bestFit="1" customWidth="1"/>
    <col min="7723" max="7723" width="17.7109375" style="143" bestFit="1" customWidth="1"/>
    <col min="7724" max="7938" width="9.140625" style="143"/>
    <col min="7939" max="7939" width="20.42578125" style="143" bestFit="1" customWidth="1"/>
    <col min="7940" max="7943" width="0" style="143" hidden="1" customWidth="1"/>
    <col min="7944" max="7944" width="54.28515625" style="143" customWidth="1"/>
    <col min="7945" max="7945" width="0" style="143" hidden="1" customWidth="1"/>
    <col min="7946" max="7946" width="11.85546875" style="143" bestFit="1" customWidth="1"/>
    <col min="7947" max="7950" width="0" style="143" hidden="1" customWidth="1"/>
    <col min="7951" max="7951" width="10.5703125" style="143" bestFit="1" customWidth="1"/>
    <col min="7952" max="7952" width="0" style="143" hidden="1" customWidth="1"/>
    <col min="7953" max="7953" width="2.7109375" style="143" customWidth="1"/>
    <col min="7954" max="7954" width="0" style="143" hidden="1" customWidth="1"/>
    <col min="7955" max="7955" width="11.85546875" style="143" bestFit="1" customWidth="1"/>
    <col min="7956" max="7959" width="0" style="143" hidden="1" customWidth="1"/>
    <col min="7960" max="7960" width="10.5703125" style="143" bestFit="1" customWidth="1"/>
    <col min="7961" max="7961" width="0" style="143" hidden="1" customWidth="1"/>
    <col min="7962" max="7962" width="2.7109375" style="143" customWidth="1"/>
    <col min="7963" max="7963" width="12.42578125" style="143" bestFit="1" customWidth="1"/>
    <col min="7964" max="7964" width="11.85546875" style="143" bestFit="1" customWidth="1"/>
    <col min="7965" max="7968" width="15.42578125" style="143" bestFit="1" customWidth="1"/>
    <col min="7969" max="7969" width="13.7109375" style="143" bestFit="1" customWidth="1"/>
    <col min="7970" max="7970" width="13.28515625" style="143" bestFit="1" customWidth="1"/>
    <col min="7971" max="7971" width="2.7109375" style="143" customWidth="1"/>
    <col min="7972" max="7972" width="10.7109375" style="143" customWidth="1"/>
    <col min="7973" max="7973" width="11.85546875" style="143" bestFit="1" customWidth="1"/>
    <col min="7974" max="7977" width="15.42578125" style="143" bestFit="1" customWidth="1"/>
    <col min="7978" max="7978" width="13.7109375" style="143" bestFit="1" customWidth="1"/>
    <col min="7979" max="7979" width="17.7109375" style="143" bestFit="1" customWidth="1"/>
    <col min="7980" max="8194" width="9.140625" style="143"/>
    <col min="8195" max="8195" width="20.42578125" style="143" bestFit="1" customWidth="1"/>
    <col min="8196" max="8199" width="0" style="143" hidden="1" customWidth="1"/>
    <col min="8200" max="8200" width="54.28515625" style="143" customWidth="1"/>
    <col min="8201" max="8201" width="0" style="143" hidden="1" customWidth="1"/>
    <col min="8202" max="8202" width="11.85546875" style="143" bestFit="1" customWidth="1"/>
    <col min="8203" max="8206" width="0" style="143" hidden="1" customWidth="1"/>
    <col min="8207" max="8207" width="10.5703125" style="143" bestFit="1" customWidth="1"/>
    <col min="8208" max="8208" width="0" style="143" hidden="1" customWidth="1"/>
    <col min="8209" max="8209" width="2.7109375" style="143" customWidth="1"/>
    <col min="8210" max="8210" width="0" style="143" hidden="1" customWidth="1"/>
    <col min="8211" max="8211" width="11.85546875" style="143" bestFit="1" customWidth="1"/>
    <col min="8212" max="8215" width="0" style="143" hidden="1" customWidth="1"/>
    <col min="8216" max="8216" width="10.5703125" style="143" bestFit="1" customWidth="1"/>
    <col min="8217" max="8217" width="0" style="143" hidden="1" customWidth="1"/>
    <col min="8218" max="8218" width="2.7109375" style="143" customWidth="1"/>
    <col min="8219" max="8219" width="12.42578125" style="143" bestFit="1" customWidth="1"/>
    <col min="8220" max="8220" width="11.85546875" style="143" bestFit="1" customWidth="1"/>
    <col min="8221" max="8224" width="15.42578125" style="143" bestFit="1" customWidth="1"/>
    <col min="8225" max="8225" width="13.7109375" style="143" bestFit="1" customWidth="1"/>
    <col min="8226" max="8226" width="13.28515625" style="143" bestFit="1" customWidth="1"/>
    <col min="8227" max="8227" width="2.7109375" style="143" customWidth="1"/>
    <col min="8228" max="8228" width="10.7109375" style="143" customWidth="1"/>
    <col min="8229" max="8229" width="11.85546875" style="143" bestFit="1" customWidth="1"/>
    <col min="8230" max="8233" width="15.42578125" style="143" bestFit="1" customWidth="1"/>
    <col min="8234" max="8234" width="13.7109375" style="143" bestFit="1" customWidth="1"/>
    <col min="8235" max="8235" width="17.7109375" style="143" bestFit="1" customWidth="1"/>
    <col min="8236" max="8450" width="9.140625" style="143"/>
    <col min="8451" max="8451" width="20.42578125" style="143" bestFit="1" customWidth="1"/>
    <col min="8452" max="8455" width="0" style="143" hidden="1" customWidth="1"/>
    <col min="8456" max="8456" width="54.28515625" style="143" customWidth="1"/>
    <col min="8457" max="8457" width="0" style="143" hidden="1" customWidth="1"/>
    <col min="8458" max="8458" width="11.85546875" style="143" bestFit="1" customWidth="1"/>
    <col min="8459" max="8462" width="0" style="143" hidden="1" customWidth="1"/>
    <col min="8463" max="8463" width="10.5703125" style="143" bestFit="1" customWidth="1"/>
    <col min="8464" max="8464" width="0" style="143" hidden="1" customWidth="1"/>
    <col min="8465" max="8465" width="2.7109375" style="143" customWidth="1"/>
    <col min="8466" max="8466" width="0" style="143" hidden="1" customWidth="1"/>
    <col min="8467" max="8467" width="11.85546875" style="143" bestFit="1" customWidth="1"/>
    <col min="8468" max="8471" width="0" style="143" hidden="1" customWidth="1"/>
    <col min="8472" max="8472" width="10.5703125" style="143" bestFit="1" customWidth="1"/>
    <col min="8473" max="8473" width="0" style="143" hidden="1" customWidth="1"/>
    <col min="8474" max="8474" width="2.7109375" style="143" customWidth="1"/>
    <col min="8475" max="8475" width="12.42578125" style="143" bestFit="1" customWidth="1"/>
    <col min="8476" max="8476" width="11.85546875" style="143" bestFit="1" customWidth="1"/>
    <col min="8477" max="8480" width="15.42578125" style="143" bestFit="1" customWidth="1"/>
    <col min="8481" max="8481" width="13.7109375" style="143" bestFit="1" customWidth="1"/>
    <col min="8482" max="8482" width="13.28515625" style="143" bestFit="1" customWidth="1"/>
    <col min="8483" max="8483" width="2.7109375" style="143" customWidth="1"/>
    <col min="8484" max="8484" width="10.7109375" style="143" customWidth="1"/>
    <col min="8485" max="8485" width="11.85546875" style="143" bestFit="1" customWidth="1"/>
    <col min="8486" max="8489" width="15.42578125" style="143" bestFit="1" customWidth="1"/>
    <col min="8490" max="8490" width="13.7109375" style="143" bestFit="1" customWidth="1"/>
    <col min="8491" max="8491" width="17.7109375" style="143" bestFit="1" customWidth="1"/>
    <col min="8492" max="8706" width="9.140625" style="143"/>
    <col min="8707" max="8707" width="20.42578125" style="143" bestFit="1" customWidth="1"/>
    <col min="8708" max="8711" width="0" style="143" hidden="1" customWidth="1"/>
    <col min="8712" max="8712" width="54.28515625" style="143" customWidth="1"/>
    <col min="8713" max="8713" width="0" style="143" hidden="1" customWidth="1"/>
    <col min="8714" max="8714" width="11.85546875" style="143" bestFit="1" customWidth="1"/>
    <col min="8715" max="8718" width="0" style="143" hidden="1" customWidth="1"/>
    <col min="8719" max="8719" width="10.5703125" style="143" bestFit="1" customWidth="1"/>
    <col min="8720" max="8720" width="0" style="143" hidden="1" customWidth="1"/>
    <col min="8721" max="8721" width="2.7109375" style="143" customWidth="1"/>
    <col min="8722" max="8722" width="0" style="143" hidden="1" customWidth="1"/>
    <col min="8723" max="8723" width="11.85546875" style="143" bestFit="1" customWidth="1"/>
    <col min="8724" max="8727" width="0" style="143" hidden="1" customWidth="1"/>
    <col min="8728" max="8728" width="10.5703125" style="143" bestFit="1" customWidth="1"/>
    <col min="8729" max="8729" width="0" style="143" hidden="1" customWidth="1"/>
    <col min="8730" max="8730" width="2.7109375" style="143" customWidth="1"/>
    <col min="8731" max="8731" width="12.42578125" style="143" bestFit="1" customWidth="1"/>
    <col min="8732" max="8732" width="11.85546875" style="143" bestFit="1" customWidth="1"/>
    <col min="8733" max="8736" width="15.42578125" style="143" bestFit="1" customWidth="1"/>
    <col min="8737" max="8737" width="13.7109375" style="143" bestFit="1" customWidth="1"/>
    <col min="8738" max="8738" width="13.28515625" style="143" bestFit="1" customWidth="1"/>
    <col min="8739" max="8739" width="2.7109375" style="143" customWidth="1"/>
    <col min="8740" max="8740" width="10.7109375" style="143" customWidth="1"/>
    <col min="8741" max="8741" width="11.85546875" style="143" bestFit="1" customWidth="1"/>
    <col min="8742" max="8745" width="15.42578125" style="143" bestFit="1" customWidth="1"/>
    <col min="8746" max="8746" width="13.7109375" style="143" bestFit="1" customWidth="1"/>
    <col min="8747" max="8747" width="17.7109375" style="143" bestFit="1" customWidth="1"/>
    <col min="8748" max="8962" width="9.140625" style="143"/>
    <col min="8963" max="8963" width="20.42578125" style="143" bestFit="1" customWidth="1"/>
    <col min="8964" max="8967" width="0" style="143" hidden="1" customWidth="1"/>
    <col min="8968" max="8968" width="54.28515625" style="143" customWidth="1"/>
    <col min="8969" max="8969" width="0" style="143" hidden="1" customWidth="1"/>
    <col min="8970" max="8970" width="11.85546875" style="143" bestFit="1" customWidth="1"/>
    <col min="8971" max="8974" width="0" style="143" hidden="1" customWidth="1"/>
    <col min="8975" max="8975" width="10.5703125" style="143" bestFit="1" customWidth="1"/>
    <col min="8976" max="8976" width="0" style="143" hidden="1" customWidth="1"/>
    <col min="8977" max="8977" width="2.7109375" style="143" customWidth="1"/>
    <col min="8978" max="8978" width="0" style="143" hidden="1" customWidth="1"/>
    <col min="8979" max="8979" width="11.85546875" style="143" bestFit="1" customWidth="1"/>
    <col min="8980" max="8983" width="0" style="143" hidden="1" customWidth="1"/>
    <col min="8984" max="8984" width="10.5703125" style="143" bestFit="1" customWidth="1"/>
    <col min="8985" max="8985" width="0" style="143" hidden="1" customWidth="1"/>
    <col min="8986" max="8986" width="2.7109375" style="143" customWidth="1"/>
    <col min="8987" max="8987" width="12.42578125" style="143" bestFit="1" customWidth="1"/>
    <col min="8988" max="8988" width="11.85546875" style="143" bestFit="1" customWidth="1"/>
    <col min="8989" max="8992" width="15.42578125" style="143" bestFit="1" customWidth="1"/>
    <col min="8993" max="8993" width="13.7109375" style="143" bestFit="1" customWidth="1"/>
    <col min="8994" max="8994" width="13.28515625" style="143" bestFit="1" customWidth="1"/>
    <col min="8995" max="8995" width="2.7109375" style="143" customWidth="1"/>
    <col min="8996" max="8996" width="10.7109375" style="143" customWidth="1"/>
    <col min="8997" max="8997" width="11.85546875" style="143" bestFit="1" customWidth="1"/>
    <col min="8998" max="9001" width="15.42578125" style="143" bestFit="1" customWidth="1"/>
    <col min="9002" max="9002" width="13.7109375" style="143" bestFit="1" customWidth="1"/>
    <col min="9003" max="9003" width="17.7109375" style="143" bestFit="1" customWidth="1"/>
    <col min="9004" max="9218" width="9.140625" style="143"/>
    <col min="9219" max="9219" width="20.42578125" style="143" bestFit="1" customWidth="1"/>
    <col min="9220" max="9223" width="0" style="143" hidden="1" customWidth="1"/>
    <col min="9224" max="9224" width="54.28515625" style="143" customWidth="1"/>
    <col min="9225" max="9225" width="0" style="143" hidden="1" customWidth="1"/>
    <col min="9226" max="9226" width="11.85546875" style="143" bestFit="1" customWidth="1"/>
    <col min="9227" max="9230" width="0" style="143" hidden="1" customWidth="1"/>
    <col min="9231" max="9231" width="10.5703125" style="143" bestFit="1" customWidth="1"/>
    <col min="9232" max="9232" width="0" style="143" hidden="1" customWidth="1"/>
    <col min="9233" max="9233" width="2.7109375" style="143" customWidth="1"/>
    <col min="9234" max="9234" width="0" style="143" hidden="1" customWidth="1"/>
    <col min="9235" max="9235" width="11.85546875" style="143" bestFit="1" customWidth="1"/>
    <col min="9236" max="9239" width="0" style="143" hidden="1" customWidth="1"/>
    <col min="9240" max="9240" width="10.5703125" style="143" bestFit="1" customWidth="1"/>
    <col min="9241" max="9241" width="0" style="143" hidden="1" customWidth="1"/>
    <col min="9242" max="9242" width="2.7109375" style="143" customWidth="1"/>
    <col min="9243" max="9243" width="12.42578125" style="143" bestFit="1" customWidth="1"/>
    <col min="9244" max="9244" width="11.85546875" style="143" bestFit="1" customWidth="1"/>
    <col min="9245" max="9248" width="15.42578125" style="143" bestFit="1" customWidth="1"/>
    <col min="9249" max="9249" width="13.7109375" style="143" bestFit="1" customWidth="1"/>
    <col min="9250" max="9250" width="13.28515625" style="143" bestFit="1" customWidth="1"/>
    <col min="9251" max="9251" width="2.7109375" style="143" customWidth="1"/>
    <col min="9252" max="9252" width="10.7109375" style="143" customWidth="1"/>
    <col min="9253" max="9253" width="11.85546875" style="143" bestFit="1" customWidth="1"/>
    <col min="9254" max="9257" width="15.42578125" style="143" bestFit="1" customWidth="1"/>
    <col min="9258" max="9258" width="13.7109375" style="143" bestFit="1" customWidth="1"/>
    <col min="9259" max="9259" width="17.7109375" style="143" bestFit="1" customWidth="1"/>
    <col min="9260" max="9474" width="9.140625" style="143"/>
    <col min="9475" max="9475" width="20.42578125" style="143" bestFit="1" customWidth="1"/>
    <col min="9476" max="9479" width="0" style="143" hidden="1" customWidth="1"/>
    <col min="9480" max="9480" width="54.28515625" style="143" customWidth="1"/>
    <col min="9481" max="9481" width="0" style="143" hidden="1" customWidth="1"/>
    <col min="9482" max="9482" width="11.85546875" style="143" bestFit="1" customWidth="1"/>
    <col min="9483" max="9486" width="0" style="143" hidden="1" customWidth="1"/>
    <col min="9487" max="9487" width="10.5703125" style="143" bestFit="1" customWidth="1"/>
    <col min="9488" max="9488" width="0" style="143" hidden="1" customWidth="1"/>
    <col min="9489" max="9489" width="2.7109375" style="143" customWidth="1"/>
    <col min="9490" max="9490" width="0" style="143" hidden="1" customWidth="1"/>
    <col min="9491" max="9491" width="11.85546875" style="143" bestFit="1" customWidth="1"/>
    <col min="9492" max="9495" width="0" style="143" hidden="1" customWidth="1"/>
    <col min="9496" max="9496" width="10.5703125" style="143" bestFit="1" customWidth="1"/>
    <col min="9497" max="9497" width="0" style="143" hidden="1" customWidth="1"/>
    <col min="9498" max="9498" width="2.7109375" style="143" customWidth="1"/>
    <col min="9499" max="9499" width="12.42578125" style="143" bestFit="1" customWidth="1"/>
    <col min="9500" max="9500" width="11.85546875" style="143" bestFit="1" customWidth="1"/>
    <col min="9501" max="9504" width="15.42578125" style="143" bestFit="1" customWidth="1"/>
    <col min="9505" max="9505" width="13.7109375" style="143" bestFit="1" customWidth="1"/>
    <col min="9506" max="9506" width="13.28515625" style="143" bestFit="1" customWidth="1"/>
    <col min="9507" max="9507" width="2.7109375" style="143" customWidth="1"/>
    <col min="9508" max="9508" width="10.7109375" style="143" customWidth="1"/>
    <col min="9509" max="9509" width="11.85546875" style="143" bestFit="1" customWidth="1"/>
    <col min="9510" max="9513" width="15.42578125" style="143" bestFit="1" customWidth="1"/>
    <col min="9514" max="9514" width="13.7109375" style="143" bestFit="1" customWidth="1"/>
    <col min="9515" max="9515" width="17.7109375" style="143" bestFit="1" customWidth="1"/>
    <col min="9516" max="9730" width="9.140625" style="143"/>
    <col min="9731" max="9731" width="20.42578125" style="143" bestFit="1" customWidth="1"/>
    <col min="9732" max="9735" width="0" style="143" hidden="1" customWidth="1"/>
    <col min="9736" max="9736" width="54.28515625" style="143" customWidth="1"/>
    <col min="9737" max="9737" width="0" style="143" hidden="1" customWidth="1"/>
    <col min="9738" max="9738" width="11.85546875" style="143" bestFit="1" customWidth="1"/>
    <col min="9739" max="9742" width="0" style="143" hidden="1" customWidth="1"/>
    <col min="9743" max="9743" width="10.5703125" style="143" bestFit="1" customWidth="1"/>
    <col min="9744" max="9744" width="0" style="143" hidden="1" customWidth="1"/>
    <col min="9745" max="9745" width="2.7109375" style="143" customWidth="1"/>
    <col min="9746" max="9746" width="0" style="143" hidden="1" customWidth="1"/>
    <col min="9747" max="9747" width="11.85546875" style="143" bestFit="1" customWidth="1"/>
    <col min="9748" max="9751" width="0" style="143" hidden="1" customWidth="1"/>
    <col min="9752" max="9752" width="10.5703125" style="143" bestFit="1" customWidth="1"/>
    <col min="9753" max="9753" width="0" style="143" hidden="1" customWidth="1"/>
    <col min="9754" max="9754" width="2.7109375" style="143" customWidth="1"/>
    <col min="9755" max="9755" width="12.42578125" style="143" bestFit="1" customWidth="1"/>
    <col min="9756" max="9756" width="11.85546875" style="143" bestFit="1" customWidth="1"/>
    <col min="9757" max="9760" width="15.42578125" style="143" bestFit="1" customWidth="1"/>
    <col min="9761" max="9761" width="13.7109375" style="143" bestFit="1" customWidth="1"/>
    <col min="9762" max="9762" width="13.28515625" style="143" bestFit="1" customWidth="1"/>
    <col min="9763" max="9763" width="2.7109375" style="143" customWidth="1"/>
    <col min="9764" max="9764" width="10.7109375" style="143" customWidth="1"/>
    <col min="9765" max="9765" width="11.85546875" style="143" bestFit="1" customWidth="1"/>
    <col min="9766" max="9769" width="15.42578125" style="143" bestFit="1" customWidth="1"/>
    <col min="9770" max="9770" width="13.7109375" style="143" bestFit="1" customWidth="1"/>
    <col min="9771" max="9771" width="17.7109375" style="143" bestFit="1" customWidth="1"/>
    <col min="9772" max="9986" width="9.140625" style="143"/>
    <col min="9987" max="9987" width="20.42578125" style="143" bestFit="1" customWidth="1"/>
    <col min="9988" max="9991" width="0" style="143" hidden="1" customWidth="1"/>
    <col min="9992" max="9992" width="54.28515625" style="143" customWidth="1"/>
    <col min="9993" max="9993" width="0" style="143" hidden="1" customWidth="1"/>
    <col min="9994" max="9994" width="11.85546875" style="143" bestFit="1" customWidth="1"/>
    <col min="9995" max="9998" width="0" style="143" hidden="1" customWidth="1"/>
    <col min="9999" max="9999" width="10.5703125" style="143" bestFit="1" customWidth="1"/>
    <col min="10000" max="10000" width="0" style="143" hidden="1" customWidth="1"/>
    <col min="10001" max="10001" width="2.7109375" style="143" customWidth="1"/>
    <col min="10002" max="10002" width="0" style="143" hidden="1" customWidth="1"/>
    <col min="10003" max="10003" width="11.85546875" style="143" bestFit="1" customWidth="1"/>
    <col min="10004" max="10007" width="0" style="143" hidden="1" customWidth="1"/>
    <col min="10008" max="10008" width="10.5703125" style="143" bestFit="1" customWidth="1"/>
    <col min="10009" max="10009" width="0" style="143" hidden="1" customWidth="1"/>
    <col min="10010" max="10010" width="2.7109375" style="143" customWidth="1"/>
    <col min="10011" max="10011" width="12.42578125" style="143" bestFit="1" customWidth="1"/>
    <col min="10012" max="10012" width="11.85546875" style="143" bestFit="1" customWidth="1"/>
    <col min="10013" max="10016" width="15.42578125" style="143" bestFit="1" customWidth="1"/>
    <col min="10017" max="10017" width="13.7109375" style="143" bestFit="1" customWidth="1"/>
    <col min="10018" max="10018" width="13.28515625" style="143" bestFit="1" customWidth="1"/>
    <col min="10019" max="10019" width="2.7109375" style="143" customWidth="1"/>
    <col min="10020" max="10020" width="10.7109375" style="143" customWidth="1"/>
    <col min="10021" max="10021" width="11.85546875" style="143" bestFit="1" customWidth="1"/>
    <col min="10022" max="10025" width="15.42578125" style="143" bestFit="1" customWidth="1"/>
    <col min="10026" max="10026" width="13.7109375" style="143" bestFit="1" customWidth="1"/>
    <col min="10027" max="10027" width="17.7109375" style="143" bestFit="1" customWidth="1"/>
    <col min="10028" max="10242" width="9.140625" style="143"/>
    <col min="10243" max="10243" width="20.42578125" style="143" bestFit="1" customWidth="1"/>
    <col min="10244" max="10247" width="0" style="143" hidden="1" customWidth="1"/>
    <col min="10248" max="10248" width="54.28515625" style="143" customWidth="1"/>
    <col min="10249" max="10249" width="0" style="143" hidden="1" customWidth="1"/>
    <col min="10250" max="10250" width="11.85546875" style="143" bestFit="1" customWidth="1"/>
    <col min="10251" max="10254" width="0" style="143" hidden="1" customWidth="1"/>
    <col min="10255" max="10255" width="10.5703125" style="143" bestFit="1" customWidth="1"/>
    <col min="10256" max="10256" width="0" style="143" hidden="1" customWidth="1"/>
    <col min="10257" max="10257" width="2.7109375" style="143" customWidth="1"/>
    <col min="10258" max="10258" width="0" style="143" hidden="1" customWidth="1"/>
    <col min="10259" max="10259" width="11.85546875" style="143" bestFit="1" customWidth="1"/>
    <col min="10260" max="10263" width="0" style="143" hidden="1" customWidth="1"/>
    <col min="10264" max="10264" width="10.5703125" style="143" bestFit="1" customWidth="1"/>
    <col min="10265" max="10265" width="0" style="143" hidden="1" customWidth="1"/>
    <col min="10266" max="10266" width="2.7109375" style="143" customWidth="1"/>
    <col min="10267" max="10267" width="12.42578125" style="143" bestFit="1" customWidth="1"/>
    <col min="10268" max="10268" width="11.85546875" style="143" bestFit="1" customWidth="1"/>
    <col min="10269" max="10272" width="15.42578125" style="143" bestFit="1" customWidth="1"/>
    <col min="10273" max="10273" width="13.7109375" style="143" bestFit="1" customWidth="1"/>
    <col min="10274" max="10274" width="13.28515625" style="143" bestFit="1" customWidth="1"/>
    <col min="10275" max="10275" width="2.7109375" style="143" customWidth="1"/>
    <col min="10276" max="10276" width="10.7109375" style="143" customWidth="1"/>
    <col min="10277" max="10277" width="11.85546875" style="143" bestFit="1" customWidth="1"/>
    <col min="10278" max="10281" width="15.42578125" style="143" bestFit="1" customWidth="1"/>
    <col min="10282" max="10282" width="13.7109375" style="143" bestFit="1" customWidth="1"/>
    <col min="10283" max="10283" width="17.7109375" style="143" bestFit="1" customWidth="1"/>
    <col min="10284" max="10498" width="9.140625" style="143"/>
    <col min="10499" max="10499" width="20.42578125" style="143" bestFit="1" customWidth="1"/>
    <col min="10500" max="10503" width="0" style="143" hidden="1" customWidth="1"/>
    <col min="10504" max="10504" width="54.28515625" style="143" customWidth="1"/>
    <col min="10505" max="10505" width="0" style="143" hidden="1" customWidth="1"/>
    <col min="10506" max="10506" width="11.85546875" style="143" bestFit="1" customWidth="1"/>
    <col min="10507" max="10510" width="0" style="143" hidden="1" customWidth="1"/>
    <col min="10511" max="10511" width="10.5703125" style="143" bestFit="1" customWidth="1"/>
    <col min="10512" max="10512" width="0" style="143" hidden="1" customWidth="1"/>
    <col min="10513" max="10513" width="2.7109375" style="143" customWidth="1"/>
    <col min="10514" max="10514" width="0" style="143" hidden="1" customWidth="1"/>
    <col min="10515" max="10515" width="11.85546875" style="143" bestFit="1" customWidth="1"/>
    <col min="10516" max="10519" width="0" style="143" hidden="1" customWidth="1"/>
    <col min="10520" max="10520" width="10.5703125" style="143" bestFit="1" customWidth="1"/>
    <col min="10521" max="10521" width="0" style="143" hidden="1" customWidth="1"/>
    <col min="10522" max="10522" width="2.7109375" style="143" customWidth="1"/>
    <col min="10523" max="10523" width="12.42578125" style="143" bestFit="1" customWidth="1"/>
    <col min="10524" max="10524" width="11.85546875" style="143" bestFit="1" customWidth="1"/>
    <col min="10525" max="10528" width="15.42578125" style="143" bestFit="1" customWidth="1"/>
    <col min="10529" max="10529" width="13.7109375" style="143" bestFit="1" customWidth="1"/>
    <col min="10530" max="10530" width="13.28515625" style="143" bestFit="1" customWidth="1"/>
    <col min="10531" max="10531" width="2.7109375" style="143" customWidth="1"/>
    <col min="10532" max="10532" width="10.7109375" style="143" customWidth="1"/>
    <col min="10533" max="10533" width="11.85546875" style="143" bestFit="1" customWidth="1"/>
    <col min="10534" max="10537" width="15.42578125" style="143" bestFit="1" customWidth="1"/>
    <col min="10538" max="10538" width="13.7109375" style="143" bestFit="1" customWidth="1"/>
    <col min="10539" max="10539" width="17.7109375" style="143" bestFit="1" customWidth="1"/>
    <col min="10540" max="10754" width="9.140625" style="143"/>
    <col min="10755" max="10755" width="20.42578125" style="143" bestFit="1" customWidth="1"/>
    <col min="10756" max="10759" width="0" style="143" hidden="1" customWidth="1"/>
    <col min="10760" max="10760" width="54.28515625" style="143" customWidth="1"/>
    <col min="10761" max="10761" width="0" style="143" hidden="1" customWidth="1"/>
    <col min="10762" max="10762" width="11.85546875" style="143" bestFit="1" customWidth="1"/>
    <col min="10763" max="10766" width="0" style="143" hidden="1" customWidth="1"/>
    <col min="10767" max="10767" width="10.5703125" style="143" bestFit="1" customWidth="1"/>
    <col min="10768" max="10768" width="0" style="143" hidden="1" customWidth="1"/>
    <col min="10769" max="10769" width="2.7109375" style="143" customWidth="1"/>
    <col min="10770" max="10770" width="0" style="143" hidden="1" customWidth="1"/>
    <col min="10771" max="10771" width="11.85546875" style="143" bestFit="1" customWidth="1"/>
    <col min="10772" max="10775" width="0" style="143" hidden="1" customWidth="1"/>
    <col min="10776" max="10776" width="10.5703125" style="143" bestFit="1" customWidth="1"/>
    <col min="10777" max="10777" width="0" style="143" hidden="1" customWidth="1"/>
    <col min="10778" max="10778" width="2.7109375" style="143" customWidth="1"/>
    <col min="10779" max="10779" width="12.42578125" style="143" bestFit="1" customWidth="1"/>
    <col min="10780" max="10780" width="11.85546875" style="143" bestFit="1" customWidth="1"/>
    <col min="10781" max="10784" width="15.42578125" style="143" bestFit="1" customWidth="1"/>
    <col min="10785" max="10785" width="13.7109375" style="143" bestFit="1" customWidth="1"/>
    <col min="10786" max="10786" width="13.28515625" style="143" bestFit="1" customWidth="1"/>
    <col min="10787" max="10787" width="2.7109375" style="143" customWidth="1"/>
    <col min="10788" max="10788" width="10.7109375" style="143" customWidth="1"/>
    <col min="10789" max="10789" width="11.85546875" style="143" bestFit="1" customWidth="1"/>
    <col min="10790" max="10793" width="15.42578125" style="143" bestFit="1" customWidth="1"/>
    <col min="10794" max="10794" width="13.7109375" style="143" bestFit="1" customWidth="1"/>
    <col min="10795" max="10795" width="17.7109375" style="143" bestFit="1" customWidth="1"/>
    <col min="10796" max="11010" width="9.140625" style="143"/>
    <col min="11011" max="11011" width="20.42578125" style="143" bestFit="1" customWidth="1"/>
    <col min="11012" max="11015" width="0" style="143" hidden="1" customWidth="1"/>
    <col min="11016" max="11016" width="54.28515625" style="143" customWidth="1"/>
    <col min="11017" max="11017" width="0" style="143" hidden="1" customWidth="1"/>
    <col min="11018" max="11018" width="11.85546875" style="143" bestFit="1" customWidth="1"/>
    <col min="11019" max="11022" width="0" style="143" hidden="1" customWidth="1"/>
    <col min="11023" max="11023" width="10.5703125" style="143" bestFit="1" customWidth="1"/>
    <col min="11024" max="11024" width="0" style="143" hidden="1" customWidth="1"/>
    <col min="11025" max="11025" width="2.7109375" style="143" customWidth="1"/>
    <col min="11026" max="11026" width="0" style="143" hidden="1" customWidth="1"/>
    <col min="11027" max="11027" width="11.85546875" style="143" bestFit="1" customWidth="1"/>
    <col min="11028" max="11031" width="0" style="143" hidden="1" customWidth="1"/>
    <col min="11032" max="11032" width="10.5703125" style="143" bestFit="1" customWidth="1"/>
    <col min="11033" max="11033" width="0" style="143" hidden="1" customWidth="1"/>
    <col min="11034" max="11034" width="2.7109375" style="143" customWidth="1"/>
    <col min="11035" max="11035" width="12.42578125" style="143" bestFit="1" customWidth="1"/>
    <col min="11036" max="11036" width="11.85546875" style="143" bestFit="1" customWidth="1"/>
    <col min="11037" max="11040" width="15.42578125" style="143" bestFit="1" customWidth="1"/>
    <col min="11041" max="11041" width="13.7109375" style="143" bestFit="1" customWidth="1"/>
    <col min="11042" max="11042" width="13.28515625" style="143" bestFit="1" customWidth="1"/>
    <col min="11043" max="11043" width="2.7109375" style="143" customWidth="1"/>
    <col min="11044" max="11044" width="10.7109375" style="143" customWidth="1"/>
    <col min="11045" max="11045" width="11.85546875" style="143" bestFit="1" customWidth="1"/>
    <col min="11046" max="11049" width="15.42578125" style="143" bestFit="1" customWidth="1"/>
    <col min="11050" max="11050" width="13.7109375" style="143" bestFit="1" customWidth="1"/>
    <col min="11051" max="11051" width="17.7109375" style="143" bestFit="1" customWidth="1"/>
    <col min="11052" max="11266" width="9.140625" style="143"/>
    <col min="11267" max="11267" width="20.42578125" style="143" bestFit="1" customWidth="1"/>
    <col min="11268" max="11271" width="0" style="143" hidden="1" customWidth="1"/>
    <col min="11272" max="11272" width="54.28515625" style="143" customWidth="1"/>
    <col min="11273" max="11273" width="0" style="143" hidden="1" customWidth="1"/>
    <col min="11274" max="11274" width="11.85546875" style="143" bestFit="1" customWidth="1"/>
    <col min="11275" max="11278" width="0" style="143" hidden="1" customWidth="1"/>
    <col min="11279" max="11279" width="10.5703125" style="143" bestFit="1" customWidth="1"/>
    <col min="11280" max="11280" width="0" style="143" hidden="1" customWidth="1"/>
    <col min="11281" max="11281" width="2.7109375" style="143" customWidth="1"/>
    <col min="11282" max="11282" width="0" style="143" hidden="1" customWidth="1"/>
    <col min="11283" max="11283" width="11.85546875" style="143" bestFit="1" customWidth="1"/>
    <col min="11284" max="11287" width="0" style="143" hidden="1" customWidth="1"/>
    <col min="11288" max="11288" width="10.5703125" style="143" bestFit="1" customWidth="1"/>
    <col min="11289" max="11289" width="0" style="143" hidden="1" customWidth="1"/>
    <col min="11290" max="11290" width="2.7109375" style="143" customWidth="1"/>
    <col min="11291" max="11291" width="12.42578125" style="143" bestFit="1" customWidth="1"/>
    <col min="11292" max="11292" width="11.85546875" style="143" bestFit="1" customWidth="1"/>
    <col min="11293" max="11296" width="15.42578125" style="143" bestFit="1" customWidth="1"/>
    <col min="11297" max="11297" width="13.7109375" style="143" bestFit="1" customWidth="1"/>
    <col min="11298" max="11298" width="13.28515625" style="143" bestFit="1" customWidth="1"/>
    <col min="11299" max="11299" width="2.7109375" style="143" customWidth="1"/>
    <col min="11300" max="11300" width="10.7109375" style="143" customWidth="1"/>
    <col min="11301" max="11301" width="11.85546875" style="143" bestFit="1" customWidth="1"/>
    <col min="11302" max="11305" width="15.42578125" style="143" bestFit="1" customWidth="1"/>
    <col min="11306" max="11306" width="13.7109375" style="143" bestFit="1" customWidth="1"/>
    <col min="11307" max="11307" width="17.7109375" style="143" bestFit="1" customWidth="1"/>
    <col min="11308" max="11522" width="9.140625" style="143"/>
    <col min="11523" max="11523" width="20.42578125" style="143" bestFit="1" customWidth="1"/>
    <col min="11524" max="11527" width="0" style="143" hidden="1" customWidth="1"/>
    <col min="11528" max="11528" width="54.28515625" style="143" customWidth="1"/>
    <col min="11529" max="11529" width="0" style="143" hidden="1" customWidth="1"/>
    <col min="11530" max="11530" width="11.85546875" style="143" bestFit="1" customWidth="1"/>
    <col min="11531" max="11534" width="0" style="143" hidden="1" customWidth="1"/>
    <col min="11535" max="11535" width="10.5703125" style="143" bestFit="1" customWidth="1"/>
    <col min="11536" max="11536" width="0" style="143" hidden="1" customWidth="1"/>
    <col min="11537" max="11537" width="2.7109375" style="143" customWidth="1"/>
    <col min="11538" max="11538" width="0" style="143" hidden="1" customWidth="1"/>
    <col min="11539" max="11539" width="11.85546875" style="143" bestFit="1" customWidth="1"/>
    <col min="11540" max="11543" width="0" style="143" hidden="1" customWidth="1"/>
    <col min="11544" max="11544" width="10.5703125" style="143" bestFit="1" customWidth="1"/>
    <col min="11545" max="11545" width="0" style="143" hidden="1" customWidth="1"/>
    <col min="11546" max="11546" width="2.7109375" style="143" customWidth="1"/>
    <col min="11547" max="11547" width="12.42578125" style="143" bestFit="1" customWidth="1"/>
    <col min="11548" max="11548" width="11.85546875" style="143" bestFit="1" customWidth="1"/>
    <col min="11549" max="11552" width="15.42578125" style="143" bestFit="1" customWidth="1"/>
    <col min="11553" max="11553" width="13.7109375" style="143" bestFit="1" customWidth="1"/>
    <col min="11554" max="11554" width="13.28515625" style="143" bestFit="1" customWidth="1"/>
    <col min="11555" max="11555" width="2.7109375" style="143" customWidth="1"/>
    <col min="11556" max="11556" width="10.7109375" style="143" customWidth="1"/>
    <col min="11557" max="11557" width="11.85546875" style="143" bestFit="1" customWidth="1"/>
    <col min="11558" max="11561" width="15.42578125" style="143" bestFit="1" customWidth="1"/>
    <col min="11562" max="11562" width="13.7109375" style="143" bestFit="1" customWidth="1"/>
    <col min="11563" max="11563" width="17.7109375" style="143" bestFit="1" customWidth="1"/>
    <col min="11564" max="11778" width="9.140625" style="143"/>
    <col min="11779" max="11779" width="20.42578125" style="143" bestFit="1" customWidth="1"/>
    <col min="11780" max="11783" width="0" style="143" hidden="1" customWidth="1"/>
    <col min="11784" max="11784" width="54.28515625" style="143" customWidth="1"/>
    <col min="11785" max="11785" width="0" style="143" hidden="1" customWidth="1"/>
    <col min="11786" max="11786" width="11.85546875" style="143" bestFit="1" customWidth="1"/>
    <col min="11787" max="11790" width="0" style="143" hidden="1" customWidth="1"/>
    <col min="11791" max="11791" width="10.5703125" style="143" bestFit="1" customWidth="1"/>
    <col min="11792" max="11792" width="0" style="143" hidden="1" customWidth="1"/>
    <col min="11793" max="11793" width="2.7109375" style="143" customWidth="1"/>
    <col min="11794" max="11794" width="0" style="143" hidden="1" customWidth="1"/>
    <col min="11795" max="11795" width="11.85546875" style="143" bestFit="1" customWidth="1"/>
    <col min="11796" max="11799" width="0" style="143" hidden="1" customWidth="1"/>
    <col min="11800" max="11800" width="10.5703125" style="143" bestFit="1" customWidth="1"/>
    <col min="11801" max="11801" width="0" style="143" hidden="1" customWidth="1"/>
    <col min="11802" max="11802" width="2.7109375" style="143" customWidth="1"/>
    <col min="11803" max="11803" width="12.42578125" style="143" bestFit="1" customWidth="1"/>
    <col min="11804" max="11804" width="11.85546875" style="143" bestFit="1" customWidth="1"/>
    <col min="11805" max="11808" width="15.42578125" style="143" bestFit="1" customWidth="1"/>
    <col min="11809" max="11809" width="13.7109375" style="143" bestFit="1" customWidth="1"/>
    <col min="11810" max="11810" width="13.28515625" style="143" bestFit="1" customWidth="1"/>
    <col min="11811" max="11811" width="2.7109375" style="143" customWidth="1"/>
    <col min="11812" max="11812" width="10.7109375" style="143" customWidth="1"/>
    <col min="11813" max="11813" width="11.85546875" style="143" bestFit="1" customWidth="1"/>
    <col min="11814" max="11817" width="15.42578125" style="143" bestFit="1" customWidth="1"/>
    <col min="11818" max="11818" width="13.7109375" style="143" bestFit="1" customWidth="1"/>
    <col min="11819" max="11819" width="17.7109375" style="143" bestFit="1" customWidth="1"/>
    <col min="11820" max="12034" width="9.140625" style="143"/>
    <col min="12035" max="12035" width="20.42578125" style="143" bestFit="1" customWidth="1"/>
    <col min="12036" max="12039" width="0" style="143" hidden="1" customWidth="1"/>
    <col min="12040" max="12040" width="54.28515625" style="143" customWidth="1"/>
    <col min="12041" max="12041" width="0" style="143" hidden="1" customWidth="1"/>
    <col min="12042" max="12042" width="11.85546875" style="143" bestFit="1" customWidth="1"/>
    <col min="12043" max="12046" width="0" style="143" hidden="1" customWidth="1"/>
    <col min="12047" max="12047" width="10.5703125" style="143" bestFit="1" customWidth="1"/>
    <col min="12048" max="12048" width="0" style="143" hidden="1" customWidth="1"/>
    <col min="12049" max="12049" width="2.7109375" style="143" customWidth="1"/>
    <col min="12050" max="12050" width="0" style="143" hidden="1" customWidth="1"/>
    <col min="12051" max="12051" width="11.85546875" style="143" bestFit="1" customWidth="1"/>
    <col min="12052" max="12055" width="0" style="143" hidden="1" customWidth="1"/>
    <col min="12056" max="12056" width="10.5703125" style="143" bestFit="1" customWidth="1"/>
    <col min="12057" max="12057" width="0" style="143" hidden="1" customWidth="1"/>
    <col min="12058" max="12058" width="2.7109375" style="143" customWidth="1"/>
    <col min="12059" max="12059" width="12.42578125" style="143" bestFit="1" customWidth="1"/>
    <col min="12060" max="12060" width="11.85546875" style="143" bestFit="1" customWidth="1"/>
    <col min="12061" max="12064" width="15.42578125" style="143" bestFit="1" customWidth="1"/>
    <col min="12065" max="12065" width="13.7109375" style="143" bestFit="1" customWidth="1"/>
    <col min="12066" max="12066" width="13.28515625" style="143" bestFit="1" customWidth="1"/>
    <col min="12067" max="12067" width="2.7109375" style="143" customWidth="1"/>
    <col min="12068" max="12068" width="10.7109375" style="143" customWidth="1"/>
    <col min="12069" max="12069" width="11.85546875" style="143" bestFit="1" customWidth="1"/>
    <col min="12070" max="12073" width="15.42578125" style="143" bestFit="1" customWidth="1"/>
    <col min="12074" max="12074" width="13.7109375" style="143" bestFit="1" customWidth="1"/>
    <col min="12075" max="12075" width="17.7109375" style="143" bestFit="1" customWidth="1"/>
    <col min="12076" max="12290" width="9.140625" style="143"/>
    <col min="12291" max="12291" width="20.42578125" style="143" bestFit="1" customWidth="1"/>
    <col min="12292" max="12295" width="0" style="143" hidden="1" customWidth="1"/>
    <col min="12296" max="12296" width="54.28515625" style="143" customWidth="1"/>
    <col min="12297" max="12297" width="0" style="143" hidden="1" customWidth="1"/>
    <col min="12298" max="12298" width="11.85546875" style="143" bestFit="1" customWidth="1"/>
    <col min="12299" max="12302" width="0" style="143" hidden="1" customWidth="1"/>
    <col min="12303" max="12303" width="10.5703125" style="143" bestFit="1" customWidth="1"/>
    <col min="12304" max="12304" width="0" style="143" hidden="1" customWidth="1"/>
    <col min="12305" max="12305" width="2.7109375" style="143" customWidth="1"/>
    <col min="12306" max="12306" width="0" style="143" hidden="1" customWidth="1"/>
    <col min="12307" max="12307" width="11.85546875" style="143" bestFit="1" customWidth="1"/>
    <col min="12308" max="12311" width="0" style="143" hidden="1" customWidth="1"/>
    <col min="12312" max="12312" width="10.5703125" style="143" bestFit="1" customWidth="1"/>
    <col min="12313" max="12313" width="0" style="143" hidden="1" customWidth="1"/>
    <col min="12314" max="12314" width="2.7109375" style="143" customWidth="1"/>
    <col min="12315" max="12315" width="12.42578125" style="143" bestFit="1" customWidth="1"/>
    <col min="12316" max="12316" width="11.85546875" style="143" bestFit="1" customWidth="1"/>
    <col min="12317" max="12320" width="15.42578125" style="143" bestFit="1" customWidth="1"/>
    <col min="12321" max="12321" width="13.7109375" style="143" bestFit="1" customWidth="1"/>
    <col min="12322" max="12322" width="13.28515625" style="143" bestFit="1" customWidth="1"/>
    <col min="12323" max="12323" width="2.7109375" style="143" customWidth="1"/>
    <col min="12324" max="12324" width="10.7109375" style="143" customWidth="1"/>
    <col min="12325" max="12325" width="11.85546875" style="143" bestFit="1" customWidth="1"/>
    <col min="12326" max="12329" width="15.42578125" style="143" bestFit="1" customWidth="1"/>
    <col min="12330" max="12330" width="13.7109375" style="143" bestFit="1" customWidth="1"/>
    <col min="12331" max="12331" width="17.7109375" style="143" bestFit="1" customWidth="1"/>
    <col min="12332" max="12546" width="9.140625" style="143"/>
    <col min="12547" max="12547" width="20.42578125" style="143" bestFit="1" customWidth="1"/>
    <col min="12548" max="12551" width="0" style="143" hidden="1" customWidth="1"/>
    <col min="12552" max="12552" width="54.28515625" style="143" customWidth="1"/>
    <col min="12553" max="12553" width="0" style="143" hidden="1" customWidth="1"/>
    <col min="12554" max="12554" width="11.85546875" style="143" bestFit="1" customWidth="1"/>
    <col min="12555" max="12558" width="0" style="143" hidden="1" customWidth="1"/>
    <col min="12559" max="12559" width="10.5703125" style="143" bestFit="1" customWidth="1"/>
    <col min="12560" max="12560" width="0" style="143" hidden="1" customWidth="1"/>
    <col min="12561" max="12561" width="2.7109375" style="143" customWidth="1"/>
    <col min="12562" max="12562" width="0" style="143" hidden="1" customWidth="1"/>
    <col min="12563" max="12563" width="11.85546875" style="143" bestFit="1" customWidth="1"/>
    <col min="12564" max="12567" width="0" style="143" hidden="1" customWidth="1"/>
    <col min="12568" max="12568" width="10.5703125" style="143" bestFit="1" customWidth="1"/>
    <col min="12569" max="12569" width="0" style="143" hidden="1" customWidth="1"/>
    <col min="12570" max="12570" width="2.7109375" style="143" customWidth="1"/>
    <col min="12571" max="12571" width="12.42578125" style="143" bestFit="1" customWidth="1"/>
    <col min="12572" max="12572" width="11.85546875" style="143" bestFit="1" customWidth="1"/>
    <col min="12573" max="12576" width="15.42578125" style="143" bestFit="1" customWidth="1"/>
    <col min="12577" max="12577" width="13.7109375" style="143" bestFit="1" customWidth="1"/>
    <col min="12578" max="12578" width="13.28515625" style="143" bestFit="1" customWidth="1"/>
    <col min="12579" max="12579" width="2.7109375" style="143" customWidth="1"/>
    <col min="12580" max="12580" width="10.7109375" style="143" customWidth="1"/>
    <col min="12581" max="12581" width="11.85546875" style="143" bestFit="1" customWidth="1"/>
    <col min="12582" max="12585" width="15.42578125" style="143" bestFit="1" customWidth="1"/>
    <col min="12586" max="12586" width="13.7109375" style="143" bestFit="1" customWidth="1"/>
    <col min="12587" max="12587" width="17.7109375" style="143" bestFit="1" customWidth="1"/>
    <col min="12588" max="12802" width="9.140625" style="143"/>
    <col min="12803" max="12803" width="20.42578125" style="143" bestFit="1" customWidth="1"/>
    <col min="12804" max="12807" width="0" style="143" hidden="1" customWidth="1"/>
    <col min="12808" max="12808" width="54.28515625" style="143" customWidth="1"/>
    <col min="12809" max="12809" width="0" style="143" hidden="1" customWidth="1"/>
    <col min="12810" max="12810" width="11.85546875" style="143" bestFit="1" customWidth="1"/>
    <col min="12811" max="12814" width="0" style="143" hidden="1" customWidth="1"/>
    <col min="12815" max="12815" width="10.5703125" style="143" bestFit="1" customWidth="1"/>
    <col min="12816" max="12816" width="0" style="143" hidden="1" customWidth="1"/>
    <col min="12817" max="12817" width="2.7109375" style="143" customWidth="1"/>
    <col min="12818" max="12818" width="0" style="143" hidden="1" customWidth="1"/>
    <col min="12819" max="12819" width="11.85546875" style="143" bestFit="1" customWidth="1"/>
    <col min="12820" max="12823" width="0" style="143" hidden="1" customWidth="1"/>
    <col min="12824" max="12824" width="10.5703125" style="143" bestFit="1" customWidth="1"/>
    <col min="12825" max="12825" width="0" style="143" hidden="1" customWidth="1"/>
    <col min="12826" max="12826" width="2.7109375" style="143" customWidth="1"/>
    <col min="12827" max="12827" width="12.42578125" style="143" bestFit="1" customWidth="1"/>
    <col min="12828" max="12828" width="11.85546875" style="143" bestFit="1" customWidth="1"/>
    <col min="12829" max="12832" width="15.42578125" style="143" bestFit="1" customWidth="1"/>
    <col min="12833" max="12833" width="13.7109375" style="143" bestFit="1" customWidth="1"/>
    <col min="12834" max="12834" width="13.28515625" style="143" bestFit="1" customWidth="1"/>
    <col min="12835" max="12835" width="2.7109375" style="143" customWidth="1"/>
    <col min="12836" max="12836" width="10.7109375" style="143" customWidth="1"/>
    <col min="12837" max="12837" width="11.85546875" style="143" bestFit="1" customWidth="1"/>
    <col min="12838" max="12841" width="15.42578125" style="143" bestFit="1" customWidth="1"/>
    <col min="12842" max="12842" width="13.7109375" style="143" bestFit="1" customWidth="1"/>
    <col min="12843" max="12843" width="17.7109375" style="143" bestFit="1" customWidth="1"/>
    <col min="12844" max="13058" width="9.140625" style="143"/>
    <col min="13059" max="13059" width="20.42578125" style="143" bestFit="1" customWidth="1"/>
    <col min="13060" max="13063" width="0" style="143" hidden="1" customWidth="1"/>
    <col min="13064" max="13064" width="54.28515625" style="143" customWidth="1"/>
    <col min="13065" max="13065" width="0" style="143" hidden="1" customWidth="1"/>
    <col min="13066" max="13066" width="11.85546875" style="143" bestFit="1" customWidth="1"/>
    <col min="13067" max="13070" width="0" style="143" hidden="1" customWidth="1"/>
    <col min="13071" max="13071" width="10.5703125" style="143" bestFit="1" customWidth="1"/>
    <col min="13072" max="13072" width="0" style="143" hidden="1" customWidth="1"/>
    <col min="13073" max="13073" width="2.7109375" style="143" customWidth="1"/>
    <col min="13074" max="13074" width="0" style="143" hidden="1" customWidth="1"/>
    <col min="13075" max="13075" width="11.85546875" style="143" bestFit="1" customWidth="1"/>
    <col min="13076" max="13079" width="0" style="143" hidden="1" customWidth="1"/>
    <col min="13080" max="13080" width="10.5703125" style="143" bestFit="1" customWidth="1"/>
    <col min="13081" max="13081" width="0" style="143" hidden="1" customWidth="1"/>
    <col min="13082" max="13082" width="2.7109375" style="143" customWidth="1"/>
    <col min="13083" max="13083" width="12.42578125" style="143" bestFit="1" customWidth="1"/>
    <col min="13084" max="13084" width="11.85546875" style="143" bestFit="1" customWidth="1"/>
    <col min="13085" max="13088" width="15.42578125" style="143" bestFit="1" customWidth="1"/>
    <col min="13089" max="13089" width="13.7109375" style="143" bestFit="1" customWidth="1"/>
    <col min="13090" max="13090" width="13.28515625" style="143" bestFit="1" customWidth="1"/>
    <col min="13091" max="13091" width="2.7109375" style="143" customWidth="1"/>
    <col min="13092" max="13092" width="10.7109375" style="143" customWidth="1"/>
    <col min="13093" max="13093" width="11.85546875" style="143" bestFit="1" customWidth="1"/>
    <col min="13094" max="13097" width="15.42578125" style="143" bestFit="1" customWidth="1"/>
    <col min="13098" max="13098" width="13.7109375" style="143" bestFit="1" customWidth="1"/>
    <col min="13099" max="13099" width="17.7109375" style="143" bestFit="1" customWidth="1"/>
    <col min="13100" max="13314" width="9.140625" style="143"/>
    <col min="13315" max="13315" width="20.42578125" style="143" bestFit="1" customWidth="1"/>
    <col min="13316" max="13319" width="0" style="143" hidden="1" customWidth="1"/>
    <col min="13320" max="13320" width="54.28515625" style="143" customWidth="1"/>
    <col min="13321" max="13321" width="0" style="143" hidden="1" customWidth="1"/>
    <col min="13322" max="13322" width="11.85546875" style="143" bestFit="1" customWidth="1"/>
    <col min="13323" max="13326" width="0" style="143" hidden="1" customWidth="1"/>
    <col min="13327" max="13327" width="10.5703125" style="143" bestFit="1" customWidth="1"/>
    <col min="13328" max="13328" width="0" style="143" hidden="1" customWidth="1"/>
    <col min="13329" max="13329" width="2.7109375" style="143" customWidth="1"/>
    <col min="13330" max="13330" width="0" style="143" hidden="1" customWidth="1"/>
    <col min="13331" max="13331" width="11.85546875" style="143" bestFit="1" customWidth="1"/>
    <col min="13332" max="13335" width="0" style="143" hidden="1" customWidth="1"/>
    <col min="13336" max="13336" width="10.5703125" style="143" bestFit="1" customWidth="1"/>
    <col min="13337" max="13337" width="0" style="143" hidden="1" customWidth="1"/>
    <col min="13338" max="13338" width="2.7109375" style="143" customWidth="1"/>
    <col min="13339" max="13339" width="12.42578125" style="143" bestFit="1" customWidth="1"/>
    <col min="13340" max="13340" width="11.85546875" style="143" bestFit="1" customWidth="1"/>
    <col min="13341" max="13344" width="15.42578125" style="143" bestFit="1" customWidth="1"/>
    <col min="13345" max="13345" width="13.7109375" style="143" bestFit="1" customWidth="1"/>
    <col min="13346" max="13346" width="13.28515625" style="143" bestFit="1" customWidth="1"/>
    <col min="13347" max="13347" width="2.7109375" style="143" customWidth="1"/>
    <col min="13348" max="13348" width="10.7109375" style="143" customWidth="1"/>
    <col min="13349" max="13349" width="11.85546875" style="143" bestFit="1" customWidth="1"/>
    <col min="13350" max="13353" width="15.42578125" style="143" bestFit="1" customWidth="1"/>
    <col min="13354" max="13354" width="13.7109375" style="143" bestFit="1" customWidth="1"/>
    <col min="13355" max="13355" width="17.7109375" style="143" bestFit="1" customWidth="1"/>
    <col min="13356" max="13570" width="9.140625" style="143"/>
    <col min="13571" max="13571" width="20.42578125" style="143" bestFit="1" customWidth="1"/>
    <col min="13572" max="13575" width="0" style="143" hidden="1" customWidth="1"/>
    <col min="13576" max="13576" width="54.28515625" style="143" customWidth="1"/>
    <col min="13577" max="13577" width="0" style="143" hidden="1" customWidth="1"/>
    <col min="13578" max="13578" width="11.85546875" style="143" bestFit="1" customWidth="1"/>
    <col min="13579" max="13582" width="0" style="143" hidden="1" customWidth="1"/>
    <col min="13583" max="13583" width="10.5703125" style="143" bestFit="1" customWidth="1"/>
    <col min="13584" max="13584" width="0" style="143" hidden="1" customWidth="1"/>
    <col min="13585" max="13585" width="2.7109375" style="143" customWidth="1"/>
    <col min="13586" max="13586" width="0" style="143" hidden="1" customWidth="1"/>
    <col min="13587" max="13587" width="11.85546875" style="143" bestFit="1" customWidth="1"/>
    <col min="13588" max="13591" width="0" style="143" hidden="1" customWidth="1"/>
    <col min="13592" max="13592" width="10.5703125" style="143" bestFit="1" customWidth="1"/>
    <col min="13593" max="13593" width="0" style="143" hidden="1" customWidth="1"/>
    <col min="13594" max="13594" width="2.7109375" style="143" customWidth="1"/>
    <col min="13595" max="13595" width="12.42578125" style="143" bestFit="1" customWidth="1"/>
    <col min="13596" max="13596" width="11.85546875" style="143" bestFit="1" customWidth="1"/>
    <col min="13597" max="13600" width="15.42578125" style="143" bestFit="1" customWidth="1"/>
    <col min="13601" max="13601" width="13.7109375" style="143" bestFit="1" customWidth="1"/>
    <col min="13602" max="13602" width="13.28515625" style="143" bestFit="1" customWidth="1"/>
    <col min="13603" max="13603" width="2.7109375" style="143" customWidth="1"/>
    <col min="13604" max="13604" width="10.7109375" style="143" customWidth="1"/>
    <col min="13605" max="13605" width="11.85546875" style="143" bestFit="1" customWidth="1"/>
    <col min="13606" max="13609" width="15.42578125" style="143" bestFit="1" customWidth="1"/>
    <col min="13610" max="13610" width="13.7109375" style="143" bestFit="1" customWidth="1"/>
    <col min="13611" max="13611" width="17.7109375" style="143" bestFit="1" customWidth="1"/>
    <col min="13612" max="13826" width="9.140625" style="143"/>
    <col min="13827" max="13827" width="20.42578125" style="143" bestFit="1" customWidth="1"/>
    <col min="13828" max="13831" width="0" style="143" hidden="1" customWidth="1"/>
    <col min="13832" max="13832" width="54.28515625" style="143" customWidth="1"/>
    <col min="13833" max="13833" width="0" style="143" hidden="1" customWidth="1"/>
    <col min="13834" max="13834" width="11.85546875" style="143" bestFit="1" customWidth="1"/>
    <col min="13835" max="13838" width="0" style="143" hidden="1" customWidth="1"/>
    <col min="13839" max="13839" width="10.5703125" style="143" bestFit="1" customWidth="1"/>
    <col min="13840" max="13840" width="0" style="143" hidden="1" customWidth="1"/>
    <col min="13841" max="13841" width="2.7109375" style="143" customWidth="1"/>
    <col min="13842" max="13842" width="0" style="143" hidden="1" customWidth="1"/>
    <col min="13843" max="13843" width="11.85546875" style="143" bestFit="1" customWidth="1"/>
    <col min="13844" max="13847" width="0" style="143" hidden="1" customWidth="1"/>
    <col min="13848" max="13848" width="10.5703125" style="143" bestFit="1" customWidth="1"/>
    <col min="13849" max="13849" width="0" style="143" hidden="1" customWidth="1"/>
    <col min="13850" max="13850" width="2.7109375" style="143" customWidth="1"/>
    <col min="13851" max="13851" width="12.42578125" style="143" bestFit="1" customWidth="1"/>
    <col min="13852" max="13852" width="11.85546875" style="143" bestFit="1" customWidth="1"/>
    <col min="13853" max="13856" width="15.42578125" style="143" bestFit="1" customWidth="1"/>
    <col min="13857" max="13857" width="13.7109375" style="143" bestFit="1" customWidth="1"/>
    <col min="13858" max="13858" width="13.28515625" style="143" bestFit="1" customWidth="1"/>
    <col min="13859" max="13859" width="2.7109375" style="143" customWidth="1"/>
    <col min="13860" max="13860" width="10.7109375" style="143" customWidth="1"/>
    <col min="13861" max="13861" width="11.85546875" style="143" bestFit="1" customWidth="1"/>
    <col min="13862" max="13865" width="15.42578125" style="143" bestFit="1" customWidth="1"/>
    <col min="13866" max="13866" width="13.7109375" style="143" bestFit="1" customWidth="1"/>
    <col min="13867" max="13867" width="17.7109375" style="143" bestFit="1" customWidth="1"/>
    <col min="13868" max="14082" width="9.140625" style="143"/>
    <col min="14083" max="14083" width="20.42578125" style="143" bestFit="1" customWidth="1"/>
    <col min="14084" max="14087" width="0" style="143" hidden="1" customWidth="1"/>
    <col min="14088" max="14088" width="54.28515625" style="143" customWidth="1"/>
    <col min="14089" max="14089" width="0" style="143" hidden="1" customWidth="1"/>
    <col min="14090" max="14090" width="11.85546875" style="143" bestFit="1" customWidth="1"/>
    <col min="14091" max="14094" width="0" style="143" hidden="1" customWidth="1"/>
    <col min="14095" max="14095" width="10.5703125" style="143" bestFit="1" customWidth="1"/>
    <col min="14096" max="14096" width="0" style="143" hidden="1" customWidth="1"/>
    <col min="14097" max="14097" width="2.7109375" style="143" customWidth="1"/>
    <col min="14098" max="14098" width="0" style="143" hidden="1" customWidth="1"/>
    <col min="14099" max="14099" width="11.85546875" style="143" bestFit="1" customWidth="1"/>
    <col min="14100" max="14103" width="0" style="143" hidden="1" customWidth="1"/>
    <col min="14104" max="14104" width="10.5703125" style="143" bestFit="1" customWidth="1"/>
    <col min="14105" max="14105" width="0" style="143" hidden="1" customWidth="1"/>
    <col min="14106" max="14106" width="2.7109375" style="143" customWidth="1"/>
    <col min="14107" max="14107" width="12.42578125" style="143" bestFit="1" customWidth="1"/>
    <col min="14108" max="14108" width="11.85546875" style="143" bestFit="1" customWidth="1"/>
    <col min="14109" max="14112" width="15.42578125" style="143" bestFit="1" customWidth="1"/>
    <col min="14113" max="14113" width="13.7109375" style="143" bestFit="1" customWidth="1"/>
    <col min="14114" max="14114" width="13.28515625" style="143" bestFit="1" customWidth="1"/>
    <col min="14115" max="14115" width="2.7109375" style="143" customWidth="1"/>
    <col min="14116" max="14116" width="10.7109375" style="143" customWidth="1"/>
    <col min="14117" max="14117" width="11.85546875" style="143" bestFit="1" customWidth="1"/>
    <col min="14118" max="14121" width="15.42578125" style="143" bestFit="1" customWidth="1"/>
    <col min="14122" max="14122" width="13.7109375" style="143" bestFit="1" customWidth="1"/>
    <col min="14123" max="14123" width="17.7109375" style="143" bestFit="1" customWidth="1"/>
    <col min="14124" max="14338" width="9.140625" style="143"/>
    <col min="14339" max="14339" width="20.42578125" style="143" bestFit="1" customWidth="1"/>
    <col min="14340" max="14343" width="0" style="143" hidden="1" customWidth="1"/>
    <col min="14344" max="14344" width="54.28515625" style="143" customWidth="1"/>
    <col min="14345" max="14345" width="0" style="143" hidden="1" customWidth="1"/>
    <col min="14346" max="14346" width="11.85546875" style="143" bestFit="1" customWidth="1"/>
    <col min="14347" max="14350" width="0" style="143" hidden="1" customWidth="1"/>
    <col min="14351" max="14351" width="10.5703125" style="143" bestFit="1" customWidth="1"/>
    <col min="14352" max="14352" width="0" style="143" hidden="1" customWidth="1"/>
    <col min="14353" max="14353" width="2.7109375" style="143" customWidth="1"/>
    <col min="14354" max="14354" width="0" style="143" hidden="1" customWidth="1"/>
    <col min="14355" max="14355" width="11.85546875" style="143" bestFit="1" customWidth="1"/>
    <col min="14356" max="14359" width="0" style="143" hidden="1" customWidth="1"/>
    <col min="14360" max="14360" width="10.5703125" style="143" bestFit="1" customWidth="1"/>
    <col min="14361" max="14361" width="0" style="143" hidden="1" customWidth="1"/>
    <col min="14362" max="14362" width="2.7109375" style="143" customWidth="1"/>
    <col min="14363" max="14363" width="12.42578125" style="143" bestFit="1" customWidth="1"/>
    <col min="14364" max="14364" width="11.85546875" style="143" bestFit="1" customWidth="1"/>
    <col min="14365" max="14368" width="15.42578125" style="143" bestFit="1" customWidth="1"/>
    <col min="14369" max="14369" width="13.7109375" style="143" bestFit="1" customWidth="1"/>
    <col min="14370" max="14370" width="13.28515625" style="143" bestFit="1" customWidth="1"/>
    <col min="14371" max="14371" width="2.7109375" style="143" customWidth="1"/>
    <col min="14372" max="14372" width="10.7109375" style="143" customWidth="1"/>
    <col min="14373" max="14373" width="11.85546875" style="143" bestFit="1" customWidth="1"/>
    <col min="14374" max="14377" width="15.42578125" style="143" bestFit="1" customWidth="1"/>
    <col min="14378" max="14378" width="13.7109375" style="143" bestFit="1" customWidth="1"/>
    <col min="14379" max="14379" width="17.7109375" style="143" bestFit="1" customWidth="1"/>
    <col min="14380" max="14594" width="9.140625" style="143"/>
    <col min="14595" max="14595" width="20.42578125" style="143" bestFit="1" customWidth="1"/>
    <col min="14596" max="14599" width="0" style="143" hidden="1" customWidth="1"/>
    <col min="14600" max="14600" width="54.28515625" style="143" customWidth="1"/>
    <col min="14601" max="14601" width="0" style="143" hidden="1" customWidth="1"/>
    <col min="14602" max="14602" width="11.85546875" style="143" bestFit="1" customWidth="1"/>
    <col min="14603" max="14606" width="0" style="143" hidden="1" customWidth="1"/>
    <col min="14607" max="14607" width="10.5703125" style="143" bestFit="1" customWidth="1"/>
    <col min="14608" max="14608" width="0" style="143" hidden="1" customWidth="1"/>
    <col min="14609" max="14609" width="2.7109375" style="143" customWidth="1"/>
    <col min="14610" max="14610" width="0" style="143" hidden="1" customWidth="1"/>
    <col min="14611" max="14611" width="11.85546875" style="143" bestFit="1" customWidth="1"/>
    <col min="14612" max="14615" width="0" style="143" hidden="1" customWidth="1"/>
    <col min="14616" max="14616" width="10.5703125" style="143" bestFit="1" customWidth="1"/>
    <col min="14617" max="14617" width="0" style="143" hidden="1" customWidth="1"/>
    <col min="14618" max="14618" width="2.7109375" style="143" customWidth="1"/>
    <col min="14619" max="14619" width="12.42578125" style="143" bestFit="1" customWidth="1"/>
    <col min="14620" max="14620" width="11.85546875" style="143" bestFit="1" customWidth="1"/>
    <col min="14621" max="14624" width="15.42578125" style="143" bestFit="1" customWidth="1"/>
    <col min="14625" max="14625" width="13.7109375" style="143" bestFit="1" customWidth="1"/>
    <col min="14626" max="14626" width="13.28515625" style="143" bestFit="1" customWidth="1"/>
    <col min="14627" max="14627" width="2.7109375" style="143" customWidth="1"/>
    <col min="14628" max="14628" width="10.7109375" style="143" customWidth="1"/>
    <col min="14629" max="14629" width="11.85546875" style="143" bestFit="1" customWidth="1"/>
    <col min="14630" max="14633" width="15.42578125" style="143" bestFit="1" customWidth="1"/>
    <col min="14634" max="14634" width="13.7109375" style="143" bestFit="1" customWidth="1"/>
    <col min="14635" max="14635" width="17.7109375" style="143" bestFit="1" customWidth="1"/>
    <col min="14636" max="14850" width="9.140625" style="143"/>
    <col min="14851" max="14851" width="20.42578125" style="143" bestFit="1" customWidth="1"/>
    <col min="14852" max="14855" width="0" style="143" hidden="1" customWidth="1"/>
    <col min="14856" max="14856" width="54.28515625" style="143" customWidth="1"/>
    <col min="14857" max="14857" width="0" style="143" hidden="1" customWidth="1"/>
    <col min="14858" max="14858" width="11.85546875" style="143" bestFit="1" customWidth="1"/>
    <col min="14859" max="14862" width="0" style="143" hidden="1" customWidth="1"/>
    <col min="14863" max="14863" width="10.5703125" style="143" bestFit="1" customWidth="1"/>
    <col min="14864" max="14864" width="0" style="143" hidden="1" customWidth="1"/>
    <col min="14865" max="14865" width="2.7109375" style="143" customWidth="1"/>
    <col min="14866" max="14866" width="0" style="143" hidden="1" customWidth="1"/>
    <col min="14867" max="14867" width="11.85546875" style="143" bestFit="1" customWidth="1"/>
    <col min="14868" max="14871" width="0" style="143" hidden="1" customWidth="1"/>
    <col min="14872" max="14872" width="10.5703125" style="143" bestFit="1" customWidth="1"/>
    <col min="14873" max="14873" width="0" style="143" hidden="1" customWidth="1"/>
    <col min="14874" max="14874" width="2.7109375" style="143" customWidth="1"/>
    <col min="14875" max="14875" width="12.42578125" style="143" bestFit="1" customWidth="1"/>
    <col min="14876" max="14876" width="11.85546875" style="143" bestFit="1" customWidth="1"/>
    <col min="14877" max="14880" width="15.42578125" style="143" bestFit="1" customWidth="1"/>
    <col min="14881" max="14881" width="13.7109375" style="143" bestFit="1" customWidth="1"/>
    <col min="14882" max="14882" width="13.28515625" style="143" bestFit="1" customWidth="1"/>
    <col min="14883" max="14883" width="2.7109375" style="143" customWidth="1"/>
    <col min="14884" max="14884" width="10.7109375" style="143" customWidth="1"/>
    <col min="14885" max="14885" width="11.85546875" style="143" bestFit="1" customWidth="1"/>
    <col min="14886" max="14889" width="15.42578125" style="143" bestFit="1" customWidth="1"/>
    <col min="14890" max="14890" width="13.7109375" style="143" bestFit="1" customWidth="1"/>
    <col min="14891" max="14891" width="17.7109375" style="143" bestFit="1" customWidth="1"/>
    <col min="14892" max="15106" width="9.140625" style="143"/>
    <col min="15107" max="15107" width="20.42578125" style="143" bestFit="1" customWidth="1"/>
    <col min="15108" max="15111" width="0" style="143" hidden="1" customWidth="1"/>
    <col min="15112" max="15112" width="54.28515625" style="143" customWidth="1"/>
    <col min="15113" max="15113" width="0" style="143" hidden="1" customWidth="1"/>
    <col min="15114" max="15114" width="11.85546875" style="143" bestFit="1" customWidth="1"/>
    <col min="15115" max="15118" width="0" style="143" hidden="1" customWidth="1"/>
    <col min="15119" max="15119" width="10.5703125" style="143" bestFit="1" customWidth="1"/>
    <col min="15120" max="15120" width="0" style="143" hidden="1" customWidth="1"/>
    <col min="15121" max="15121" width="2.7109375" style="143" customWidth="1"/>
    <col min="15122" max="15122" width="0" style="143" hidden="1" customWidth="1"/>
    <col min="15123" max="15123" width="11.85546875" style="143" bestFit="1" customWidth="1"/>
    <col min="15124" max="15127" width="0" style="143" hidden="1" customWidth="1"/>
    <col min="15128" max="15128" width="10.5703125" style="143" bestFit="1" customWidth="1"/>
    <col min="15129" max="15129" width="0" style="143" hidden="1" customWidth="1"/>
    <col min="15130" max="15130" width="2.7109375" style="143" customWidth="1"/>
    <col min="15131" max="15131" width="12.42578125" style="143" bestFit="1" customWidth="1"/>
    <col min="15132" max="15132" width="11.85546875" style="143" bestFit="1" customWidth="1"/>
    <col min="15133" max="15136" width="15.42578125" style="143" bestFit="1" customWidth="1"/>
    <col min="15137" max="15137" width="13.7109375" style="143" bestFit="1" customWidth="1"/>
    <col min="15138" max="15138" width="13.28515625" style="143" bestFit="1" customWidth="1"/>
    <col min="15139" max="15139" width="2.7109375" style="143" customWidth="1"/>
    <col min="15140" max="15140" width="10.7109375" style="143" customWidth="1"/>
    <col min="15141" max="15141" width="11.85546875" style="143" bestFit="1" customWidth="1"/>
    <col min="15142" max="15145" width="15.42578125" style="143" bestFit="1" customWidth="1"/>
    <col min="15146" max="15146" width="13.7109375" style="143" bestFit="1" customWidth="1"/>
    <col min="15147" max="15147" width="17.7109375" style="143" bestFit="1" customWidth="1"/>
    <col min="15148" max="15362" width="9.140625" style="143"/>
    <col min="15363" max="15363" width="20.42578125" style="143" bestFit="1" customWidth="1"/>
    <col min="15364" max="15367" width="0" style="143" hidden="1" customWidth="1"/>
    <col min="15368" max="15368" width="54.28515625" style="143" customWidth="1"/>
    <col min="15369" max="15369" width="0" style="143" hidden="1" customWidth="1"/>
    <col min="15370" max="15370" width="11.85546875" style="143" bestFit="1" customWidth="1"/>
    <col min="15371" max="15374" width="0" style="143" hidden="1" customWidth="1"/>
    <col min="15375" max="15375" width="10.5703125" style="143" bestFit="1" customWidth="1"/>
    <col min="15376" max="15376" width="0" style="143" hidden="1" customWidth="1"/>
    <col min="15377" max="15377" width="2.7109375" style="143" customWidth="1"/>
    <col min="15378" max="15378" width="0" style="143" hidden="1" customWidth="1"/>
    <col min="15379" max="15379" width="11.85546875" style="143" bestFit="1" customWidth="1"/>
    <col min="15380" max="15383" width="0" style="143" hidden="1" customWidth="1"/>
    <col min="15384" max="15384" width="10.5703125" style="143" bestFit="1" customWidth="1"/>
    <col min="15385" max="15385" width="0" style="143" hidden="1" customWidth="1"/>
    <col min="15386" max="15386" width="2.7109375" style="143" customWidth="1"/>
    <col min="15387" max="15387" width="12.42578125" style="143" bestFit="1" customWidth="1"/>
    <col min="15388" max="15388" width="11.85546875" style="143" bestFit="1" customWidth="1"/>
    <col min="15389" max="15392" width="15.42578125" style="143" bestFit="1" customWidth="1"/>
    <col min="15393" max="15393" width="13.7109375" style="143" bestFit="1" customWidth="1"/>
    <col min="15394" max="15394" width="13.28515625" style="143" bestFit="1" customWidth="1"/>
    <col min="15395" max="15395" width="2.7109375" style="143" customWidth="1"/>
    <col min="15396" max="15396" width="10.7109375" style="143" customWidth="1"/>
    <col min="15397" max="15397" width="11.85546875" style="143" bestFit="1" customWidth="1"/>
    <col min="15398" max="15401" width="15.42578125" style="143" bestFit="1" customWidth="1"/>
    <col min="15402" max="15402" width="13.7109375" style="143" bestFit="1" customWidth="1"/>
    <col min="15403" max="15403" width="17.7109375" style="143" bestFit="1" customWidth="1"/>
    <col min="15404" max="15618" width="9.140625" style="143"/>
    <col min="15619" max="15619" width="20.42578125" style="143" bestFit="1" customWidth="1"/>
    <col min="15620" max="15623" width="0" style="143" hidden="1" customWidth="1"/>
    <col min="15624" max="15624" width="54.28515625" style="143" customWidth="1"/>
    <col min="15625" max="15625" width="0" style="143" hidden="1" customWidth="1"/>
    <col min="15626" max="15626" width="11.85546875" style="143" bestFit="1" customWidth="1"/>
    <col min="15627" max="15630" width="0" style="143" hidden="1" customWidth="1"/>
    <col min="15631" max="15631" width="10.5703125" style="143" bestFit="1" customWidth="1"/>
    <col min="15632" max="15632" width="0" style="143" hidden="1" customWidth="1"/>
    <col min="15633" max="15633" width="2.7109375" style="143" customWidth="1"/>
    <col min="15634" max="15634" width="0" style="143" hidden="1" customWidth="1"/>
    <col min="15635" max="15635" width="11.85546875" style="143" bestFit="1" customWidth="1"/>
    <col min="15636" max="15639" width="0" style="143" hidden="1" customWidth="1"/>
    <col min="15640" max="15640" width="10.5703125" style="143" bestFit="1" customWidth="1"/>
    <col min="15641" max="15641" width="0" style="143" hidden="1" customWidth="1"/>
    <col min="15642" max="15642" width="2.7109375" style="143" customWidth="1"/>
    <col min="15643" max="15643" width="12.42578125" style="143" bestFit="1" customWidth="1"/>
    <col min="15644" max="15644" width="11.85546875" style="143" bestFit="1" customWidth="1"/>
    <col min="15645" max="15648" width="15.42578125" style="143" bestFit="1" customWidth="1"/>
    <col min="15649" max="15649" width="13.7109375" style="143" bestFit="1" customWidth="1"/>
    <col min="15650" max="15650" width="13.28515625" style="143" bestFit="1" customWidth="1"/>
    <col min="15651" max="15651" width="2.7109375" style="143" customWidth="1"/>
    <col min="15652" max="15652" width="10.7109375" style="143" customWidth="1"/>
    <col min="15653" max="15653" width="11.85546875" style="143" bestFit="1" customWidth="1"/>
    <col min="15654" max="15657" width="15.42578125" style="143" bestFit="1" customWidth="1"/>
    <col min="15658" max="15658" width="13.7109375" style="143" bestFit="1" customWidth="1"/>
    <col min="15659" max="15659" width="17.7109375" style="143" bestFit="1" customWidth="1"/>
    <col min="15660" max="15874" width="9.140625" style="143"/>
    <col min="15875" max="15875" width="20.42578125" style="143" bestFit="1" customWidth="1"/>
    <col min="15876" max="15879" width="0" style="143" hidden="1" customWidth="1"/>
    <col min="15880" max="15880" width="54.28515625" style="143" customWidth="1"/>
    <col min="15881" max="15881" width="0" style="143" hidden="1" customWidth="1"/>
    <col min="15882" max="15882" width="11.85546875" style="143" bestFit="1" customWidth="1"/>
    <col min="15883" max="15886" width="0" style="143" hidden="1" customWidth="1"/>
    <col min="15887" max="15887" width="10.5703125" style="143" bestFit="1" customWidth="1"/>
    <col min="15888" max="15888" width="0" style="143" hidden="1" customWidth="1"/>
    <col min="15889" max="15889" width="2.7109375" style="143" customWidth="1"/>
    <col min="15890" max="15890" width="0" style="143" hidden="1" customWidth="1"/>
    <col min="15891" max="15891" width="11.85546875" style="143" bestFit="1" customWidth="1"/>
    <col min="15892" max="15895" width="0" style="143" hidden="1" customWidth="1"/>
    <col min="15896" max="15896" width="10.5703125" style="143" bestFit="1" customWidth="1"/>
    <col min="15897" max="15897" width="0" style="143" hidden="1" customWidth="1"/>
    <col min="15898" max="15898" width="2.7109375" style="143" customWidth="1"/>
    <col min="15899" max="15899" width="12.42578125" style="143" bestFit="1" customWidth="1"/>
    <col min="15900" max="15900" width="11.85546875" style="143" bestFit="1" customWidth="1"/>
    <col min="15901" max="15904" width="15.42578125" style="143" bestFit="1" customWidth="1"/>
    <col min="15905" max="15905" width="13.7109375" style="143" bestFit="1" customWidth="1"/>
    <col min="15906" max="15906" width="13.28515625" style="143" bestFit="1" customWidth="1"/>
    <col min="15907" max="15907" width="2.7109375" style="143" customWidth="1"/>
    <col min="15908" max="15908" width="10.7109375" style="143" customWidth="1"/>
    <col min="15909" max="15909" width="11.85546875" style="143" bestFit="1" customWidth="1"/>
    <col min="15910" max="15913" width="15.42578125" style="143" bestFit="1" customWidth="1"/>
    <col min="15914" max="15914" width="13.7109375" style="143" bestFit="1" customWidth="1"/>
    <col min="15915" max="15915" width="17.7109375" style="143" bestFit="1" customWidth="1"/>
    <col min="15916" max="16130" width="9.140625" style="143"/>
    <col min="16131" max="16131" width="20.42578125" style="143" bestFit="1" customWidth="1"/>
    <col min="16132" max="16135" width="0" style="143" hidden="1" customWidth="1"/>
    <col min="16136" max="16136" width="54.28515625" style="143" customWidth="1"/>
    <col min="16137" max="16137" width="0" style="143" hidden="1" customWidth="1"/>
    <col min="16138" max="16138" width="11.85546875" style="143" bestFit="1" customWidth="1"/>
    <col min="16139" max="16142" width="0" style="143" hidden="1" customWidth="1"/>
    <col min="16143" max="16143" width="10.5703125" style="143" bestFit="1" customWidth="1"/>
    <col min="16144" max="16144" width="0" style="143" hidden="1" customWidth="1"/>
    <col min="16145" max="16145" width="2.7109375" style="143" customWidth="1"/>
    <col min="16146" max="16146" width="0" style="143" hidden="1" customWidth="1"/>
    <col min="16147" max="16147" width="11.85546875" style="143" bestFit="1" customWidth="1"/>
    <col min="16148" max="16151" width="0" style="143" hidden="1" customWidth="1"/>
    <col min="16152" max="16152" width="10.5703125" style="143" bestFit="1" customWidth="1"/>
    <col min="16153" max="16153" width="0" style="143" hidden="1" customWidth="1"/>
    <col min="16154" max="16154" width="2.7109375" style="143" customWidth="1"/>
    <col min="16155" max="16155" width="12.42578125" style="143" bestFit="1" customWidth="1"/>
    <col min="16156" max="16156" width="11.85546875" style="143" bestFit="1" customWidth="1"/>
    <col min="16157" max="16160" width="15.42578125" style="143" bestFit="1" customWidth="1"/>
    <col min="16161" max="16161" width="13.7109375" style="143" bestFit="1" customWidth="1"/>
    <col min="16162" max="16162" width="13.28515625" style="143" bestFit="1" customWidth="1"/>
    <col min="16163" max="16163" width="2.7109375" style="143" customWidth="1"/>
    <col min="16164" max="16164" width="10.7109375" style="143" customWidth="1"/>
    <col min="16165" max="16165" width="11.85546875" style="143" bestFit="1" customWidth="1"/>
    <col min="16166" max="16169" width="15.42578125" style="143" bestFit="1" customWidth="1"/>
    <col min="16170" max="16170" width="13.7109375" style="143" bestFit="1" customWidth="1"/>
    <col min="16171" max="16171" width="17.7109375" style="143" bestFit="1" customWidth="1"/>
    <col min="16172" max="16384" width="9.140625" style="143"/>
  </cols>
  <sheetData>
    <row r="1" spans="1:53" x14ac:dyDescent="0.2">
      <c r="H1" s="205" t="s">
        <v>2</v>
      </c>
      <c r="I1" s="205"/>
      <c r="J1" s="205"/>
      <c r="K1" s="205"/>
      <c r="L1" s="205"/>
      <c r="M1" s="205"/>
      <c r="N1" s="205"/>
      <c r="O1" s="205"/>
      <c r="Q1" s="206" t="s">
        <v>3</v>
      </c>
      <c r="R1" s="206"/>
      <c r="S1" s="206"/>
      <c r="T1" s="206"/>
      <c r="U1" s="206"/>
      <c r="V1" s="206"/>
      <c r="W1" s="206"/>
      <c r="X1" s="206"/>
      <c r="Z1" s="207" t="s">
        <v>4</v>
      </c>
      <c r="AA1" s="207"/>
      <c r="AB1" s="207"/>
      <c r="AC1" s="207"/>
      <c r="AD1" s="207"/>
      <c r="AE1" s="207"/>
      <c r="AF1" s="207"/>
      <c r="AG1" s="207"/>
      <c r="AI1" s="208" t="s">
        <v>5</v>
      </c>
      <c r="AJ1" s="208"/>
      <c r="AK1" s="208"/>
      <c r="AL1" s="208"/>
      <c r="AM1" s="208"/>
      <c r="AN1" s="208"/>
      <c r="AO1" s="208"/>
      <c r="AP1" s="208"/>
      <c r="AQ1" s="208"/>
      <c r="AS1" s="206" t="s">
        <v>6</v>
      </c>
      <c r="AT1" s="206"/>
      <c r="AU1" s="206"/>
      <c r="AV1" s="206"/>
      <c r="AW1" s="206"/>
      <c r="AX1" s="206"/>
      <c r="AY1" s="206"/>
      <c r="AZ1" s="206"/>
    </row>
    <row r="2" spans="1:53" s="192" customFormat="1" ht="33.6" customHeight="1" x14ac:dyDescent="0.2">
      <c r="A2" s="188" t="s">
        <v>70</v>
      </c>
      <c r="B2" s="188" t="s">
        <v>71</v>
      </c>
      <c r="C2" s="189" t="s">
        <v>72</v>
      </c>
      <c r="D2" s="189" t="s">
        <v>73</v>
      </c>
      <c r="E2" s="189" t="s">
        <v>74</v>
      </c>
      <c r="F2" s="190" t="s">
        <v>75</v>
      </c>
      <c r="G2" s="190" t="s">
        <v>76</v>
      </c>
      <c r="H2" s="191" t="s">
        <v>7</v>
      </c>
      <c r="I2" s="191" t="s">
        <v>8</v>
      </c>
      <c r="J2" s="191" t="s">
        <v>77</v>
      </c>
      <c r="K2" s="191" t="s">
        <v>78</v>
      </c>
      <c r="L2" s="191" t="s">
        <v>79</v>
      </c>
      <c r="M2" s="191" t="s">
        <v>80</v>
      </c>
      <c r="N2" s="191" t="s">
        <v>13</v>
      </c>
      <c r="O2" s="191" t="s">
        <v>81</v>
      </c>
      <c r="Q2" s="168" t="s">
        <v>7</v>
      </c>
      <c r="R2" s="168" t="s">
        <v>8</v>
      </c>
      <c r="S2" s="168" t="s">
        <v>77</v>
      </c>
      <c r="T2" s="168" t="s">
        <v>78</v>
      </c>
      <c r="U2" s="168" t="s">
        <v>79</v>
      </c>
      <c r="V2" s="168" t="s">
        <v>80</v>
      </c>
      <c r="W2" s="168" t="s">
        <v>13</v>
      </c>
      <c r="X2" s="168" t="s">
        <v>81</v>
      </c>
      <c r="Z2" s="170" t="s">
        <v>7</v>
      </c>
      <c r="AA2" s="170" t="s">
        <v>8</v>
      </c>
      <c r="AB2" s="170" t="s">
        <v>77</v>
      </c>
      <c r="AC2" s="170" t="s">
        <v>78</v>
      </c>
      <c r="AD2" s="170" t="s">
        <v>79</v>
      </c>
      <c r="AE2" s="170" t="s">
        <v>80</v>
      </c>
      <c r="AF2" s="170" t="s">
        <v>13</v>
      </c>
      <c r="AG2" s="170" t="s">
        <v>81</v>
      </c>
      <c r="AI2" s="172" t="s">
        <v>7</v>
      </c>
      <c r="AJ2" s="172" t="s">
        <v>8</v>
      </c>
      <c r="AK2" s="172" t="s">
        <v>192</v>
      </c>
      <c r="AL2" s="172" t="s">
        <v>77</v>
      </c>
      <c r="AM2" s="172" t="s">
        <v>78</v>
      </c>
      <c r="AN2" s="172" t="s">
        <v>79</v>
      </c>
      <c r="AO2" s="172" t="s">
        <v>80</v>
      </c>
      <c r="AP2" s="172" t="s">
        <v>17</v>
      </c>
      <c r="AQ2" s="176" t="s">
        <v>82</v>
      </c>
      <c r="AR2" s="174"/>
      <c r="AS2" s="168" t="s">
        <v>7</v>
      </c>
      <c r="AT2" s="168" t="s">
        <v>8</v>
      </c>
      <c r="AU2" s="168" t="s">
        <v>77</v>
      </c>
      <c r="AV2" s="168" t="s">
        <v>78</v>
      </c>
      <c r="AW2" s="168" t="s">
        <v>79</v>
      </c>
      <c r="AX2" s="168" t="s">
        <v>80</v>
      </c>
      <c r="AY2" s="168" t="s">
        <v>17</v>
      </c>
      <c r="AZ2" s="185" t="s">
        <v>82</v>
      </c>
    </row>
    <row r="3" spans="1:53" x14ac:dyDescent="0.2">
      <c r="A3" s="193">
        <v>6</v>
      </c>
      <c r="B3" s="143" t="s">
        <v>156</v>
      </c>
      <c r="C3" s="151" t="str">
        <f t="shared" ref="C3:C26" si="0">MID(B3,5,2)</f>
        <v>00</v>
      </c>
      <c r="D3" s="151" t="str">
        <f t="shared" ref="D3:D26" si="1">MID(B3,8,2)</f>
        <v>00</v>
      </c>
      <c r="E3" s="149" t="str">
        <f t="shared" ref="E3:E26" si="2">MID(B3,11,3)</f>
        <v>900</v>
      </c>
      <c r="F3" s="143" t="str">
        <f t="shared" ref="F3:F26" si="3">RIGHT(B3,7)</f>
        <v>6000.01</v>
      </c>
      <c r="G3" s="143" t="s">
        <v>84</v>
      </c>
      <c r="H3" s="141">
        <v>0</v>
      </c>
      <c r="I3" s="141">
        <v>0</v>
      </c>
      <c r="J3" s="141"/>
      <c r="K3" s="141"/>
      <c r="L3" s="141"/>
      <c r="M3" s="141">
        <v>0</v>
      </c>
      <c r="N3" s="141">
        <v>0</v>
      </c>
      <c r="O3" s="141">
        <f>N3-I3</f>
        <v>0</v>
      </c>
      <c r="Q3" s="177">
        <v>50000</v>
      </c>
      <c r="R3" s="177">
        <v>50000</v>
      </c>
      <c r="S3" s="177"/>
      <c r="T3" s="177"/>
      <c r="U3" s="177"/>
      <c r="V3" s="177">
        <v>0</v>
      </c>
      <c r="W3" s="142">
        <v>0</v>
      </c>
      <c r="X3" s="142">
        <f>W3-R3</f>
        <v>-50000</v>
      </c>
      <c r="Z3" s="179">
        <v>0</v>
      </c>
      <c r="AA3" s="179">
        <v>100000</v>
      </c>
      <c r="AB3" s="179"/>
      <c r="AC3" s="179"/>
      <c r="AD3" s="179"/>
      <c r="AE3" s="179">
        <v>64756.25</v>
      </c>
      <c r="AF3" s="175">
        <v>64756.25</v>
      </c>
      <c r="AG3" s="175">
        <f>AF3-AA3</f>
        <v>-35243.75</v>
      </c>
      <c r="AI3" s="171">
        <f>IFERROR(VLOOKUP(B3,[2]rptBudgetaryBudgetCrossOrganiza!$A$1:$Z$44,5,FALSE),"0")</f>
        <v>0</v>
      </c>
      <c r="AJ3" s="171">
        <f>IFERROR(VLOOKUP(B3,[2]rptBudgetaryBudgetCrossOrganiza!$A$1:$Z$44,7,FALSE),"0")</f>
        <v>0</v>
      </c>
      <c r="AK3" s="201">
        <v>70000</v>
      </c>
      <c r="AL3" s="171">
        <f>IFERROR(VLOOKUP(B4,[2]rptBudgetaryBudgetCrossOrganiza!$A$1:$Z$44,10,FALSE),"0")</f>
        <v>0</v>
      </c>
      <c r="AM3" s="171"/>
      <c r="AN3" s="173"/>
      <c r="AO3" s="173"/>
      <c r="AP3" s="173"/>
      <c r="AQ3" s="173">
        <f>AP3-AJ3</f>
        <v>0</v>
      </c>
      <c r="AS3" s="142"/>
      <c r="AT3" s="142"/>
      <c r="AU3" s="142"/>
      <c r="AV3" s="142"/>
      <c r="AW3" s="142"/>
      <c r="AX3" s="142"/>
      <c r="AY3" s="142"/>
      <c r="AZ3" s="142">
        <f>AY3-AT3</f>
        <v>0</v>
      </c>
      <c r="BA3" s="143" t="s">
        <v>197</v>
      </c>
    </row>
    <row r="4" spans="1:53" x14ac:dyDescent="0.2">
      <c r="A4" s="193">
        <v>6</v>
      </c>
      <c r="B4" s="143" t="s">
        <v>157</v>
      </c>
      <c r="C4" s="151" t="str">
        <f t="shared" si="0"/>
        <v>00</v>
      </c>
      <c r="D4" s="151" t="str">
        <f t="shared" si="1"/>
        <v>00</v>
      </c>
      <c r="E4" s="149" t="str">
        <f t="shared" si="2"/>
        <v>900</v>
      </c>
      <c r="F4" s="143" t="str">
        <f t="shared" si="3"/>
        <v>6000.28</v>
      </c>
      <c r="G4" s="143" t="s">
        <v>179</v>
      </c>
      <c r="H4" s="141">
        <v>0</v>
      </c>
      <c r="I4" s="141">
        <v>0</v>
      </c>
      <c r="J4" s="141"/>
      <c r="K4" s="141"/>
      <c r="L4" s="141"/>
      <c r="M4" s="141">
        <v>0</v>
      </c>
      <c r="N4" s="141">
        <v>0</v>
      </c>
      <c r="O4" s="141">
        <f>N4-I4</f>
        <v>0</v>
      </c>
      <c r="Q4" s="177">
        <v>0</v>
      </c>
      <c r="R4" s="177">
        <v>0</v>
      </c>
      <c r="S4" s="177"/>
      <c r="T4" s="177"/>
      <c r="U4" s="177"/>
      <c r="V4" s="177">
        <v>0</v>
      </c>
      <c r="W4" s="142">
        <v>0</v>
      </c>
      <c r="X4" s="142">
        <f>W4-R4</f>
        <v>0</v>
      </c>
      <c r="Z4" s="179">
        <v>0</v>
      </c>
      <c r="AA4" s="179">
        <v>0</v>
      </c>
      <c r="AB4" s="179"/>
      <c r="AC4" s="179"/>
      <c r="AD4" s="179"/>
      <c r="AE4" s="179">
        <v>0</v>
      </c>
      <c r="AF4" s="175">
        <v>0</v>
      </c>
      <c r="AG4" s="175">
        <f>AF4-AA4</f>
        <v>0</v>
      </c>
      <c r="AI4" s="171">
        <f>IFERROR(VLOOKUP(B4,[2]rptBudgetaryBudgetCrossOrganiza!$A$1:$Z$44,5,FALSE),"0")</f>
        <v>0</v>
      </c>
      <c r="AJ4" s="171">
        <f>IFERROR(VLOOKUP(B4,[2]rptBudgetaryBudgetCrossOrganiza!$A$1:$Z$44,7,FALSE),"0")</f>
        <v>0</v>
      </c>
      <c r="AK4" s="171">
        <f t="shared" ref="AK4:AK26" si="4">AJ4</f>
        <v>0</v>
      </c>
      <c r="AL4" s="171">
        <f>IFERROR(VLOOKUP(B5,[2]rptBudgetaryBudgetCrossOrganiza!$A$1:$Z$44,10,FALSE),"0")</f>
        <v>0</v>
      </c>
      <c r="AM4" s="173"/>
      <c r="AN4" s="173"/>
      <c r="AO4" s="173"/>
      <c r="AP4" s="173"/>
      <c r="AQ4" s="173">
        <f>AP4-AJ4</f>
        <v>0</v>
      </c>
      <c r="AS4" s="142"/>
      <c r="AT4" s="142"/>
      <c r="AU4" s="142"/>
      <c r="AV4" s="142"/>
      <c r="AW4" s="142"/>
      <c r="AX4" s="142"/>
      <c r="AY4" s="142"/>
      <c r="AZ4" s="142">
        <f>AY4-AT4</f>
        <v>0</v>
      </c>
    </row>
    <row r="5" spans="1:53" x14ac:dyDescent="0.2">
      <c r="A5" s="193">
        <v>6</v>
      </c>
      <c r="B5" s="143" t="s">
        <v>159</v>
      </c>
      <c r="C5" s="151" t="str">
        <f t="shared" si="0"/>
        <v>00</v>
      </c>
      <c r="D5" s="151" t="str">
        <f t="shared" si="1"/>
        <v>00</v>
      </c>
      <c r="E5" s="149" t="str">
        <f t="shared" si="2"/>
        <v>900</v>
      </c>
      <c r="F5" s="143" t="str">
        <f t="shared" si="3"/>
        <v>6200.02</v>
      </c>
      <c r="G5" s="143" t="s">
        <v>85</v>
      </c>
      <c r="H5" s="141">
        <v>0</v>
      </c>
      <c r="I5" s="141">
        <v>0</v>
      </c>
      <c r="J5" s="141"/>
      <c r="K5" s="141"/>
      <c r="L5" s="141"/>
      <c r="M5" s="141">
        <v>0</v>
      </c>
      <c r="N5" s="141">
        <v>0</v>
      </c>
      <c r="O5" s="141"/>
      <c r="Q5" s="177">
        <v>0</v>
      </c>
      <c r="R5" s="177">
        <v>0</v>
      </c>
      <c r="S5" s="177"/>
      <c r="T5" s="177"/>
      <c r="U5" s="177"/>
      <c r="V5" s="177">
        <v>0</v>
      </c>
      <c r="W5" s="142">
        <v>0</v>
      </c>
      <c r="X5" s="142"/>
      <c r="Z5" s="179">
        <v>0</v>
      </c>
      <c r="AA5" s="179">
        <v>0</v>
      </c>
      <c r="AB5" s="179"/>
      <c r="AC5" s="179"/>
      <c r="AD5" s="179"/>
      <c r="AE5" s="179">
        <v>0</v>
      </c>
      <c r="AF5" s="175">
        <v>0</v>
      </c>
      <c r="AG5" s="175"/>
      <c r="AI5" s="171">
        <f>IFERROR(VLOOKUP(B5,[2]rptBudgetaryBudgetCrossOrganiza!$A$1:$Z$44,5,FALSE),"0")</f>
        <v>0</v>
      </c>
      <c r="AJ5" s="171">
        <f>IFERROR(VLOOKUP(B5,[2]rptBudgetaryBudgetCrossOrganiza!$A$1:$Z$44,7,FALSE),"0")</f>
        <v>0</v>
      </c>
      <c r="AK5" s="171">
        <f t="shared" si="4"/>
        <v>0</v>
      </c>
      <c r="AL5" s="171">
        <f>IFERROR(VLOOKUP(B7,[2]rptBudgetaryBudgetCrossOrganiza!$A$1:$Z$44,10,FALSE),"0")</f>
        <v>0</v>
      </c>
      <c r="AM5" s="173"/>
      <c r="AN5" s="173"/>
      <c r="AO5" s="173"/>
      <c r="AP5" s="173"/>
      <c r="AQ5" s="173"/>
      <c r="AS5" s="142"/>
      <c r="AT5" s="142"/>
      <c r="AU5" s="142"/>
      <c r="AV5" s="142"/>
      <c r="AW5" s="142"/>
      <c r="AX5" s="142"/>
      <c r="AY5" s="142"/>
      <c r="AZ5" s="142"/>
    </row>
    <row r="6" spans="1:53" x14ac:dyDescent="0.2">
      <c r="A6" s="193">
        <v>6</v>
      </c>
      <c r="B6" s="143" t="s">
        <v>198</v>
      </c>
      <c r="C6" s="151"/>
      <c r="D6" s="151"/>
      <c r="E6" s="149"/>
      <c r="H6" s="141"/>
      <c r="I6" s="141"/>
      <c r="J6" s="141"/>
      <c r="K6" s="141"/>
      <c r="L6" s="141"/>
      <c r="M6" s="141"/>
      <c r="N6" s="141"/>
      <c r="O6" s="141"/>
      <c r="Q6" s="177"/>
      <c r="R6" s="177"/>
      <c r="S6" s="177"/>
      <c r="T6" s="177"/>
      <c r="U6" s="177"/>
      <c r="V6" s="177"/>
      <c r="W6" s="142"/>
      <c r="X6" s="142"/>
      <c r="Z6" s="179"/>
      <c r="AA6" s="179"/>
      <c r="AB6" s="179"/>
      <c r="AC6" s="179"/>
      <c r="AD6" s="179"/>
      <c r="AE6" s="179"/>
      <c r="AF6" s="175"/>
      <c r="AG6" s="175"/>
      <c r="AI6" s="171">
        <v>0</v>
      </c>
      <c r="AJ6" s="171">
        <v>0</v>
      </c>
      <c r="AK6" s="201">
        <v>75000</v>
      </c>
      <c r="AL6" s="171"/>
      <c r="AM6" s="173"/>
      <c r="AN6" s="173"/>
      <c r="AO6" s="173"/>
      <c r="AP6" s="173"/>
      <c r="AQ6" s="173"/>
      <c r="AS6" s="142"/>
      <c r="AT6" s="142"/>
      <c r="AU6" s="142"/>
      <c r="AV6" s="142"/>
      <c r="AW6" s="142"/>
      <c r="AX6" s="142"/>
      <c r="AY6" s="142"/>
      <c r="AZ6" s="142"/>
      <c r="BA6" s="143" t="s">
        <v>199</v>
      </c>
    </row>
    <row r="7" spans="1:53" x14ac:dyDescent="0.2">
      <c r="A7" s="193">
        <v>6</v>
      </c>
      <c r="B7" s="143" t="s">
        <v>160</v>
      </c>
      <c r="C7" s="151" t="str">
        <f t="shared" si="0"/>
        <v>00</v>
      </c>
      <c r="D7" s="151" t="str">
        <f t="shared" si="1"/>
        <v>00</v>
      </c>
      <c r="E7" s="149" t="str">
        <f t="shared" si="2"/>
        <v>900</v>
      </c>
      <c r="F7" s="143" t="str">
        <f t="shared" si="3"/>
        <v>6600.06</v>
      </c>
      <c r="G7" s="143" t="s">
        <v>112</v>
      </c>
      <c r="H7" s="141">
        <v>0</v>
      </c>
      <c r="I7" s="141">
        <v>0</v>
      </c>
      <c r="J7" s="141"/>
      <c r="K7" s="141"/>
      <c r="L7" s="141"/>
      <c r="M7" s="141">
        <v>0</v>
      </c>
      <c r="N7" s="141">
        <v>0</v>
      </c>
      <c r="O7" s="141">
        <f t="shared" ref="O7:O26" si="5">N7-I7</f>
        <v>0</v>
      </c>
      <c r="Q7" s="177">
        <v>0</v>
      </c>
      <c r="R7" s="177">
        <v>0</v>
      </c>
      <c r="S7" s="177"/>
      <c r="T7" s="177"/>
      <c r="U7" s="177"/>
      <c r="V7" s="177">
        <v>0</v>
      </c>
      <c r="W7" s="142">
        <v>0</v>
      </c>
      <c r="X7" s="142">
        <f t="shared" ref="X7:X26" si="6">W7-R7</f>
        <v>0</v>
      </c>
      <c r="Z7" s="179">
        <v>0</v>
      </c>
      <c r="AA7" s="179">
        <v>0</v>
      </c>
      <c r="AB7" s="179"/>
      <c r="AC7" s="179"/>
      <c r="AD7" s="179"/>
      <c r="AE7" s="179">
        <v>0</v>
      </c>
      <c r="AF7" s="175">
        <v>0</v>
      </c>
      <c r="AG7" s="175">
        <f t="shared" ref="AG7:AG26" si="7">AF7-AA7</f>
        <v>0</v>
      </c>
      <c r="AI7" s="171">
        <f>IFERROR(VLOOKUP(B7,[2]rptBudgetaryBudgetCrossOrganiza!$A$1:$Z$44,5,FALSE),"0")</f>
        <v>0</v>
      </c>
      <c r="AJ7" s="171">
        <f>IFERROR(VLOOKUP(B7,[2]rptBudgetaryBudgetCrossOrganiza!$A$1:$Z$44,7,FALSE),"0")</f>
        <v>0</v>
      </c>
      <c r="AK7" s="171">
        <f t="shared" si="4"/>
        <v>0</v>
      </c>
      <c r="AL7" s="171">
        <f>IFERROR(VLOOKUP(B8,[2]rptBudgetaryBudgetCrossOrganiza!$A$1:$Z$44,10,FALSE),"0")</f>
        <v>0</v>
      </c>
      <c r="AM7" s="173"/>
      <c r="AN7" s="173"/>
      <c r="AO7" s="173"/>
      <c r="AP7" s="173"/>
      <c r="AQ7" s="173">
        <f t="shared" ref="AQ7:AQ26" si="8">AP7-AJ7</f>
        <v>0</v>
      </c>
      <c r="AS7" s="142"/>
      <c r="AT7" s="142"/>
      <c r="AU7" s="142"/>
      <c r="AV7" s="142"/>
      <c r="AW7" s="142"/>
      <c r="AX7" s="142"/>
      <c r="AY7" s="142"/>
      <c r="AZ7" s="142">
        <f t="shared" ref="AZ7:AZ26" si="9">AY7-AT7</f>
        <v>0</v>
      </c>
    </row>
    <row r="8" spans="1:53" x14ac:dyDescent="0.2">
      <c r="A8" s="193">
        <v>6</v>
      </c>
      <c r="B8" s="143" t="s">
        <v>161</v>
      </c>
      <c r="C8" s="151" t="str">
        <f t="shared" si="0"/>
        <v>00</v>
      </c>
      <c r="D8" s="151" t="str">
        <f t="shared" si="1"/>
        <v>00</v>
      </c>
      <c r="E8" s="149" t="str">
        <f t="shared" si="2"/>
        <v>900</v>
      </c>
      <c r="F8" s="143" t="str">
        <f t="shared" si="3"/>
        <v>6600.36</v>
      </c>
      <c r="G8" s="143" t="s">
        <v>117</v>
      </c>
      <c r="H8" s="141">
        <v>0</v>
      </c>
      <c r="I8" s="141">
        <v>0</v>
      </c>
      <c r="J8" s="141"/>
      <c r="K8" s="141"/>
      <c r="L8" s="141"/>
      <c r="M8" s="141">
        <v>0</v>
      </c>
      <c r="N8" s="141">
        <v>0</v>
      </c>
      <c r="O8" s="141">
        <f t="shared" si="5"/>
        <v>0</v>
      </c>
      <c r="Q8" s="177">
        <v>0</v>
      </c>
      <c r="R8" s="177">
        <v>0</v>
      </c>
      <c r="S8" s="177"/>
      <c r="T8" s="177"/>
      <c r="U8" s="177"/>
      <c r="V8" s="177">
        <v>0</v>
      </c>
      <c r="W8" s="142">
        <v>0</v>
      </c>
      <c r="X8" s="142">
        <f t="shared" si="6"/>
        <v>0</v>
      </c>
      <c r="Z8" s="179">
        <v>0</v>
      </c>
      <c r="AA8" s="179">
        <v>0</v>
      </c>
      <c r="AB8" s="179"/>
      <c r="AC8" s="179"/>
      <c r="AD8" s="179"/>
      <c r="AE8" s="179">
        <v>0</v>
      </c>
      <c r="AF8" s="175">
        <v>0</v>
      </c>
      <c r="AG8" s="175">
        <f t="shared" si="7"/>
        <v>0</v>
      </c>
      <c r="AI8" s="171">
        <f>IFERROR(VLOOKUP(B8,[2]rptBudgetaryBudgetCrossOrganiza!$A$1:$Z$44,5,FALSE),"0")</f>
        <v>0</v>
      </c>
      <c r="AJ8" s="171">
        <f>IFERROR(VLOOKUP(B8,[2]rptBudgetaryBudgetCrossOrganiza!$A$1:$Z$44,7,FALSE),"0")</f>
        <v>0</v>
      </c>
      <c r="AK8" s="171">
        <f t="shared" si="4"/>
        <v>0</v>
      </c>
      <c r="AL8" s="171">
        <f>IFERROR(VLOOKUP(B9,[2]rptBudgetaryBudgetCrossOrganiza!$A$1:$Z$44,10,FALSE),"0")</f>
        <v>0</v>
      </c>
      <c r="AM8" s="173"/>
      <c r="AN8" s="173"/>
      <c r="AO8" s="173"/>
      <c r="AP8" s="173"/>
      <c r="AQ8" s="173">
        <f t="shared" si="8"/>
        <v>0</v>
      </c>
      <c r="AS8" s="142"/>
      <c r="AT8" s="142"/>
      <c r="AU8" s="142"/>
      <c r="AV8" s="142"/>
      <c r="AW8" s="142"/>
      <c r="AX8" s="142"/>
      <c r="AY8" s="142"/>
      <c r="AZ8" s="142">
        <f t="shared" si="9"/>
        <v>0</v>
      </c>
    </row>
    <row r="9" spans="1:53" x14ac:dyDescent="0.2">
      <c r="A9" s="193">
        <v>7</v>
      </c>
      <c r="B9" s="143" t="s">
        <v>163</v>
      </c>
      <c r="C9" s="151" t="str">
        <f t="shared" si="0"/>
        <v>00</v>
      </c>
      <c r="D9" s="151" t="str">
        <f t="shared" si="1"/>
        <v>00</v>
      </c>
      <c r="E9" s="149" t="str">
        <f t="shared" si="2"/>
        <v>900</v>
      </c>
      <c r="F9" s="143" t="str">
        <f t="shared" si="3"/>
        <v>7000.99</v>
      </c>
      <c r="G9" s="143" t="s">
        <v>83</v>
      </c>
      <c r="H9" s="141">
        <v>0</v>
      </c>
      <c r="I9" s="141">
        <v>0</v>
      </c>
      <c r="J9" s="141"/>
      <c r="K9" s="141"/>
      <c r="L9" s="141"/>
      <c r="M9" s="141">
        <v>0</v>
      </c>
      <c r="N9" s="141">
        <v>0</v>
      </c>
      <c r="O9" s="141">
        <f t="shared" si="5"/>
        <v>0</v>
      </c>
      <c r="Q9" s="177">
        <v>0</v>
      </c>
      <c r="R9" s="177">
        <v>0</v>
      </c>
      <c r="S9" s="177"/>
      <c r="T9" s="177"/>
      <c r="U9" s="177"/>
      <c r="V9" s="177">
        <v>0</v>
      </c>
      <c r="W9" s="142">
        <v>0</v>
      </c>
      <c r="X9" s="142">
        <f t="shared" si="6"/>
        <v>0</v>
      </c>
      <c r="Z9" s="179">
        <v>0</v>
      </c>
      <c r="AA9" s="179">
        <v>0</v>
      </c>
      <c r="AB9" s="179"/>
      <c r="AC9" s="179"/>
      <c r="AD9" s="179"/>
      <c r="AE9" s="179">
        <v>0</v>
      </c>
      <c r="AF9" s="175">
        <v>0</v>
      </c>
      <c r="AG9" s="175">
        <f t="shared" si="7"/>
        <v>0</v>
      </c>
      <c r="AI9" s="171">
        <f>IFERROR(VLOOKUP(B9,[2]rptBudgetaryBudgetCrossOrganiza!$A$1:$Z$44,5,FALSE),"0")</f>
        <v>0</v>
      </c>
      <c r="AJ9" s="171">
        <f>IFERROR(VLOOKUP(B9,[2]rptBudgetaryBudgetCrossOrganiza!$A$1:$Z$44,7,FALSE),"0")</f>
        <v>0</v>
      </c>
      <c r="AK9" s="171">
        <f t="shared" si="4"/>
        <v>0</v>
      </c>
      <c r="AL9" s="171">
        <f>IFERROR(VLOOKUP(B10,[2]rptBudgetaryBudgetCrossOrganiza!$A$1:$Z$44,10,FALSE),"0")</f>
        <v>0</v>
      </c>
      <c r="AM9" s="173"/>
      <c r="AN9" s="173"/>
      <c r="AO9" s="173"/>
      <c r="AP9" s="173"/>
      <c r="AQ9" s="173">
        <f t="shared" si="8"/>
        <v>0</v>
      </c>
      <c r="AS9" s="142"/>
      <c r="AT9" s="142"/>
      <c r="AU9" s="142"/>
      <c r="AV9" s="142"/>
      <c r="AW9" s="142"/>
      <c r="AX9" s="142"/>
      <c r="AY9" s="142"/>
      <c r="AZ9" s="142">
        <f t="shared" si="9"/>
        <v>0</v>
      </c>
    </row>
    <row r="10" spans="1:53" x14ac:dyDescent="0.2">
      <c r="A10" s="193">
        <v>8</v>
      </c>
      <c r="B10" s="194" t="s">
        <v>164</v>
      </c>
      <c r="C10" s="151" t="str">
        <f t="shared" si="0"/>
        <v>00</v>
      </c>
      <c r="D10" s="151" t="str">
        <f t="shared" si="1"/>
        <v>00</v>
      </c>
      <c r="E10" s="149" t="str">
        <f t="shared" si="2"/>
        <v>900</v>
      </c>
      <c r="F10" s="143" t="str">
        <f t="shared" si="3"/>
        <v>8000.01</v>
      </c>
      <c r="G10" s="143" t="s">
        <v>180</v>
      </c>
      <c r="H10" s="141">
        <v>0</v>
      </c>
      <c r="I10" s="141">
        <v>0</v>
      </c>
      <c r="J10" s="141"/>
      <c r="K10" s="141"/>
      <c r="L10" s="141"/>
      <c r="M10" s="141">
        <v>0</v>
      </c>
      <c r="N10" s="141">
        <v>0</v>
      </c>
      <c r="O10" s="141">
        <f t="shared" si="5"/>
        <v>0</v>
      </c>
      <c r="Q10" s="177">
        <v>0</v>
      </c>
      <c r="R10" s="177">
        <v>0</v>
      </c>
      <c r="S10" s="177"/>
      <c r="T10" s="177"/>
      <c r="U10" s="177"/>
      <c r="V10" s="177">
        <v>0</v>
      </c>
      <c r="W10" s="142">
        <v>0</v>
      </c>
      <c r="X10" s="142">
        <f t="shared" si="6"/>
        <v>0</v>
      </c>
      <c r="Z10" s="179">
        <v>0</v>
      </c>
      <c r="AA10" s="179">
        <v>0</v>
      </c>
      <c r="AB10" s="179"/>
      <c r="AC10" s="179"/>
      <c r="AD10" s="179"/>
      <c r="AE10" s="179">
        <v>0</v>
      </c>
      <c r="AF10" s="175">
        <v>0</v>
      </c>
      <c r="AG10" s="175">
        <f t="shared" si="7"/>
        <v>0</v>
      </c>
      <c r="AI10" s="171">
        <f>IFERROR(VLOOKUP(B10,[2]rptBudgetaryBudgetCrossOrganiza!$A$1:$Z$44,5,FALSE),"0")</f>
        <v>0</v>
      </c>
      <c r="AJ10" s="171">
        <f>IFERROR(VLOOKUP(B10,[2]rptBudgetaryBudgetCrossOrganiza!$A$1:$Z$44,7,FALSE),"0")</f>
        <v>0</v>
      </c>
      <c r="AK10" s="171">
        <f t="shared" si="4"/>
        <v>0</v>
      </c>
      <c r="AL10" s="171">
        <f>IFERROR(VLOOKUP(B11,[2]rptBudgetaryBudgetCrossOrganiza!$A$1:$Z$44,10,FALSE),"0")</f>
        <v>0</v>
      </c>
      <c r="AM10" s="173"/>
      <c r="AN10" s="173"/>
      <c r="AO10" s="173"/>
      <c r="AP10" s="173"/>
      <c r="AQ10" s="173">
        <f t="shared" si="8"/>
        <v>0</v>
      </c>
      <c r="AS10" s="142"/>
      <c r="AT10" s="142"/>
      <c r="AU10" s="142"/>
      <c r="AV10" s="142"/>
      <c r="AW10" s="142"/>
      <c r="AX10" s="142"/>
      <c r="AY10" s="142"/>
      <c r="AZ10" s="142">
        <f t="shared" si="9"/>
        <v>0</v>
      </c>
    </row>
    <row r="11" spans="1:53" x14ac:dyDescent="0.2">
      <c r="A11" s="193">
        <v>8</v>
      </c>
      <c r="B11" s="143" t="s">
        <v>165</v>
      </c>
      <c r="C11" s="151" t="str">
        <f t="shared" si="0"/>
        <v>00</v>
      </c>
      <c r="D11" s="151" t="str">
        <f t="shared" si="1"/>
        <v>00</v>
      </c>
      <c r="E11" s="149" t="str">
        <f t="shared" si="2"/>
        <v>900</v>
      </c>
      <c r="F11" s="143" t="str">
        <f t="shared" si="3"/>
        <v>8000.02</v>
      </c>
      <c r="G11" s="143" t="s">
        <v>181</v>
      </c>
      <c r="H11" s="141">
        <v>0</v>
      </c>
      <c r="I11" s="141">
        <v>0</v>
      </c>
      <c r="J11" s="141"/>
      <c r="K11" s="141"/>
      <c r="L11" s="141"/>
      <c r="M11" s="141">
        <v>0</v>
      </c>
      <c r="N11" s="141">
        <v>0</v>
      </c>
      <c r="O11" s="141">
        <f t="shared" si="5"/>
        <v>0</v>
      </c>
      <c r="Q11" s="177">
        <v>0</v>
      </c>
      <c r="R11" s="177">
        <v>0</v>
      </c>
      <c r="S11" s="177"/>
      <c r="T11" s="177"/>
      <c r="U11" s="177"/>
      <c r="V11" s="177">
        <v>0</v>
      </c>
      <c r="W11" s="142">
        <v>0</v>
      </c>
      <c r="X11" s="142">
        <f t="shared" si="6"/>
        <v>0</v>
      </c>
      <c r="Z11" s="179">
        <v>0</v>
      </c>
      <c r="AA11" s="179">
        <v>0</v>
      </c>
      <c r="AB11" s="179"/>
      <c r="AC11" s="179"/>
      <c r="AD11" s="179"/>
      <c r="AE11" s="179">
        <v>0</v>
      </c>
      <c r="AF11" s="175">
        <v>0</v>
      </c>
      <c r="AG11" s="175">
        <f t="shared" si="7"/>
        <v>0</v>
      </c>
      <c r="AI11" s="171">
        <f>IFERROR(VLOOKUP(B11,[2]rptBudgetaryBudgetCrossOrganiza!$A$1:$Z$44,5,FALSE),"0")</f>
        <v>0</v>
      </c>
      <c r="AJ11" s="171">
        <f>IFERROR(VLOOKUP(B11,[2]rptBudgetaryBudgetCrossOrganiza!$A$1:$Z$44,7,FALSE),"0")</f>
        <v>0</v>
      </c>
      <c r="AK11" s="171">
        <f t="shared" si="4"/>
        <v>0</v>
      </c>
      <c r="AL11" s="171">
        <f>IFERROR(VLOOKUP(B12,[2]rptBudgetaryBudgetCrossOrganiza!$A$1:$Z$44,10,FALSE),"0")</f>
        <v>0</v>
      </c>
      <c r="AM11" s="173"/>
      <c r="AN11" s="173"/>
      <c r="AO11" s="173"/>
      <c r="AP11" s="173"/>
      <c r="AQ11" s="173">
        <f t="shared" si="8"/>
        <v>0</v>
      </c>
      <c r="AS11" s="142"/>
      <c r="AT11" s="142"/>
      <c r="AU11" s="142"/>
      <c r="AV11" s="142"/>
      <c r="AW11" s="142"/>
      <c r="AX11" s="142"/>
      <c r="AY11" s="142"/>
      <c r="AZ11" s="142">
        <f t="shared" si="9"/>
        <v>0</v>
      </c>
    </row>
    <row r="12" spans="1:53" x14ac:dyDescent="0.2">
      <c r="A12" s="193">
        <v>8</v>
      </c>
      <c r="B12" s="143" t="s">
        <v>166</v>
      </c>
      <c r="C12" s="151" t="str">
        <f t="shared" si="0"/>
        <v>00</v>
      </c>
      <c r="D12" s="151" t="str">
        <f t="shared" si="1"/>
        <v>00</v>
      </c>
      <c r="E12" s="149" t="str">
        <f t="shared" si="2"/>
        <v>900</v>
      </c>
      <c r="F12" s="143" t="str">
        <f t="shared" si="3"/>
        <v>8000.03</v>
      </c>
      <c r="G12" s="143" t="s">
        <v>182</v>
      </c>
      <c r="H12" s="141">
        <v>0</v>
      </c>
      <c r="I12" s="141">
        <v>0</v>
      </c>
      <c r="J12" s="141"/>
      <c r="K12" s="141"/>
      <c r="L12" s="141"/>
      <c r="M12" s="141">
        <v>0</v>
      </c>
      <c r="N12" s="141">
        <v>0</v>
      </c>
      <c r="O12" s="141">
        <f t="shared" si="5"/>
        <v>0</v>
      </c>
      <c r="Q12" s="177">
        <v>0</v>
      </c>
      <c r="R12" s="177">
        <v>0</v>
      </c>
      <c r="S12" s="177"/>
      <c r="T12" s="177"/>
      <c r="U12" s="177"/>
      <c r="V12" s="177">
        <v>0</v>
      </c>
      <c r="W12" s="142">
        <v>0</v>
      </c>
      <c r="X12" s="142">
        <f t="shared" si="6"/>
        <v>0</v>
      </c>
      <c r="Z12" s="179">
        <v>0</v>
      </c>
      <c r="AA12" s="179">
        <v>0</v>
      </c>
      <c r="AB12" s="179"/>
      <c r="AC12" s="179"/>
      <c r="AD12" s="179"/>
      <c r="AE12" s="179">
        <v>0</v>
      </c>
      <c r="AF12" s="175">
        <v>0</v>
      </c>
      <c r="AG12" s="175">
        <f t="shared" si="7"/>
        <v>0</v>
      </c>
      <c r="AI12" s="171">
        <f>IFERROR(VLOOKUP(B12,[2]rptBudgetaryBudgetCrossOrganiza!$A$1:$Z$44,5,FALSE),"0")</f>
        <v>0</v>
      </c>
      <c r="AJ12" s="171">
        <f>IFERROR(VLOOKUP(B12,[2]rptBudgetaryBudgetCrossOrganiza!$A$1:$Z$44,7,FALSE),"0")</f>
        <v>0</v>
      </c>
      <c r="AK12" s="171">
        <f t="shared" si="4"/>
        <v>0</v>
      </c>
      <c r="AL12" s="171">
        <f>IFERROR(VLOOKUP(B13,[2]rptBudgetaryBudgetCrossOrganiza!$A$1:$Z$44,10,FALSE),"0")</f>
        <v>0</v>
      </c>
      <c r="AM12" s="173"/>
      <c r="AN12" s="173"/>
      <c r="AO12" s="173"/>
      <c r="AP12" s="173"/>
      <c r="AQ12" s="173">
        <f t="shared" si="8"/>
        <v>0</v>
      </c>
      <c r="AS12" s="142"/>
      <c r="AT12" s="142"/>
      <c r="AU12" s="142"/>
      <c r="AV12" s="142"/>
      <c r="AW12" s="142"/>
      <c r="AX12" s="142"/>
      <c r="AY12" s="142"/>
      <c r="AZ12" s="142">
        <f t="shared" si="9"/>
        <v>0</v>
      </c>
    </row>
    <row r="13" spans="1:53" x14ac:dyDescent="0.2">
      <c r="A13" s="193">
        <v>8</v>
      </c>
      <c r="B13" s="143" t="s">
        <v>168</v>
      </c>
      <c r="C13" s="151" t="str">
        <f t="shared" si="0"/>
        <v>00</v>
      </c>
      <c r="D13" s="151" t="str">
        <f t="shared" si="1"/>
        <v>00</v>
      </c>
      <c r="E13" s="149" t="str">
        <f t="shared" si="2"/>
        <v>900</v>
      </c>
      <c r="F13" s="143" t="str">
        <f t="shared" si="3"/>
        <v>8000.05</v>
      </c>
      <c r="G13" s="143" t="s">
        <v>183</v>
      </c>
      <c r="H13" s="141">
        <v>0</v>
      </c>
      <c r="I13" s="141">
        <v>576630</v>
      </c>
      <c r="J13" s="141"/>
      <c r="K13" s="141"/>
      <c r="L13" s="141"/>
      <c r="M13" s="141">
        <v>77543.86</v>
      </c>
      <c r="N13" s="141">
        <v>77543.86</v>
      </c>
      <c r="O13" s="141">
        <f t="shared" si="5"/>
        <v>-499086.14</v>
      </c>
      <c r="Q13" s="177">
        <v>0</v>
      </c>
      <c r="R13" s="177">
        <v>812060</v>
      </c>
      <c r="S13" s="177"/>
      <c r="T13" s="177"/>
      <c r="U13" s="177"/>
      <c r="V13" s="177">
        <v>740388.06</v>
      </c>
      <c r="W13" s="142">
        <v>740388.06</v>
      </c>
      <c r="X13" s="142">
        <f t="shared" si="6"/>
        <v>-71671.939999999944</v>
      </c>
      <c r="Z13" s="179">
        <v>0</v>
      </c>
      <c r="AA13" s="179">
        <v>71675</v>
      </c>
      <c r="AB13" s="179"/>
      <c r="AC13" s="179"/>
      <c r="AD13" s="179"/>
      <c r="AE13" s="179">
        <v>-6422.72</v>
      </c>
      <c r="AF13" s="175">
        <v>-6422.72</v>
      </c>
      <c r="AG13" s="175">
        <f t="shared" si="7"/>
        <v>-78097.72</v>
      </c>
      <c r="AI13" s="171">
        <f>IFERROR(VLOOKUP(B13,[2]rptBudgetaryBudgetCrossOrganiza!$A$1:$Z$44,5,FALSE),"0")</f>
        <v>0</v>
      </c>
      <c r="AJ13" s="171">
        <f>IFERROR(VLOOKUP(B13,[2]rptBudgetaryBudgetCrossOrganiza!$A$1:$Z$44,7,FALSE),"0")</f>
        <v>0</v>
      </c>
      <c r="AK13" s="171">
        <f t="shared" si="4"/>
        <v>0</v>
      </c>
      <c r="AL13" s="171">
        <f>IFERROR(VLOOKUP(B14,[2]rptBudgetaryBudgetCrossOrganiza!$A$1:$Z$44,10,FALSE),"0")</f>
        <v>0</v>
      </c>
      <c r="AM13" s="173"/>
      <c r="AN13" s="173"/>
      <c r="AO13" s="173"/>
      <c r="AP13" s="173"/>
      <c r="AQ13" s="173">
        <f t="shared" si="8"/>
        <v>0</v>
      </c>
      <c r="AS13" s="142"/>
      <c r="AT13" s="142"/>
      <c r="AU13" s="142"/>
      <c r="AV13" s="142"/>
      <c r="AW13" s="142"/>
      <c r="AX13" s="142"/>
      <c r="AY13" s="142"/>
      <c r="AZ13" s="142">
        <f t="shared" si="9"/>
        <v>0</v>
      </c>
    </row>
    <row r="14" spans="1:53" x14ac:dyDescent="0.2">
      <c r="A14" s="193">
        <v>8</v>
      </c>
      <c r="B14" s="143" t="s">
        <v>169</v>
      </c>
      <c r="C14" s="151" t="str">
        <f t="shared" si="0"/>
        <v>00</v>
      </c>
      <c r="D14" s="151" t="str">
        <f t="shared" si="1"/>
        <v>00</v>
      </c>
      <c r="E14" s="149" t="str">
        <f t="shared" si="2"/>
        <v>900</v>
      </c>
      <c r="F14" s="143" t="str">
        <f t="shared" si="3"/>
        <v>8000.06</v>
      </c>
      <c r="G14" s="143" t="s">
        <v>184</v>
      </c>
      <c r="H14" s="141">
        <v>0</v>
      </c>
      <c r="I14" s="141">
        <v>0</v>
      </c>
      <c r="J14" s="141"/>
      <c r="K14" s="141"/>
      <c r="L14" s="141"/>
      <c r="M14" s="141">
        <v>0</v>
      </c>
      <c r="N14" s="141">
        <v>0</v>
      </c>
      <c r="O14" s="141">
        <f t="shared" si="5"/>
        <v>0</v>
      </c>
      <c r="Q14" s="177">
        <v>0</v>
      </c>
      <c r="R14" s="177">
        <v>0</v>
      </c>
      <c r="S14" s="177"/>
      <c r="T14" s="177"/>
      <c r="U14" s="177"/>
      <c r="V14" s="177">
        <v>0</v>
      </c>
      <c r="W14" s="142">
        <v>0</v>
      </c>
      <c r="X14" s="142">
        <f t="shared" si="6"/>
        <v>0</v>
      </c>
      <c r="Z14" s="179">
        <v>0</v>
      </c>
      <c r="AA14" s="179">
        <v>0</v>
      </c>
      <c r="AB14" s="179"/>
      <c r="AC14" s="179"/>
      <c r="AD14" s="179"/>
      <c r="AE14" s="179">
        <v>0</v>
      </c>
      <c r="AF14" s="175">
        <v>0</v>
      </c>
      <c r="AG14" s="175">
        <f t="shared" si="7"/>
        <v>0</v>
      </c>
      <c r="AI14" s="171">
        <f>IFERROR(VLOOKUP(B14,[2]rptBudgetaryBudgetCrossOrganiza!$A$1:$Z$44,5,FALSE),"0")</f>
        <v>0</v>
      </c>
      <c r="AJ14" s="171">
        <f>IFERROR(VLOOKUP(B14,[2]rptBudgetaryBudgetCrossOrganiza!$A$1:$Z$44,7,FALSE),"0")</f>
        <v>0</v>
      </c>
      <c r="AK14" s="171">
        <f t="shared" si="4"/>
        <v>0</v>
      </c>
      <c r="AL14" s="171">
        <f>IFERROR(VLOOKUP(B15,[2]rptBudgetaryBudgetCrossOrganiza!$A$1:$Z$44,10,FALSE),"0")</f>
        <v>0</v>
      </c>
      <c r="AM14" s="173"/>
      <c r="AN14" s="173"/>
      <c r="AO14" s="173"/>
      <c r="AP14" s="173"/>
      <c r="AQ14" s="173">
        <f t="shared" si="8"/>
        <v>0</v>
      </c>
      <c r="AS14" s="142"/>
      <c r="AT14" s="142"/>
      <c r="AU14" s="142"/>
      <c r="AV14" s="142"/>
      <c r="AW14" s="142"/>
      <c r="AX14" s="142"/>
      <c r="AY14" s="142"/>
      <c r="AZ14" s="142">
        <f t="shared" si="9"/>
        <v>0</v>
      </c>
    </row>
    <row r="15" spans="1:53" x14ac:dyDescent="0.2">
      <c r="A15" s="193">
        <v>8</v>
      </c>
      <c r="B15" s="143" t="s">
        <v>170</v>
      </c>
      <c r="C15" s="151" t="str">
        <f t="shared" si="0"/>
        <v>00</v>
      </c>
      <c r="D15" s="151" t="str">
        <f t="shared" si="1"/>
        <v>00</v>
      </c>
      <c r="E15" s="149" t="str">
        <f t="shared" si="2"/>
        <v>900</v>
      </c>
      <c r="F15" s="143" t="str">
        <f t="shared" si="3"/>
        <v>8000.07</v>
      </c>
      <c r="G15" s="143" t="s">
        <v>185</v>
      </c>
      <c r="H15" s="141">
        <v>0</v>
      </c>
      <c r="I15" s="141">
        <v>0</v>
      </c>
      <c r="J15" s="141"/>
      <c r="K15" s="141"/>
      <c r="L15" s="141"/>
      <c r="M15" s="141">
        <v>0</v>
      </c>
      <c r="N15" s="141">
        <v>0</v>
      </c>
      <c r="O15" s="141">
        <f t="shared" si="5"/>
        <v>0</v>
      </c>
      <c r="Q15" s="177">
        <v>0</v>
      </c>
      <c r="R15" s="177">
        <v>0</v>
      </c>
      <c r="S15" s="177"/>
      <c r="T15" s="177"/>
      <c r="U15" s="177"/>
      <c r="V15" s="177">
        <v>0</v>
      </c>
      <c r="W15" s="142">
        <v>0</v>
      </c>
      <c r="X15" s="142">
        <f t="shared" si="6"/>
        <v>0</v>
      </c>
      <c r="Z15" s="179">
        <v>0</v>
      </c>
      <c r="AA15" s="179">
        <v>0</v>
      </c>
      <c r="AB15" s="179"/>
      <c r="AC15" s="179"/>
      <c r="AD15" s="179"/>
      <c r="AE15" s="179">
        <v>0</v>
      </c>
      <c r="AF15" s="175">
        <v>0</v>
      </c>
      <c r="AG15" s="175">
        <f t="shared" si="7"/>
        <v>0</v>
      </c>
      <c r="AI15" s="171">
        <f>IFERROR(VLOOKUP(B15,[2]rptBudgetaryBudgetCrossOrganiza!$A$1:$Z$44,5,FALSE),"0")</f>
        <v>0</v>
      </c>
      <c r="AJ15" s="171">
        <f>IFERROR(VLOOKUP(B15,[2]rptBudgetaryBudgetCrossOrganiza!$A$1:$Z$44,7,FALSE),"0")</f>
        <v>0</v>
      </c>
      <c r="AK15" s="171">
        <f t="shared" si="4"/>
        <v>0</v>
      </c>
      <c r="AL15" s="171">
        <f>IFERROR(VLOOKUP(B16,[2]rptBudgetaryBudgetCrossOrganiza!$A$1:$Z$44,10,FALSE),"0")</f>
        <v>0</v>
      </c>
      <c r="AM15" s="173"/>
      <c r="AN15" s="173"/>
      <c r="AO15" s="173"/>
      <c r="AP15" s="173"/>
      <c r="AQ15" s="173">
        <f t="shared" si="8"/>
        <v>0</v>
      </c>
      <c r="AS15" s="142"/>
      <c r="AT15" s="142"/>
      <c r="AU15" s="142"/>
      <c r="AV15" s="142"/>
      <c r="AW15" s="142"/>
      <c r="AX15" s="142"/>
      <c r="AY15" s="142"/>
      <c r="AZ15" s="142">
        <f t="shared" si="9"/>
        <v>0</v>
      </c>
    </row>
    <row r="16" spans="1:53" x14ac:dyDescent="0.2">
      <c r="A16" s="193">
        <v>8</v>
      </c>
      <c r="B16" s="143" t="s">
        <v>171</v>
      </c>
      <c r="C16" s="151" t="str">
        <f t="shared" si="0"/>
        <v>00</v>
      </c>
      <c r="D16" s="151" t="str">
        <f t="shared" si="1"/>
        <v>00</v>
      </c>
      <c r="E16" s="149" t="str">
        <f t="shared" si="2"/>
        <v>900</v>
      </c>
      <c r="F16" s="143" t="str">
        <f t="shared" si="3"/>
        <v>8000.18</v>
      </c>
      <c r="G16" s="143" t="s">
        <v>186</v>
      </c>
      <c r="H16" s="141">
        <v>0</v>
      </c>
      <c r="I16" s="141">
        <v>241555</v>
      </c>
      <c r="J16" s="141"/>
      <c r="K16" s="141"/>
      <c r="L16" s="141"/>
      <c r="M16" s="141">
        <v>218864.58</v>
      </c>
      <c r="N16" s="141">
        <v>218864.58</v>
      </c>
      <c r="O16" s="141">
        <f t="shared" si="5"/>
        <v>-22690.420000000013</v>
      </c>
      <c r="Q16" s="177">
        <v>0</v>
      </c>
      <c r="R16" s="177">
        <v>10385</v>
      </c>
      <c r="S16" s="177"/>
      <c r="T16" s="177"/>
      <c r="U16" s="177"/>
      <c r="V16" s="177">
        <v>12308.39</v>
      </c>
      <c r="W16" s="142">
        <v>12308.39</v>
      </c>
      <c r="X16" s="142">
        <f t="shared" si="6"/>
        <v>1923.3899999999994</v>
      </c>
      <c r="Z16" s="179">
        <v>0</v>
      </c>
      <c r="AA16" s="179">
        <v>0</v>
      </c>
      <c r="AB16" s="179"/>
      <c r="AC16" s="179"/>
      <c r="AD16" s="179"/>
      <c r="AE16" s="179">
        <v>0</v>
      </c>
      <c r="AF16" s="175">
        <v>0</v>
      </c>
      <c r="AG16" s="175">
        <f t="shared" si="7"/>
        <v>0</v>
      </c>
      <c r="AI16" s="171">
        <f>IFERROR(VLOOKUP(B16,[2]rptBudgetaryBudgetCrossOrganiza!$A$1:$Z$44,5,FALSE),"0")</f>
        <v>0</v>
      </c>
      <c r="AJ16" s="171">
        <f>IFERROR(VLOOKUP(B16,[2]rptBudgetaryBudgetCrossOrganiza!$A$1:$Z$44,7,FALSE),"0")</f>
        <v>0</v>
      </c>
      <c r="AK16" s="171">
        <f t="shared" si="4"/>
        <v>0</v>
      </c>
      <c r="AL16" s="171">
        <f>IFERROR(VLOOKUP(B17,[2]rptBudgetaryBudgetCrossOrganiza!$A$1:$Z$44,10,FALSE),"0")</f>
        <v>0</v>
      </c>
      <c r="AM16" s="173"/>
      <c r="AN16" s="173"/>
      <c r="AO16" s="173"/>
      <c r="AP16" s="173"/>
      <c r="AQ16" s="173">
        <f t="shared" si="8"/>
        <v>0</v>
      </c>
      <c r="AS16" s="142"/>
      <c r="AT16" s="142"/>
      <c r="AU16" s="142"/>
      <c r="AV16" s="142"/>
      <c r="AW16" s="142"/>
      <c r="AX16" s="142"/>
      <c r="AY16" s="142"/>
      <c r="AZ16" s="142">
        <f t="shared" si="9"/>
        <v>0</v>
      </c>
    </row>
    <row r="17" spans="1:52" x14ac:dyDescent="0.2">
      <c r="A17" s="193">
        <v>8</v>
      </c>
      <c r="B17" s="143" t="s">
        <v>172</v>
      </c>
      <c r="C17" s="151" t="str">
        <f t="shared" si="0"/>
        <v>00</v>
      </c>
      <c r="D17" s="151" t="str">
        <f t="shared" si="1"/>
        <v>00</v>
      </c>
      <c r="E17" s="149" t="str">
        <f t="shared" si="2"/>
        <v>900</v>
      </c>
      <c r="F17" s="143" t="str">
        <f t="shared" si="3"/>
        <v>8000.99</v>
      </c>
      <c r="G17" s="143" t="s">
        <v>113</v>
      </c>
      <c r="H17" s="141">
        <v>0</v>
      </c>
      <c r="I17" s="141">
        <v>0</v>
      </c>
      <c r="J17" s="141"/>
      <c r="K17" s="141"/>
      <c r="L17" s="141"/>
      <c r="M17" s="141">
        <v>0</v>
      </c>
      <c r="N17" s="141">
        <v>0</v>
      </c>
      <c r="O17" s="141">
        <f t="shared" si="5"/>
        <v>0</v>
      </c>
      <c r="Q17" s="177">
        <v>0</v>
      </c>
      <c r="R17" s="177">
        <v>0</v>
      </c>
      <c r="S17" s="177"/>
      <c r="T17" s="177"/>
      <c r="U17" s="177"/>
      <c r="V17" s="177">
        <v>0</v>
      </c>
      <c r="W17" s="142">
        <v>0</v>
      </c>
      <c r="X17" s="142">
        <f t="shared" si="6"/>
        <v>0</v>
      </c>
      <c r="Z17" s="179">
        <v>100000</v>
      </c>
      <c r="AA17" s="179">
        <v>0</v>
      </c>
      <c r="AB17" s="179"/>
      <c r="AC17" s="179"/>
      <c r="AD17" s="179"/>
      <c r="AE17" s="179">
        <v>0</v>
      </c>
      <c r="AF17" s="175">
        <v>0</v>
      </c>
      <c r="AG17" s="175">
        <f t="shared" si="7"/>
        <v>0</v>
      </c>
      <c r="AI17" s="171">
        <f>IFERROR(VLOOKUP(B17,[2]rptBudgetaryBudgetCrossOrganiza!$A$1:$Z$44,5,FALSE),"0")</f>
        <v>100000</v>
      </c>
      <c r="AJ17" s="171">
        <f>IFERROR(VLOOKUP(B17,[2]rptBudgetaryBudgetCrossOrganiza!$A$1:$Z$44,7,FALSE),"0")</f>
        <v>100000</v>
      </c>
      <c r="AK17" s="171">
        <f t="shared" si="4"/>
        <v>100000</v>
      </c>
      <c r="AL17" s="171">
        <f>IFERROR(VLOOKUP(B18,[2]rptBudgetaryBudgetCrossOrganiza!$A$1:$Z$44,10,FALSE),"0")</f>
        <v>0</v>
      </c>
      <c r="AM17" s="173"/>
      <c r="AN17" s="173"/>
      <c r="AO17" s="173"/>
      <c r="AP17" s="173"/>
      <c r="AQ17" s="173">
        <f t="shared" si="8"/>
        <v>-100000</v>
      </c>
      <c r="AS17" s="142"/>
      <c r="AT17" s="142"/>
      <c r="AU17" s="142"/>
      <c r="AV17" s="142"/>
      <c r="AW17" s="142"/>
      <c r="AX17" s="142"/>
      <c r="AY17" s="142"/>
      <c r="AZ17" s="142">
        <f t="shared" si="9"/>
        <v>0</v>
      </c>
    </row>
    <row r="18" spans="1:52" x14ac:dyDescent="0.2">
      <c r="A18" s="193">
        <v>11</v>
      </c>
      <c r="B18" s="143" t="s">
        <v>178</v>
      </c>
      <c r="C18" s="151" t="str">
        <f t="shared" si="0"/>
        <v>00</v>
      </c>
      <c r="D18" s="151" t="str">
        <f t="shared" si="1"/>
        <v>00</v>
      </c>
      <c r="E18" s="149" t="str">
        <f t="shared" si="2"/>
        <v>900</v>
      </c>
      <c r="F18" s="143" t="str">
        <f t="shared" si="3"/>
        <v>9000.25</v>
      </c>
      <c r="G18" s="143" t="s">
        <v>191</v>
      </c>
      <c r="H18" s="141">
        <v>0</v>
      </c>
      <c r="I18" s="141">
        <v>0</v>
      </c>
      <c r="J18" s="141"/>
      <c r="K18" s="141"/>
      <c r="L18" s="141"/>
      <c r="M18" s="141">
        <v>0</v>
      </c>
      <c r="N18" s="141">
        <v>0</v>
      </c>
      <c r="O18" s="141">
        <f t="shared" si="5"/>
        <v>0</v>
      </c>
      <c r="Q18" s="177">
        <v>0</v>
      </c>
      <c r="R18" s="177">
        <v>0</v>
      </c>
      <c r="S18" s="177"/>
      <c r="T18" s="177"/>
      <c r="U18" s="177"/>
      <c r="V18" s="177">
        <v>0</v>
      </c>
      <c r="W18" s="142">
        <v>0</v>
      </c>
      <c r="X18" s="142">
        <f t="shared" si="6"/>
        <v>0</v>
      </c>
      <c r="Z18" s="179">
        <v>0</v>
      </c>
      <c r="AA18" s="179">
        <v>0</v>
      </c>
      <c r="AB18" s="179"/>
      <c r="AC18" s="179"/>
      <c r="AD18" s="179"/>
      <c r="AE18" s="179">
        <v>0</v>
      </c>
      <c r="AF18" s="175">
        <v>0</v>
      </c>
      <c r="AG18" s="175">
        <f t="shared" si="7"/>
        <v>0</v>
      </c>
      <c r="AI18" s="171">
        <f>IFERROR(VLOOKUP(B18,[2]rptBudgetaryBudgetCrossOrganiza!$A$1:$Z$44,5,FALSE),"0")</f>
        <v>0</v>
      </c>
      <c r="AJ18" s="171">
        <f>IFERROR(VLOOKUP(B18,[2]rptBudgetaryBudgetCrossOrganiza!$A$1:$Z$44,7,FALSE),"0")</f>
        <v>0</v>
      </c>
      <c r="AK18" s="171">
        <f t="shared" si="4"/>
        <v>0</v>
      </c>
      <c r="AL18" s="171">
        <f>IFERROR(VLOOKUP(B19,[2]rptBudgetaryBudgetCrossOrganiza!$A$1:$Z$44,10,FALSE),"0")</f>
        <v>0</v>
      </c>
      <c r="AM18" s="173"/>
      <c r="AN18" s="173"/>
      <c r="AO18" s="173"/>
      <c r="AP18" s="173"/>
      <c r="AQ18" s="173">
        <f t="shared" si="8"/>
        <v>0</v>
      </c>
      <c r="AS18" s="142"/>
      <c r="AT18" s="142"/>
      <c r="AU18" s="142"/>
      <c r="AV18" s="142"/>
      <c r="AW18" s="142"/>
      <c r="AX18" s="142"/>
      <c r="AY18" s="142"/>
      <c r="AZ18" s="142">
        <f t="shared" si="9"/>
        <v>0</v>
      </c>
    </row>
    <row r="19" spans="1:52" x14ac:dyDescent="0.2">
      <c r="A19" s="193">
        <v>5</v>
      </c>
      <c r="B19" s="143" t="s">
        <v>158</v>
      </c>
      <c r="C19" s="151" t="str">
        <f t="shared" si="0"/>
        <v>13</v>
      </c>
      <c r="D19" s="151" t="str">
        <f t="shared" si="1"/>
        <v>00</v>
      </c>
      <c r="E19" s="149" t="str">
        <f t="shared" si="2"/>
        <v>900</v>
      </c>
      <c r="F19" s="143" t="str">
        <f t="shared" si="3"/>
        <v>6000.28</v>
      </c>
      <c r="G19" s="143" t="s">
        <v>179</v>
      </c>
      <c r="H19" s="141">
        <v>0</v>
      </c>
      <c r="I19" s="141">
        <v>0</v>
      </c>
      <c r="J19" s="141"/>
      <c r="K19" s="141"/>
      <c r="L19" s="141"/>
      <c r="M19" s="141">
        <v>0</v>
      </c>
      <c r="N19" s="141">
        <v>0</v>
      </c>
      <c r="O19" s="141">
        <f t="shared" si="5"/>
        <v>0</v>
      </c>
      <c r="Q19" s="177">
        <v>24000</v>
      </c>
      <c r="R19" s="177">
        <v>24000</v>
      </c>
      <c r="S19" s="177"/>
      <c r="T19" s="177"/>
      <c r="U19" s="177"/>
      <c r="V19" s="177">
        <v>0</v>
      </c>
      <c r="W19" s="142">
        <v>0</v>
      </c>
      <c r="X19" s="142">
        <f t="shared" si="6"/>
        <v>-24000</v>
      </c>
      <c r="Z19" s="179">
        <v>0</v>
      </c>
      <c r="AA19" s="179">
        <v>24000</v>
      </c>
      <c r="AB19" s="179"/>
      <c r="AC19" s="179"/>
      <c r="AD19" s="179"/>
      <c r="AE19" s="179">
        <v>17115.14</v>
      </c>
      <c r="AF19" s="175">
        <v>17115.14</v>
      </c>
      <c r="AG19" s="175">
        <f t="shared" si="7"/>
        <v>-6884.8600000000006</v>
      </c>
      <c r="AI19" s="171">
        <f>IFERROR(VLOOKUP(B19,[2]rptBudgetaryBudgetCrossOrganiza!$A$1:$Z$44,5,FALSE),"0")</f>
        <v>0</v>
      </c>
      <c r="AJ19" s="171">
        <f>IFERROR(VLOOKUP(B19,[2]rptBudgetaryBudgetCrossOrganiza!$A$1:$Z$44,7,FALSE),"0")</f>
        <v>0</v>
      </c>
      <c r="AK19" s="171">
        <f t="shared" si="4"/>
        <v>0</v>
      </c>
      <c r="AL19" s="171">
        <f>IFERROR(VLOOKUP(B20,[2]rptBudgetaryBudgetCrossOrganiza!$A$1:$Z$44,10,FALSE),"0")</f>
        <v>0</v>
      </c>
      <c r="AM19" s="173"/>
      <c r="AN19" s="173"/>
      <c r="AO19" s="173"/>
      <c r="AP19" s="173"/>
      <c r="AQ19" s="173">
        <f t="shared" si="8"/>
        <v>0</v>
      </c>
      <c r="AS19" s="142"/>
      <c r="AT19" s="142"/>
      <c r="AU19" s="142"/>
      <c r="AV19" s="142"/>
      <c r="AW19" s="142"/>
      <c r="AX19" s="142"/>
      <c r="AY19" s="142"/>
      <c r="AZ19" s="142">
        <f t="shared" si="9"/>
        <v>0</v>
      </c>
    </row>
    <row r="20" spans="1:52" x14ac:dyDescent="0.2">
      <c r="A20" s="193">
        <v>7</v>
      </c>
      <c r="B20" s="143" t="s">
        <v>162</v>
      </c>
      <c r="C20" s="151" t="str">
        <f t="shared" si="0"/>
        <v>13</v>
      </c>
      <c r="D20" s="151" t="str">
        <f t="shared" si="1"/>
        <v>00</v>
      </c>
      <c r="E20" s="149" t="str">
        <f t="shared" si="2"/>
        <v>900</v>
      </c>
      <c r="F20" s="143" t="str">
        <f t="shared" si="3"/>
        <v>7000.06</v>
      </c>
      <c r="G20" s="143" t="s">
        <v>116</v>
      </c>
      <c r="H20" s="141">
        <v>0</v>
      </c>
      <c r="I20" s="141">
        <v>0</v>
      </c>
      <c r="J20" s="141"/>
      <c r="K20" s="141"/>
      <c r="L20" s="141"/>
      <c r="M20" s="141">
        <v>0</v>
      </c>
      <c r="N20" s="141">
        <v>0</v>
      </c>
      <c r="O20" s="141">
        <f t="shared" si="5"/>
        <v>0</v>
      </c>
      <c r="Q20" s="177">
        <v>0</v>
      </c>
      <c r="R20" s="177">
        <v>0</v>
      </c>
      <c r="S20" s="177"/>
      <c r="T20" s="177"/>
      <c r="U20" s="177"/>
      <c r="V20" s="177">
        <v>0</v>
      </c>
      <c r="W20" s="142">
        <v>0</v>
      </c>
      <c r="X20" s="142">
        <f t="shared" si="6"/>
        <v>0</v>
      </c>
      <c r="Z20" s="179">
        <v>0</v>
      </c>
      <c r="AA20" s="179">
        <v>0</v>
      </c>
      <c r="AB20" s="179"/>
      <c r="AC20" s="179"/>
      <c r="AD20" s="179"/>
      <c r="AE20" s="179">
        <v>0</v>
      </c>
      <c r="AF20" s="175">
        <v>0</v>
      </c>
      <c r="AG20" s="175">
        <f t="shared" si="7"/>
        <v>0</v>
      </c>
      <c r="AI20" s="171">
        <f>IFERROR(VLOOKUP(B20,[2]rptBudgetaryBudgetCrossOrganiza!$A$1:$Z$44,5,FALSE),"0")</f>
        <v>0</v>
      </c>
      <c r="AJ20" s="171">
        <f>IFERROR(VLOOKUP(B20,[2]rptBudgetaryBudgetCrossOrganiza!$A$1:$Z$44,7,FALSE),"0")</f>
        <v>0</v>
      </c>
      <c r="AK20" s="201">
        <v>15600</v>
      </c>
      <c r="AL20" s="171">
        <f>IFERROR(VLOOKUP(B21,[2]rptBudgetaryBudgetCrossOrganiza!$A$1:$Z$44,10,FALSE),"0")</f>
        <v>8672.99</v>
      </c>
      <c r="AM20" s="173"/>
      <c r="AN20" s="173"/>
      <c r="AO20" s="173"/>
      <c r="AP20" s="173"/>
      <c r="AQ20" s="173">
        <f t="shared" si="8"/>
        <v>0</v>
      </c>
      <c r="AS20" s="142"/>
      <c r="AT20" s="142"/>
      <c r="AU20" s="142"/>
      <c r="AV20" s="142"/>
      <c r="AW20" s="142"/>
      <c r="AX20" s="142"/>
      <c r="AY20" s="142"/>
      <c r="AZ20" s="142">
        <f t="shared" si="9"/>
        <v>0</v>
      </c>
    </row>
    <row r="21" spans="1:52" x14ac:dyDescent="0.2">
      <c r="A21" s="193">
        <v>8</v>
      </c>
      <c r="B21" s="143" t="s">
        <v>167</v>
      </c>
      <c r="C21" s="151" t="str">
        <f t="shared" si="0"/>
        <v>13</v>
      </c>
      <c r="D21" s="151" t="str">
        <f t="shared" si="1"/>
        <v>00</v>
      </c>
      <c r="E21" s="149" t="str">
        <f t="shared" si="2"/>
        <v>900</v>
      </c>
      <c r="F21" s="143" t="str">
        <f t="shared" si="3"/>
        <v>8000.03</v>
      </c>
      <c r="G21" s="143" t="s">
        <v>182</v>
      </c>
      <c r="H21" s="141">
        <v>0</v>
      </c>
      <c r="I21" s="141">
        <v>101155</v>
      </c>
      <c r="J21" s="141"/>
      <c r="K21" s="141"/>
      <c r="L21" s="141"/>
      <c r="M21" s="141">
        <v>67734.38</v>
      </c>
      <c r="N21" s="141">
        <v>67734.38</v>
      </c>
      <c r="O21" s="141">
        <f t="shared" si="5"/>
        <v>-33420.619999999995</v>
      </c>
      <c r="Q21" s="177">
        <v>0</v>
      </c>
      <c r="R21" s="177">
        <v>4683420</v>
      </c>
      <c r="S21" s="177"/>
      <c r="T21" s="177"/>
      <c r="U21" s="177"/>
      <c r="V21" s="177">
        <v>365176.29</v>
      </c>
      <c r="W21" s="142">
        <v>365176.29</v>
      </c>
      <c r="X21" s="142">
        <f t="shared" si="6"/>
        <v>-4318243.71</v>
      </c>
      <c r="Z21" s="179">
        <v>0</v>
      </c>
      <c r="AA21" s="179">
        <v>4285193</v>
      </c>
      <c r="AB21" s="179"/>
      <c r="AC21" s="179"/>
      <c r="AD21" s="179"/>
      <c r="AE21" s="179">
        <v>3955607.71</v>
      </c>
      <c r="AF21" s="175">
        <v>3955607.71</v>
      </c>
      <c r="AG21" s="175">
        <f t="shared" si="7"/>
        <v>-329585.29000000004</v>
      </c>
      <c r="AI21" s="171">
        <f>IFERROR(VLOOKUP(B21,[2]rptBudgetaryBudgetCrossOrganiza!$A$1:$Z$44,5,FALSE),"0")</f>
        <v>0</v>
      </c>
      <c r="AJ21" s="171">
        <f>IFERROR(VLOOKUP(B21,[2]rptBudgetaryBudgetCrossOrganiza!$A$1:$Z$44,7,FALSE),"0")</f>
        <v>18642</v>
      </c>
      <c r="AK21" s="171">
        <f t="shared" si="4"/>
        <v>18642</v>
      </c>
      <c r="AL21" s="171">
        <f>IFERROR(VLOOKUP(B22,[2]rptBudgetaryBudgetCrossOrganiza!$A$1:$Z$44,10,FALSE),"0")</f>
        <v>0</v>
      </c>
      <c r="AM21" s="173"/>
      <c r="AN21" s="173"/>
      <c r="AO21" s="173"/>
      <c r="AP21" s="173"/>
      <c r="AQ21" s="173">
        <f t="shared" si="8"/>
        <v>-18642</v>
      </c>
      <c r="AS21" s="142"/>
      <c r="AT21" s="142"/>
      <c r="AU21" s="142"/>
      <c r="AV21" s="142"/>
      <c r="AW21" s="142"/>
      <c r="AX21" s="142"/>
      <c r="AY21" s="142"/>
      <c r="AZ21" s="142">
        <f t="shared" si="9"/>
        <v>0</v>
      </c>
    </row>
    <row r="22" spans="1:52" x14ac:dyDescent="0.2">
      <c r="A22" s="193">
        <v>8</v>
      </c>
      <c r="B22" s="143" t="s">
        <v>173</v>
      </c>
      <c r="C22" s="151" t="str">
        <f t="shared" si="0"/>
        <v>13</v>
      </c>
      <c r="D22" s="151" t="str">
        <f t="shared" si="1"/>
        <v>00</v>
      </c>
      <c r="E22" s="149" t="str">
        <f t="shared" si="2"/>
        <v>900</v>
      </c>
      <c r="F22" s="143" t="str">
        <f t="shared" si="3"/>
        <v>8000.99</v>
      </c>
      <c r="G22" s="143" t="s">
        <v>113</v>
      </c>
      <c r="H22" s="141">
        <v>0</v>
      </c>
      <c r="I22" s="141">
        <v>0</v>
      </c>
      <c r="J22" s="141"/>
      <c r="K22" s="141"/>
      <c r="L22" s="141"/>
      <c r="M22" s="141">
        <v>0</v>
      </c>
      <c r="N22" s="141">
        <v>0</v>
      </c>
      <c r="O22" s="141">
        <f t="shared" si="5"/>
        <v>0</v>
      </c>
      <c r="Q22" s="177">
        <v>2800000</v>
      </c>
      <c r="R22" s="177">
        <v>0</v>
      </c>
      <c r="S22" s="177"/>
      <c r="T22" s="177"/>
      <c r="U22" s="177"/>
      <c r="V22" s="177">
        <v>0</v>
      </c>
      <c r="W22" s="142">
        <v>0</v>
      </c>
      <c r="X22" s="142">
        <f t="shared" si="6"/>
        <v>0</v>
      </c>
      <c r="Z22" s="179">
        <v>0</v>
      </c>
      <c r="AA22" s="179">
        <v>0</v>
      </c>
      <c r="AB22" s="179"/>
      <c r="AC22" s="179"/>
      <c r="AD22" s="179"/>
      <c r="AE22" s="179">
        <v>0</v>
      </c>
      <c r="AF22" s="175">
        <v>0</v>
      </c>
      <c r="AG22" s="175">
        <f t="shared" si="7"/>
        <v>0</v>
      </c>
      <c r="AI22" s="171">
        <f>IFERROR(VLOOKUP(B22,[2]rptBudgetaryBudgetCrossOrganiza!$A$1:$Z$44,5,FALSE),"0")</f>
        <v>0</v>
      </c>
      <c r="AJ22" s="171">
        <f>IFERROR(VLOOKUP(B22,[2]rptBudgetaryBudgetCrossOrganiza!$A$1:$Z$44,7,FALSE),"0")</f>
        <v>0</v>
      </c>
      <c r="AK22" s="171">
        <f t="shared" si="4"/>
        <v>0</v>
      </c>
      <c r="AL22" s="171">
        <f>IFERROR(VLOOKUP(B23,[2]rptBudgetaryBudgetCrossOrganiza!$A$1:$Z$44,10,FALSE),"0")</f>
        <v>0</v>
      </c>
      <c r="AM22" s="173"/>
      <c r="AN22" s="173"/>
      <c r="AO22" s="173"/>
      <c r="AP22" s="173"/>
      <c r="AQ22" s="173">
        <f t="shared" si="8"/>
        <v>0</v>
      </c>
      <c r="AS22" s="142"/>
      <c r="AT22" s="142"/>
      <c r="AU22" s="142"/>
      <c r="AV22" s="142"/>
      <c r="AW22" s="142"/>
      <c r="AX22" s="142"/>
      <c r="AY22" s="142"/>
      <c r="AZ22" s="142">
        <f t="shared" si="9"/>
        <v>0</v>
      </c>
    </row>
    <row r="23" spans="1:52" x14ac:dyDescent="0.2">
      <c r="A23" s="193">
        <v>13</v>
      </c>
      <c r="B23" s="143" t="s">
        <v>174</v>
      </c>
      <c r="C23" s="151" t="str">
        <f t="shared" si="0"/>
        <v>13</v>
      </c>
      <c r="D23" s="151" t="str">
        <f t="shared" si="1"/>
        <v>00</v>
      </c>
      <c r="E23" s="149" t="str">
        <f t="shared" si="2"/>
        <v>900</v>
      </c>
      <c r="F23" s="143" t="str">
        <f t="shared" si="3"/>
        <v>8900.01</v>
      </c>
      <c r="G23" s="143" t="s">
        <v>187</v>
      </c>
      <c r="H23" s="141">
        <v>0</v>
      </c>
      <c r="I23" s="141">
        <v>0</v>
      </c>
      <c r="J23" s="141"/>
      <c r="K23" s="141"/>
      <c r="L23" s="141"/>
      <c r="M23" s="141">
        <v>0</v>
      </c>
      <c r="N23" s="141">
        <v>0</v>
      </c>
      <c r="O23" s="141">
        <f t="shared" si="5"/>
        <v>0</v>
      </c>
      <c r="Q23" s="177">
        <v>0</v>
      </c>
      <c r="R23" s="177">
        <v>0</v>
      </c>
      <c r="S23" s="177"/>
      <c r="T23" s="177"/>
      <c r="U23" s="177"/>
      <c r="V23" s="177">
        <v>0</v>
      </c>
      <c r="W23" s="142">
        <v>0</v>
      </c>
      <c r="X23" s="142">
        <f t="shared" si="6"/>
        <v>0</v>
      </c>
      <c r="Z23" s="179">
        <v>300000</v>
      </c>
      <c r="AA23" s="179">
        <v>300000</v>
      </c>
      <c r="AB23" s="179"/>
      <c r="AC23" s="179"/>
      <c r="AD23" s="179"/>
      <c r="AE23" s="179">
        <v>0</v>
      </c>
      <c r="AF23" s="175">
        <v>0</v>
      </c>
      <c r="AG23" s="175">
        <f t="shared" si="7"/>
        <v>-300000</v>
      </c>
      <c r="AI23" s="171">
        <f>IFERROR(VLOOKUP(B23,[2]rptBudgetaryBudgetCrossOrganiza!$A$1:$Z$44,5,FALSE),"0")</f>
        <v>300000</v>
      </c>
      <c r="AJ23" s="171">
        <f>IFERROR(VLOOKUP(B23,[2]rptBudgetaryBudgetCrossOrganiza!$A$1:$Z$44,7,FALSE),"0")</f>
        <v>300000</v>
      </c>
      <c r="AK23" s="171">
        <f t="shared" si="4"/>
        <v>300000</v>
      </c>
      <c r="AL23" s="171">
        <f>IFERROR(VLOOKUP(B24,[2]rptBudgetaryBudgetCrossOrganiza!$A$1:$Z$44,10,FALSE),"0")</f>
        <v>0</v>
      </c>
      <c r="AM23" s="173"/>
      <c r="AN23" s="173"/>
      <c r="AO23" s="173"/>
      <c r="AP23" s="173"/>
      <c r="AQ23" s="173">
        <f t="shared" si="8"/>
        <v>-300000</v>
      </c>
      <c r="AS23" s="142"/>
      <c r="AT23" s="142"/>
      <c r="AU23" s="142"/>
      <c r="AV23" s="142"/>
      <c r="AW23" s="142"/>
      <c r="AX23" s="142"/>
      <c r="AY23" s="142"/>
      <c r="AZ23" s="142">
        <f t="shared" si="9"/>
        <v>0</v>
      </c>
    </row>
    <row r="24" spans="1:52" x14ac:dyDescent="0.2">
      <c r="A24" s="193">
        <v>13</v>
      </c>
      <c r="B24" s="143" t="s">
        <v>175</v>
      </c>
      <c r="C24" s="151" t="str">
        <f t="shared" si="0"/>
        <v>13</v>
      </c>
      <c r="D24" s="151" t="str">
        <f t="shared" si="1"/>
        <v>00</v>
      </c>
      <c r="E24" s="149" t="str">
        <f t="shared" si="2"/>
        <v>900</v>
      </c>
      <c r="F24" s="143" t="str">
        <f t="shared" si="3"/>
        <v>8900.06</v>
      </c>
      <c r="G24" s="143" t="s">
        <v>188</v>
      </c>
      <c r="H24" s="141">
        <v>0</v>
      </c>
      <c r="I24" s="141">
        <v>0</v>
      </c>
      <c r="J24" s="141"/>
      <c r="K24" s="141"/>
      <c r="L24" s="141"/>
      <c r="M24" s="141">
        <v>0</v>
      </c>
      <c r="N24" s="141">
        <v>0</v>
      </c>
      <c r="O24" s="141">
        <f t="shared" si="5"/>
        <v>0</v>
      </c>
      <c r="Q24" s="177">
        <v>0</v>
      </c>
      <c r="R24" s="177">
        <v>0</v>
      </c>
      <c r="S24" s="177"/>
      <c r="T24" s="177"/>
      <c r="U24" s="177"/>
      <c r="V24" s="177">
        <v>0</v>
      </c>
      <c r="W24" s="142">
        <v>0</v>
      </c>
      <c r="X24" s="142">
        <f t="shared" si="6"/>
        <v>0</v>
      </c>
      <c r="Z24" s="179">
        <v>0</v>
      </c>
      <c r="AA24" s="179">
        <v>0</v>
      </c>
      <c r="AB24" s="179"/>
      <c r="AC24" s="179"/>
      <c r="AD24" s="179"/>
      <c r="AE24" s="179">
        <v>0</v>
      </c>
      <c r="AF24" s="175">
        <v>0</v>
      </c>
      <c r="AG24" s="175">
        <f t="shared" si="7"/>
        <v>0</v>
      </c>
      <c r="AI24" s="171">
        <f>IFERROR(VLOOKUP(B24,[2]rptBudgetaryBudgetCrossOrganiza!$A$1:$Z$44,5,FALSE),"0")</f>
        <v>0</v>
      </c>
      <c r="AJ24" s="171">
        <f>IFERROR(VLOOKUP(B24,[2]rptBudgetaryBudgetCrossOrganiza!$A$1:$Z$44,7,FALSE),"0")</f>
        <v>0</v>
      </c>
      <c r="AK24" s="171">
        <f t="shared" si="4"/>
        <v>0</v>
      </c>
      <c r="AL24" s="171">
        <f>IFERROR(VLOOKUP(B25,[2]rptBudgetaryBudgetCrossOrganiza!$A$1:$Z$44,10,FALSE),"0")</f>
        <v>0</v>
      </c>
      <c r="AM24" s="173"/>
      <c r="AN24" s="173"/>
      <c r="AO24" s="173"/>
      <c r="AP24" s="173"/>
      <c r="AQ24" s="173">
        <f t="shared" si="8"/>
        <v>0</v>
      </c>
      <c r="AS24" s="142"/>
      <c r="AT24" s="142"/>
      <c r="AU24" s="142"/>
      <c r="AV24" s="142"/>
      <c r="AW24" s="142"/>
      <c r="AX24" s="142"/>
      <c r="AY24" s="142"/>
      <c r="AZ24" s="142">
        <f t="shared" si="9"/>
        <v>0</v>
      </c>
    </row>
    <row r="25" spans="1:52" x14ac:dyDescent="0.2">
      <c r="A25" s="193">
        <v>14</v>
      </c>
      <c r="B25" s="143" t="s">
        <v>176</v>
      </c>
      <c r="C25" s="151" t="str">
        <f t="shared" si="0"/>
        <v>13</v>
      </c>
      <c r="D25" s="151" t="str">
        <f t="shared" si="1"/>
        <v>00</v>
      </c>
      <c r="E25" s="149" t="str">
        <f t="shared" si="2"/>
        <v>900</v>
      </c>
      <c r="F25" s="143" t="str">
        <f t="shared" si="3"/>
        <v>8910.01</v>
      </c>
      <c r="G25" s="143" t="s">
        <v>189</v>
      </c>
      <c r="H25" s="141">
        <v>0</v>
      </c>
      <c r="I25" s="141">
        <v>0</v>
      </c>
      <c r="J25" s="141"/>
      <c r="K25" s="141"/>
      <c r="L25" s="141"/>
      <c r="M25" s="141">
        <v>0</v>
      </c>
      <c r="N25" s="141">
        <v>0</v>
      </c>
      <c r="O25" s="141">
        <f t="shared" si="5"/>
        <v>0</v>
      </c>
      <c r="Q25" s="177">
        <v>0</v>
      </c>
      <c r="R25" s="177">
        <v>0</v>
      </c>
      <c r="S25" s="177"/>
      <c r="T25" s="177"/>
      <c r="U25" s="177"/>
      <c r="V25" s="177">
        <v>0</v>
      </c>
      <c r="W25" s="142">
        <v>0</v>
      </c>
      <c r="X25" s="142">
        <f t="shared" si="6"/>
        <v>0</v>
      </c>
      <c r="Z25" s="179">
        <v>55000</v>
      </c>
      <c r="AA25" s="179">
        <v>55000</v>
      </c>
      <c r="AB25" s="179"/>
      <c r="AC25" s="179"/>
      <c r="AD25" s="179"/>
      <c r="AE25" s="179">
        <v>0</v>
      </c>
      <c r="AF25" s="175">
        <v>0</v>
      </c>
      <c r="AG25" s="175">
        <f t="shared" si="7"/>
        <v>-55000</v>
      </c>
      <c r="AI25" s="171">
        <f>IFERROR(VLOOKUP(B25,[2]rptBudgetaryBudgetCrossOrganiza!$A$1:$Z$44,5,FALSE),"0")</f>
        <v>55000</v>
      </c>
      <c r="AJ25" s="171">
        <f>IFERROR(VLOOKUP(B25,[2]rptBudgetaryBudgetCrossOrganiza!$A$1:$Z$44,7,FALSE),"0")</f>
        <v>55000</v>
      </c>
      <c r="AK25" s="171">
        <f t="shared" si="4"/>
        <v>55000</v>
      </c>
      <c r="AL25" s="171">
        <f>IFERROR(VLOOKUP(B26,[2]rptBudgetaryBudgetCrossOrganiza!$A$1:$Z$44,10,FALSE),"0")</f>
        <v>0</v>
      </c>
      <c r="AM25" s="173"/>
      <c r="AN25" s="173"/>
      <c r="AO25" s="173"/>
      <c r="AP25" s="173"/>
      <c r="AQ25" s="173">
        <f t="shared" si="8"/>
        <v>-55000</v>
      </c>
      <c r="AS25" s="142"/>
      <c r="AT25" s="142"/>
      <c r="AU25" s="142"/>
      <c r="AV25" s="142"/>
      <c r="AW25" s="142"/>
      <c r="AX25" s="142"/>
      <c r="AY25" s="142"/>
      <c r="AZ25" s="142">
        <f t="shared" si="9"/>
        <v>0</v>
      </c>
    </row>
    <row r="26" spans="1:52" x14ac:dyDescent="0.2">
      <c r="A26" s="193">
        <v>14</v>
      </c>
      <c r="B26" s="143" t="s">
        <v>177</v>
      </c>
      <c r="C26" s="151" t="str">
        <f t="shared" si="0"/>
        <v>13</v>
      </c>
      <c r="D26" s="151" t="str">
        <f t="shared" si="1"/>
        <v>00</v>
      </c>
      <c r="E26" s="149" t="str">
        <f t="shared" si="2"/>
        <v>900</v>
      </c>
      <c r="F26" s="143" t="str">
        <f t="shared" si="3"/>
        <v>8910.06</v>
      </c>
      <c r="G26" s="143" t="s">
        <v>190</v>
      </c>
      <c r="H26" s="141">
        <v>0</v>
      </c>
      <c r="I26" s="141">
        <v>0</v>
      </c>
      <c r="J26" s="141"/>
      <c r="K26" s="141"/>
      <c r="L26" s="141"/>
      <c r="M26" s="141">
        <v>0</v>
      </c>
      <c r="N26" s="141">
        <v>0</v>
      </c>
      <c r="O26" s="141">
        <f t="shared" si="5"/>
        <v>0</v>
      </c>
      <c r="Q26" s="177">
        <v>0</v>
      </c>
      <c r="R26" s="177">
        <v>0</v>
      </c>
      <c r="S26" s="177"/>
      <c r="T26" s="177"/>
      <c r="U26" s="177"/>
      <c r="V26" s="177">
        <v>0</v>
      </c>
      <c r="W26" s="142">
        <v>0</v>
      </c>
      <c r="X26" s="142">
        <f t="shared" si="6"/>
        <v>0</v>
      </c>
      <c r="Z26" s="179">
        <v>0</v>
      </c>
      <c r="AA26" s="179">
        <v>0</v>
      </c>
      <c r="AB26" s="179"/>
      <c r="AC26" s="179"/>
      <c r="AD26" s="179"/>
      <c r="AE26" s="179">
        <v>0</v>
      </c>
      <c r="AF26" s="175">
        <v>0</v>
      </c>
      <c r="AG26" s="175">
        <f t="shared" si="7"/>
        <v>0</v>
      </c>
      <c r="AI26" s="171">
        <f>IFERROR(VLOOKUP(B26,[2]rptBudgetaryBudgetCrossOrganiza!$A$1:$Z$44,5,FALSE),"0")</f>
        <v>0</v>
      </c>
      <c r="AJ26" s="171">
        <f>IFERROR(VLOOKUP(B26,[2]rptBudgetaryBudgetCrossOrganiza!$A$1:$Z$44,7,FALSE),"0")</f>
        <v>0</v>
      </c>
      <c r="AK26" s="171">
        <f t="shared" si="4"/>
        <v>0</v>
      </c>
      <c r="AL26" s="171" t="str">
        <f>IFERROR(VLOOKUP(B27,[2]rptBudgetaryBudgetCrossOrganiza!$A$1:$Z$44,10,FALSE),"0")</f>
        <v>0</v>
      </c>
      <c r="AM26" s="173"/>
      <c r="AN26" s="173"/>
      <c r="AO26" s="173"/>
      <c r="AP26" s="173"/>
      <c r="AQ26" s="173">
        <f t="shared" si="8"/>
        <v>0</v>
      </c>
      <c r="AS26" s="142"/>
      <c r="AT26" s="142"/>
      <c r="AU26" s="142"/>
      <c r="AV26" s="142"/>
      <c r="AW26" s="142"/>
      <c r="AX26" s="142"/>
      <c r="AY26" s="142"/>
      <c r="AZ26" s="142">
        <f t="shared" si="9"/>
        <v>0</v>
      </c>
    </row>
    <row r="27" spans="1:52" x14ac:dyDescent="0.2">
      <c r="H27" s="143">
        <f>SUBTOTAL(9,H3:H26)</f>
        <v>0</v>
      </c>
      <c r="I27" s="143">
        <f>SUBTOTAL(9,I3:I26)</f>
        <v>919340</v>
      </c>
      <c r="J27" s="143">
        <f>SUM(J3:J26)</f>
        <v>0</v>
      </c>
      <c r="K27" s="143">
        <f>SUM(K3:K26)</f>
        <v>0</v>
      </c>
      <c r="L27" s="143">
        <f>SUM(L3:L26)</f>
        <v>0</v>
      </c>
      <c r="M27" s="143">
        <f>SUM(M3:M26)</f>
        <v>364142.82</v>
      </c>
      <c r="N27" s="143">
        <f>SUBTOTAL(9,N3:N26)</f>
        <v>364142.82</v>
      </c>
      <c r="O27" s="143">
        <f>SUM(O3:O26)</f>
        <v>-555197.18000000005</v>
      </c>
      <c r="Q27" s="143">
        <f t="shared" ref="Q27:W27" si="10">SUBTOTAL(9,Q3:Q26)</f>
        <v>2874000</v>
      </c>
      <c r="R27" s="143">
        <f t="shared" si="10"/>
        <v>5579865</v>
      </c>
      <c r="S27" s="143">
        <f t="shared" si="10"/>
        <v>0</v>
      </c>
      <c r="T27" s="143">
        <f t="shared" si="10"/>
        <v>0</v>
      </c>
      <c r="U27" s="143">
        <f t="shared" si="10"/>
        <v>0</v>
      </c>
      <c r="V27" s="143">
        <f t="shared" si="10"/>
        <v>1117872.74</v>
      </c>
      <c r="W27" s="143">
        <f t="shared" si="10"/>
        <v>1117872.74</v>
      </c>
      <c r="X27" s="143">
        <f>SUM(X3:X26)</f>
        <v>-4461992.26</v>
      </c>
      <c r="Z27" s="143">
        <f t="shared" ref="Z27:AG27" si="11">SUBTOTAL(9,Z3:Z26)</f>
        <v>455000</v>
      </c>
      <c r="AA27" s="143">
        <f t="shared" si="11"/>
        <v>4835868</v>
      </c>
      <c r="AB27" s="143">
        <f t="shared" si="11"/>
        <v>0</v>
      </c>
      <c r="AC27" s="143">
        <f t="shared" si="11"/>
        <v>0</v>
      </c>
      <c r="AD27" s="143">
        <f t="shared" si="11"/>
        <v>0</v>
      </c>
      <c r="AE27" s="143">
        <f t="shared" si="11"/>
        <v>4031056.38</v>
      </c>
      <c r="AF27" s="143">
        <f t="shared" si="11"/>
        <v>4031056.38</v>
      </c>
      <c r="AG27" s="143">
        <f t="shared" si="11"/>
        <v>-804811.62000000011</v>
      </c>
      <c r="AI27" s="143">
        <f>SUM(AI3:AI26)</f>
        <v>455000</v>
      </c>
      <c r="AJ27" s="143">
        <f t="shared" ref="AJ27:AL27" si="12">SUM(AJ3:AJ26)</f>
        <v>473642</v>
      </c>
      <c r="AK27" s="143">
        <f t="shared" si="12"/>
        <v>634242</v>
      </c>
      <c r="AL27" s="143">
        <f t="shared" si="12"/>
        <v>8672.99</v>
      </c>
      <c r="AM27" s="143">
        <f>SUM(AM3:AM26)</f>
        <v>0</v>
      </c>
      <c r="AN27" s="143">
        <f>SUM(AN3:AN26)</f>
        <v>0</v>
      </c>
      <c r="AO27" s="143">
        <f>SUM(AO3:AO26)</f>
        <v>0</v>
      </c>
      <c r="AP27" s="143">
        <f>SUM(AP3:AP26)</f>
        <v>0</v>
      </c>
      <c r="AQ27" s="143">
        <f>SUM(AQ3:AQ26)</f>
        <v>-473642</v>
      </c>
      <c r="AS27" s="143">
        <f t="shared" ref="AS27:AZ27" si="13">SUM(AS3:AS26)</f>
        <v>0</v>
      </c>
      <c r="AT27" s="143">
        <f t="shared" si="13"/>
        <v>0</v>
      </c>
      <c r="AU27" s="143">
        <f t="shared" si="13"/>
        <v>0</v>
      </c>
      <c r="AV27" s="143">
        <f t="shared" si="13"/>
        <v>0</v>
      </c>
      <c r="AW27" s="143">
        <f t="shared" si="13"/>
        <v>0</v>
      </c>
      <c r="AX27" s="143">
        <f t="shared" si="13"/>
        <v>0</v>
      </c>
      <c r="AY27" s="143">
        <f t="shared" si="13"/>
        <v>0</v>
      </c>
      <c r="AZ27" s="143">
        <f t="shared" si="13"/>
        <v>0</v>
      </c>
    </row>
  </sheetData>
  <autoFilter ref="A2:BJ26"/>
  <sortState ref="A3:WWX25">
    <sortCondition ref="B3:B25"/>
  </sortState>
  <mergeCells count="5">
    <mergeCell ref="H1:O1"/>
    <mergeCell ref="Q1:X1"/>
    <mergeCell ref="Z1:AG1"/>
    <mergeCell ref="AI1:AQ1"/>
    <mergeCell ref="AS1:AZ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J23"/>
  <sheetViews>
    <sheetView topLeftCell="C2" workbookViewId="0">
      <selection activeCell="AK30" sqref="AK30"/>
    </sheetView>
  </sheetViews>
  <sheetFormatPr defaultRowHeight="12.75" outlineLevelCol="1" x14ac:dyDescent="0.2"/>
  <cols>
    <col min="1" max="1" width="9.140625" style="127"/>
    <col min="2" max="2" width="20.42578125" style="128" bestFit="1" customWidth="1"/>
    <col min="3" max="3" width="9.42578125" style="129" customWidth="1"/>
    <col min="4" max="4" width="8" style="129" customWidth="1"/>
    <col min="5" max="5" width="12.5703125" style="144" customWidth="1"/>
    <col min="6" max="6" width="7.140625" style="130" customWidth="1"/>
    <col min="7" max="7" width="54.28515625" style="130" customWidth="1"/>
    <col min="8" max="9" width="11.85546875" style="131" hidden="1" customWidth="1" outlineLevel="1"/>
    <col min="10" max="13" width="15.42578125" style="131" hidden="1" customWidth="1" outlineLevel="1"/>
    <col min="14" max="14" width="10.5703125" style="131" bestFit="1" customWidth="1" collapsed="1"/>
    <col min="15" max="15" width="13.28515625" style="131" hidden="1" customWidth="1" outlineLevel="1"/>
    <col min="16" max="16" width="2.7109375" style="131" customWidth="1" collapsed="1"/>
    <col min="17" max="17" width="12.42578125" style="131" hidden="1" customWidth="1" outlineLevel="1"/>
    <col min="18" max="18" width="11.85546875" style="131" hidden="1" customWidth="1" outlineLevel="1"/>
    <col min="19" max="22" width="15.42578125" style="131" hidden="1" customWidth="1" outlineLevel="1"/>
    <col min="23" max="23" width="10.5703125" style="131" bestFit="1" customWidth="1" collapsed="1"/>
    <col min="24" max="24" width="14.85546875" style="131" hidden="1" customWidth="1" outlineLevel="1"/>
    <col min="25" max="25" width="2.7109375" style="131" customWidth="1" collapsed="1"/>
    <col min="26" max="26" width="12.42578125" style="131" hidden="1" customWidth="1" outlineLevel="1"/>
    <col min="27" max="27" width="11.85546875" style="131" bestFit="1" customWidth="1" collapsed="1"/>
    <col min="28" max="31" width="15.42578125" style="131" hidden="1" customWidth="1" outlineLevel="1"/>
    <col min="32" max="32" width="12.7109375" style="131" customWidth="1" collapsed="1"/>
    <col min="33" max="33" width="13.28515625" style="131" hidden="1" customWidth="1" outlineLevel="1"/>
    <col min="34" max="34" width="2.7109375" style="131" customWidth="1" collapsed="1"/>
    <col min="35" max="35" width="10.7109375" style="131" customWidth="1" outlineLevel="1"/>
    <col min="36" max="36" width="11.85546875" style="131" bestFit="1" customWidth="1"/>
    <col min="37" max="37" width="11.85546875" style="131" customWidth="1"/>
    <col min="38" max="41" width="15.42578125" style="131" bestFit="1" customWidth="1" outlineLevel="1"/>
    <col min="42" max="42" width="13.7109375" style="131" bestFit="1" customWidth="1"/>
    <col min="43" max="43" width="14.85546875" style="131" customWidth="1" outlineLevel="1"/>
    <col min="44" max="44" width="2.7109375" style="131" customWidth="1"/>
    <col min="45" max="45" width="10.7109375" style="131" hidden="1" customWidth="1" outlineLevel="1"/>
    <col min="46" max="46" width="11.85546875" style="131" hidden="1" customWidth="1" outlineLevel="1"/>
    <col min="47" max="50" width="15.42578125" style="131" hidden="1" customWidth="1" outlineLevel="1"/>
    <col min="51" max="51" width="13.7109375" style="131" hidden="1" customWidth="1" outlineLevel="1"/>
    <col min="52" max="52" width="17.7109375" style="131" hidden="1" customWidth="1" outlineLevel="1"/>
    <col min="53" max="53" width="9.140625" style="131" collapsed="1"/>
    <col min="54" max="62" width="9.140625" style="131"/>
    <col min="63" max="258" width="9.140625" style="130"/>
    <col min="259" max="259" width="20.42578125" style="130" bestFit="1" customWidth="1"/>
    <col min="260" max="260" width="9.42578125" style="130" customWidth="1"/>
    <col min="261" max="261" width="8" style="130" customWidth="1"/>
    <col min="262" max="262" width="12.5703125" style="130" customWidth="1"/>
    <col min="263" max="263" width="7.140625" style="130" customWidth="1"/>
    <col min="264" max="264" width="54.28515625" style="130" customWidth="1"/>
    <col min="265" max="265" width="11.85546875" style="130" bestFit="1" customWidth="1"/>
    <col min="266" max="266" width="11.85546875" style="130" customWidth="1"/>
    <col min="267" max="270" width="15.42578125" style="130" bestFit="1" customWidth="1"/>
    <col min="271" max="271" width="10.5703125" style="130" bestFit="1" customWidth="1"/>
    <col min="272" max="272" width="13.28515625" style="130" bestFit="1" customWidth="1"/>
    <col min="273" max="273" width="2.7109375" style="130" customWidth="1"/>
    <col min="274" max="274" width="12.42578125" style="130" bestFit="1" customWidth="1"/>
    <col min="275" max="275" width="11.85546875" style="130" bestFit="1" customWidth="1"/>
    <col min="276" max="279" width="15.42578125" style="130" bestFit="1" customWidth="1"/>
    <col min="280" max="280" width="10.5703125" style="130" bestFit="1" customWidth="1"/>
    <col min="281" max="281" width="17.7109375" style="130" bestFit="1" customWidth="1"/>
    <col min="282" max="282" width="2.7109375" style="130" customWidth="1"/>
    <col min="283" max="283" width="12.42578125" style="130" bestFit="1" customWidth="1"/>
    <col min="284" max="284" width="11.85546875" style="130" bestFit="1" customWidth="1"/>
    <col min="285" max="288" width="15.42578125" style="130" bestFit="1" customWidth="1"/>
    <col min="289" max="289" width="13.7109375" style="130" bestFit="1" customWidth="1"/>
    <col min="290" max="290" width="13.28515625" style="130" bestFit="1" customWidth="1"/>
    <col min="291" max="291" width="2.7109375" style="130" customWidth="1"/>
    <col min="292" max="292" width="10.7109375" style="130" customWidth="1"/>
    <col min="293" max="293" width="11.85546875" style="130" bestFit="1" customWidth="1"/>
    <col min="294" max="297" width="15.42578125" style="130" bestFit="1" customWidth="1"/>
    <col min="298" max="298" width="13.7109375" style="130" bestFit="1" customWidth="1"/>
    <col min="299" max="299" width="17.7109375" style="130" bestFit="1" customWidth="1"/>
    <col min="300" max="514" width="9.140625" style="130"/>
    <col min="515" max="515" width="20.42578125" style="130" bestFit="1" customWidth="1"/>
    <col min="516" max="516" width="9.42578125" style="130" customWidth="1"/>
    <col min="517" max="517" width="8" style="130" customWidth="1"/>
    <col min="518" max="518" width="12.5703125" style="130" customWidth="1"/>
    <col min="519" max="519" width="7.140625" style="130" customWidth="1"/>
    <col min="520" max="520" width="54.28515625" style="130" customWidth="1"/>
    <col min="521" max="521" width="11.85546875" style="130" bestFit="1" customWidth="1"/>
    <col min="522" max="522" width="11.85546875" style="130" customWidth="1"/>
    <col min="523" max="526" width="15.42578125" style="130" bestFit="1" customWidth="1"/>
    <col min="527" max="527" width="10.5703125" style="130" bestFit="1" customWidth="1"/>
    <col min="528" max="528" width="13.28515625" style="130" bestFit="1" customWidth="1"/>
    <col min="529" max="529" width="2.7109375" style="130" customWidth="1"/>
    <col min="530" max="530" width="12.42578125" style="130" bestFit="1" customWidth="1"/>
    <col min="531" max="531" width="11.85546875" style="130" bestFit="1" customWidth="1"/>
    <col min="532" max="535" width="15.42578125" style="130" bestFit="1" customWidth="1"/>
    <col min="536" max="536" width="10.5703125" style="130" bestFit="1" customWidth="1"/>
    <col min="537" max="537" width="17.7109375" style="130" bestFit="1" customWidth="1"/>
    <col min="538" max="538" width="2.7109375" style="130" customWidth="1"/>
    <col min="539" max="539" width="12.42578125" style="130" bestFit="1" customWidth="1"/>
    <col min="540" max="540" width="11.85546875" style="130" bestFit="1" customWidth="1"/>
    <col min="541" max="544" width="15.42578125" style="130" bestFit="1" customWidth="1"/>
    <col min="545" max="545" width="13.7109375" style="130" bestFit="1" customWidth="1"/>
    <col min="546" max="546" width="13.28515625" style="130" bestFit="1" customWidth="1"/>
    <col min="547" max="547" width="2.7109375" style="130" customWidth="1"/>
    <col min="548" max="548" width="10.7109375" style="130" customWidth="1"/>
    <col min="549" max="549" width="11.85546875" style="130" bestFit="1" customWidth="1"/>
    <col min="550" max="553" width="15.42578125" style="130" bestFit="1" customWidth="1"/>
    <col min="554" max="554" width="13.7109375" style="130" bestFit="1" customWidth="1"/>
    <col min="555" max="555" width="17.7109375" style="130" bestFit="1" customWidth="1"/>
    <col min="556" max="770" width="9.140625" style="130"/>
    <col min="771" max="771" width="20.42578125" style="130" bestFit="1" customWidth="1"/>
    <col min="772" max="772" width="9.42578125" style="130" customWidth="1"/>
    <col min="773" max="773" width="8" style="130" customWidth="1"/>
    <col min="774" max="774" width="12.5703125" style="130" customWidth="1"/>
    <col min="775" max="775" width="7.140625" style="130" customWidth="1"/>
    <col min="776" max="776" width="54.28515625" style="130" customWidth="1"/>
    <col min="777" max="777" width="11.85546875" style="130" bestFit="1" customWidth="1"/>
    <col min="778" max="778" width="11.85546875" style="130" customWidth="1"/>
    <col min="779" max="782" width="15.42578125" style="130" bestFit="1" customWidth="1"/>
    <col min="783" max="783" width="10.5703125" style="130" bestFit="1" customWidth="1"/>
    <col min="784" max="784" width="13.28515625" style="130" bestFit="1" customWidth="1"/>
    <col min="785" max="785" width="2.7109375" style="130" customWidth="1"/>
    <col min="786" max="786" width="12.42578125" style="130" bestFit="1" customWidth="1"/>
    <col min="787" max="787" width="11.85546875" style="130" bestFit="1" customWidth="1"/>
    <col min="788" max="791" width="15.42578125" style="130" bestFit="1" customWidth="1"/>
    <col min="792" max="792" width="10.5703125" style="130" bestFit="1" customWidth="1"/>
    <col min="793" max="793" width="17.7109375" style="130" bestFit="1" customWidth="1"/>
    <col min="794" max="794" width="2.7109375" style="130" customWidth="1"/>
    <col min="795" max="795" width="12.42578125" style="130" bestFit="1" customWidth="1"/>
    <col min="796" max="796" width="11.85546875" style="130" bestFit="1" customWidth="1"/>
    <col min="797" max="800" width="15.42578125" style="130" bestFit="1" customWidth="1"/>
    <col min="801" max="801" width="13.7109375" style="130" bestFit="1" customWidth="1"/>
    <col min="802" max="802" width="13.28515625" style="130" bestFit="1" customWidth="1"/>
    <col min="803" max="803" width="2.7109375" style="130" customWidth="1"/>
    <col min="804" max="804" width="10.7109375" style="130" customWidth="1"/>
    <col min="805" max="805" width="11.85546875" style="130" bestFit="1" customWidth="1"/>
    <col min="806" max="809" width="15.42578125" style="130" bestFit="1" customWidth="1"/>
    <col min="810" max="810" width="13.7109375" style="130" bestFit="1" customWidth="1"/>
    <col min="811" max="811" width="17.7109375" style="130" bestFit="1" customWidth="1"/>
    <col min="812" max="1026" width="9.140625" style="130"/>
    <col min="1027" max="1027" width="20.42578125" style="130" bestFit="1" customWidth="1"/>
    <col min="1028" max="1028" width="9.42578125" style="130" customWidth="1"/>
    <col min="1029" max="1029" width="8" style="130" customWidth="1"/>
    <col min="1030" max="1030" width="12.5703125" style="130" customWidth="1"/>
    <col min="1031" max="1031" width="7.140625" style="130" customWidth="1"/>
    <col min="1032" max="1032" width="54.28515625" style="130" customWidth="1"/>
    <col min="1033" max="1033" width="11.85546875" style="130" bestFit="1" customWidth="1"/>
    <col min="1034" max="1034" width="11.85546875" style="130" customWidth="1"/>
    <col min="1035" max="1038" width="15.42578125" style="130" bestFit="1" customWidth="1"/>
    <col min="1039" max="1039" width="10.5703125" style="130" bestFit="1" customWidth="1"/>
    <col min="1040" max="1040" width="13.28515625" style="130" bestFit="1" customWidth="1"/>
    <col min="1041" max="1041" width="2.7109375" style="130" customWidth="1"/>
    <col min="1042" max="1042" width="12.42578125" style="130" bestFit="1" customWidth="1"/>
    <col min="1043" max="1043" width="11.85546875" style="130" bestFit="1" customWidth="1"/>
    <col min="1044" max="1047" width="15.42578125" style="130" bestFit="1" customWidth="1"/>
    <col min="1048" max="1048" width="10.5703125" style="130" bestFit="1" customWidth="1"/>
    <col min="1049" max="1049" width="17.7109375" style="130" bestFit="1" customWidth="1"/>
    <col min="1050" max="1050" width="2.7109375" style="130" customWidth="1"/>
    <col min="1051" max="1051" width="12.42578125" style="130" bestFit="1" customWidth="1"/>
    <col min="1052" max="1052" width="11.85546875" style="130" bestFit="1" customWidth="1"/>
    <col min="1053" max="1056" width="15.42578125" style="130" bestFit="1" customWidth="1"/>
    <col min="1057" max="1057" width="13.7109375" style="130" bestFit="1" customWidth="1"/>
    <col min="1058" max="1058" width="13.28515625" style="130" bestFit="1" customWidth="1"/>
    <col min="1059" max="1059" width="2.7109375" style="130" customWidth="1"/>
    <col min="1060" max="1060" width="10.7109375" style="130" customWidth="1"/>
    <col min="1061" max="1061" width="11.85546875" style="130" bestFit="1" customWidth="1"/>
    <col min="1062" max="1065" width="15.42578125" style="130" bestFit="1" customWidth="1"/>
    <col min="1066" max="1066" width="13.7109375" style="130" bestFit="1" customWidth="1"/>
    <col min="1067" max="1067" width="17.7109375" style="130" bestFit="1" customWidth="1"/>
    <col min="1068" max="1282" width="9.140625" style="130"/>
    <col min="1283" max="1283" width="20.42578125" style="130" bestFit="1" customWidth="1"/>
    <col min="1284" max="1284" width="9.42578125" style="130" customWidth="1"/>
    <col min="1285" max="1285" width="8" style="130" customWidth="1"/>
    <col min="1286" max="1286" width="12.5703125" style="130" customWidth="1"/>
    <col min="1287" max="1287" width="7.140625" style="130" customWidth="1"/>
    <col min="1288" max="1288" width="54.28515625" style="130" customWidth="1"/>
    <col min="1289" max="1289" width="11.85546875" style="130" bestFit="1" customWidth="1"/>
    <col min="1290" max="1290" width="11.85546875" style="130" customWidth="1"/>
    <col min="1291" max="1294" width="15.42578125" style="130" bestFit="1" customWidth="1"/>
    <col min="1295" max="1295" width="10.5703125" style="130" bestFit="1" customWidth="1"/>
    <col min="1296" max="1296" width="13.28515625" style="130" bestFit="1" customWidth="1"/>
    <col min="1297" max="1297" width="2.7109375" style="130" customWidth="1"/>
    <col min="1298" max="1298" width="12.42578125" style="130" bestFit="1" customWidth="1"/>
    <col min="1299" max="1299" width="11.85546875" style="130" bestFit="1" customWidth="1"/>
    <col min="1300" max="1303" width="15.42578125" style="130" bestFit="1" customWidth="1"/>
    <col min="1304" max="1304" width="10.5703125" style="130" bestFit="1" customWidth="1"/>
    <col min="1305" max="1305" width="17.7109375" style="130" bestFit="1" customWidth="1"/>
    <col min="1306" max="1306" width="2.7109375" style="130" customWidth="1"/>
    <col min="1307" max="1307" width="12.42578125" style="130" bestFit="1" customWidth="1"/>
    <col min="1308" max="1308" width="11.85546875" style="130" bestFit="1" customWidth="1"/>
    <col min="1309" max="1312" width="15.42578125" style="130" bestFit="1" customWidth="1"/>
    <col min="1313" max="1313" width="13.7109375" style="130" bestFit="1" customWidth="1"/>
    <col min="1314" max="1314" width="13.28515625" style="130" bestFit="1" customWidth="1"/>
    <col min="1315" max="1315" width="2.7109375" style="130" customWidth="1"/>
    <col min="1316" max="1316" width="10.7109375" style="130" customWidth="1"/>
    <col min="1317" max="1317" width="11.85546875" style="130" bestFit="1" customWidth="1"/>
    <col min="1318" max="1321" width="15.42578125" style="130" bestFit="1" customWidth="1"/>
    <col min="1322" max="1322" width="13.7109375" style="130" bestFit="1" customWidth="1"/>
    <col min="1323" max="1323" width="17.7109375" style="130" bestFit="1" customWidth="1"/>
    <col min="1324" max="1538" width="9.140625" style="130"/>
    <col min="1539" max="1539" width="20.42578125" style="130" bestFit="1" customWidth="1"/>
    <col min="1540" max="1540" width="9.42578125" style="130" customWidth="1"/>
    <col min="1541" max="1541" width="8" style="130" customWidth="1"/>
    <col min="1542" max="1542" width="12.5703125" style="130" customWidth="1"/>
    <col min="1543" max="1543" width="7.140625" style="130" customWidth="1"/>
    <col min="1544" max="1544" width="54.28515625" style="130" customWidth="1"/>
    <col min="1545" max="1545" width="11.85546875" style="130" bestFit="1" customWidth="1"/>
    <col min="1546" max="1546" width="11.85546875" style="130" customWidth="1"/>
    <col min="1547" max="1550" width="15.42578125" style="130" bestFit="1" customWidth="1"/>
    <col min="1551" max="1551" width="10.5703125" style="130" bestFit="1" customWidth="1"/>
    <col min="1552" max="1552" width="13.28515625" style="130" bestFit="1" customWidth="1"/>
    <col min="1553" max="1553" width="2.7109375" style="130" customWidth="1"/>
    <col min="1554" max="1554" width="12.42578125" style="130" bestFit="1" customWidth="1"/>
    <col min="1555" max="1555" width="11.85546875" style="130" bestFit="1" customWidth="1"/>
    <col min="1556" max="1559" width="15.42578125" style="130" bestFit="1" customWidth="1"/>
    <col min="1560" max="1560" width="10.5703125" style="130" bestFit="1" customWidth="1"/>
    <col min="1561" max="1561" width="17.7109375" style="130" bestFit="1" customWidth="1"/>
    <col min="1562" max="1562" width="2.7109375" style="130" customWidth="1"/>
    <col min="1563" max="1563" width="12.42578125" style="130" bestFit="1" customWidth="1"/>
    <col min="1564" max="1564" width="11.85546875" style="130" bestFit="1" customWidth="1"/>
    <col min="1565" max="1568" width="15.42578125" style="130" bestFit="1" customWidth="1"/>
    <col min="1569" max="1569" width="13.7109375" style="130" bestFit="1" customWidth="1"/>
    <col min="1570" max="1570" width="13.28515625" style="130" bestFit="1" customWidth="1"/>
    <col min="1571" max="1571" width="2.7109375" style="130" customWidth="1"/>
    <col min="1572" max="1572" width="10.7109375" style="130" customWidth="1"/>
    <col min="1573" max="1573" width="11.85546875" style="130" bestFit="1" customWidth="1"/>
    <col min="1574" max="1577" width="15.42578125" style="130" bestFit="1" customWidth="1"/>
    <col min="1578" max="1578" width="13.7109375" style="130" bestFit="1" customWidth="1"/>
    <col min="1579" max="1579" width="17.7109375" style="130" bestFit="1" customWidth="1"/>
    <col min="1580" max="1794" width="9.140625" style="130"/>
    <col min="1795" max="1795" width="20.42578125" style="130" bestFit="1" customWidth="1"/>
    <col min="1796" max="1796" width="9.42578125" style="130" customWidth="1"/>
    <col min="1797" max="1797" width="8" style="130" customWidth="1"/>
    <col min="1798" max="1798" width="12.5703125" style="130" customWidth="1"/>
    <col min="1799" max="1799" width="7.140625" style="130" customWidth="1"/>
    <col min="1800" max="1800" width="54.28515625" style="130" customWidth="1"/>
    <col min="1801" max="1801" width="11.85546875" style="130" bestFit="1" customWidth="1"/>
    <col min="1802" max="1802" width="11.85546875" style="130" customWidth="1"/>
    <col min="1803" max="1806" width="15.42578125" style="130" bestFit="1" customWidth="1"/>
    <col min="1807" max="1807" width="10.5703125" style="130" bestFit="1" customWidth="1"/>
    <col min="1808" max="1808" width="13.28515625" style="130" bestFit="1" customWidth="1"/>
    <col min="1809" max="1809" width="2.7109375" style="130" customWidth="1"/>
    <col min="1810" max="1810" width="12.42578125" style="130" bestFit="1" customWidth="1"/>
    <col min="1811" max="1811" width="11.85546875" style="130" bestFit="1" customWidth="1"/>
    <col min="1812" max="1815" width="15.42578125" style="130" bestFit="1" customWidth="1"/>
    <col min="1816" max="1816" width="10.5703125" style="130" bestFit="1" customWidth="1"/>
    <col min="1817" max="1817" width="17.7109375" style="130" bestFit="1" customWidth="1"/>
    <col min="1818" max="1818" width="2.7109375" style="130" customWidth="1"/>
    <col min="1819" max="1819" width="12.42578125" style="130" bestFit="1" customWidth="1"/>
    <col min="1820" max="1820" width="11.85546875" style="130" bestFit="1" customWidth="1"/>
    <col min="1821" max="1824" width="15.42578125" style="130" bestFit="1" customWidth="1"/>
    <col min="1825" max="1825" width="13.7109375" style="130" bestFit="1" customWidth="1"/>
    <col min="1826" max="1826" width="13.28515625" style="130" bestFit="1" customWidth="1"/>
    <col min="1827" max="1827" width="2.7109375" style="130" customWidth="1"/>
    <col min="1828" max="1828" width="10.7109375" style="130" customWidth="1"/>
    <col min="1829" max="1829" width="11.85546875" style="130" bestFit="1" customWidth="1"/>
    <col min="1830" max="1833" width="15.42578125" style="130" bestFit="1" customWidth="1"/>
    <col min="1834" max="1834" width="13.7109375" style="130" bestFit="1" customWidth="1"/>
    <col min="1835" max="1835" width="17.7109375" style="130" bestFit="1" customWidth="1"/>
    <col min="1836" max="2050" width="9.140625" style="130"/>
    <col min="2051" max="2051" width="20.42578125" style="130" bestFit="1" customWidth="1"/>
    <col min="2052" max="2052" width="9.42578125" style="130" customWidth="1"/>
    <col min="2053" max="2053" width="8" style="130" customWidth="1"/>
    <col min="2054" max="2054" width="12.5703125" style="130" customWidth="1"/>
    <col min="2055" max="2055" width="7.140625" style="130" customWidth="1"/>
    <col min="2056" max="2056" width="54.28515625" style="130" customWidth="1"/>
    <col min="2057" max="2057" width="11.85546875" style="130" bestFit="1" customWidth="1"/>
    <col min="2058" max="2058" width="11.85546875" style="130" customWidth="1"/>
    <col min="2059" max="2062" width="15.42578125" style="130" bestFit="1" customWidth="1"/>
    <col min="2063" max="2063" width="10.5703125" style="130" bestFit="1" customWidth="1"/>
    <col min="2064" max="2064" width="13.28515625" style="130" bestFit="1" customWidth="1"/>
    <col min="2065" max="2065" width="2.7109375" style="130" customWidth="1"/>
    <col min="2066" max="2066" width="12.42578125" style="130" bestFit="1" customWidth="1"/>
    <col min="2067" max="2067" width="11.85546875" style="130" bestFit="1" customWidth="1"/>
    <col min="2068" max="2071" width="15.42578125" style="130" bestFit="1" customWidth="1"/>
    <col min="2072" max="2072" width="10.5703125" style="130" bestFit="1" customWidth="1"/>
    <col min="2073" max="2073" width="17.7109375" style="130" bestFit="1" customWidth="1"/>
    <col min="2074" max="2074" width="2.7109375" style="130" customWidth="1"/>
    <col min="2075" max="2075" width="12.42578125" style="130" bestFit="1" customWidth="1"/>
    <col min="2076" max="2076" width="11.85546875" style="130" bestFit="1" customWidth="1"/>
    <col min="2077" max="2080" width="15.42578125" style="130" bestFit="1" customWidth="1"/>
    <col min="2081" max="2081" width="13.7109375" style="130" bestFit="1" customWidth="1"/>
    <col min="2082" max="2082" width="13.28515625" style="130" bestFit="1" customWidth="1"/>
    <col min="2083" max="2083" width="2.7109375" style="130" customWidth="1"/>
    <col min="2084" max="2084" width="10.7109375" style="130" customWidth="1"/>
    <col min="2085" max="2085" width="11.85546875" style="130" bestFit="1" customWidth="1"/>
    <col min="2086" max="2089" width="15.42578125" style="130" bestFit="1" customWidth="1"/>
    <col min="2090" max="2090" width="13.7109375" style="130" bestFit="1" customWidth="1"/>
    <col min="2091" max="2091" width="17.7109375" style="130" bestFit="1" customWidth="1"/>
    <col min="2092" max="2306" width="9.140625" style="130"/>
    <col min="2307" max="2307" width="20.42578125" style="130" bestFit="1" customWidth="1"/>
    <col min="2308" max="2308" width="9.42578125" style="130" customWidth="1"/>
    <col min="2309" max="2309" width="8" style="130" customWidth="1"/>
    <col min="2310" max="2310" width="12.5703125" style="130" customWidth="1"/>
    <col min="2311" max="2311" width="7.140625" style="130" customWidth="1"/>
    <col min="2312" max="2312" width="54.28515625" style="130" customWidth="1"/>
    <col min="2313" max="2313" width="11.85546875" style="130" bestFit="1" customWidth="1"/>
    <col min="2314" max="2314" width="11.85546875" style="130" customWidth="1"/>
    <col min="2315" max="2318" width="15.42578125" style="130" bestFit="1" customWidth="1"/>
    <col min="2319" max="2319" width="10.5703125" style="130" bestFit="1" customWidth="1"/>
    <col min="2320" max="2320" width="13.28515625" style="130" bestFit="1" customWidth="1"/>
    <col min="2321" max="2321" width="2.7109375" style="130" customWidth="1"/>
    <col min="2322" max="2322" width="12.42578125" style="130" bestFit="1" customWidth="1"/>
    <col min="2323" max="2323" width="11.85546875" style="130" bestFit="1" customWidth="1"/>
    <col min="2324" max="2327" width="15.42578125" style="130" bestFit="1" customWidth="1"/>
    <col min="2328" max="2328" width="10.5703125" style="130" bestFit="1" customWidth="1"/>
    <col min="2329" max="2329" width="17.7109375" style="130" bestFit="1" customWidth="1"/>
    <col min="2330" max="2330" width="2.7109375" style="130" customWidth="1"/>
    <col min="2331" max="2331" width="12.42578125" style="130" bestFit="1" customWidth="1"/>
    <col min="2332" max="2332" width="11.85546875" style="130" bestFit="1" customWidth="1"/>
    <col min="2333" max="2336" width="15.42578125" style="130" bestFit="1" customWidth="1"/>
    <col min="2337" max="2337" width="13.7109375" style="130" bestFit="1" customWidth="1"/>
    <col min="2338" max="2338" width="13.28515625" style="130" bestFit="1" customWidth="1"/>
    <col min="2339" max="2339" width="2.7109375" style="130" customWidth="1"/>
    <col min="2340" max="2340" width="10.7109375" style="130" customWidth="1"/>
    <col min="2341" max="2341" width="11.85546875" style="130" bestFit="1" customWidth="1"/>
    <col min="2342" max="2345" width="15.42578125" style="130" bestFit="1" customWidth="1"/>
    <col min="2346" max="2346" width="13.7109375" style="130" bestFit="1" customWidth="1"/>
    <col min="2347" max="2347" width="17.7109375" style="130" bestFit="1" customWidth="1"/>
    <col min="2348" max="2562" width="9.140625" style="130"/>
    <col min="2563" max="2563" width="20.42578125" style="130" bestFit="1" customWidth="1"/>
    <col min="2564" max="2564" width="9.42578125" style="130" customWidth="1"/>
    <col min="2565" max="2565" width="8" style="130" customWidth="1"/>
    <col min="2566" max="2566" width="12.5703125" style="130" customWidth="1"/>
    <col min="2567" max="2567" width="7.140625" style="130" customWidth="1"/>
    <col min="2568" max="2568" width="54.28515625" style="130" customWidth="1"/>
    <col min="2569" max="2569" width="11.85546875" style="130" bestFit="1" customWidth="1"/>
    <col min="2570" max="2570" width="11.85546875" style="130" customWidth="1"/>
    <col min="2571" max="2574" width="15.42578125" style="130" bestFit="1" customWidth="1"/>
    <col min="2575" max="2575" width="10.5703125" style="130" bestFit="1" customWidth="1"/>
    <col min="2576" max="2576" width="13.28515625" style="130" bestFit="1" customWidth="1"/>
    <col min="2577" max="2577" width="2.7109375" style="130" customWidth="1"/>
    <col min="2578" max="2578" width="12.42578125" style="130" bestFit="1" customWidth="1"/>
    <col min="2579" max="2579" width="11.85546875" style="130" bestFit="1" customWidth="1"/>
    <col min="2580" max="2583" width="15.42578125" style="130" bestFit="1" customWidth="1"/>
    <col min="2584" max="2584" width="10.5703125" style="130" bestFit="1" customWidth="1"/>
    <col min="2585" max="2585" width="17.7109375" style="130" bestFit="1" customWidth="1"/>
    <col min="2586" max="2586" width="2.7109375" style="130" customWidth="1"/>
    <col min="2587" max="2587" width="12.42578125" style="130" bestFit="1" customWidth="1"/>
    <col min="2588" max="2588" width="11.85546875" style="130" bestFit="1" customWidth="1"/>
    <col min="2589" max="2592" width="15.42578125" style="130" bestFit="1" customWidth="1"/>
    <col min="2593" max="2593" width="13.7109375" style="130" bestFit="1" customWidth="1"/>
    <col min="2594" max="2594" width="13.28515625" style="130" bestFit="1" customWidth="1"/>
    <col min="2595" max="2595" width="2.7109375" style="130" customWidth="1"/>
    <col min="2596" max="2596" width="10.7109375" style="130" customWidth="1"/>
    <col min="2597" max="2597" width="11.85546875" style="130" bestFit="1" customWidth="1"/>
    <col min="2598" max="2601" width="15.42578125" style="130" bestFit="1" customWidth="1"/>
    <col min="2602" max="2602" width="13.7109375" style="130" bestFit="1" customWidth="1"/>
    <col min="2603" max="2603" width="17.7109375" style="130" bestFit="1" customWidth="1"/>
    <col min="2604" max="2818" width="9.140625" style="130"/>
    <col min="2819" max="2819" width="20.42578125" style="130" bestFit="1" customWidth="1"/>
    <col min="2820" max="2820" width="9.42578125" style="130" customWidth="1"/>
    <col min="2821" max="2821" width="8" style="130" customWidth="1"/>
    <col min="2822" max="2822" width="12.5703125" style="130" customWidth="1"/>
    <col min="2823" max="2823" width="7.140625" style="130" customWidth="1"/>
    <col min="2824" max="2824" width="54.28515625" style="130" customWidth="1"/>
    <col min="2825" max="2825" width="11.85546875" style="130" bestFit="1" customWidth="1"/>
    <col min="2826" max="2826" width="11.85546875" style="130" customWidth="1"/>
    <col min="2827" max="2830" width="15.42578125" style="130" bestFit="1" customWidth="1"/>
    <col min="2831" max="2831" width="10.5703125" style="130" bestFit="1" customWidth="1"/>
    <col min="2832" max="2832" width="13.28515625" style="130" bestFit="1" customWidth="1"/>
    <col min="2833" max="2833" width="2.7109375" style="130" customWidth="1"/>
    <col min="2834" max="2834" width="12.42578125" style="130" bestFit="1" customWidth="1"/>
    <col min="2835" max="2835" width="11.85546875" style="130" bestFit="1" customWidth="1"/>
    <col min="2836" max="2839" width="15.42578125" style="130" bestFit="1" customWidth="1"/>
    <col min="2840" max="2840" width="10.5703125" style="130" bestFit="1" customWidth="1"/>
    <col min="2841" max="2841" width="17.7109375" style="130" bestFit="1" customWidth="1"/>
    <col min="2842" max="2842" width="2.7109375" style="130" customWidth="1"/>
    <col min="2843" max="2843" width="12.42578125" style="130" bestFit="1" customWidth="1"/>
    <col min="2844" max="2844" width="11.85546875" style="130" bestFit="1" customWidth="1"/>
    <col min="2845" max="2848" width="15.42578125" style="130" bestFit="1" customWidth="1"/>
    <col min="2849" max="2849" width="13.7109375" style="130" bestFit="1" customWidth="1"/>
    <col min="2850" max="2850" width="13.28515625" style="130" bestFit="1" customWidth="1"/>
    <col min="2851" max="2851" width="2.7109375" style="130" customWidth="1"/>
    <col min="2852" max="2852" width="10.7109375" style="130" customWidth="1"/>
    <col min="2853" max="2853" width="11.85546875" style="130" bestFit="1" customWidth="1"/>
    <col min="2854" max="2857" width="15.42578125" style="130" bestFit="1" customWidth="1"/>
    <col min="2858" max="2858" width="13.7109375" style="130" bestFit="1" customWidth="1"/>
    <col min="2859" max="2859" width="17.7109375" style="130" bestFit="1" customWidth="1"/>
    <col min="2860" max="3074" width="9.140625" style="130"/>
    <col min="3075" max="3075" width="20.42578125" style="130" bestFit="1" customWidth="1"/>
    <col min="3076" max="3076" width="9.42578125" style="130" customWidth="1"/>
    <col min="3077" max="3077" width="8" style="130" customWidth="1"/>
    <col min="3078" max="3078" width="12.5703125" style="130" customWidth="1"/>
    <col min="3079" max="3079" width="7.140625" style="130" customWidth="1"/>
    <col min="3080" max="3080" width="54.28515625" style="130" customWidth="1"/>
    <col min="3081" max="3081" width="11.85546875" style="130" bestFit="1" customWidth="1"/>
    <col min="3082" max="3082" width="11.85546875" style="130" customWidth="1"/>
    <col min="3083" max="3086" width="15.42578125" style="130" bestFit="1" customWidth="1"/>
    <col min="3087" max="3087" width="10.5703125" style="130" bestFit="1" customWidth="1"/>
    <col min="3088" max="3088" width="13.28515625" style="130" bestFit="1" customWidth="1"/>
    <col min="3089" max="3089" width="2.7109375" style="130" customWidth="1"/>
    <col min="3090" max="3090" width="12.42578125" style="130" bestFit="1" customWidth="1"/>
    <col min="3091" max="3091" width="11.85546875" style="130" bestFit="1" customWidth="1"/>
    <col min="3092" max="3095" width="15.42578125" style="130" bestFit="1" customWidth="1"/>
    <col min="3096" max="3096" width="10.5703125" style="130" bestFit="1" customWidth="1"/>
    <col min="3097" max="3097" width="17.7109375" style="130" bestFit="1" customWidth="1"/>
    <col min="3098" max="3098" width="2.7109375" style="130" customWidth="1"/>
    <col min="3099" max="3099" width="12.42578125" style="130" bestFit="1" customWidth="1"/>
    <col min="3100" max="3100" width="11.85546875" style="130" bestFit="1" customWidth="1"/>
    <col min="3101" max="3104" width="15.42578125" style="130" bestFit="1" customWidth="1"/>
    <col min="3105" max="3105" width="13.7109375" style="130" bestFit="1" customWidth="1"/>
    <col min="3106" max="3106" width="13.28515625" style="130" bestFit="1" customWidth="1"/>
    <col min="3107" max="3107" width="2.7109375" style="130" customWidth="1"/>
    <col min="3108" max="3108" width="10.7109375" style="130" customWidth="1"/>
    <col min="3109" max="3109" width="11.85546875" style="130" bestFit="1" customWidth="1"/>
    <col min="3110" max="3113" width="15.42578125" style="130" bestFit="1" customWidth="1"/>
    <col min="3114" max="3114" width="13.7109375" style="130" bestFit="1" customWidth="1"/>
    <col min="3115" max="3115" width="17.7109375" style="130" bestFit="1" customWidth="1"/>
    <col min="3116" max="3330" width="9.140625" style="130"/>
    <col min="3331" max="3331" width="20.42578125" style="130" bestFit="1" customWidth="1"/>
    <col min="3332" max="3332" width="9.42578125" style="130" customWidth="1"/>
    <col min="3333" max="3333" width="8" style="130" customWidth="1"/>
    <col min="3334" max="3334" width="12.5703125" style="130" customWidth="1"/>
    <col min="3335" max="3335" width="7.140625" style="130" customWidth="1"/>
    <col min="3336" max="3336" width="54.28515625" style="130" customWidth="1"/>
    <col min="3337" max="3337" width="11.85546875" style="130" bestFit="1" customWidth="1"/>
    <col min="3338" max="3338" width="11.85546875" style="130" customWidth="1"/>
    <col min="3339" max="3342" width="15.42578125" style="130" bestFit="1" customWidth="1"/>
    <col min="3343" max="3343" width="10.5703125" style="130" bestFit="1" customWidth="1"/>
    <col min="3344" max="3344" width="13.28515625" style="130" bestFit="1" customWidth="1"/>
    <col min="3345" max="3345" width="2.7109375" style="130" customWidth="1"/>
    <col min="3346" max="3346" width="12.42578125" style="130" bestFit="1" customWidth="1"/>
    <col min="3347" max="3347" width="11.85546875" style="130" bestFit="1" customWidth="1"/>
    <col min="3348" max="3351" width="15.42578125" style="130" bestFit="1" customWidth="1"/>
    <col min="3352" max="3352" width="10.5703125" style="130" bestFit="1" customWidth="1"/>
    <col min="3353" max="3353" width="17.7109375" style="130" bestFit="1" customWidth="1"/>
    <col min="3354" max="3354" width="2.7109375" style="130" customWidth="1"/>
    <col min="3355" max="3355" width="12.42578125" style="130" bestFit="1" customWidth="1"/>
    <col min="3356" max="3356" width="11.85546875" style="130" bestFit="1" customWidth="1"/>
    <col min="3357" max="3360" width="15.42578125" style="130" bestFit="1" customWidth="1"/>
    <col min="3361" max="3361" width="13.7109375" style="130" bestFit="1" customWidth="1"/>
    <col min="3362" max="3362" width="13.28515625" style="130" bestFit="1" customWidth="1"/>
    <col min="3363" max="3363" width="2.7109375" style="130" customWidth="1"/>
    <col min="3364" max="3364" width="10.7109375" style="130" customWidth="1"/>
    <col min="3365" max="3365" width="11.85546875" style="130" bestFit="1" customWidth="1"/>
    <col min="3366" max="3369" width="15.42578125" style="130" bestFit="1" customWidth="1"/>
    <col min="3370" max="3370" width="13.7109375" style="130" bestFit="1" customWidth="1"/>
    <col min="3371" max="3371" width="17.7109375" style="130" bestFit="1" customWidth="1"/>
    <col min="3372" max="3586" width="9.140625" style="130"/>
    <col min="3587" max="3587" width="20.42578125" style="130" bestFit="1" customWidth="1"/>
    <col min="3588" max="3588" width="9.42578125" style="130" customWidth="1"/>
    <col min="3589" max="3589" width="8" style="130" customWidth="1"/>
    <col min="3590" max="3590" width="12.5703125" style="130" customWidth="1"/>
    <col min="3591" max="3591" width="7.140625" style="130" customWidth="1"/>
    <col min="3592" max="3592" width="54.28515625" style="130" customWidth="1"/>
    <col min="3593" max="3593" width="11.85546875" style="130" bestFit="1" customWidth="1"/>
    <col min="3594" max="3594" width="11.85546875" style="130" customWidth="1"/>
    <col min="3595" max="3598" width="15.42578125" style="130" bestFit="1" customWidth="1"/>
    <col min="3599" max="3599" width="10.5703125" style="130" bestFit="1" customWidth="1"/>
    <col min="3600" max="3600" width="13.28515625" style="130" bestFit="1" customWidth="1"/>
    <col min="3601" max="3601" width="2.7109375" style="130" customWidth="1"/>
    <col min="3602" max="3602" width="12.42578125" style="130" bestFit="1" customWidth="1"/>
    <col min="3603" max="3603" width="11.85546875" style="130" bestFit="1" customWidth="1"/>
    <col min="3604" max="3607" width="15.42578125" style="130" bestFit="1" customWidth="1"/>
    <col min="3608" max="3608" width="10.5703125" style="130" bestFit="1" customWidth="1"/>
    <col min="3609" max="3609" width="17.7109375" style="130" bestFit="1" customWidth="1"/>
    <col min="3610" max="3610" width="2.7109375" style="130" customWidth="1"/>
    <col min="3611" max="3611" width="12.42578125" style="130" bestFit="1" customWidth="1"/>
    <col min="3612" max="3612" width="11.85546875" style="130" bestFit="1" customWidth="1"/>
    <col min="3613" max="3616" width="15.42578125" style="130" bestFit="1" customWidth="1"/>
    <col min="3617" max="3617" width="13.7109375" style="130" bestFit="1" customWidth="1"/>
    <col min="3618" max="3618" width="13.28515625" style="130" bestFit="1" customWidth="1"/>
    <col min="3619" max="3619" width="2.7109375" style="130" customWidth="1"/>
    <col min="3620" max="3620" width="10.7109375" style="130" customWidth="1"/>
    <col min="3621" max="3621" width="11.85546875" style="130" bestFit="1" customWidth="1"/>
    <col min="3622" max="3625" width="15.42578125" style="130" bestFit="1" customWidth="1"/>
    <col min="3626" max="3626" width="13.7109375" style="130" bestFit="1" customWidth="1"/>
    <col min="3627" max="3627" width="17.7109375" style="130" bestFit="1" customWidth="1"/>
    <col min="3628" max="3842" width="9.140625" style="130"/>
    <col min="3843" max="3843" width="20.42578125" style="130" bestFit="1" customWidth="1"/>
    <col min="3844" max="3844" width="9.42578125" style="130" customWidth="1"/>
    <col min="3845" max="3845" width="8" style="130" customWidth="1"/>
    <col min="3846" max="3846" width="12.5703125" style="130" customWidth="1"/>
    <col min="3847" max="3847" width="7.140625" style="130" customWidth="1"/>
    <col min="3848" max="3848" width="54.28515625" style="130" customWidth="1"/>
    <col min="3849" max="3849" width="11.85546875" style="130" bestFit="1" customWidth="1"/>
    <col min="3850" max="3850" width="11.85546875" style="130" customWidth="1"/>
    <col min="3851" max="3854" width="15.42578125" style="130" bestFit="1" customWidth="1"/>
    <col min="3855" max="3855" width="10.5703125" style="130" bestFit="1" customWidth="1"/>
    <col min="3856" max="3856" width="13.28515625" style="130" bestFit="1" customWidth="1"/>
    <col min="3857" max="3857" width="2.7109375" style="130" customWidth="1"/>
    <col min="3858" max="3858" width="12.42578125" style="130" bestFit="1" customWidth="1"/>
    <col min="3859" max="3859" width="11.85546875" style="130" bestFit="1" customWidth="1"/>
    <col min="3860" max="3863" width="15.42578125" style="130" bestFit="1" customWidth="1"/>
    <col min="3864" max="3864" width="10.5703125" style="130" bestFit="1" customWidth="1"/>
    <col min="3865" max="3865" width="17.7109375" style="130" bestFit="1" customWidth="1"/>
    <col min="3866" max="3866" width="2.7109375" style="130" customWidth="1"/>
    <col min="3867" max="3867" width="12.42578125" style="130" bestFit="1" customWidth="1"/>
    <col min="3868" max="3868" width="11.85546875" style="130" bestFit="1" customWidth="1"/>
    <col min="3869" max="3872" width="15.42578125" style="130" bestFit="1" customWidth="1"/>
    <col min="3873" max="3873" width="13.7109375" style="130" bestFit="1" customWidth="1"/>
    <col min="3874" max="3874" width="13.28515625" style="130" bestFit="1" customWidth="1"/>
    <col min="3875" max="3875" width="2.7109375" style="130" customWidth="1"/>
    <col min="3876" max="3876" width="10.7109375" style="130" customWidth="1"/>
    <col min="3877" max="3877" width="11.85546875" style="130" bestFit="1" customWidth="1"/>
    <col min="3878" max="3881" width="15.42578125" style="130" bestFit="1" customWidth="1"/>
    <col min="3882" max="3882" width="13.7109375" style="130" bestFit="1" customWidth="1"/>
    <col min="3883" max="3883" width="17.7109375" style="130" bestFit="1" customWidth="1"/>
    <col min="3884" max="4098" width="9.140625" style="130"/>
    <col min="4099" max="4099" width="20.42578125" style="130" bestFit="1" customWidth="1"/>
    <col min="4100" max="4100" width="9.42578125" style="130" customWidth="1"/>
    <col min="4101" max="4101" width="8" style="130" customWidth="1"/>
    <col min="4102" max="4102" width="12.5703125" style="130" customWidth="1"/>
    <col min="4103" max="4103" width="7.140625" style="130" customWidth="1"/>
    <col min="4104" max="4104" width="54.28515625" style="130" customWidth="1"/>
    <col min="4105" max="4105" width="11.85546875" style="130" bestFit="1" customWidth="1"/>
    <col min="4106" max="4106" width="11.85546875" style="130" customWidth="1"/>
    <col min="4107" max="4110" width="15.42578125" style="130" bestFit="1" customWidth="1"/>
    <col min="4111" max="4111" width="10.5703125" style="130" bestFit="1" customWidth="1"/>
    <col min="4112" max="4112" width="13.28515625" style="130" bestFit="1" customWidth="1"/>
    <col min="4113" max="4113" width="2.7109375" style="130" customWidth="1"/>
    <col min="4114" max="4114" width="12.42578125" style="130" bestFit="1" customWidth="1"/>
    <col min="4115" max="4115" width="11.85546875" style="130" bestFit="1" customWidth="1"/>
    <col min="4116" max="4119" width="15.42578125" style="130" bestFit="1" customWidth="1"/>
    <col min="4120" max="4120" width="10.5703125" style="130" bestFit="1" customWidth="1"/>
    <col min="4121" max="4121" width="17.7109375" style="130" bestFit="1" customWidth="1"/>
    <col min="4122" max="4122" width="2.7109375" style="130" customWidth="1"/>
    <col min="4123" max="4123" width="12.42578125" style="130" bestFit="1" customWidth="1"/>
    <col min="4124" max="4124" width="11.85546875" style="130" bestFit="1" customWidth="1"/>
    <col min="4125" max="4128" width="15.42578125" style="130" bestFit="1" customWidth="1"/>
    <col min="4129" max="4129" width="13.7109375" style="130" bestFit="1" customWidth="1"/>
    <col min="4130" max="4130" width="13.28515625" style="130" bestFit="1" customWidth="1"/>
    <col min="4131" max="4131" width="2.7109375" style="130" customWidth="1"/>
    <col min="4132" max="4132" width="10.7109375" style="130" customWidth="1"/>
    <col min="4133" max="4133" width="11.85546875" style="130" bestFit="1" customWidth="1"/>
    <col min="4134" max="4137" width="15.42578125" style="130" bestFit="1" customWidth="1"/>
    <col min="4138" max="4138" width="13.7109375" style="130" bestFit="1" customWidth="1"/>
    <col min="4139" max="4139" width="17.7109375" style="130" bestFit="1" customWidth="1"/>
    <col min="4140" max="4354" width="9.140625" style="130"/>
    <col min="4355" max="4355" width="20.42578125" style="130" bestFit="1" customWidth="1"/>
    <col min="4356" max="4356" width="9.42578125" style="130" customWidth="1"/>
    <col min="4357" max="4357" width="8" style="130" customWidth="1"/>
    <col min="4358" max="4358" width="12.5703125" style="130" customWidth="1"/>
    <col min="4359" max="4359" width="7.140625" style="130" customWidth="1"/>
    <col min="4360" max="4360" width="54.28515625" style="130" customWidth="1"/>
    <col min="4361" max="4361" width="11.85546875" style="130" bestFit="1" customWidth="1"/>
    <col min="4362" max="4362" width="11.85546875" style="130" customWidth="1"/>
    <col min="4363" max="4366" width="15.42578125" style="130" bestFit="1" customWidth="1"/>
    <col min="4367" max="4367" width="10.5703125" style="130" bestFit="1" customWidth="1"/>
    <col min="4368" max="4368" width="13.28515625" style="130" bestFit="1" customWidth="1"/>
    <col min="4369" max="4369" width="2.7109375" style="130" customWidth="1"/>
    <col min="4370" max="4370" width="12.42578125" style="130" bestFit="1" customWidth="1"/>
    <col min="4371" max="4371" width="11.85546875" style="130" bestFit="1" customWidth="1"/>
    <col min="4372" max="4375" width="15.42578125" style="130" bestFit="1" customWidth="1"/>
    <col min="4376" max="4376" width="10.5703125" style="130" bestFit="1" customWidth="1"/>
    <col min="4377" max="4377" width="17.7109375" style="130" bestFit="1" customWidth="1"/>
    <col min="4378" max="4378" width="2.7109375" style="130" customWidth="1"/>
    <col min="4379" max="4379" width="12.42578125" style="130" bestFit="1" customWidth="1"/>
    <col min="4380" max="4380" width="11.85546875" style="130" bestFit="1" customWidth="1"/>
    <col min="4381" max="4384" width="15.42578125" style="130" bestFit="1" customWidth="1"/>
    <col min="4385" max="4385" width="13.7109375" style="130" bestFit="1" customWidth="1"/>
    <col min="4386" max="4386" width="13.28515625" style="130" bestFit="1" customWidth="1"/>
    <col min="4387" max="4387" width="2.7109375" style="130" customWidth="1"/>
    <col min="4388" max="4388" width="10.7109375" style="130" customWidth="1"/>
    <col min="4389" max="4389" width="11.85546875" style="130" bestFit="1" customWidth="1"/>
    <col min="4390" max="4393" width="15.42578125" style="130" bestFit="1" customWidth="1"/>
    <col min="4394" max="4394" width="13.7109375" style="130" bestFit="1" customWidth="1"/>
    <col min="4395" max="4395" width="17.7109375" style="130" bestFit="1" customWidth="1"/>
    <col min="4396" max="4610" width="9.140625" style="130"/>
    <col min="4611" max="4611" width="20.42578125" style="130" bestFit="1" customWidth="1"/>
    <col min="4612" max="4612" width="9.42578125" style="130" customWidth="1"/>
    <col min="4613" max="4613" width="8" style="130" customWidth="1"/>
    <col min="4614" max="4614" width="12.5703125" style="130" customWidth="1"/>
    <col min="4615" max="4615" width="7.140625" style="130" customWidth="1"/>
    <col min="4616" max="4616" width="54.28515625" style="130" customWidth="1"/>
    <col min="4617" max="4617" width="11.85546875" style="130" bestFit="1" customWidth="1"/>
    <col min="4618" max="4618" width="11.85546875" style="130" customWidth="1"/>
    <col min="4619" max="4622" width="15.42578125" style="130" bestFit="1" customWidth="1"/>
    <col min="4623" max="4623" width="10.5703125" style="130" bestFit="1" customWidth="1"/>
    <col min="4624" max="4624" width="13.28515625" style="130" bestFit="1" customWidth="1"/>
    <col min="4625" max="4625" width="2.7109375" style="130" customWidth="1"/>
    <col min="4626" max="4626" width="12.42578125" style="130" bestFit="1" customWidth="1"/>
    <col min="4627" max="4627" width="11.85546875" style="130" bestFit="1" customWidth="1"/>
    <col min="4628" max="4631" width="15.42578125" style="130" bestFit="1" customWidth="1"/>
    <col min="4632" max="4632" width="10.5703125" style="130" bestFit="1" customWidth="1"/>
    <col min="4633" max="4633" width="17.7109375" style="130" bestFit="1" customWidth="1"/>
    <col min="4634" max="4634" width="2.7109375" style="130" customWidth="1"/>
    <col min="4635" max="4635" width="12.42578125" style="130" bestFit="1" customWidth="1"/>
    <col min="4636" max="4636" width="11.85546875" style="130" bestFit="1" customWidth="1"/>
    <col min="4637" max="4640" width="15.42578125" style="130" bestFit="1" customWidth="1"/>
    <col min="4641" max="4641" width="13.7109375" style="130" bestFit="1" customWidth="1"/>
    <col min="4642" max="4642" width="13.28515625" style="130" bestFit="1" customWidth="1"/>
    <col min="4643" max="4643" width="2.7109375" style="130" customWidth="1"/>
    <col min="4644" max="4644" width="10.7109375" style="130" customWidth="1"/>
    <col min="4645" max="4645" width="11.85546875" style="130" bestFit="1" customWidth="1"/>
    <col min="4646" max="4649" width="15.42578125" style="130" bestFit="1" customWidth="1"/>
    <col min="4650" max="4650" width="13.7109375" style="130" bestFit="1" customWidth="1"/>
    <col min="4651" max="4651" width="17.7109375" style="130" bestFit="1" customWidth="1"/>
    <col min="4652" max="4866" width="9.140625" style="130"/>
    <col min="4867" max="4867" width="20.42578125" style="130" bestFit="1" customWidth="1"/>
    <col min="4868" max="4868" width="9.42578125" style="130" customWidth="1"/>
    <col min="4869" max="4869" width="8" style="130" customWidth="1"/>
    <col min="4870" max="4870" width="12.5703125" style="130" customWidth="1"/>
    <col min="4871" max="4871" width="7.140625" style="130" customWidth="1"/>
    <col min="4872" max="4872" width="54.28515625" style="130" customWidth="1"/>
    <col min="4873" max="4873" width="11.85546875" style="130" bestFit="1" customWidth="1"/>
    <col min="4874" max="4874" width="11.85546875" style="130" customWidth="1"/>
    <col min="4875" max="4878" width="15.42578125" style="130" bestFit="1" customWidth="1"/>
    <col min="4879" max="4879" width="10.5703125" style="130" bestFit="1" customWidth="1"/>
    <col min="4880" max="4880" width="13.28515625" style="130" bestFit="1" customWidth="1"/>
    <col min="4881" max="4881" width="2.7109375" style="130" customWidth="1"/>
    <col min="4882" max="4882" width="12.42578125" style="130" bestFit="1" customWidth="1"/>
    <col min="4883" max="4883" width="11.85546875" style="130" bestFit="1" customWidth="1"/>
    <col min="4884" max="4887" width="15.42578125" style="130" bestFit="1" customWidth="1"/>
    <col min="4888" max="4888" width="10.5703125" style="130" bestFit="1" customWidth="1"/>
    <col min="4889" max="4889" width="17.7109375" style="130" bestFit="1" customWidth="1"/>
    <col min="4890" max="4890" width="2.7109375" style="130" customWidth="1"/>
    <col min="4891" max="4891" width="12.42578125" style="130" bestFit="1" customWidth="1"/>
    <col min="4892" max="4892" width="11.85546875" style="130" bestFit="1" customWidth="1"/>
    <col min="4893" max="4896" width="15.42578125" style="130" bestFit="1" customWidth="1"/>
    <col min="4897" max="4897" width="13.7109375" style="130" bestFit="1" customWidth="1"/>
    <col min="4898" max="4898" width="13.28515625" style="130" bestFit="1" customWidth="1"/>
    <col min="4899" max="4899" width="2.7109375" style="130" customWidth="1"/>
    <col min="4900" max="4900" width="10.7109375" style="130" customWidth="1"/>
    <col min="4901" max="4901" width="11.85546875" style="130" bestFit="1" customWidth="1"/>
    <col min="4902" max="4905" width="15.42578125" style="130" bestFit="1" customWidth="1"/>
    <col min="4906" max="4906" width="13.7109375" style="130" bestFit="1" customWidth="1"/>
    <col min="4907" max="4907" width="17.7109375" style="130" bestFit="1" customWidth="1"/>
    <col min="4908" max="5122" width="9.140625" style="130"/>
    <col min="5123" max="5123" width="20.42578125" style="130" bestFit="1" customWidth="1"/>
    <col min="5124" max="5124" width="9.42578125" style="130" customWidth="1"/>
    <col min="5125" max="5125" width="8" style="130" customWidth="1"/>
    <col min="5126" max="5126" width="12.5703125" style="130" customWidth="1"/>
    <col min="5127" max="5127" width="7.140625" style="130" customWidth="1"/>
    <col min="5128" max="5128" width="54.28515625" style="130" customWidth="1"/>
    <col min="5129" max="5129" width="11.85546875" style="130" bestFit="1" customWidth="1"/>
    <col min="5130" max="5130" width="11.85546875" style="130" customWidth="1"/>
    <col min="5131" max="5134" width="15.42578125" style="130" bestFit="1" customWidth="1"/>
    <col min="5135" max="5135" width="10.5703125" style="130" bestFit="1" customWidth="1"/>
    <col min="5136" max="5136" width="13.28515625" style="130" bestFit="1" customWidth="1"/>
    <col min="5137" max="5137" width="2.7109375" style="130" customWidth="1"/>
    <col min="5138" max="5138" width="12.42578125" style="130" bestFit="1" customWidth="1"/>
    <col min="5139" max="5139" width="11.85546875" style="130" bestFit="1" customWidth="1"/>
    <col min="5140" max="5143" width="15.42578125" style="130" bestFit="1" customWidth="1"/>
    <col min="5144" max="5144" width="10.5703125" style="130" bestFit="1" customWidth="1"/>
    <col min="5145" max="5145" width="17.7109375" style="130" bestFit="1" customWidth="1"/>
    <col min="5146" max="5146" width="2.7109375" style="130" customWidth="1"/>
    <col min="5147" max="5147" width="12.42578125" style="130" bestFit="1" customWidth="1"/>
    <col min="5148" max="5148" width="11.85546875" style="130" bestFit="1" customWidth="1"/>
    <col min="5149" max="5152" width="15.42578125" style="130" bestFit="1" customWidth="1"/>
    <col min="5153" max="5153" width="13.7109375" style="130" bestFit="1" customWidth="1"/>
    <col min="5154" max="5154" width="13.28515625" style="130" bestFit="1" customWidth="1"/>
    <col min="5155" max="5155" width="2.7109375" style="130" customWidth="1"/>
    <col min="5156" max="5156" width="10.7109375" style="130" customWidth="1"/>
    <col min="5157" max="5157" width="11.85546875" style="130" bestFit="1" customWidth="1"/>
    <col min="5158" max="5161" width="15.42578125" style="130" bestFit="1" customWidth="1"/>
    <col min="5162" max="5162" width="13.7109375" style="130" bestFit="1" customWidth="1"/>
    <col min="5163" max="5163" width="17.7109375" style="130" bestFit="1" customWidth="1"/>
    <col min="5164" max="5378" width="9.140625" style="130"/>
    <col min="5379" max="5379" width="20.42578125" style="130" bestFit="1" customWidth="1"/>
    <col min="5380" max="5380" width="9.42578125" style="130" customWidth="1"/>
    <col min="5381" max="5381" width="8" style="130" customWidth="1"/>
    <col min="5382" max="5382" width="12.5703125" style="130" customWidth="1"/>
    <col min="5383" max="5383" width="7.140625" style="130" customWidth="1"/>
    <col min="5384" max="5384" width="54.28515625" style="130" customWidth="1"/>
    <col min="5385" max="5385" width="11.85546875" style="130" bestFit="1" customWidth="1"/>
    <col min="5386" max="5386" width="11.85546875" style="130" customWidth="1"/>
    <col min="5387" max="5390" width="15.42578125" style="130" bestFit="1" customWidth="1"/>
    <col min="5391" max="5391" width="10.5703125" style="130" bestFit="1" customWidth="1"/>
    <col min="5392" max="5392" width="13.28515625" style="130" bestFit="1" customWidth="1"/>
    <col min="5393" max="5393" width="2.7109375" style="130" customWidth="1"/>
    <col min="5394" max="5394" width="12.42578125" style="130" bestFit="1" customWidth="1"/>
    <col min="5395" max="5395" width="11.85546875" style="130" bestFit="1" customWidth="1"/>
    <col min="5396" max="5399" width="15.42578125" style="130" bestFit="1" customWidth="1"/>
    <col min="5400" max="5400" width="10.5703125" style="130" bestFit="1" customWidth="1"/>
    <col min="5401" max="5401" width="17.7109375" style="130" bestFit="1" customWidth="1"/>
    <col min="5402" max="5402" width="2.7109375" style="130" customWidth="1"/>
    <col min="5403" max="5403" width="12.42578125" style="130" bestFit="1" customWidth="1"/>
    <col min="5404" max="5404" width="11.85546875" style="130" bestFit="1" customWidth="1"/>
    <col min="5405" max="5408" width="15.42578125" style="130" bestFit="1" customWidth="1"/>
    <col min="5409" max="5409" width="13.7109375" style="130" bestFit="1" customWidth="1"/>
    <col min="5410" max="5410" width="13.28515625" style="130" bestFit="1" customWidth="1"/>
    <col min="5411" max="5411" width="2.7109375" style="130" customWidth="1"/>
    <col min="5412" max="5412" width="10.7109375" style="130" customWidth="1"/>
    <col min="5413" max="5413" width="11.85546875" style="130" bestFit="1" customWidth="1"/>
    <col min="5414" max="5417" width="15.42578125" style="130" bestFit="1" customWidth="1"/>
    <col min="5418" max="5418" width="13.7109375" style="130" bestFit="1" customWidth="1"/>
    <col min="5419" max="5419" width="17.7109375" style="130" bestFit="1" customWidth="1"/>
    <col min="5420" max="5634" width="9.140625" style="130"/>
    <col min="5635" max="5635" width="20.42578125" style="130" bestFit="1" customWidth="1"/>
    <col min="5636" max="5636" width="9.42578125" style="130" customWidth="1"/>
    <col min="5637" max="5637" width="8" style="130" customWidth="1"/>
    <col min="5638" max="5638" width="12.5703125" style="130" customWidth="1"/>
    <col min="5639" max="5639" width="7.140625" style="130" customWidth="1"/>
    <col min="5640" max="5640" width="54.28515625" style="130" customWidth="1"/>
    <col min="5641" max="5641" width="11.85546875" style="130" bestFit="1" customWidth="1"/>
    <col min="5642" max="5642" width="11.85546875" style="130" customWidth="1"/>
    <col min="5643" max="5646" width="15.42578125" style="130" bestFit="1" customWidth="1"/>
    <col min="5647" max="5647" width="10.5703125" style="130" bestFit="1" customWidth="1"/>
    <col min="5648" max="5648" width="13.28515625" style="130" bestFit="1" customWidth="1"/>
    <col min="5649" max="5649" width="2.7109375" style="130" customWidth="1"/>
    <col min="5650" max="5650" width="12.42578125" style="130" bestFit="1" customWidth="1"/>
    <col min="5651" max="5651" width="11.85546875" style="130" bestFit="1" customWidth="1"/>
    <col min="5652" max="5655" width="15.42578125" style="130" bestFit="1" customWidth="1"/>
    <col min="5656" max="5656" width="10.5703125" style="130" bestFit="1" customWidth="1"/>
    <col min="5657" max="5657" width="17.7109375" style="130" bestFit="1" customWidth="1"/>
    <col min="5658" max="5658" width="2.7109375" style="130" customWidth="1"/>
    <col min="5659" max="5659" width="12.42578125" style="130" bestFit="1" customWidth="1"/>
    <col min="5660" max="5660" width="11.85546875" style="130" bestFit="1" customWidth="1"/>
    <col min="5661" max="5664" width="15.42578125" style="130" bestFit="1" customWidth="1"/>
    <col min="5665" max="5665" width="13.7109375" style="130" bestFit="1" customWidth="1"/>
    <col min="5666" max="5666" width="13.28515625" style="130" bestFit="1" customWidth="1"/>
    <col min="5667" max="5667" width="2.7109375" style="130" customWidth="1"/>
    <col min="5668" max="5668" width="10.7109375" style="130" customWidth="1"/>
    <col min="5669" max="5669" width="11.85546875" style="130" bestFit="1" customWidth="1"/>
    <col min="5670" max="5673" width="15.42578125" style="130" bestFit="1" customWidth="1"/>
    <col min="5674" max="5674" width="13.7109375" style="130" bestFit="1" customWidth="1"/>
    <col min="5675" max="5675" width="17.7109375" style="130" bestFit="1" customWidth="1"/>
    <col min="5676" max="5890" width="9.140625" style="130"/>
    <col min="5891" max="5891" width="20.42578125" style="130" bestFit="1" customWidth="1"/>
    <col min="5892" max="5892" width="9.42578125" style="130" customWidth="1"/>
    <col min="5893" max="5893" width="8" style="130" customWidth="1"/>
    <col min="5894" max="5894" width="12.5703125" style="130" customWidth="1"/>
    <col min="5895" max="5895" width="7.140625" style="130" customWidth="1"/>
    <col min="5896" max="5896" width="54.28515625" style="130" customWidth="1"/>
    <col min="5897" max="5897" width="11.85546875" style="130" bestFit="1" customWidth="1"/>
    <col min="5898" max="5898" width="11.85546875" style="130" customWidth="1"/>
    <col min="5899" max="5902" width="15.42578125" style="130" bestFit="1" customWidth="1"/>
    <col min="5903" max="5903" width="10.5703125" style="130" bestFit="1" customWidth="1"/>
    <col min="5904" max="5904" width="13.28515625" style="130" bestFit="1" customWidth="1"/>
    <col min="5905" max="5905" width="2.7109375" style="130" customWidth="1"/>
    <col min="5906" max="5906" width="12.42578125" style="130" bestFit="1" customWidth="1"/>
    <col min="5907" max="5907" width="11.85546875" style="130" bestFit="1" customWidth="1"/>
    <col min="5908" max="5911" width="15.42578125" style="130" bestFit="1" customWidth="1"/>
    <col min="5912" max="5912" width="10.5703125" style="130" bestFit="1" customWidth="1"/>
    <col min="5913" max="5913" width="17.7109375" style="130" bestFit="1" customWidth="1"/>
    <col min="5914" max="5914" width="2.7109375" style="130" customWidth="1"/>
    <col min="5915" max="5915" width="12.42578125" style="130" bestFit="1" customWidth="1"/>
    <col min="5916" max="5916" width="11.85546875" style="130" bestFit="1" customWidth="1"/>
    <col min="5917" max="5920" width="15.42578125" style="130" bestFit="1" customWidth="1"/>
    <col min="5921" max="5921" width="13.7109375" style="130" bestFit="1" customWidth="1"/>
    <col min="5922" max="5922" width="13.28515625" style="130" bestFit="1" customWidth="1"/>
    <col min="5923" max="5923" width="2.7109375" style="130" customWidth="1"/>
    <col min="5924" max="5924" width="10.7109375" style="130" customWidth="1"/>
    <col min="5925" max="5925" width="11.85546875" style="130" bestFit="1" customWidth="1"/>
    <col min="5926" max="5929" width="15.42578125" style="130" bestFit="1" customWidth="1"/>
    <col min="5930" max="5930" width="13.7109375" style="130" bestFit="1" customWidth="1"/>
    <col min="5931" max="5931" width="17.7109375" style="130" bestFit="1" customWidth="1"/>
    <col min="5932" max="6146" width="9.140625" style="130"/>
    <col min="6147" max="6147" width="20.42578125" style="130" bestFit="1" customWidth="1"/>
    <col min="6148" max="6148" width="9.42578125" style="130" customWidth="1"/>
    <col min="6149" max="6149" width="8" style="130" customWidth="1"/>
    <col min="6150" max="6150" width="12.5703125" style="130" customWidth="1"/>
    <col min="6151" max="6151" width="7.140625" style="130" customWidth="1"/>
    <col min="6152" max="6152" width="54.28515625" style="130" customWidth="1"/>
    <col min="6153" max="6153" width="11.85546875" style="130" bestFit="1" customWidth="1"/>
    <col min="6154" max="6154" width="11.85546875" style="130" customWidth="1"/>
    <col min="6155" max="6158" width="15.42578125" style="130" bestFit="1" customWidth="1"/>
    <col min="6159" max="6159" width="10.5703125" style="130" bestFit="1" customWidth="1"/>
    <col min="6160" max="6160" width="13.28515625" style="130" bestFit="1" customWidth="1"/>
    <col min="6161" max="6161" width="2.7109375" style="130" customWidth="1"/>
    <col min="6162" max="6162" width="12.42578125" style="130" bestFit="1" customWidth="1"/>
    <col min="6163" max="6163" width="11.85546875" style="130" bestFit="1" customWidth="1"/>
    <col min="6164" max="6167" width="15.42578125" style="130" bestFit="1" customWidth="1"/>
    <col min="6168" max="6168" width="10.5703125" style="130" bestFit="1" customWidth="1"/>
    <col min="6169" max="6169" width="17.7109375" style="130" bestFit="1" customWidth="1"/>
    <col min="6170" max="6170" width="2.7109375" style="130" customWidth="1"/>
    <col min="6171" max="6171" width="12.42578125" style="130" bestFit="1" customWidth="1"/>
    <col min="6172" max="6172" width="11.85546875" style="130" bestFit="1" customWidth="1"/>
    <col min="6173" max="6176" width="15.42578125" style="130" bestFit="1" customWidth="1"/>
    <col min="6177" max="6177" width="13.7109375" style="130" bestFit="1" customWidth="1"/>
    <col min="6178" max="6178" width="13.28515625" style="130" bestFit="1" customWidth="1"/>
    <col min="6179" max="6179" width="2.7109375" style="130" customWidth="1"/>
    <col min="6180" max="6180" width="10.7109375" style="130" customWidth="1"/>
    <col min="6181" max="6181" width="11.85546875" style="130" bestFit="1" customWidth="1"/>
    <col min="6182" max="6185" width="15.42578125" style="130" bestFit="1" customWidth="1"/>
    <col min="6186" max="6186" width="13.7109375" style="130" bestFit="1" customWidth="1"/>
    <col min="6187" max="6187" width="17.7109375" style="130" bestFit="1" customWidth="1"/>
    <col min="6188" max="6402" width="9.140625" style="130"/>
    <col min="6403" max="6403" width="20.42578125" style="130" bestFit="1" customWidth="1"/>
    <col min="6404" max="6404" width="9.42578125" style="130" customWidth="1"/>
    <col min="6405" max="6405" width="8" style="130" customWidth="1"/>
    <col min="6406" max="6406" width="12.5703125" style="130" customWidth="1"/>
    <col min="6407" max="6407" width="7.140625" style="130" customWidth="1"/>
    <col min="6408" max="6408" width="54.28515625" style="130" customWidth="1"/>
    <col min="6409" max="6409" width="11.85546875" style="130" bestFit="1" customWidth="1"/>
    <col min="6410" max="6410" width="11.85546875" style="130" customWidth="1"/>
    <col min="6411" max="6414" width="15.42578125" style="130" bestFit="1" customWidth="1"/>
    <col min="6415" max="6415" width="10.5703125" style="130" bestFit="1" customWidth="1"/>
    <col min="6416" max="6416" width="13.28515625" style="130" bestFit="1" customWidth="1"/>
    <col min="6417" max="6417" width="2.7109375" style="130" customWidth="1"/>
    <col min="6418" max="6418" width="12.42578125" style="130" bestFit="1" customWidth="1"/>
    <col min="6419" max="6419" width="11.85546875" style="130" bestFit="1" customWidth="1"/>
    <col min="6420" max="6423" width="15.42578125" style="130" bestFit="1" customWidth="1"/>
    <col min="6424" max="6424" width="10.5703125" style="130" bestFit="1" customWidth="1"/>
    <col min="6425" max="6425" width="17.7109375" style="130" bestFit="1" customWidth="1"/>
    <col min="6426" max="6426" width="2.7109375" style="130" customWidth="1"/>
    <col min="6427" max="6427" width="12.42578125" style="130" bestFit="1" customWidth="1"/>
    <col min="6428" max="6428" width="11.85546875" style="130" bestFit="1" customWidth="1"/>
    <col min="6429" max="6432" width="15.42578125" style="130" bestFit="1" customWidth="1"/>
    <col min="6433" max="6433" width="13.7109375" style="130" bestFit="1" customWidth="1"/>
    <col min="6434" max="6434" width="13.28515625" style="130" bestFit="1" customWidth="1"/>
    <col min="6435" max="6435" width="2.7109375" style="130" customWidth="1"/>
    <col min="6436" max="6436" width="10.7109375" style="130" customWidth="1"/>
    <col min="6437" max="6437" width="11.85546875" style="130" bestFit="1" customWidth="1"/>
    <col min="6438" max="6441" width="15.42578125" style="130" bestFit="1" customWidth="1"/>
    <col min="6442" max="6442" width="13.7109375" style="130" bestFit="1" customWidth="1"/>
    <col min="6443" max="6443" width="17.7109375" style="130" bestFit="1" customWidth="1"/>
    <col min="6444" max="6658" width="9.140625" style="130"/>
    <col min="6659" max="6659" width="20.42578125" style="130" bestFit="1" customWidth="1"/>
    <col min="6660" max="6660" width="9.42578125" style="130" customWidth="1"/>
    <col min="6661" max="6661" width="8" style="130" customWidth="1"/>
    <col min="6662" max="6662" width="12.5703125" style="130" customWidth="1"/>
    <col min="6663" max="6663" width="7.140625" style="130" customWidth="1"/>
    <col min="6664" max="6664" width="54.28515625" style="130" customWidth="1"/>
    <col min="6665" max="6665" width="11.85546875" style="130" bestFit="1" customWidth="1"/>
    <col min="6666" max="6666" width="11.85546875" style="130" customWidth="1"/>
    <col min="6667" max="6670" width="15.42578125" style="130" bestFit="1" customWidth="1"/>
    <col min="6671" max="6671" width="10.5703125" style="130" bestFit="1" customWidth="1"/>
    <col min="6672" max="6672" width="13.28515625" style="130" bestFit="1" customWidth="1"/>
    <col min="6673" max="6673" width="2.7109375" style="130" customWidth="1"/>
    <col min="6674" max="6674" width="12.42578125" style="130" bestFit="1" customWidth="1"/>
    <col min="6675" max="6675" width="11.85546875" style="130" bestFit="1" customWidth="1"/>
    <col min="6676" max="6679" width="15.42578125" style="130" bestFit="1" customWidth="1"/>
    <col min="6680" max="6680" width="10.5703125" style="130" bestFit="1" customWidth="1"/>
    <col min="6681" max="6681" width="17.7109375" style="130" bestFit="1" customWidth="1"/>
    <col min="6682" max="6682" width="2.7109375" style="130" customWidth="1"/>
    <col min="6683" max="6683" width="12.42578125" style="130" bestFit="1" customWidth="1"/>
    <col min="6684" max="6684" width="11.85546875" style="130" bestFit="1" customWidth="1"/>
    <col min="6685" max="6688" width="15.42578125" style="130" bestFit="1" customWidth="1"/>
    <col min="6689" max="6689" width="13.7109375" style="130" bestFit="1" customWidth="1"/>
    <col min="6690" max="6690" width="13.28515625" style="130" bestFit="1" customWidth="1"/>
    <col min="6691" max="6691" width="2.7109375" style="130" customWidth="1"/>
    <col min="6692" max="6692" width="10.7109375" style="130" customWidth="1"/>
    <col min="6693" max="6693" width="11.85546875" style="130" bestFit="1" customWidth="1"/>
    <col min="6694" max="6697" width="15.42578125" style="130" bestFit="1" customWidth="1"/>
    <col min="6698" max="6698" width="13.7109375" style="130" bestFit="1" customWidth="1"/>
    <col min="6699" max="6699" width="17.7109375" style="130" bestFit="1" customWidth="1"/>
    <col min="6700" max="6914" width="9.140625" style="130"/>
    <col min="6915" max="6915" width="20.42578125" style="130" bestFit="1" customWidth="1"/>
    <col min="6916" max="6916" width="9.42578125" style="130" customWidth="1"/>
    <col min="6917" max="6917" width="8" style="130" customWidth="1"/>
    <col min="6918" max="6918" width="12.5703125" style="130" customWidth="1"/>
    <col min="6919" max="6919" width="7.140625" style="130" customWidth="1"/>
    <col min="6920" max="6920" width="54.28515625" style="130" customWidth="1"/>
    <col min="6921" max="6921" width="11.85546875" style="130" bestFit="1" customWidth="1"/>
    <col min="6922" max="6922" width="11.85546875" style="130" customWidth="1"/>
    <col min="6923" max="6926" width="15.42578125" style="130" bestFit="1" customWidth="1"/>
    <col min="6927" max="6927" width="10.5703125" style="130" bestFit="1" customWidth="1"/>
    <col min="6928" max="6928" width="13.28515625" style="130" bestFit="1" customWidth="1"/>
    <col min="6929" max="6929" width="2.7109375" style="130" customWidth="1"/>
    <col min="6930" max="6930" width="12.42578125" style="130" bestFit="1" customWidth="1"/>
    <col min="6931" max="6931" width="11.85546875" style="130" bestFit="1" customWidth="1"/>
    <col min="6932" max="6935" width="15.42578125" style="130" bestFit="1" customWidth="1"/>
    <col min="6936" max="6936" width="10.5703125" style="130" bestFit="1" customWidth="1"/>
    <col min="6937" max="6937" width="17.7109375" style="130" bestFit="1" customWidth="1"/>
    <col min="6938" max="6938" width="2.7109375" style="130" customWidth="1"/>
    <col min="6939" max="6939" width="12.42578125" style="130" bestFit="1" customWidth="1"/>
    <col min="6940" max="6940" width="11.85546875" style="130" bestFit="1" customWidth="1"/>
    <col min="6941" max="6944" width="15.42578125" style="130" bestFit="1" customWidth="1"/>
    <col min="6945" max="6945" width="13.7109375" style="130" bestFit="1" customWidth="1"/>
    <col min="6946" max="6946" width="13.28515625" style="130" bestFit="1" customWidth="1"/>
    <col min="6947" max="6947" width="2.7109375" style="130" customWidth="1"/>
    <col min="6948" max="6948" width="10.7109375" style="130" customWidth="1"/>
    <col min="6949" max="6949" width="11.85546875" style="130" bestFit="1" customWidth="1"/>
    <col min="6950" max="6953" width="15.42578125" style="130" bestFit="1" customWidth="1"/>
    <col min="6954" max="6954" width="13.7109375" style="130" bestFit="1" customWidth="1"/>
    <col min="6955" max="6955" width="17.7109375" style="130" bestFit="1" customWidth="1"/>
    <col min="6956" max="7170" width="9.140625" style="130"/>
    <col min="7171" max="7171" width="20.42578125" style="130" bestFit="1" customWidth="1"/>
    <col min="7172" max="7172" width="9.42578125" style="130" customWidth="1"/>
    <col min="7173" max="7173" width="8" style="130" customWidth="1"/>
    <col min="7174" max="7174" width="12.5703125" style="130" customWidth="1"/>
    <col min="7175" max="7175" width="7.140625" style="130" customWidth="1"/>
    <col min="7176" max="7176" width="54.28515625" style="130" customWidth="1"/>
    <col min="7177" max="7177" width="11.85546875" style="130" bestFit="1" customWidth="1"/>
    <col min="7178" max="7178" width="11.85546875" style="130" customWidth="1"/>
    <col min="7179" max="7182" width="15.42578125" style="130" bestFit="1" customWidth="1"/>
    <col min="7183" max="7183" width="10.5703125" style="130" bestFit="1" customWidth="1"/>
    <col min="7184" max="7184" width="13.28515625" style="130" bestFit="1" customWidth="1"/>
    <col min="7185" max="7185" width="2.7109375" style="130" customWidth="1"/>
    <col min="7186" max="7186" width="12.42578125" style="130" bestFit="1" customWidth="1"/>
    <col min="7187" max="7187" width="11.85546875" style="130" bestFit="1" customWidth="1"/>
    <col min="7188" max="7191" width="15.42578125" style="130" bestFit="1" customWidth="1"/>
    <col min="7192" max="7192" width="10.5703125" style="130" bestFit="1" customWidth="1"/>
    <col min="7193" max="7193" width="17.7109375" style="130" bestFit="1" customWidth="1"/>
    <col min="7194" max="7194" width="2.7109375" style="130" customWidth="1"/>
    <col min="7195" max="7195" width="12.42578125" style="130" bestFit="1" customWidth="1"/>
    <col min="7196" max="7196" width="11.85546875" style="130" bestFit="1" customWidth="1"/>
    <col min="7197" max="7200" width="15.42578125" style="130" bestFit="1" customWidth="1"/>
    <col min="7201" max="7201" width="13.7109375" style="130" bestFit="1" customWidth="1"/>
    <col min="7202" max="7202" width="13.28515625" style="130" bestFit="1" customWidth="1"/>
    <col min="7203" max="7203" width="2.7109375" style="130" customWidth="1"/>
    <col min="7204" max="7204" width="10.7109375" style="130" customWidth="1"/>
    <col min="7205" max="7205" width="11.85546875" style="130" bestFit="1" customWidth="1"/>
    <col min="7206" max="7209" width="15.42578125" style="130" bestFit="1" customWidth="1"/>
    <col min="7210" max="7210" width="13.7109375" style="130" bestFit="1" customWidth="1"/>
    <col min="7211" max="7211" width="17.7109375" style="130" bestFit="1" customWidth="1"/>
    <col min="7212" max="7426" width="9.140625" style="130"/>
    <col min="7427" max="7427" width="20.42578125" style="130" bestFit="1" customWidth="1"/>
    <col min="7428" max="7428" width="9.42578125" style="130" customWidth="1"/>
    <col min="7429" max="7429" width="8" style="130" customWidth="1"/>
    <col min="7430" max="7430" width="12.5703125" style="130" customWidth="1"/>
    <col min="7431" max="7431" width="7.140625" style="130" customWidth="1"/>
    <col min="7432" max="7432" width="54.28515625" style="130" customWidth="1"/>
    <col min="7433" max="7433" width="11.85546875" style="130" bestFit="1" customWidth="1"/>
    <col min="7434" max="7434" width="11.85546875" style="130" customWidth="1"/>
    <col min="7435" max="7438" width="15.42578125" style="130" bestFit="1" customWidth="1"/>
    <col min="7439" max="7439" width="10.5703125" style="130" bestFit="1" customWidth="1"/>
    <col min="7440" max="7440" width="13.28515625" style="130" bestFit="1" customWidth="1"/>
    <col min="7441" max="7441" width="2.7109375" style="130" customWidth="1"/>
    <col min="7442" max="7442" width="12.42578125" style="130" bestFit="1" customWidth="1"/>
    <col min="7443" max="7443" width="11.85546875" style="130" bestFit="1" customWidth="1"/>
    <col min="7444" max="7447" width="15.42578125" style="130" bestFit="1" customWidth="1"/>
    <col min="7448" max="7448" width="10.5703125" style="130" bestFit="1" customWidth="1"/>
    <col min="7449" max="7449" width="17.7109375" style="130" bestFit="1" customWidth="1"/>
    <col min="7450" max="7450" width="2.7109375" style="130" customWidth="1"/>
    <col min="7451" max="7451" width="12.42578125" style="130" bestFit="1" customWidth="1"/>
    <col min="7452" max="7452" width="11.85546875" style="130" bestFit="1" customWidth="1"/>
    <col min="7453" max="7456" width="15.42578125" style="130" bestFit="1" customWidth="1"/>
    <col min="7457" max="7457" width="13.7109375" style="130" bestFit="1" customWidth="1"/>
    <col min="7458" max="7458" width="13.28515625" style="130" bestFit="1" customWidth="1"/>
    <col min="7459" max="7459" width="2.7109375" style="130" customWidth="1"/>
    <col min="7460" max="7460" width="10.7109375" style="130" customWidth="1"/>
    <col min="7461" max="7461" width="11.85546875" style="130" bestFit="1" customWidth="1"/>
    <col min="7462" max="7465" width="15.42578125" style="130" bestFit="1" customWidth="1"/>
    <col min="7466" max="7466" width="13.7109375" style="130" bestFit="1" customWidth="1"/>
    <col min="7467" max="7467" width="17.7109375" style="130" bestFit="1" customWidth="1"/>
    <col min="7468" max="7682" width="9.140625" style="130"/>
    <col min="7683" max="7683" width="20.42578125" style="130" bestFit="1" customWidth="1"/>
    <col min="7684" max="7684" width="9.42578125" style="130" customWidth="1"/>
    <col min="7685" max="7685" width="8" style="130" customWidth="1"/>
    <col min="7686" max="7686" width="12.5703125" style="130" customWidth="1"/>
    <col min="7687" max="7687" width="7.140625" style="130" customWidth="1"/>
    <col min="7688" max="7688" width="54.28515625" style="130" customWidth="1"/>
    <col min="7689" max="7689" width="11.85546875" style="130" bestFit="1" customWidth="1"/>
    <col min="7690" max="7690" width="11.85546875" style="130" customWidth="1"/>
    <col min="7691" max="7694" width="15.42578125" style="130" bestFit="1" customWidth="1"/>
    <col min="7695" max="7695" width="10.5703125" style="130" bestFit="1" customWidth="1"/>
    <col min="7696" max="7696" width="13.28515625" style="130" bestFit="1" customWidth="1"/>
    <col min="7697" max="7697" width="2.7109375" style="130" customWidth="1"/>
    <col min="7698" max="7698" width="12.42578125" style="130" bestFit="1" customWidth="1"/>
    <col min="7699" max="7699" width="11.85546875" style="130" bestFit="1" customWidth="1"/>
    <col min="7700" max="7703" width="15.42578125" style="130" bestFit="1" customWidth="1"/>
    <col min="7704" max="7704" width="10.5703125" style="130" bestFit="1" customWidth="1"/>
    <col min="7705" max="7705" width="17.7109375" style="130" bestFit="1" customWidth="1"/>
    <col min="7706" max="7706" width="2.7109375" style="130" customWidth="1"/>
    <col min="7707" max="7707" width="12.42578125" style="130" bestFit="1" customWidth="1"/>
    <col min="7708" max="7708" width="11.85546875" style="130" bestFit="1" customWidth="1"/>
    <col min="7709" max="7712" width="15.42578125" style="130" bestFit="1" customWidth="1"/>
    <col min="7713" max="7713" width="13.7109375" style="130" bestFit="1" customWidth="1"/>
    <col min="7714" max="7714" width="13.28515625" style="130" bestFit="1" customWidth="1"/>
    <col min="7715" max="7715" width="2.7109375" style="130" customWidth="1"/>
    <col min="7716" max="7716" width="10.7109375" style="130" customWidth="1"/>
    <col min="7717" max="7717" width="11.85546875" style="130" bestFit="1" customWidth="1"/>
    <col min="7718" max="7721" width="15.42578125" style="130" bestFit="1" customWidth="1"/>
    <col min="7722" max="7722" width="13.7109375" style="130" bestFit="1" customWidth="1"/>
    <col min="7723" max="7723" width="17.7109375" style="130" bestFit="1" customWidth="1"/>
    <col min="7724" max="7938" width="9.140625" style="130"/>
    <col min="7939" max="7939" width="20.42578125" style="130" bestFit="1" customWidth="1"/>
    <col min="7940" max="7940" width="9.42578125" style="130" customWidth="1"/>
    <col min="7941" max="7941" width="8" style="130" customWidth="1"/>
    <col min="7942" max="7942" width="12.5703125" style="130" customWidth="1"/>
    <col min="7943" max="7943" width="7.140625" style="130" customWidth="1"/>
    <col min="7944" max="7944" width="54.28515625" style="130" customWidth="1"/>
    <col min="7945" max="7945" width="11.85546875" style="130" bestFit="1" customWidth="1"/>
    <col min="7946" max="7946" width="11.85546875" style="130" customWidth="1"/>
    <col min="7947" max="7950" width="15.42578125" style="130" bestFit="1" customWidth="1"/>
    <col min="7951" max="7951" width="10.5703125" style="130" bestFit="1" customWidth="1"/>
    <col min="7952" max="7952" width="13.28515625" style="130" bestFit="1" customWidth="1"/>
    <col min="7953" max="7953" width="2.7109375" style="130" customWidth="1"/>
    <col min="7954" max="7954" width="12.42578125" style="130" bestFit="1" customWidth="1"/>
    <col min="7955" max="7955" width="11.85546875" style="130" bestFit="1" customWidth="1"/>
    <col min="7956" max="7959" width="15.42578125" style="130" bestFit="1" customWidth="1"/>
    <col min="7960" max="7960" width="10.5703125" style="130" bestFit="1" customWidth="1"/>
    <col min="7961" max="7961" width="17.7109375" style="130" bestFit="1" customWidth="1"/>
    <col min="7962" max="7962" width="2.7109375" style="130" customWidth="1"/>
    <col min="7963" max="7963" width="12.42578125" style="130" bestFit="1" customWidth="1"/>
    <col min="7964" max="7964" width="11.85546875" style="130" bestFit="1" customWidth="1"/>
    <col min="7965" max="7968" width="15.42578125" style="130" bestFit="1" customWidth="1"/>
    <col min="7969" max="7969" width="13.7109375" style="130" bestFit="1" customWidth="1"/>
    <col min="7970" max="7970" width="13.28515625" style="130" bestFit="1" customWidth="1"/>
    <col min="7971" max="7971" width="2.7109375" style="130" customWidth="1"/>
    <col min="7972" max="7972" width="10.7109375" style="130" customWidth="1"/>
    <col min="7973" max="7973" width="11.85546875" style="130" bestFit="1" customWidth="1"/>
    <col min="7974" max="7977" width="15.42578125" style="130" bestFit="1" customWidth="1"/>
    <col min="7978" max="7978" width="13.7109375" style="130" bestFit="1" customWidth="1"/>
    <col min="7979" max="7979" width="17.7109375" style="130" bestFit="1" customWidth="1"/>
    <col min="7980" max="8194" width="9.140625" style="130"/>
    <col min="8195" max="8195" width="20.42578125" style="130" bestFit="1" customWidth="1"/>
    <col min="8196" max="8196" width="9.42578125" style="130" customWidth="1"/>
    <col min="8197" max="8197" width="8" style="130" customWidth="1"/>
    <col min="8198" max="8198" width="12.5703125" style="130" customWidth="1"/>
    <col min="8199" max="8199" width="7.140625" style="130" customWidth="1"/>
    <col min="8200" max="8200" width="54.28515625" style="130" customWidth="1"/>
    <col min="8201" max="8201" width="11.85546875" style="130" bestFit="1" customWidth="1"/>
    <col min="8202" max="8202" width="11.85546875" style="130" customWidth="1"/>
    <col min="8203" max="8206" width="15.42578125" style="130" bestFit="1" customWidth="1"/>
    <col min="8207" max="8207" width="10.5703125" style="130" bestFit="1" customWidth="1"/>
    <col min="8208" max="8208" width="13.28515625" style="130" bestFit="1" customWidth="1"/>
    <col min="8209" max="8209" width="2.7109375" style="130" customWidth="1"/>
    <col min="8210" max="8210" width="12.42578125" style="130" bestFit="1" customWidth="1"/>
    <col min="8211" max="8211" width="11.85546875" style="130" bestFit="1" customWidth="1"/>
    <col min="8212" max="8215" width="15.42578125" style="130" bestFit="1" customWidth="1"/>
    <col min="8216" max="8216" width="10.5703125" style="130" bestFit="1" customWidth="1"/>
    <col min="8217" max="8217" width="17.7109375" style="130" bestFit="1" customWidth="1"/>
    <col min="8218" max="8218" width="2.7109375" style="130" customWidth="1"/>
    <col min="8219" max="8219" width="12.42578125" style="130" bestFit="1" customWidth="1"/>
    <col min="8220" max="8220" width="11.85546875" style="130" bestFit="1" customWidth="1"/>
    <col min="8221" max="8224" width="15.42578125" style="130" bestFit="1" customWidth="1"/>
    <col min="8225" max="8225" width="13.7109375" style="130" bestFit="1" customWidth="1"/>
    <col min="8226" max="8226" width="13.28515625" style="130" bestFit="1" customWidth="1"/>
    <col min="8227" max="8227" width="2.7109375" style="130" customWidth="1"/>
    <col min="8228" max="8228" width="10.7109375" style="130" customWidth="1"/>
    <col min="8229" max="8229" width="11.85546875" style="130" bestFit="1" customWidth="1"/>
    <col min="8230" max="8233" width="15.42578125" style="130" bestFit="1" customWidth="1"/>
    <col min="8234" max="8234" width="13.7109375" style="130" bestFit="1" customWidth="1"/>
    <col min="8235" max="8235" width="17.7109375" style="130" bestFit="1" customWidth="1"/>
    <col min="8236" max="8450" width="9.140625" style="130"/>
    <col min="8451" max="8451" width="20.42578125" style="130" bestFit="1" customWidth="1"/>
    <col min="8452" max="8452" width="9.42578125" style="130" customWidth="1"/>
    <col min="8453" max="8453" width="8" style="130" customWidth="1"/>
    <col min="8454" max="8454" width="12.5703125" style="130" customWidth="1"/>
    <col min="8455" max="8455" width="7.140625" style="130" customWidth="1"/>
    <col min="8456" max="8456" width="54.28515625" style="130" customWidth="1"/>
    <col min="8457" max="8457" width="11.85546875" style="130" bestFit="1" customWidth="1"/>
    <col min="8458" max="8458" width="11.85546875" style="130" customWidth="1"/>
    <col min="8459" max="8462" width="15.42578125" style="130" bestFit="1" customWidth="1"/>
    <col min="8463" max="8463" width="10.5703125" style="130" bestFit="1" customWidth="1"/>
    <col min="8464" max="8464" width="13.28515625" style="130" bestFit="1" customWidth="1"/>
    <col min="8465" max="8465" width="2.7109375" style="130" customWidth="1"/>
    <col min="8466" max="8466" width="12.42578125" style="130" bestFit="1" customWidth="1"/>
    <col min="8467" max="8467" width="11.85546875" style="130" bestFit="1" customWidth="1"/>
    <col min="8468" max="8471" width="15.42578125" style="130" bestFit="1" customWidth="1"/>
    <col min="8472" max="8472" width="10.5703125" style="130" bestFit="1" customWidth="1"/>
    <col min="8473" max="8473" width="17.7109375" style="130" bestFit="1" customWidth="1"/>
    <col min="8474" max="8474" width="2.7109375" style="130" customWidth="1"/>
    <col min="8475" max="8475" width="12.42578125" style="130" bestFit="1" customWidth="1"/>
    <col min="8476" max="8476" width="11.85546875" style="130" bestFit="1" customWidth="1"/>
    <col min="8477" max="8480" width="15.42578125" style="130" bestFit="1" customWidth="1"/>
    <col min="8481" max="8481" width="13.7109375" style="130" bestFit="1" customWidth="1"/>
    <col min="8482" max="8482" width="13.28515625" style="130" bestFit="1" customWidth="1"/>
    <col min="8483" max="8483" width="2.7109375" style="130" customWidth="1"/>
    <col min="8484" max="8484" width="10.7109375" style="130" customWidth="1"/>
    <col min="8485" max="8485" width="11.85546875" style="130" bestFit="1" customWidth="1"/>
    <col min="8486" max="8489" width="15.42578125" style="130" bestFit="1" customWidth="1"/>
    <col min="8490" max="8490" width="13.7109375" style="130" bestFit="1" customWidth="1"/>
    <col min="8491" max="8491" width="17.7109375" style="130" bestFit="1" customWidth="1"/>
    <col min="8492" max="8706" width="9.140625" style="130"/>
    <col min="8707" max="8707" width="20.42578125" style="130" bestFit="1" customWidth="1"/>
    <col min="8708" max="8708" width="9.42578125" style="130" customWidth="1"/>
    <col min="8709" max="8709" width="8" style="130" customWidth="1"/>
    <col min="8710" max="8710" width="12.5703125" style="130" customWidth="1"/>
    <col min="8711" max="8711" width="7.140625" style="130" customWidth="1"/>
    <col min="8712" max="8712" width="54.28515625" style="130" customWidth="1"/>
    <col min="8713" max="8713" width="11.85546875" style="130" bestFit="1" customWidth="1"/>
    <col min="8714" max="8714" width="11.85546875" style="130" customWidth="1"/>
    <col min="8715" max="8718" width="15.42578125" style="130" bestFit="1" customWidth="1"/>
    <col min="8719" max="8719" width="10.5703125" style="130" bestFit="1" customWidth="1"/>
    <col min="8720" max="8720" width="13.28515625" style="130" bestFit="1" customWidth="1"/>
    <col min="8721" max="8721" width="2.7109375" style="130" customWidth="1"/>
    <col min="8722" max="8722" width="12.42578125" style="130" bestFit="1" customWidth="1"/>
    <col min="8723" max="8723" width="11.85546875" style="130" bestFit="1" customWidth="1"/>
    <col min="8724" max="8727" width="15.42578125" style="130" bestFit="1" customWidth="1"/>
    <col min="8728" max="8728" width="10.5703125" style="130" bestFit="1" customWidth="1"/>
    <col min="8729" max="8729" width="17.7109375" style="130" bestFit="1" customWidth="1"/>
    <col min="8730" max="8730" width="2.7109375" style="130" customWidth="1"/>
    <col min="8731" max="8731" width="12.42578125" style="130" bestFit="1" customWidth="1"/>
    <col min="8732" max="8732" width="11.85546875" style="130" bestFit="1" customWidth="1"/>
    <col min="8733" max="8736" width="15.42578125" style="130" bestFit="1" customWidth="1"/>
    <col min="8737" max="8737" width="13.7109375" style="130" bestFit="1" customWidth="1"/>
    <col min="8738" max="8738" width="13.28515625" style="130" bestFit="1" customWidth="1"/>
    <col min="8739" max="8739" width="2.7109375" style="130" customWidth="1"/>
    <col min="8740" max="8740" width="10.7109375" style="130" customWidth="1"/>
    <col min="8741" max="8741" width="11.85546875" style="130" bestFit="1" customWidth="1"/>
    <col min="8742" max="8745" width="15.42578125" style="130" bestFit="1" customWidth="1"/>
    <col min="8746" max="8746" width="13.7109375" style="130" bestFit="1" customWidth="1"/>
    <col min="8747" max="8747" width="17.7109375" style="130" bestFit="1" customWidth="1"/>
    <col min="8748" max="8962" width="9.140625" style="130"/>
    <col min="8963" max="8963" width="20.42578125" style="130" bestFit="1" customWidth="1"/>
    <col min="8964" max="8964" width="9.42578125" style="130" customWidth="1"/>
    <col min="8965" max="8965" width="8" style="130" customWidth="1"/>
    <col min="8966" max="8966" width="12.5703125" style="130" customWidth="1"/>
    <col min="8967" max="8967" width="7.140625" style="130" customWidth="1"/>
    <col min="8968" max="8968" width="54.28515625" style="130" customWidth="1"/>
    <col min="8969" max="8969" width="11.85546875" style="130" bestFit="1" customWidth="1"/>
    <col min="8970" max="8970" width="11.85546875" style="130" customWidth="1"/>
    <col min="8971" max="8974" width="15.42578125" style="130" bestFit="1" customWidth="1"/>
    <col min="8975" max="8975" width="10.5703125" style="130" bestFit="1" customWidth="1"/>
    <col min="8976" max="8976" width="13.28515625" style="130" bestFit="1" customWidth="1"/>
    <col min="8977" max="8977" width="2.7109375" style="130" customWidth="1"/>
    <col min="8978" max="8978" width="12.42578125" style="130" bestFit="1" customWidth="1"/>
    <col min="8979" max="8979" width="11.85546875" style="130" bestFit="1" customWidth="1"/>
    <col min="8980" max="8983" width="15.42578125" style="130" bestFit="1" customWidth="1"/>
    <col min="8984" max="8984" width="10.5703125" style="130" bestFit="1" customWidth="1"/>
    <col min="8985" max="8985" width="17.7109375" style="130" bestFit="1" customWidth="1"/>
    <col min="8986" max="8986" width="2.7109375" style="130" customWidth="1"/>
    <col min="8987" max="8987" width="12.42578125" style="130" bestFit="1" customWidth="1"/>
    <col min="8988" max="8988" width="11.85546875" style="130" bestFit="1" customWidth="1"/>
    <col min="8989" max="8992" width="15.42578125" style="130" bestFit="1" customWidth="1"/>
    <col min="8993" max="8993" width="13.7109375" style="130" bestFit="1" customWidth="1"/>
    <col min="8994" max="8994" width="13.28515625" style="130" bestFit="1" customWidth="1"/>
    <col min="8995" max="8995" width="2.7109375" style="130" customWidth="1"/>
    <col min="8996" max="8996" width="10.7109375" style="130" customWidth="1"/>
    <col min="8997" max="8997" width="11.85546875" style="130" bestFit="1" customWidth="1"/>
    <col min="8998" max="9001" width="15.42578125" style="130" bestFit="1" customWidth="1"/>
    <col min="9002" max="9002" width="13.7109375" style="130" bestFit="1" customWidth="1"/>
    <col min="9003" max="9003" width="17.7109375" style="130" bestFit="1" customWidth="1"/>
    <col min="9004" max="9218" width="9.140625" style="130"/>
    <col min="9219" max="9219" width="20.42578125" style="130" bestFit="1" customWidth="1"/>
    <col min="9220" max="9220" width="9.42578125" style="130" customWidth="1"/>
    <col min="9221" max="9221" width="8" style="130" customWidth="1"/>
    <col min="9222" max="9222" width="12.5703125" style="130" customWidth="1"/>
    <col min="9223" max="9223" width="7.140625" style="130" customWidth="1"/>
    <col min="9224" max="9224" width="54.28515625" style="130" customWidth="1"/>
    <col min="9225" max="9225" width="11.85546875" style="130" bestFit="1" customWidth="1"/>
    <col min="9226" max="9226" width="11.85546875" style="130" customWidth="1"/>
    <col min="9227" max="9230" width="15.42578125" style="130" bestFit="1" customWidth="1"/>
    <col min="9231" max="9231" width="10.5703125" style="130" bestFit="1" customWidth="1"/>
    <col min="9232" max="9232" width="13.28515625" style="130" bestFit="1" customWidth="1"/>
    <col min="9233" max="9233" width="2.7109375" style="130" customWidth="1"/>
    <col min="9234" max="9234" width="12.42578125" style="130" bestFit="1" customWidth="1"/>
    <col min="9235" max="9235" width="11.85546875" style="130" bestFit="1" customWidth="1"/>
    <col min="9236" max="9239" width="15.42578125" style="130" bestFit="1" customWidth="1"/>
    <col min="9240" max="9240" width="10.5703125" style="130" bestFit="1" customWidth="1"/>
    <col min="9241" max="9241" width="17.7109375" style="130" bestFit="1" customWidth="1"/>
    <col min="9242" max="9242" width="2.7109375" style="130" customWidth="1"/>
    <col min="9243" max="9243" width="12.42578125" style="130" bestFit="1" customWidth="1"/>
    <col min="9244" max="9244" width="11.85546875" style="130" bestFit="1" customWidth="1"/>
    <col min="9245" max="9248" width="15.42578125" style="130" bestFit="1" customWidth="1"/>
    <col min="9249" max="9249" width="13.7109375" style="130" bestFit="1" customWidth="1"/>
    <col min="9250" max="9250" width="13.28515625" style="130" bestFit="1" customWidth="1"/>
    <col min="9251" max="9251" width="2.7109375" style="130" customWidth="1"/>
    <col min="9252" max="9252" width="10.7109375" style="130" customWidth="1"/>
    <col min="9253" max="9253" width="11.85546875" style="130" bestFit="1" customWidth="1"/>
    <col min="9254" max="9257" width="15.42578125" style="130" bestFit="1" customWidth="1"/>
    <col min="9258" max="9258" width="13.7109375" style="130" bestFit="1" customWidth="1"/>
    <col min="9259" max="9259" width="17.7109375" style="130" bestFit="1" customWidth="1"/>
    <col min="9260" max="9474" width="9.140625" style="130"/>
    <col min="9475" max="9475" width="20.42578125" style="130" bestFit="1" customWidth="1"/>
    <col min="9476" max="9476" width="9.42578125" style="130" customWidth="1"/>
    <col min="9477" max="9477" width="8" style="130" customWidth="1"/>
    <col min="9478" max="9478" width="12.5703125" style="130" customWidth="1"/>
    <col min="9479" max="9479" width="7.140625" style="130" customWidth="1"/>
    <col min="9480" max="9480" width="54.28515625" style="130" customWidth="1"/>
    <col min="9481" max="9481" width="11.85546875" style="130" bestFit="1" customWidth="1"/>
    <col min="9482" max="9482" width="11.85546875" style="130" customWidth="1"/>
    <col min="9483" max="9486" width="15.42578125" style="130" bestFit="1" customWidth="1"/>
    <col min="9487" max="9487" width="10.5703125" style="130" bestFit="1" customWidth="1"/>
    <col min="9488" max="9488" width="13.28515625" style="130" bestFit="1" customWidth="1"/>
    <col min="9489" max="9489" width="2.7109375" style="130" customWidth="1"/>
    <col min="9490" max="9490" width="12.42578125" style="130" bestFit="1" customWidth="1"/>
    <col min="9491" max="9491" width="11.85546875" style="130" bestFit="1" customWidth="1"/>
    <col min="9492" max="9495" width="15.42578125" style="130" bestFit="1" customWidth="1"/>
    <col min="9496" max="9496" width="10.5703125" style="130" bestFit="1" customWidth="1"/>
    <col min="9497" max="9497" width="17.7109375" style="130" bestFit="1" customWidth="1"/>
    <col min="9498" max="9498" width="2.7109375" style="130" customWidth="1"/>
    <col min="9499" max="9499" width="12.42578125" style="130" bestFit="1" customWidth="1"/>
    <col min="9500" max="9500" width="11.85546875" style="130" bestFit="1" customWidth="1"/>
    <col min="9501" max="9504" width="15.42578125" style="130" bestFit="1" customWidth="1"/>
    <col min="9505" max="9505" width="13.7109375" style="130" bestFit="1" customWidth="1"/>
    <col min="9506" max="9506" width="13.28515625" style="130" bestFit="1" customWidth="1"/>
    <col min="9507" max="9507" width="2.7109375" style="130" customWidth="1"/>
    <col min="9508" max="9508" width="10.7109375" style="130" customWidth="1"/>
    <col min="9509" max="9509" width="11.85546875" style="130" bestFit="1" customWidth="1"/>
    <col min="9510" max="9513" width="15.42578125" style="130" bestFit="1" customWidth="1"/>
    <col min="9514" max="9514" width="13.7109375" style="130" bestFit="1" customWidth="1"/>
    <col min="9515" max="9515" width="17.7109375" style="130" bestFit="1" customWidth="1"/>
    <col min="9516" max="9730" width="9.140625" style="130"/>
    <col min="9731" max="9731" width="20.42578125" style="130" bestFit="1" customWidth="1"/>
    <col min="9732" max="9732" width="9.42578125" style="130" customWidth="1"/>
    <col min="9733" max="9733" width="8" style="130" customWidth="1"/>
    <col min="9734" max="9734" width="12.5703125" style="130" customWidth="1"/>
    <col min="9735" max="9735" width="7.140625" style="130" customWidth="1"/>
    <col min="9736" max="9736" width="54.28515625" style="130" customWidth="1"/>
    <col min="9737" max="9737" width="11.85546875" style="130" bestFit="1" customWidth="1"/>
    <col min="9738" max="9738" width="11.85546875" style="130" customWidth="1"/>
    <col min="9739" max="9742" width="15.42578125" style="130" bestFit="1" customWidth="1"/>
    <col min="9743" max="9743" width="10.5703125" style="130" bestFit="1" customWidth="1"/>
    <col min="9744" max="9744" width="13.28515625" style="130" bestFit="1" customWidth="1"/>
    <col min="9745" max="9745" width="2.7109375" style="130" customWidth="1"/>
    <col min="9746" max="9746" width="12.42578125" style="130" bestFit="1" customWidth="1"/>
    <col min="9747" max="9747" width="11.85546875" style="130" bestFit="1" customWidth="1"/>
    <col min="9748" max="9751" width="15.42578125" style="130" bestFit="1" customWidth="1"/>
    <col min="9752" max="9752" width="10.5703125" style="130" bestFit="1" customWidth="1"/>
    <col min="9753" max="9753" width="17.7109375" style="130" bestFit="1" customWidth="1"/>
    <col min="9754" max="9754" width="2.7109375" style="130" customWidth="1"/>
    <col min="9755" max="9755" width="12.42578125" style="130" bestFit="1" customWidth="1"/>
    <col min="9756" max="9756" width="11.85546875" style="130" bestFit="1" customWidth="1"/>
    <col min="9757" max="9760" width="15.42578125" style="130" bestFit="1" customWidth="1"/>
    <col min="9761" max="9761" width="13.7109375" style="130" bestFit="1" customWidth="1"/>
    <col min="9762" max="9762" width="13.28515625" style="130" bestFit="1" customWidth="1"/>
    <col min="9763" max="9763" width="2.7109375" style="130" customWidth="1"/>
    <col min="9764" max="9764" width="10.7109375" style="130" customWidth="1"/>
    <col min="9765" max="9765" width="11.85546875" style="130" bestFit="1" customWidth="1"/>
    <col min="9766" max="9769" width="15.42578125" style="130" bestFit="1" customWidth="1"/>
    <col min="9770" max="9770" width="13.7109375" style="130" bestFit="1" customWidth="1"/>
    <col min="9771" max="9771" width="17.7109375" style="130" bestFit="1" customWidth="1"/>
    <col min="9772" max="9986" width="9.140625" style="130"/>
    <col min="9987" max="9987" width="20.42578125" style="130" bestFit="1" customWidth="1"/>
    <col min="9988" max="9988" width="9.42578125" style="130" customWidth="1"/>
    <col min="9989" max="9989" width="8" style="130" customWidth="1"/>
    <col min="9990" max="9990" width="12.5703125" style="130" customWidth="1"/>
    <col min="9991" max="9991" width="7.140625" style="130" customWidth="1"/>
    <col min="9992" max="9992" width="54.28515625" style="130" customWidth="1"/>
    <col min="9993" max="9993" width="11.85546875" style="130" bestFit="1" customWidth="1"/>
    <col min="9994" max="9994" width="11.85546875" style="130" customWidth="1"/>
    <col min="9995" max="9998" width="15.42578125" style="130" bestFit="1" customWidth="1"/>
    <col min="9999" max="9999" width="10.5703125" style="130" bestFit="1" customWidth="1"/>
    <col min="10000" max="10000" width="13.28515625" style="130" bestFit="1" customWidth="1"/>
    <col min="10001" max="10001" width="2.7109375" style="130" customWidth="1"/>
    <col min="10002" max="10002" width="12.42578125" style="130" bestFit="1" customWidth="1"/>
    <col min="10003" max="10003" width="11.85546875" style="130" bestFit="1" customWidth="1"/>
    <col min="10004" max="10007" width="15.42578125" style="130" bestFit="1" customWidth="1"/>
    <col min="10008" max="10008" width="10.5703125" style="130" bestFit="1" customWidth="1"/>
    <col min="10009" max="10009" width="17.7109375" style="130" bestFit="1" customWidth="1"/>
    <col min="10010" max="10010" width="2.7109375" style="130" customWidth="1"/>
    <col min="10011" max="10011" width="12.42578125" style="130" bestFit="1" customWidth="1"/>
    <col min="10012" max="10012" width="11.85546875" style="130" bestFit="1" customWidth="1"/>
    <col min="10013" max="10016" width="15.42578125" style="130" bestFit="1" customWidth="1"/>
    <col min="10017" max="10017" width="13.7109375" style="130" bestFit="1" customWidth="1"/>
    <col min="10018" max="10018" width="13.28515625" style="130" bestFit="1" customWidth="1"/>
    <col min="10019" max="10019" width="2.7109375" style="130" customWidth="1"/>
    <col min="10020" max="10020" width="10.7109375" style="130" customWidth="1"/>
    <col min="10021" max="10021" width="11.85546875" style="130" bestFit="1" customWidth="1"/>
    <col min="10022" max="10025" width="15.42578125" style="130" bestFit="1" customWidth="1"/>
    <col min="10026" max="10026" width="13.7109375" style="130" bestFit="1" customWidth="1"/>
    <col min="10027" max="10027" width="17.7109375" style="130" bestFit="1" customWidth="1"/>
    <col min="10028" max="10242" width="9.140625" style="130"/>
    <col min="10243" max="10243" width="20.42578125" style="130" bestFit="1" customWidth="1"/>
    <col min="10244" max="10244" width="9.42578125" style="130" customWidth="1"/>
    <col min="10245" max="10245" width="8" style="130" customWidth="1"/>
    <col min="10246" max="10246" width="12.5703125" style="130" customWidth="1"/>
    <col min="10247" max="10247" width="7.140625" style="130" customWidth="1"/>
    <col min="10248" max="10248" width="54.28515625" style="130" customWidth="1"/>
    <col min="10249" max="10249" width="11.85546875" style="130" bestFit="1" customWidth="1"/>
    <col min="10250" max="10250" width="11.85546875" style="130" customWidth="1"/>
    <col min="10251" max="10254" width="15.42578125" style="130" bestFit="1" customWidth="1"/>
    <col min="10255" max="10255" width="10.5703125" style="130" bestFit="1" customWidth="1"/>
    <col min="10256" max="10256" width="13.28515625" style="130" bestFit="1" customWidth="1"/>
    <col min="10257" max="10257" width="2.7109375" style="130" customWidth="1"/>
    <col min="10258" max="10258" width="12.42578125" style="130" bestFit="1" customWidth="1"/>
    <col min="10259" max="10259" width="11.85546875" style="130" bestFit="1" customWidth="1"/>
    <col min="10260" max="10263" width="15.42578125" style="130" bestFit="1" customWidth="1"/>
    <col min="10264" max="10264" width="10.5703125" style="130" bestFit="1" customWidth="1"/>
    <col min="10265" max="10265" width="17.7109375" style="130" bestFit="1" customWidth="1"/>
    <col min="10266" max="10266" width="2.7109375" style="130" customWidth="1"/>
    <col min="10267" max="10267" width="12.42578125" style="130" bestFit="1" customWidth="1"/>
    <col min="10268" max="10268" width="11.85546875" style="130" bestFit="1" customWidth="1"/>
    <col min="10269" max="10272" width="15.42578125" style="130" bestFit="1" customWidth="1"/>
    <col min="10273" max="10273" width="13.7109375" style="130" bestFit="1" customWidth="1"/>
    <col min="10274" max="10274" width="13.28515625" style="130" bestFit="1" customWidth="1"/>
    <col min="10275" max="10275" width="2.7109375" style="130" customWidth="1"/>
    <col min="10276" max="10276" width="10.7109375" style="130" customWidth="1"/>
    <col min="10277" max="10277" width="11.85546875" style="130" bestFit="1" customWidth="1"/>
    <col min="10278" max="10281" width="15.42578125" style="130" bestFit="1" customWidth="1"/>
    <col min="10282" max="10282" width="13.7109375" style="130" bestFit="1" customWidth="1"/>
    <col min="10283" max="10283" width="17.7109375" style="130" bestFit="1" customWidth="1"/>
    <col min="10284" max="10498" width="9.140625" style="130"/>
    <col min="10499" max="10499" width="20.42578125" style="130" bestFit="1" customWidth="1"/>
    <col min="10500" max="10500" width="9.42578125" style="130" customWidth="1"/>
    <col min="10501" max="10501" width="8" style="130" customWidth="1"/>
    <col min="10502" max="10502" width="12.5703125" style="130" customWidth="1"/>
    <col min="10503" max="10503" width="7.140625" style="130" customWidth="1"/>
    <col min="10504" max="10504" width="54.28515625" style="130" customWidth="1"/>
    <col min="10505" max="10505" width="11.85546875" style="130" bestFit="1" customWidth="1"/>
    <col min="10506" max="10506" width="11.85546875" style="130" customWidth="1"/>
    <col min="10507" max="10510" width="15.42578125" style="130" bestFit="1" customWidth="1"/>
    <col min="10511" max="10511" width="10.5703125" style="130" bestFit="1" customWidth="1"/>
    <col min="10512" max="10512" width="13.28515625" style="130" bestFit="1" customWidth="1"/>
    <col min="10513" max="10513" width="2.7109375" style="130" customWidth="1"/>
    <col min="10514" max="10514" width="12.42578125" style="130" bestFit="1" customWidth="1"/>
    <col min="10515" max="10515" width="11.85546875" style="130" bestFit="1" customWidth="1"/>
    <col min="10516" max="10519" width="15.42578125" style="130" bestFit="1" customWidth="1"/>
    <col min="10520" max="10520" width="10.5703125" style="130" bestFit="1" customWidth="1"/>
    <col min="10521" max="10521" width="17.7109375" style="130" bestFit="1" customWidth="1"/>
    <col min="10522" max="10522" width="2.7109375" style="130" customWidth="1"/>
    <col min="10523" max="10523" width="12.42578125" style="130" bestFit="1" customWidth="1"/>
    <col min="10524" max="10524" width="11.85546875" style="130" bestFit="1" customWidth="1"/>
    <col min="10525" max="10528" width="15.42578125" style="130" bestFit="1" customWidth="1"/>
    <col min="10529" max="10529" width="13.7109375" style="130" bestFit="1" customWidth="1"/>
    <col min="10530" max="10530" width="13.28515625" style="130" bestFit="1" customWidth="1"/>
    <col min="10531" max="10531" width="2.7109375" style="130" customWidth="1"/>
    <col min="10532" max="10532" width="10.7109375" style="130" customWidth="1"/>
    <col min="10533" max="10533" width="11.85546875" style="130" bestFit="1" customWidth="1"/>
    <col min="10534" max="10537" width="15.42578125" style="130" bestFit="1" customWidth="1"/>
    <col min="10538" max="10538" width="13.7109375" style="130" bestFit="1" customWidth="1"/>
    <col min="10539" max="10539" width="17.7109375" style="130" bestFit="1" customWidth="1"/>
    <col min="10540" max="10754" width="9.140625" style="130"/>
    <col min="10755" max="10755" width="20.42578125" style="130" bestFit="1" customWidth="1"/>
    <col min="10756" max="10756" width="9.42578125" style="130" customWidth="1"/>
    <col min="10757" max="10757" width="8" style="130" customWidth="1"/>
    <col min="10758" max="10758" width="12.5703125" style="130" customWidth="1"/>
    <col min="10759" max="10759" width="7.140625" style="130" customWidth="1"/>
    <col min="10760" max="10760" width="54.28515625" style="130" customWidth="1"/>
    <col min="10761" max="10761" width="11.85546875" style="130" bestFit="1" customWidth="1"/>
    <col min="10762" max="10762" width="11.85546875" style="130" customWidth="1"/>
    <col min="10763" max="10766" width="15.42578125" style="130" bestFit="1" customWidth="1"/>
    <col min="10767" max="10767" width="10.5703125" style="130" bestFit="1" customWidth="1"/>
    <col min="10768" max="10768" width="13.28515625" style="130" bestFit="1" customWidth="1"/>
    <col min="10769" max="10769" width="2.7109375" style="130" customWidth="1"/>
    <col min="10770" max="10770" width="12.42578125" style="130" bestFit="1" customWidth="1"/>
    <col min="10771" max="10771" width="11.85546875" style="130" bestFit="1" customWidth="1"/>
    <col min="10772" max="10775" width="15.42578125" style="130" bestFit="1" customWidth="1"/>
    <col min="10776" max="10776" width="10.5703125" style="130" bestFit="1" customWidth="1"/>
    <col min="10777" max="10777" width="17.7109375" style="130" bestFit="1" customWidth="1"/>
    <col min="10778" max="10778" width="2.7109375" style="130" customWidth="1"/>
    <col min="10779" max="10779" width="12.42578125" style="130" bestFit="1" customWidth="1"/>
    <col min="10780" max="10780" width="11.85546875" style="130" bestFit="1" customWidth="1"/>
    <col min="10781" max="10784" width="15.42578125" style="130" bestFit="1" customWidth="1"/>
    <col min="10785" max="10785" width="13.7109375" style="130" bestFit="1" customWidth="1"/>
    <col min="10786" max="10786" width="13.28515625" style="130" bestFit="1" customWidth="1"/>
    <col min="10787" max="10787" width="2.7109375" style="130" customWidth="1"/>
    <col min="10788" max="10788" width="10.7109375" style="130" customWidth="1"/>
    <col min="10789" max="10789" width="11.85546875" style="130" bestFit="1" customWidth="1"/>
    <col min="10790" max="10793" width="15.42578125" style="130" bestFit="1" customWidth="1"/>
    <col min="10794" max="10794" width="13.7109375" style="130" bestFit="1" customWidth="1"/>
    <col min="10795" max="10795" width="17.7109375" style="130" bestFit="1" customWidth="1"/>
    <col min="10796" max="11010" width="9.140625" style="130"/>
    <col min="11011" max="11011" width="20.42578125" style="130" bestFit="1" customWidth="1"/>
    <col min="11012" max="11012" width="9.42578125" style="130" customWidth="1"/>
    <col min="11013" max="11013" width="8" style="130" customWidth="1"/>
    <col min="11014" max="11014" width="12.5703125" style="130" customWidth="1"/>
    <col min="11015" max="11015" width="7.140625" style="130" customWidth="1"/>
    <col min="11016" max="11016" width="54.28515625" style="130" customWidth="1"/>
    <col min="11017" max="11017" width="11.85546875" style="130" bestFit="1" customWidth="1"/>
    <col min="11018" max="11018" width="11.85546875" style="130" customWidth="1"/>
    <col min="11019" max="11022" width="15.42578125" style="130" bestFit="1" customWidth="1"/>
    <col min="11023" max="11023" width="10.5703125" style="130" bestFit="1" customWidth="1"/>
    <col min="11024" max="11024" width="13.28515625" style="130" bestFit="1" customWidth="1"/>
    <col min="11025" max="11025" width="2.7109375" style="130" customWidth="1"/>
    <col min="11026" max="11026" width="12.42578125" style="130" bestFit="1" customWidth="1"/>
    <col min="11027" max="11027" width="11.85546875" style="130" bestFit="1" customWidth="1"/>
    <col min="11028" max="11031" width="15.42578125" style="130" bestFit="1" customWidth="1"/>
    <col min="11032" max="11032" width="10.5703125" style="130" bestFit="1" customWidth="1"/>
    <col min="11033" max="11033" width="17.7109375" style="130" bestFit="1" customWidth="1"/>
    <col min="11034" max="11034" width="2.7109375" style="130" customWidth="1"/>
    <col min="11035" max="11035" width="12.42578125" style="130" bestFit="1" customWidth="1"/>
    <col min="11036" max="11036" width="11.85546875" style="130" bestFit="1" customWidth="1"/>
    <col min="11037" max="11040" width="15.42578125" style="130" bestFit="1" customWidth="1"/>
    <col min="11041" max="11041" width="13.7109375" style="130" bestFit="1" customWidth="1"/>
    <col min="11042" max="11042" width="13.28515625" style="130" bestFit="1" customWidth="1"/>
    <col min="11043" max="11043" width="2.7109375" style="130" customWidth="1"/>
    <col min="11044" max="11044" width="10.7109375" style="130" customWidth="1"/>
    <col min="11045" max="11045" width="11.85546875" style="130" bestFit="1" customWidth="1"/>
    <col min="11046" max="11049" width="15.42578125" style="130" bestFit="1" customWidth="1"/>
    <col min="11050" max="11050" width="13.7109375" style="130" bestFit="1" customWidth="1"/>
    <col min="11051" max="11051" width="17.7109375" style="130" bestFit="1" customWidth="1"/>
    <col min="11052" max="11266" width="9.140625" style="130"/>
    <col min="11267" max="11267" width="20.42578125" style="130" bestFit="1" customWidth="1"/>
    <col min="11268" max="11268" width="9.42578125" style="130" customWidth="1"/>
    <col min="11269" max="11269" width="8" style="130" customWidth="1"/>
    <col min="11270" max="11270" width="12.5703125" style="130" customWidth="1"/>
    <col min="11271" max="11271" width="7.140625" style="130" customWidth="1"/>
    <col min="11272" max="11272" width="54.28515625" style="130" customWidth="1"/>
    <col min="11273" max="11273" width="11.85546875" style="130" bestFit="1" customWidth="1"/>
    <col min="11274" max="11274" width="11.85546875" style="130" customWidth="1"/>
    <col min="11275" max="11278" width="15.42578125" style="130" bestFit="1" customWidth="1"/>
    <col min="11279" max="11279" width="10.5703125" style="130" bestFit="1" customWidth="1"/>
    <col min="11280" max="11280" width="13.28515625" style="130" bestFit="1" customWidth="1"/>
    <col min="11281" max="11281" width="2.7109375" style="130" customWidth="1"/>
    <col min="11282" max="11282" width="12.42578125" style="130" bestFit="1" customWidth="1"/>
    <col min="11283" max="11283" width="11.85546875" style="130" bestFit="1" customWidth="1"/>
    <col min="11284" max="11287" width="15.42578125" style="130" bestFit="1" customWidth="1"/>
    <col min="11288" max="11288" width="10.5703125" style="130" bestFit="1" customWidth="1"/>
    <col min="11289" max="11289" width="17.7109375" style="130" bestFit="1" customWidth="1"/>
    <col min="11290" max="11290" width="2.7109375" style="130" customWidth="1"/>
    <col min="11291" max="11291" width="12.42578125" style="130" bestFit="1" customWidth="1"/>
    <col min="11292" max="11292" width="11.85546875" style="130" bestFit="1" customWidth="1"/>
    <col min="11293" max="11296" width="15.42578125" style="130" bestFit="1" customWidth="1"/>
    <col min="11297" max="11297" width="13.7109375" style="130" bestFit="1" customWidth="1"/>
    <col min="11298" max="11298" width="13.28515625" style="130" bestFit="1" customWidth="1"/>
    <col min="11299" max="11299" width="2.7109375" style="130" customWidth="1"/>
    <col min="11300" max="11300" width="10.7109375" style="130" customWidth="1"/>
    <col min="11301" max="11301" width="11.85546875" style="130" bestFit="1" customWidth="1"/>
    <col min="11302" max="11305" width="15.42578125" style="130" bestFit="1" customWidth="1"/>
    <col min="11306" max="11306" width="13.7109375" style="130" bestFit="1" customWidth="1"/>
    <col min="11307" max="11307" width="17.7109375" style="130" bestFit="1" customWidth="1"/>
    <col min="11308" max="11522" width="9.140625" style="130"/>
    <col min="11523" max="11523" width="20.42578125" style="130" bestFit="1" customWidth="1"/>
    <col min="11524" max="11524" width="9.42578125" style="130" customWidth="1"/>
    <col min="11525" max="11525" width="8" style="130" customWidth="1"/>
    <col min="11526" max="11526" width="12.5703125" style="130" customWidth="1"/>
    <col min="11527" max="11527" width="7.140625" style="130" customWidth="1"/>
    <col min="11528" max="11528" width="54.28515625" style="130" customWidth="1"/>
    <col min="11529" max="11529" width="11.85546875" style="130" bestFit="1" customWidth="1"/>
    <col min="11530" max="11530" width="11.85546875" style="130" customWidth="1"/>
    <col min="11531" max="11534" width="15.42578125" style="130" bestFit="1" customWidth="1"/>
    <col min="11535" max="11535" width="10.5703125" style="130" bestFit="1" customWidth="1"/>
    <col min="11536" max="11536" width="13.28515625" style="130" bestFit="1" customWidth="1"/>
    <col min="11537" max="11537" width="2.7109375" style="130" customWidth="1"/>
    <col min="11538" max="11538" width="12.42578125" style="130" bestFit="1" customWidth="1"/>
    <col min="11539" max="11539" width="11.85546875" style="130" bestFit="1" customWidth="1"/>
    <col min="11540" max="11543" width="15.42578125" style="130" bestFit="1" customWidth="1"/>
    <col min="11544" max="11544" width="10.5703125" style="130" bestFit="1" customWidth="1"/>
    <col min="11545" max="11545" width="17.7109375" style="130" bestFit="1" customWidth="1"/>
    <col min="11546" max="11546" width="2.7109375" style="130" customWidth="1"/>
    <col min="11547" max="11547" width="12.42578125" style="130" bestFit="1" customWidth="1"/>
    <col min="11548" max="11548" width="11.85546875" style="130" bestFit="1" customWidth="1"/>
    <col min="11549" max="11552" width="15.42578125" style="130" bestFit="1" customWidth="1"/>
    <col min="11553" max="11553" width="13.7109375" style="130" bestFit="1" customWidth="1"/>
    <col min="11554" max="11554" width="13.28515625" style="130" bestFit="1" customWidth="1"/>
    <col min="11555" max="11555" width="2.7109375" style="130" customWidth="1"/>
    <col min="11556" max="11556" width="10.7109375" style="130" customWidth="1"/>
    <col min="11557" max="11557" width="11.85546875" style="130" bestFit="1" customWidth="1"/>
    <col min="11558" max="11561" width="15.42578125" style="130" bestFit="1" customWidth="1"/>
    <col min="11562" max="11562" width="13.7109375" style="130" bestFit="1" customWidth="1"/>
    <col min="11563" max="11563" width="17.7109375" style="130" bestFit="1" customWidth="1"/>
    <col min="11564" max="11778" width="9.140625" style="130"/>
    <col min="11779" max="11779" width="20.42578125" style="130" bestFit="1" customWidth="1"/>
    <col min="11780" max="11780" width="9.42578125" style="130" customWidth="1"/>
    <col min="11781" max="11781" width="8" style="130" customWidth="1"/>
    <col min="11782" max="11782" width="12.5703125" style="130" customWidth="1"/>
    <col min="11783" max="11783" width="7.140625" style="130" customWidth="1"/>
    <col min="11784" max="11784" width="54.28515625" style="130" customWidth="1"/>
    <col min="11785" max="11785" width="11.85546875" style="130" bestFit="1" customWidth="1"/>
    <col min="11786" max="11786" width="11.85546875" style="130" customWidth="1"/>
    <col min="11787" max="11790" width="15.42578125" style="130" bestFit="1" customWidth="1"/>
    <col min="11791" max="11791" width="10.5703125" style="130" bestFit="1" customWidth="1"/>
    <col min="11792" max="11792" width="13.28515625" style="130" bestFit="1" customWidth="1"/>
    <col min="11793" max="11793" width="2.7109375" style="130" customWidth="1"/>
    <col min="11794" max="11794" width="12.42578125" style="130" bestFit="1" customWidth="1"/>
    <col min="11795" max="11795" width="11.85546875" style="130" bestFit="1" customWidth="1"/>
    <col min="11796" max="11799" width="15.42578125" style="130" bestFit="1" customWidth="1"/>
    <col min="11800" max="11800" width="10.5703125" style="130" bestFit="1" customWidth="1"/>
    <col min="11801" max="11801" width="17.7109375" style="130" bestFit="1" customWidth="1"/>
    <col min="11802" max="11802" width="2.7109375" style="130" customWidth="1"/>
    <col min="11803" max="11803" width="12.42578125" style="130" bestFit="1" customWidth="1"/>
    <col min="11804" max="11804" width="11.85546875" style="130" bestFit="1" customWidth="1"/>
    <col min="11805" max="11808" width="15.42578125" style="130" bestFit="1" customWidth="1"/>
    <col min="11809" max="11809" width="13.7109375" style="130" bestFit="1" customWidth="1"/>
    <col min="11810" max="11810" width="13.28515625" style="130" bestFit="1" customWidth="1"/>
    <col min="11811" max="11811" width="2.7109375" style="130" customWidth="1"/>
    <col min="11812" max="11812" width="10.7109375" style="130" customWidth="1"/>
    <col min="11813" max="11813" width="11.85546875" style="130" bestFit="1" customWidth="1"/>
    <col min="11814" max="11817" width="15.42578125" style="130" bestFit="1" customWidth="1"/>
    <col min="11818" max="11818" width="13.7109375" style="130" bestFit="1" customWidth="1"/>
    <col min="11819" max="11819" width="17.7109375" style="130" bestFit="1" customWidth="1"/>
    <col min="11820" max="12034" width="9.140625" style="130"/>
    <col min="12035" max="12035" width="20.42578125" style="130" bestFit="1" customWidth="1"/>
    <col min="12036" max="12036" width="9.42578125" style="130" customWidth="1"/>
    <col min="12037" max="12037" width="8" style="130" customWidth="1"/>
    <col min="12038" max="12038" width="12.5703125" style="130" customWidth="1"/>
    <col min="12039" max="12039" width="7.140625" style="130" customWidth="1"/>
    <col min="12040" max="12040" width="54.28515625" style="130" customWidth="1"/>
    <col min="12041" max="12041" width="11.85546875" style="130" bestFit="1" customWidth="1"/>
    <col min="12042" max="12042" width="11.85546875" style="130" customWidth="1"/>
    <col min="12043" max="12046" width="15.42578125" style="130" bestFit="1" customWidth="1"/>
    <col min="12047" max="12047" width="10.5703125" style="130" bestFit="1" customWidth="1"/>
    <col min="12048" max="12048" width="13.28515625" style="130" bestFit="1" customWidth="1"/>
    <col min="12049" max="12049" width="2.7109375" style="130" customWidth="1"/>
    <col min="12050" max="12050" width="12.42578125" style="130" bestFit="1" customWidth="1"/>
    <col min="12051" max="12051" width="11.85546875" style="130" bestFit="1" customWidth="1"/>
    <col min="12052" max="12055" width="15.42578125" style="130" bestFit="1" customWidth="1"/>
    <col min="12056" max="12056" width="10.5703125" style="130" bestFit="1" customWidth="1"/>
    <col min="12057" max="12057" width="17.7109375" style="130" bestFit="1" customWidth="1"/>
    <col min="12058" max="12058" width="2.7109375" style="130" customWidth="1"/>
    <col min="12059" max="12059" width="12.42578125" style="130" bestFit="1" customWidth="1"/>
    <col min="12060" max="12060" width="11.85546875" style="130" bestFit="1" customWidth="1"/>
    <col min="12061" max="12064" width="15.42578125" style="130" bestFit="1" customWidth="1"/>
    <col min="12065" max="12065" width="13.7109375" style="130" bestFit="1" customWidth="1"/>
    <col min="12066" max="12066" width="13.28515625" style="130" bestFit="1" customWidth="1"/>
    <col min="12067" max="12067" width="2.7109375" style="130" customWidth="1"/>
    <col min="12068" max="12068" width="10.7109375" style="130" customWidth="1"/>
    <col min="12069" max="12069" width="11.85546875" style="130" bestFit="1" customWidth="1"/>
    <col min="12070" max="12073" width="15.42578125" style="130" bestFit="1" customWidth="1"/>
    <col min="12074" max="12074" width="13.7109375" style="130" bestFit="1" customWidth="1"/>
    <col min="12075" max="12075" width="17.7109375" style="130" bestFit="1" customWidth="1"/>
    <col min="12076" max="12290" width="9.140625" style="130"/>
    <col min="12291" max="12291" width="20.42578125" style="130" bestFit="1" customWidth="1"/>
    <col min="12292" max="12292" width="9.42578125" style="130" customWidth="1"/>
    <col min="12293" max="12293" width="8" style="130" customWidth="1"/>
    <col min="12294" max="12294" width="12.5703125" style="130" customWidth="1"/>
    <col min="12295" max="12295" width="7.140625" style="130" customWidth="1"/>
    <col min="12296" max="12296" width="54.28515625" style="130" customWidth="1"/>
    <col min="12297" max="12297" width="11.85546875" style="130" bestFit="1" customWidth="1"/>
    <col min="12298" max="12298" width="11.85546875" style="130" customWidth="1"/>
    <col min="12299" max="12302" width="15.42578125" style="130" bestFit="1" customWidth="1"/>
    <col min="12303" max="12303" width="10.5703125" style="130" bestFit="1" customWidth="1"/>
    <col min="12304" max="12304" width="13.28515625" style="130" bestFit="1" customWidth="1"/>
    <col min="12305" max="12305" width="2.7109375" style="130" customWidth="1"/>
    <col min="12306" max="12306" width="12.42578125" style="130" bestFit="1" customWidth="1"/>
    <col min="12307" max="12307" width="11.85546875" style="130" bestFit="1" customWidth="1"/>
    <col min="12308" max="12311" width="15.42578125" style="130" bestFit="1" customWidth="1"/>
    <col min="12312" max="12312" width="10.5703125" style="130" bestFit="1" customWidth="1"/>
    <col min="12313" max="12313" width="17.7109375" style="130" bestFit="1" customWidth="1"/>
    <col min="12314" max="12314" width="2.7109375" style="130" customWidth="1"/>
    <col min="12315" max="12315" width="12.42578125" style="130" bestFit="1" customWidth="1"/>
    <col min="12316" max="12316" width="11.85546875" style="130" bestFit="1" customWidth="1"/>
    <col min="12317" max="12320" width="15.42578125" style="130" bestFit="1" customWidth="1"/>
    <col min="12321" max="12321" width="13.7109375" style="130" bestFit="1" customWidth="1"/>
    <col min="12322" max="12322" width="13.28515625" style="130" bestFit="1" customWidth="1"/>
    <col min="12323" max="12323" width="2.7109375" style="130" customWidth="1"/>
    <col min="12324" max="12324" width="10.7109375" style="130" customWidth="1"/>
    <col min="12325" max="12325" width="11.85546875" style="130" bestFit="1" customWidth="1"/>
    <col min="12326" max="12329" width="15.42578125" style="130" bestFit="1" customWidth="1"/>
    <col min="12330" max="12330" width="13.7109375" style="130" bestFit="1" customWidth="1"/>
    <col min="12331" max="12331" width="17.7109375" style="130" bestFit="1" customWidth="1"/>
    <col min="12332" max="12546" width="9.140625" style="130"/>
    <col min="12547" max="12547" width="20.42578125" style="130" bestFit="1" customWidth="1"/>
    <col min="12548" max="12548" width="9.42578125" style="130" customWidth="1"/>
    <col min="12549" max="12549" width="8" style="130" customWidth="1"/>
    <col min="12550" max="12550" width="12.5703125" style="130" customWidth="1"/>
    <col min="12551" max="12551" width="7.140625" style="130" customWidth="1"/>
    <col min="12552" max="12552" width="54.28515625" style="130" customWidth="1"/>
    <col min="12553" max="12553" width="11.85546875" style="130" bestFit="1" customWidth="1"/>
    <col min="12554" max="12554" width="11.85546875" style="130" customWidth="1"/>
    <col min="12555" max="12558" width="15.42578125" style="130" bestFit="1" customWidth="1"/>
    <col min="12559" max="12559" width="10.5703125" style="130" bestFit="1" customWidth="1"/>
    <col min="12560" max="12560" width="13.28515625" style="130" bestFit="1" customWidth="1"/>
    <col min="12561" max="12561" width="2.7109375" style="130" customWidth="1"/>
    <col min="12562" max="12562" width="12.42578125" style="130" bestFit="1" customWidth="1"/>
    <col min="12563" max="12563" width="11.85546875" style="130" bestFit="1" customWidth="1"/>
    <col min="12564" max="12567" width="15.42578125" style="130" bestFit="1" customWidth="1"/>
    <col min="12568" max="12568" width="10.5703125" style="130" bestFit="1" customWidth="1"/>
    <col min="12569" max="12569" width="17.7109375" style="130" bestFit="1" customWidth="1"/>
    <col min="12570" max="12570" width="2.7109375" style="130" customWidth="1"/>
    <col min="12571" max="12571" width="12.42578125" style="130" bestFit="1" customWidth="1"/>
    <col min="12572" max="12572" width="11.85546875" style="130" bestFit="1" customWidth="1"/>
    <col min="12573" max="12576" width="15.42578125" style="130" bestFit="1" customWidth="1"/>
    <col min="12577" max="12577" width="13.7109375" style="130" bestFit="1" customWidth="1"/>
    <col min="12578" max="12578" width="13.28515625" style="130" bestFit="1" customWidth="1"/>
    <col min="12579" max="12579" width="2.7109375" style="130" customWidth="1"/>
    <col min="12580" max="12580" width="10.7109375" style="130" customWidth="1"/>
    <col min="12581" max="12581" width="11.85546875" style="130" bestFit="1" customWidth="1"/>
    <col min="12582" max="12585" width="15.42578125" style="130" bestFit="1" customWidth="1"/>
    <col min="12586" max="12586" width="13.7109375" style="130" bestFit="1" customWidth="1"/>
    <col min="12587" max="12587" width="17.7109375" style="130" bestFit="1" customWidth="1"/>
    <col min="12588" max="12802" width="9.140625" style="130"/>
    <col min="12803" max="12803" width="20.42578125" style="130" bestFit="1" customWidth="1"/>
    <col min="12804" max="12804" width="9.42578125" style="130" customWidth="1"/>
    <col min="12805" max="12805" width="8" style="130" customWidth="1"/>
    <col min="12806" max="12806" width="12.5703125" style="130" customWidth="1"/>
    <col min="12807" max="12807" width="7.140625" style="130" customWidth="1"/>
    <col min="12808" max="12808" width="54.28515625" style="130" customWidth="1"/>
    <col min="12809" max="12809" width="11.85546875" style="130" bestFit="1" customWidth="1"/>
    <col min="12810" max="12810" width="11.85546875" style="130" customWidth="1"/>
    <col min="12811" max="12814" width="15.42578125" style="130" bestFit="1" customWidth="1"/>
    <col min="12815" max="12815" width="10.5703125" style="130" bestFit="1" customWidth="1"/>
    <col min="12816" max="12816" width="13.28515625" style="130" bestFit="1" customWidth="1"/>
    <col min="12817" max="12817" width="2.7109375" style="130" customWidth="1"/>
    <col min="12818" max="12818" width="12.42578125" style="130" bestFit="1" customWidth="1"/>
    <col min="12819" max="12819" width="11.85546875" style="130" bestFit="1" customWidth="1"/>
    <col min="12820" max="12823" width="15.42578125" style="130" bestFit="1" customWidth="1"/>
    <col min="12824" max="12824" width="10.5703125" style="130" bestFit="1" customWidth="1"/>
    <col min="12825" max="12825" width="17.7109375" style="130" bestFit="1" customWidth="1"/>
    <col min="12826" max="12826" width="2.7109375" style="130" customWidth="1"/>
    <col min="12827" max="12827" width="12.42578125" style="130" bestFit="1" customWidth="1"/>
    <col min="12828" max="12828" width="11.85546875" style="130" bestFit="1" customWidth="1"/>
    <col min="12829" max="12832" width="15.42578125" style="130" bestFit="1" customWidth="1"/>
    <col min="12833" max="12833" width="13.7109375" style="130" bestFit="1" customWidth="1"/>
    <col min="12834" max="12834" width="13.28515625" style="130" bestFit="1" customWidth="1"/>
    <col min="12835" max="12835" width="2.7109375" style="130" customWidth="1"/>
    <col min="12836" max="12836" width="10.7109375" style="130" customWidth="1"/>
    <col min="12837" max="12837" width="11.85546875" style="130" bestFit="1" customWidth="1"/>
    <col min="12838" max="12841" width="15.42578125" style="130" bestFit="1" customWidth="1"/>
    <col min="12842" max="12842" width="13.7109375" style="130" bestFit="1" customWidth="1"/>
    <col min="12843" max="12843" width="17.7109375" style="130" bestFit="1" customWidth="1"/>
    <col min="12844" max="13058" width="9.140625" style="130"/>
    <col min="13059" max="13059" width="20.42578125" style="130" bestFit="1" customWidth="1"/>
    <col min="13060" max="13060" width="9.42578125" style="130" customWidth="1"/>
    <col min="13061" max="13061" width="8" style="130" customWidth="1"/>
    <col min="13062" max="13062" width="12.5703125" style="130" customWidth="1"/>
    <col min="13063" max="13063" width="7.140625" style="130" customWidth="1"/>
    <col min="13064" max="13064" width="54.28515625" style="130" customWidth="1"/>
    <col min="13065" max="13065" width="11.85546875" style="130" bestFit="1" customWidth="1"/>
    <col min="13066" max="13066" width="11.85546875" style="130" customWidth="1"/>
    <col min="13067" max="13070" width="15.42578125" style="130" bestFit="1" customWidth="1"/>
    <col min="13071" max="13071" width="10.5703125" style="130" bestFit="1" customWidth="1"/>
    <col min="13072" max="13072" width="13.28515625" style="130" bestFit="1" customWidth="1"/>
    <col min="13073" max="13073" width="2.7109375" style="130" customWidth="1"/>
    <col min="13074" max="13074" width="12.42578125" style="130" bestFit="1" customWidth="1"/>
    <col min="13075" max="13075" width="11.85546875" style="130" bestFit="1" customWidth="1"/>
    <col min="13076" max="13079" width="15.42578125" style="130" bestFit="1" customWidth="1"/>
    <col min="13080" max="13080" width="10.5703125" style="130" bestFit="1" customWidth="1"/>
    <col min="13081" max="13081" width="17.7109375" style="130" bestFit="1" customWidth="1"/>
    <col min="13082" max="13082" width="2.7109375" style="130" customWidth="1"/>
    <col min="13083" max="13083" width="12.42578125" style="130" bestFit="1" customWidth="1"/>
    <col min="13084" max="13084" width="11.85546875" style="130" bestFit="1" customWidth="1"/>
    <col min="13085" max="13088" width="15.42578125" style="130" bestFit="1" customWidth="1"/>
    <col min="13089" max="13089" width="13.7109375" style="130" bestFit="1" customWidth="1"/>
    <col min="13090" max="13090" width="13.28515625" style="130" bestFit="1" customWidth="1"/>
    <col min="13091" max="13091" width="2.7109375" style="130" customWidth="1"/>
    <col min="13092" max="13092" width="10.7109375" style="130" customWidth="1"/>
    <col min="13093" max="13093" width="11.85546875" style="130" bestFit="1" customWidth="1"/>
    <col min="13094" max="13097" width="15.42578125" style="130" bestFit="1" customWidth="1"/>
    <col min="13098" max="13098" width="13.7109375" style="130" bestFit="1" customWidth="1"/>
    <col min="13099" max="13099" width="17.7109375" style="130" bestFit="1" customWidth="1"/>
    <col min="13100" max="13314" width="9.140625" style="130"/>
    <col min="13315" max="13315" width="20.42578125" style="130" bestFit="1" customWidth="1"/>
    <col min="13316" max="13316" width="9.42578125" style="130" customWidth="1"/>
    <col min="13317" max="13317" width="8" style="130" customWidth="1"/>
    <col min="13318" max="13318" width="12.5703125" style="130" customWidth="1"/>
    <col min="13319" max="13319" width="7.140625" style="130" customWidth="1"/>
    <col min="13320" max="13320" width="54.28515625" style="130" customWidth="1"/>
    <col min="13321" max="13321" width="11.85546875" style="130" bestFit="1" customWidth="1"/>
    <col min="13322" max="13322" width="11.85546875" style="130" customWidth="1"/>
    <col min="13323" max="13326" width="15.42578125" style="130" bestFit="1" customWidth="1"/>
    <col min="13327" max="13327" width="10.5703125" style="130" bestFit="1" customWidth="1"/>
    <col min="13328" max="13328" width="13.28515625" style="130" bestFit="1" customWidth="1"/>
    <col min="13329" max="13329" width="2.7109375" style="130" customWidth="1"/>
    <col min="13330" max="13330" width="12.42578125" style="130" bestFit="1" customWidth="1"/>
    <col min="13331" max="13331" width="11.85546875" style="130" bestFit="1" customWidth="1"/>
    <col min="13332" max="13335" width="15.42578125" style="130" bestFit="1" customWidth="1"/>
    <col min="13336" max="13336" width="10.5703125" style="130" bestFit="1" customWidth="1"/>
    <col min="13337" max="13337" width="17.7109375" style="130" bestFit="1" customWidth="1"/>
    <col min="13338" max="13338" width="2.7109375" style="130" customWidth="1"/>
    <col min="13339" max="13339" width="12.42578125" style="130" bestFit="1" customWidth="1"/>
    <col min="13340" max="13340" width="11.85546875" style="130" bestFit="1" customWidth="1"/>
    <col min="13341" max="13344" width="15.42578125" style="130" bestFit="1" customWidth="1"/>
    <col min="13345" max="13345" width="13.7109375" style="130" bestFit="1" customWidth="1"/>
    <col min="13346" max="13346" width="13.28515625" style="130" bestFit="1" customWidth="1"/>
    <col min="13347" max="13347" width="2.7109375" style="130" customWidth="1"/>
    <col min="13348" max="13348" width="10.7109375" style="130" customWidth="1"/>
    <col min="13349" max="13349" width="11.85546875" style="130" bestFit="1" customWidth="1"/>
    <col min="13350" max="13353" width="15.42578125" style="130" bestFit="1" customWidth="1"/>
    <col min="13354" max="13354" width="13.7109375" style="130" bestFit="1" customWidth="1"/>
    <col min="13355" max="13355" width="17.7109375" style="130" bestFit="1" customWidth="1"/>
    <col min="13356" max="13570" width="9.140625" style="130"/>
    <col min="13571" max="13571" width="20.42578125" style="130" bestFit="1" customWidth="1"/>
    <col min="13572" max="13572" width="9.42578125" style="130" customWidth="1"/>
    <col min="13573" max="13573" width="8" style="130" customWidth="1"/>
    <col min="13574" max="13574" width="12.5703125" style="130" customWidth="1"/>
    <col min="13575" max="13575" width="7.140625" style="130" customWidth="1"/>
    <col min="13576" max="13576" width="54.28515625" style="130" customWidth="1"/>
    <col min="13577" max="13577" width="11.85546875" style="130" bestFit="1" customWidth="1"/>
    <col min="13578" max="13578" width="11.85546875" style="130" customWidth="1"/>
    <col min="13579" max="13582" width="15.42578125" style="130" bestFit="1" customWidth="1"/>
    <col min="13583" max="13583" width="10.5703125" style="130" bestFit="1" customWidth="1"/>
    <col min="13584" max="13584" width="13.28515625" style="130" bestFit="1" customWidth="1"/>
    <col min="13585" max="13585" width="2.7109375" style="130" customWidth="1"/>
    <col min="13586" max="13586" width="12.42578125" style="130" bestFit="1" customWidth="1"/>
    <col min="13587" max="13587" width="11.85546875" style="130" bestFit="1" customWidth="1"/>
    <col min="13588" max="13591" width="15.42578125" style="130" bestFit="1" customWidth="1"/>
    <col min="13592" max="13592" width="10.5703125" style="130" bestFit="1" customWidth="1"/>
    <col min="13593" max="13593" width="17.7109375" style="130" bestFit="1" customWidth="1"/>
    <col min="13594" max="13594" width="2.7109375" style="130" customWidth="1"/>
    <col min="13595" max="13595" width="12.42578125" style="130" bestFit="1" customWidth="1"/>
    <col min="13596" max="13596" width="11.85546875" style="130" bestFit="1" customWidth="1"/>
    <col min="13597" max="13600" width="15.42578125" style="130" bestFit="1" customWidth="1"/>
    <col min="13601" max="13601" width="13.7109375" style="130" bestFit="1" customWidth="1"/>
    <col min="13602" max="13602" width="13.28515625" style="130" bestFit="1" customWidth="1"/>
    <col min="13603" max="13603" width="2.7109375" style="130" customWidth="1"/>
    <col min="13604" max="13604" width="10.7109375" style="130" customWidth="1"/>
    <col min="13605" max="13605" width="11.85546875" style="130" bestFit="1" customWidth="1"/>
    <col min="13606" max="13609" width="15.42578125" style="130" bestFit="1" customWidth="1"/>
    <col min="13610" max="13610" width="13.7109375" style="130" bestFit="1" customWidth="1"/>
    <col min="13611" max="13611" width="17.7109375" style="130" bestFit="1" customWidth="1"/>
    <col min="13612" max="13826" width="9.140625" style="130"/>
    <col min="13827" max="13827" width="20.42578125" style="130" bestFit="1" customWidth="1"/>
    <col min="13828" max="13828" width="9.42578125" style="130" customWidth="1"/>
    <col min="13829" max="13829" width="8" style="130" customWidth="1"/>
    <col min="13830" max="13830" width="12.5703125" style="130" customWidth="1"/>
    <col min="13831" max="13831" width="7.140625" style="130" customWidth="1"/>
    <col min="13832" max="13832" width="54.28515625" style="130" customWidth="1"/>
    <col min="13833" max="13833" width="11.85546875" style="130" bestFit="1" customWidth="1"/>
    <col min="13834" max="13834" width="11.85546875" style="130" customWidth="1"/>
    <col min="13835" max="13838" width="15.42578125" style="130" bestFit="1" customWidth="1"/>
    <col min="13839" max="13839" width="10.5703125" style="130" bestFit="1" customWidth="1"/>
    <col min="13840" max="13840" width="13.28515625" style="130" bestFit="1" customWidth="1"/>
    <col min="13841" max="13841" width="2.7109375" style="130" customWidth="1"/>
    <col min="13842" max="13842" width="12.42578125" style="130" bestFit="1" customWidth="1"/>
    <col min="13843" max="13843" width="11.85546875" style="130" bestFit="1" customWidth="1"/>
    <col min="13844" max="13847" width="15.42578125" style="130" bestFit="1" customWidth="1"/>
    <col min="13848" max="13848" width="10.5703125" style="130" bestFit="1" customWidth="1"/>
    <col min="13849" max="13849" width="17.7109375" style="130" bestFit="1" customWidth="1"/>
    <col min="13850" max="13850" width="2.7109375" style="130" customWidth="1"/>
    <col min="13851" max="13851" width="12.42578125" style="130" bestFit="1" customWidth="1"/>
    <col min="13852" max="13852" width="11.85546875" style="130" bestFit="1" customWidth="1"/>
    <col min="13853" max="13856" width="15.42578125" style="130" bestFit="1" customWidth="1"/>
    <col min="13857" max="13857" width="13.7109375" style="130" bestFit="1" customWidth="1"/>
    <col min="13858" max="13858" width="13.28515625" style="130" bestFit="1" customWidth="1"/>
    <col min="13859" max="13859" width="2.7109375" style="130" customWidth="1"/>
    <col min="13860" max="13860" width="10.7109375" style="130" customWidth="1"/>
    <col min="13861" max="13861" width="11.85546875" style="130" bestFit="1" customWidth="1"/>
    <col min="13862" max="13865" width="15.42578125" style="130" bestFit="1" customWidth="1"/>
    <col min="13866" max="13866" width="13.7109375" style="130" bestFit="1" customWidth="1"/>
    <col min="13867" max="13867" width="17.7109375" style="130" bestFit="1" customWidth="1"/>
    <col min="13868" max="14082" width="9.140625" style="130"/>
    <col min="14083" max="14083" width="20.42578125" style="130" bestFit="1" customWidth="1"/>
    <col min="14084" max="14084" width="9.42578125" style="130" customWidth="1"/>
    <col min="14085" max="14085" width="8" style="130" customWidth="1"/>
    <col min="14086" max="14086" width="12.5703125" style="130" customWidth="1"/>
    <col min="14087" max="14087" width="7.140625" style="130" customWidth="1"/>
    <col min="14088" max="14088" width="54.28515625" style="130" customWidth="1"/>
    <col min="14089" max="14089" width="11.85546875" style="130" bestFit="1" customWidth="1"/>
    <col min="14090" max="14090" width="11.85546875" style="130" customWidth="1"/>
    <col min="14091" max="14094" width="15.42578125" style="130" bestFit="1" customWidth="1"/>
    <col min="14095" max="14095" width="10.5703125" style="130" bestFit="1" customWidth="1"/>
    <col min="14096" max="14096" width="13.28515625" style="130" bestFit="1" customWidth="1"/>
    <col min="14097" max="14097" width="2.7109375" style="130" customWidth="1"/>
    <col min="14098" max="14098" width="12.42578125" style="130" bestFit="1" customWidth="1"/>
    <col min="14099" max="14099" width="11.85546875" style="130" bestFit="1" customWidth="1"/>
    <col min="14100" max="14103" width="15.42578125" style="130" bestFit="1" customWidth="1"/>
    <col min="14104" max="14104" width="10.5703125" style="130" bestFit="1" customWidth="1"/>
    <col min="14105" max="14105" width="17.7109375" style="130" bestFit="1" customWidth="1"/>
    <col min="14106" max="14106" width="2.7109375" style="130" customWidth="1"/>
    <col min="14107" max="14107" width="12.42578125" style="130" bestFit="1" customWidth="1"/>
    <col min="14108" max="14108" width="11.85546875" style="130" bestFit="1" customWidth="1"/>
    <col min="14109" max="14112" width="15.42578125" style="130" bestFit="1" customWidth="1"/>
    <col min="14113" max="14113" width="13.7109375" style="130" bestFit="1" customWidth="1"/>
    <col min="14114" max="14114" width="13.28515625" style="130" bestFit="1" customWidth="1"/>
    <col min="14115" max="14115" width="2.7109375" style="130" customWidth="1"/>
    <col min="14116" max="14116" width="10.7109375" style="130" customWidth="1"/>
    <col min="14117" max="14117" width="11.85546875" style="130" bestFit="1" customWidth="1"/>
    <col min="14118" max="14121" width="15.42578125" style="130" bestFit="1" customWidth="1"/>
    <col min="14122" max="14122" width="13.7109375" style="130" bestFit="1" customWidth="1"/>
    <col min="14123" max="14123" width="17.7109375" style="130" bestFit="1" customWidth="1"/>
    <col min="14124" max="14338" width="9.140625" style="130"/>
    <col min="14339" max="14339" width="20.42578125" style="130" bestFit="1" customWidth="1"/>
    <col min="14340" max="14340" width="9.42578125" style="130" customWidth="1"/>
    <col min="14341" max="14341" width="8" style="130" customWidth="1"/>
    <col min="14342" max="14342" width="12.5703125" style="130" customWidth="1"/>
    <col min="14343" max="14343" width="7.140625" style="130" customWidth="1"/>
    <col min="14344" max="14344" width="54.28515625" style="130" customWidth="1"/>
    <col min="14345" max="14345" width="11.85546875" style="130" bestFit="1" customWidth="1"/>
    <col min="14346" max="14346" width="11.85546875" style="130" customWidth="1"/>
    <col min="14347" max="14350" width="15.42578125" style="130" bestFit="1" customWidth="1"/>
    <col min="14351" max="14351" width="10.5703125" style="130" bestFit="1" customWidth="1"/>
    <col min="14352" max="14352" width="13.28515625" style="130" bestFit="1" customWidth="1"/>
    <col min="14353" max="14353" width="2.7109375" style="130" customWidth="1"/>
    <col min="14354" max="14354" width="12.42578125" style="130" bestFit="1" customWidth="1"/>
    <col min="14355" max="14355" width="11.85546875" style="130" bestFit="1" customWidth="1"/>
    <col min="14356" max="14359" width="15.42578125" style="130" bestFit="1" customWidth="1"/>
    <col min="14360" max="14360" width="10.5703125" style="130" bestFit="1" customWidth="1"/>
    <col min="14361" max="14361" width="17.7109375" style="130" bestFit="1" customWidth="1"/>
    <col min="14362" max="14362" width="2.7109375" style="130" customWidth="1"/>
    <col min="14363" max="14363" width="12.42578125" style="130" bestFit="1" customWidth="1"/>
    <col min="14364" max="14364" width="11.85546875" style="130" bestFit="1" customWidth="1"/>
    <col min="14365" max="14368" width="15.42578125" style="130" bestFit="1" customWidth="1"/>
    <col min="14369" max="14369" width="13.7109375" style="130" bestFit="1" customWidth="1"/>
    <col min="14370" max="14370" width="13.28515625" style="130" bestFit="1" customWidth="1"/>
    <col min="14371" max="14371" width="2.7109375" style="130" customWidth="1"/>
    <col min="14372" max="14372" width="10.7109375" style="130" customWidth="1"/>
    <col min="14373" max="14373" width="11.85546875" style="130" bestFit="1" customWidth="1"/>
    <col min="14374" max="14377" width="15.42578125" style="130" bestFit="1" customWidth="1"/>
    <col min="14378" max="14378" width="13.7109375" style="130" bestFit="1" customWidth="1"/>
    <col min="14379" max="14379" width="17.7109375" style="130" bestFit="1" customWidth="1"/>
    <col min="14380" max="14594" width="9.140625" style="130"/>
    <col min="14595" max="14595" width="20.42578125" style="130" bestFit="1" customWidth="1"/>
    <col min="14596" max="14596" width="9.42578125" style="130" customWidth="1"/>
    <col min="14597" max="14597" width="8" style="130" customWidth="1"/>
    <col min="14598" max="14598" width="12.5703125" style="130" customWidth="1"/>
    <col min="14599" max="14599" width="7.140625" style="130" customWidth="1"/>
    <col min="14600" max="14600" width="54.28515625" style="130" customWidth="1"/>
    <col min="14601" max="14601" width="11.85546875" style="130" bestFit="1" customWidth="1"/>
    <col min="14602" max="14602" width="11.85546875" style="130" customWidth="1"/>
    <col min="14603" max="14606" width="15.42578125" style="130" bestFit="1" customWidth="1"/>
    <col min="14607" max="14607" width="10.5703125" style="130" bestFit="1" customWidth="1"/>
    <col min="14608" max="14608" width="13.28515625" style="130" bestFit="1" customWidth="1"/>
    <col min="14609" max="14609" width="2.7109375" style="130" customWidth="1"/>
    <col min="14610" max="14610" width="12.42578125" style="130" bestFit="1" customWidth="1"/>
    <col min="14611" max="14611" width="11.85546875" style="130" bestFit="1" customWidth="1"/>
    <col min="14612" max="14615" width="15.42578125" style="130" bestFit="1" customWidth="1"/>
    <col min="14616" max="14616" width="10.5703125" style="130" bestFit="1" customWidth="1"/>
    <col min="14617" max="14617" width="17.7109375" style="130" bestFit="1" customWidth="1"/>
    <col min="14618" max="14618" width="2.7109375" style="130" customWidth="1"/>
    <col min="14619" max="14619" width="12.42578125" style="130" bestFit="1" customWidth="1"/>
    <col min="14620" max="14620" width="11.85546875" style="130" bestFit="1" customWidth="1"/>
    <col min="14621" max="14624" width="15.42578125" style="130" bestFit="1" customWidth="1"/>
    <col min="14625" max="14625" width="13.7109375" style="130" bestFit="1" customWidth="1"/>
    <col min="14626" max="14626" width="13.28515625" style="130" bestFit="1" customWidth="1"/>
    <col min="14627" max="14627" width="2.7109375" style="130" customWidth="1"/>
    <col min="14628" max="14628" width="10.7109375" style="130" customWidth="1"/>
    <col min="14629" max="14629" width="11.85546875" style="130" bestFit="1" customWidth="1"/>
    <col min="14630" max="14633" width="15.42578125" style="130" bestFit="1" customWidth="1"/>
    <col min="14634" max="14634" width="13.7109375" style="130" bestFit="1" customWidth="1"/>
    <col min="14635" max="14635" width="17.7109375" style="130" bestFit="1" customWidth="1"/>
    <col min="14636" max="14850" width="9.140625" style="130"/>
    <col min="14851" max="14851" width="20.42578125" style="130" bestFit="1" customWidth="1"/>
    <col min="14852" max="14852" width="9.42578125" style="130" customWidth="1"/>
    <col min="14853" max="14853" width="8" style="130" customWidth="1"/>
    <col min="14854" max="14854" width="12.5703125" style="130" customWidth="1"/>
    <col min="14855" max="14855" width="7.140625" style="130" customWidth="1"/>
    <col min="14856" max="14856" width="54.28515625" style="130" customWidth="1"/>
    <col min="14857" max="14857" width="11.85546875" style="130" bestFit="1" customWidth="1"/>
    <col min="14858" max="14858" width="11.85546875" style="130" customWidth="1"/>
    <col min="14859" max="14862" width="15.42578125" style="130" bestFit="1" customWidth="1"/>
    <col min="14863" max="14863" width="10.5703125" style="130" bestFit="1" customWidth="1"/>
    <col min="14864" max="14864" width="13.28515625" style="130" bestFit="1" customWidth="1"/>
    <col min="14865" max="14865" width="2.7109375" style="130" customWidth="1"/>
    <col min="14866" max="14866" width="12.42578125" style="130" bestFit="1" customWidth="1"/>
    <col min="14867" max="14867" width="11.85546875" style="130" bestFit="1" customWidth="1"/>
    <col min="14868" max="14871" width="15.42578125" style="130" bestFit="1" customWidth="1"/>
    <col min="14872" max="14872" width="10.5703125" style="130" bestFit="1" customWidth="1"/>
    <col min="14873" max="14873" width="17.7109375" style="130" bestFit="1" customWidth="1"/>
    <col min="14874" max="14874" width="2.7109375" style="130" customWidth="1"/>
    <col min="14875" max="14875" width="12.42578125" style="130" bestFit="1" customWidth="1"/>
    <col min="14876" max="14876" width="11.85546875" style="130" bestFit="1" customWidth="1"/>
    <col min="14877" max="14880" width="15.42578125" style="130" bestFit="1" customWidth="1"/>
    <col min="14881" max="14881" width="13.7109375" style="130" bestFit="1" customWidth="1"/>
    <col min="14882" max="14882" width="13.28515625" style="130" bestFit="1" customWidth="1"/>
    <col min="14883" max="14883" width="2.7109375" style="130" customWidth="1"/>
    <col min="14884" max="14884" width="10.7109375" style="130" customWidth="1"/>
    <col min="14885" max="14885" width="11.85546875" style="130" bestFit="1" customWidth="1"/>
    <col min="14886" max="14889" width="15.42578125" style="130" bestFit="1" customWidth="1"/>
    <col min="14890" max="14890" width="13.7109375" style="130" bestFit="1" customWidth="1"/>
    <col min="14891" max="14891" width="17.7109375" style="130" bestFit="1" customWidth="1"/>
    <col min="14892" max="15106" width="9.140625" style="130"/>
    <col min="15107" max="15107" width="20.42578125" style="130" bestFit="1" customWidth="1"/>
    <col min="15108" max="15108" width="9.42578125" style="130" customWidth="1"/>
    <col min="15109" max="15109" width="8" style="130" customWidth="1"/>
    <col min="15110" max="15110" width="12.5703125" style="130" customWidth="1"/>
    <col min="15111" max="15111" width="7.140625" style="130" customWidth="1"/>
    <col min="15112" max="15112" width="54.28515625" style="130" customWidth="1"/>
    <col min="15113" max="15113" width="11.85546875" style="130" bestFit="1" customWidth="1"/>
    <col min="15114" max="15114" width="11.85546875" style="130" customWidth="1"/>
    <col min="15115" max="15118" width="15.42578125" style="130" bestFit="1" customWidth="1"/>
    <col min="15119" max="15119" width="10.5703125" style="130" bestFit="1" customWidth="1"/>
    <col min="15120" max="15120" width="13.28515625" style="130" bestFit="1" customWidth="1"/>
    <col min="15121" max="15121" width="2.7109375" style="130" customWidth="1"/>
    <col min="15122" max="15122" width="12.42578125" style="130" bestFit="1" customWidth="1"/>
    <col min="15123" max="15123" width="11.85546875" style="130" bestFit="1" customWidth="1"/>
    <col min="15124" max="15127" width="15.42578125" style="130" bestFit="1" customWidth="1"/>
    <col min="15128" max="15128" width="10.5703125" style="130" bestFit="1" customWidth="1"/>
    <col min="15129" max="15129" width="17.7109375" style="130" bestFit="1" customWidth="1"/>
    <col min="15130" max="15130" width="2.7109375" style="130" customWidth="1"/>
    <col min="15131" max="15131" width="12.42578125" style="130" bestFit="1" customWidth="1"/>
    <col min="15132" max="15132" width="11.85546875" style="130" bestFit="1" customWidth="1"/>
    <col min="15133" max="15136" width="15.42578125" style="130" bestFit="1" customWidth="1"/>
    <col min="15137" max="15137" width="13.7109375" style="130" bestFit="1" customWidth="1"/>
    <col min="15138" max="15138" width="13.28515625" style="130" bestFit="1" customWidth="1"/>
    <col min="15139" max="15139" width="2.7109375" style="130" customWidth="1"/>
    <col min="15140" max="15140" width="10.7109375" style="130" customWidth="1"/>
    <col min="15141" max="15141" width="11.85546875" style="130" bestFit="1" customWidth="1"/>
    <col min="15142" max="15145" width="15.42578125" style="130" bestFit="1" customWidth="1"/>
    <col min="15146" max="15146" width="13.7109375" style="130" bestFit="1" customWidth="1"/>
    <col min="15147" max="15147" width="17.7109375" style="130" bestFit="1" customWidth="1"/>
    <col min="15148" max="15362" width="9.140625" style="130"/>
    <col min="15363" max="15363" width="20.42578125" style="130" bestFit="1" customWidth="1"/>
    <col min="15364" max="15364" width="9.42578125" style="130" customWidth="1"/>
    <col min="15365" max="15365" width="8" style="130" customWidth="1"/>
    <col min="15366" max="15366" width="12.5703125" style="130" customWidth="1"/>
    <col min="15367" max="15367" width="7.140625" style="130" customWidth="1"/>
    <col min="15368" max="15368" width="54.28515625" style="130" customWidth="1"/>
    <col min="15369" max="15369" width="11.85546875" style="130" bestFit="1" customWidth="1"/>
    <col min="15370" max="15370" width="11.85546875" style="130" customWidth="1"/>
    <col min="15371" max="15374" width="15.42578125" style="130" bestFit="1" customWidth="1"/>
    <col min="15375" max="15375" width="10.5703125" style="130" bestFit="1" customWidth="1"/>
    <col min="15376" max="15376" width="13.28515625" style="130" bestFit="1" customWidth="1"/>
    <col min="15377" max="15377" width="2.7109375" style="130" customWidth="1"/>
    <col min="15378" max="15378" width="12.42578125" style="130" bestFit="1" customWidth="1"/>
    <col min="15379" max="15379" width="11.85546875" style="130" bestFit="1" customWidth="1"/>
    <col min="15380" max="15383" width="15.42578125" style="130" bestFit="1" customWidth="1"/>
    <col min="15384" max="15384" width="10.5703125" style="130" bestFit="1" customWidth="1"/>
    <col min="15385" max="15385" width="17.7109375" style="130" bestFit="1" customWidth="1"/>
    <col min="15386" max="15386" width="2.7109375" style="130" customWidth="1"/>
    <col min="15387" max="15387" width="12.42578125" style="130" bestFit="1" customWidth="1"/>
    <col min="15388" max="15388" width="11.85546875" style="130" bestFit="1" customWidth="1"/>
    <col min="15389" max="15392" width="15.42578125" style="130" bestFit="1" customWidth="1"/>
    <col min="15393" max="15393" width="13.7109375" style="130" bestFit="1" customWidth="1"/>
    <col min="15394" max="15394" width="13.28515625" style="130" bestFit="1" customWidth="1"/>
    <col min="15395" max="15395" width="2.7109375" style="130" customWidth="1"/>
    <col min="15396" max="15396" width="10.7109375" style="130" customWidth="1"/>
    <col min="15397" max="15397" width="11.85546875" style="130" bestFit="1" customWidth="1"/>
    <col min="15398" max="15401" width="15.42578125" style="130" bestFit="1" customWidth="1"/>
    <col min="15402" max="15402" width="13.7109375" style="130" bestFit="1" customWidth="1"/>
    <col min="15403" max="15403" width="17.7109375" style="130" bestFit="1" customWidth="1"/>
    <col min="15404" max="15618" width="9.140625" style="130"/>
    <col min="15619" max="15619" width="20.42578125" style="130" bestFit="1" customWidth="1"/>
    <col min="15620" max="15620" width="9.42578125" style="130" customWidth="1"/>
    <col min="15621" max="15621" width="8" style="130" customWidth="1"/>
    <col min="15622" max="15622" width="12.5703125" style="130" customWidth="1"/>
    <col min="15623" max="15623" width="7.140625" style="130" customWidth="1"/>
    <col min="15624" max="15624" width="54.28515625" style="130" customWidth="1"/>
    <col min="15625" max="15625" width="11.85546875" style="130" bestFit="1" customWidth="1"/>
    <col min="15626" max="15626" width="11.85546875" style="130" customWidth="1"/>
    <col min="15627" max="15630" width="15.42578125" style="130" bestFit="1" customWidth="1"/>
    <col min="15631" max="15631" width="10.5703125" style="130" bestFit="1" customWidth="1"/>
    <col min="15632" max="15632" width="13.28515625" style="130" bestFit="1" customWidth="1"/>
    <col min="15633" max="15633" width="2.7109375" style="130" customWidth="1"/>
    <col min="15634" max="15634" width="12.42578125" style="130" bestFit="1" customWidth="1"/>
    <col min="15635" max="15635" width="11.85546875" style="130" bestFit="1" customWidth="1"/>
    <col min="15636" max="15639" width="15.42578125" style="130" bestFit="1" customWidth="1"/>
    <col min="15640" max="15640" width="10.5703125" style="130" bestFit="1" customWidth="1"/>
    <col min="15641" max="15641" width="17.7109375" style="130" bestFit="1" customWidth="1"/>
    <col min="15642" max="15642" width="2.7109375" style="130" customWidth="1"/>
    <col min="15643" max="15643" width="12.42578125" style="130" bestFit="1" customWidth="1"/>
    <col min="15644" max="15644" width="11.85546875" style="130" bestFit="1" customWidth="1"/>
    <col min="15645" max="15648" width="15.42578125" style="130" bestFit="1" customWidth="1"/>
    <col min="15649" max="15649" width="13.7109375" style="130" bestFit="1" customWidth="1"/>
    <col min="15650" max="15650" width="13.28515625" style="130" bestFit="1" customWidth="1"/>
    <col min="15651" max="15651" width="2.7109375" style="130" customWidth="1"/>
    <col min="15652" max="15652" width="10.7109375" style="130" customWidth="1"/>
    <col min="15653" max="15653" width="11.85546875" style="130" bestFit="1" customWidth="1"/>
    <col min="15654" max="15657" width="15.42578125" style="130" bestFit="1" customWidth="1"/>
    <col min="15658" max="15658" width="13.7109375" style="130" bestFit="1" customWidth="1"/>
    <col min="15659" max="15659" width="17.7109375" style="130" bestFit="1" customWidth="1"/>
    <col min="15660" max="15874" width="9.140625" style="130"/>
    <col min="15875" max="15875" width="20.42578125" style="130" bestFit="1" customWidth="1"/>
    <col min="15876" max="15876" width="9.42578125" style="130" customWidth="1"/>
    <col min="15877" max="15877" width="8" style="130" customWidth="1"/>
    <col min="15878" max="15878" width="12.5703125" style="130" customWidth="1"/>
    <col min="15879" max="15879" width="7.140625" style="130" customWidth="1"/>
    <col min="15880" max="15880" width="54.28515625" style="130" customWidth="1"/>
    <col min="15881" max="15881" width="11.85546875" style="130" bestFit="1" customWidth="1"/>
    <col min="15882" max="15882" width="11.85546875" style="130" customWidth="1"/>
    <col min="15883" max="15886" width="15.42578125" style="130" bestFit="1" customWidth="1"/>
    <col min="15887" max="15887" width="10.5703125" style="130" bestFit="1" customWidth="1"/>
    <col min="15888" max="15888" width="13.28515625" style="130" bestFit="1" customWidth="1"/>
    <col min="15889" max="15889" width="2.7109375" style="130" customWidth="1"/>
    <col min="15890" max="15890" width="12.42578125" style="130" bestFit="1" customWidth="1"/>
    <col min="15891" max="15891" width="11.85546875" style="130" bestFit="1" customWidth="1"/>
    <col min="15892" max="15895" width="15.42578125" style="130" bestFit="1" customWidth="1"/>
    <col min="15896" max="15896" width="10.5703125" style="130" bestFit="1" customWidth="1"/>
    <col min="15897" max="15897" width="17.7109375" style="130" bestFit="1" customWidth="1"/>
    <col min="15898" max="15898" width="2.7109375" style="130" customWidth="1"/>
    <col min="15899" max="15899" width="12.42578125" style="130" bestFit="1" customWidth="1"/>
    <col min="15900" max="15900" width="11.85546875" style="130" bestFit="1" customWidth="1"/>
    <col min="15901" max="15904" width="15.42578125" style="130" bestFit="1" customWidth="1"/>
    <col min="15905" max="15905" width="13.7109375" style="130" bestFit="1" customWidth="1"/>
    <col min="15906" max="15906" width="13.28515625" style="130" bestFit="1" customWidth="1"/>
    <col min="15907" max="15907" width="2.7109375" style="130" customWidth="1"/>
    <col min="15908" max="15908" width="10.7109375" style="130" customWidth="1"/>
    <col min="15909" max="15909" width="11.85546875" style="130" bestFit="1" customWidth="1"/>
    <col min="15910" max="15913" width="15.42578125" style="130" bestFit="1" customWidth="1"/>
    <col min="15914" max="15914" width="13.7109375" style="130" bestFit="1" customWidth="1"/>
    <col min="15915" max="15915" width="17.7109375" style="130" bestFit="1" customWidth="1"/>
    <col min="15916" max="16130" width="9.140625" style="130"/>
    <col min="16131" max="16131" width="20.42578125" style="130" bestFit="1" customWidth="1"/>
    <col min="16132" max="16132" width="9.42578125" style="130" customWidth="1"/>
    <col min="16133" max="16133" width="8" style="130" customWidth="1"/>
    <col min="16134" max="16134" width="12.5703125" style="130" customWidth="1"/>
    <col min="16135" max="16135" width="7.140625" style="130" customWidth="1"/>
    <col min="16136" max="16136" width="54.28515625" style="130" customWidth="1"/>
    <col min="16137" max="16137" width="11.85546875" style="130" bestFit="1" customWidth="1"/>
    <col min="16138" max="16138" width="11.85546875" style="130" customWidth="1"/>
    <col min="16139" max="16142" width="15.42578125" style="130" bestFit="1" customWidth="1"/>
    <col min="16143" max="16143" width="10.5703125" style="130" bestFit="1" customWidth="1"/>
    <col min="16144" max="16144" width="13.28515625" style="130" bestFit="1" customWidth="1"/>
    <col min="16145" max="16145" width="2.7109375" style="130" customWidth="1"/>
    <col min="16146" max="16146" width="12.42578125" style="130" bestFit="1" customWidth="1"/>
    <col min="16147" max="16147" width="11.85546875" style="130" bestFit="1" customWidth="1"/>
    <col min="16148" max="16151" width="15.42578125" style="130" bestFit="1" customWidth="1"/>
    <col min="16152" max="16152" width="10.5703125" style="130" bestFit="1" customWidth="1"/>
    <col min="16153" max="16153" width="17.7109375" style="130" bestFit="1" customWidth="1"/>
    <col min="16154" max="16154" width="2.7109375" style="130" customWidth="1"/>
    <col min="16155" max="16155" width="12.42578125" style="130" bestFit="1" customWidth="1"/>
    <col min="16156" max="16156" width="11.85546875" style="130" bestFit="1" customWidth="1"/>
    <col min="16157" max="16160" width="15.42578125" style="130" bestFit="1" customWidth="1"/>
    <col min="16161" max="16161" width="13.7109375" style="130" bestFit="1" customWidth="1"/>
    <col min="16162" max="16162" width="13.28515625" style="130" bestFit="1" customWidth="1"/>
    <col min="16163" max="16163" width="2.7109375" style="130" customWidth="1"/>
    <col min="16164" max="16164" width="10.7109375" style="130" customWidth="1"/>
    <col min="16165" max="16165" width="11.85546875" style="130" bestFit="1" customWidth="1"/>
    <col min="16166" max="16169" width="15.42578125" style="130" bestFit="1" customWidth="1"/>
    <col min="16170" max="16170" width="13.7109375" style="130" bestFit="1" customWidth="1"/>
    <col min="16171" max="16171" width="17.7109375" style="130" bestFit="1" customWidth="1"/>
    <col min="16172" max="16384" width="9.140625" style="130"/>
  </cols>
  <sheetData>
    <row r="1" spans="1:62" x14ac:dyDescent="0.2">
      <c r="H1" s="209" t="s">
        <v>2</v>
      </c>
      <c r="I1" s="209"/>
      <c r="J1" s="209"/>
      <c r="K1" s="209"/>
      <c r="L1" s="209"/>
      <c r="M1" s="209"/>
      <c r="N1" s="209"/>
      <c r="O1" s="145"/>
      <c r="Q1" s="210" t="s">
        <v>3</v>
      </c>
      <c r="R1" s="210"/>
      <c r="S1" s="210"/>
      <c r="T1" s="210"/>
      <c r="U1" s="210"/>
      <c r="V1" s="210"/>
      <c r="W1" s="210"/>
      <c r="X1" s="210"/>
      <c r="Z1" s="211" t="s">
        <v>4</v>
      </c>
      <c r="AA1" s="211"/>
      <c r="AB1" s="211"/>
      <c r="AC1" s="211"/>
      <c r="AD1" s="211"/>
      <c r="AE1" s="211"/>
      <c r="AF1" s="211"/>
      <c r="AG1" s="211"/>
      <c r="AI1" s="212" t="s">
        <v>5</v>
      </c>
      <c r="AJ1" s="212"/>
      <c r="AK1" s="212"/>
      <c r="AL1" s="212"/>
      <c r="AM1" s="212"/>
      <c r="AN1" s="212"/>
      <c r="AO1" s="212"/>
      <c r="AP1" s="212"/>
      <c r="AQ1" s="212"/>
      <c r="AS1" s="210" t="s">
        <v>6</v>
      </c>
      <c r="AT1" s="210"/>
      <c r="AU1" s="210"/>
      <c r="AV1" s="210"/>
      <c r="AW1" s="210"/>
      <c r="AX1" s="210"/>
      <c r="AY1" s="210"/>
      <c r="AZ1" s="210"/>
    </row>
    <row r="2" spans="1:62" s="148" customFormat="1" ht="25.5" x14ac:dyDescent="0.2">
      <c r="A2" s="132" t="s">
        <v>70</v>
      </c>
      <c r="B2" s="133" t="s">
        <v>71</v>
      </c>
      <c r="C2" s="146" t="s">
        <v>72</v>
      </c>
      <c r="D2" s="146" t="s">
        <v>73</v>
      </c>
      <c r="E2" s="132" t="s">
        <v>74</v>
      </c>
      <c r="F2" s="134" t="s">
        <v>75</v>
      </c>
      <c r="G2" s="134" t="s">
        <v>76</v>
      </c>
      <c r="H2" s="135" t="s">
        <v>7</v>
      </c>
      <c r="I2" s="135" t="s">
        <v>8</v>
      </c>
      <c r="J2" s="135" t="s">
        <v>77</v>
      </c>
      <c r="K2" s="135" t="s">
        <v>78</v>
      </c>
      <c r="L2" s="135" t="s">
        <v>79</v>
      </c>
      <c r="M2" s="135" t="s">
        <v>80</v>
      </c>
      <c r="N2" s="135" t="s">
        <v>13</v>
      </c>
      <c r="O2" s="135" t="s">
        <v>81</v>
      </c>
      <c r="P2" s="147"/>
      <c r="Q2" s="136" t="s">
        <v>7</v>
      </c>
      <c r="R2" s="136" t="s">
        <v>8</v>
      </c>
      <c r="S2" s="136" t="s">
        <v>77</v>
      </c>
      <c r="T2" s="136" t="s">
        <v>78</v>
      </c>
      <c r="U2" s="136" t="s">
        <v>79</v>
      </c>
      <c r="V2" s="136" t="s">
        <v>80</v>
      </c>
      <c r="W2" s="136" t="s">
        <v>13</v>
      </c>
      <c r="X2" s="136" t="s">
        <v>81</v>
      </c>
      <c r="Y2" s="147"/>
      <c r="Z2" s="137" t="s">
        <v>7</v>
      </c>
      <c r="AA2" s="137" t="s">
        <v>8</v>
      </c>
      <c r="AB2" s="137" t="s">
        <v>77</v>
      </c>
      <c r="AC2" s="137" t="s">
        <v>78</v>
      </c>
      <c r="AD2" s="137" t="s">
        <v>79</v>
      </c>
      <c r="AE2" s="137" t="s">
        <v>80</v>
      </c>
      <c r="AF2" s="137" t="s">
        <v>13</v>
      </c>
      <c r="AG2" s="137" t="s">
        <v>81</v>
      </c>
      <c r="AH2" s="147"/>
      <c r="AI2" s="138" t="s">
        <v>7</v>
      </c>
      <c r="AJ2" s="138" t="s">
        <v>8</v>
      </c>
      <c r="AK2" s="138" t="s">
        <v>192</v>
      </c>
      <c r="AL2" s="138" t="s">
        <v>77</v>
      </c>
      <c r="AM2" s="138" t="s">
        <v>78</v>
      </c>
      <c r="AN2" s="138" t="s">
        <v>79</v>
      </c>
      <c r="AO2" s="138" t="s">
        <v>80</v>
      </c>
      <c r="AP2" s="138" t="s">
        <v>17</v>
      </c>
      <c r="AQ2" s="139" t="s">
        <v>82</v>
      </c>
      <c r="AR2" s="140"/>
      <c r="AS2" s="136" t="s">
        <v>7</v>
      </c>
      <c r="AT2" s="136" t="s">
        <v>8</v>
      </c>
      <c r="AU2" s="136" t="s">
        <v>77</v>
      </c>
      <c r="AV2" s="136" t="s">
        <v>78</v>
      </c>
      <c r="AW2" s="136" t="s">
        <v>79</v>
      </c>
      <c r="AX2" s="136" t="s">
        <v>80</v>
      </c>
      <c r="AY2" s="136" t="s">
        <v>17</v>
      </c>
      <c r="AZ2" s="182" t="s">
        <v>82</v>
      </c>
      <c r="BA2" s="147"/>
      <c r="BB2" s="147"/>
      <c r="BC2" s="147"/>
      <c r="BD2" s="147"/>
      <c r="BE2" s="147"/>
      <c r="BF2" s="147"/>
      <c r="BG2" s="147"/>
      <c r="BH2" s="147"/>
      <c r="BI2" s="147"/>
      <c r="BJ2" s="147"/>
    </row>
    <row r="3" spans="1:62" s="148" customFormat="1" x14ac:dyDescent="0.2">
      <c r="A3" s="127">
        <v>1</v>
      </c>
      <c r="B3" s="150" t="s">
        <v>120</v>
      </c>
      <c r="C3" s="151" t="str">
        <f t="shared" ref="C3:C22" si="0">MID(B3,5,2)</f>
        <v>00</v>
      </c>
      <c r="D3" s="151" t="str">
        <f t="shared" ref="D3:D22" si="1">MID(B3,8,2)</f>
        <v>00</v>
      </c>
      <c r="E3" s="149" t="str">
        <f t="shared" ref="E3:E22" si="2">MID(B3,11,3)</f>
        <v>900</v>
      </c>
      <c r="F3" s="129" t="str">
        <f t="shared" ref="F3:F22" si="3">RIGHT(B3,7)</f>
        <v>4500.05</v>
      </c>
      <c r="G3" s="152" t="s">
        <v>140</v>
      </c>
      <c r="H3" s="141">
        <v>0</v>
      </c>
      <c r="I3" s="141">
        <v>0</v>
      </c>
      <c r="J3" s="141"/>
      <c r="K3" s="141"/>
      <c r="L3" s="141"/>
      <c r="M3" s="141">
        <v>141650</v>
      </c>
      <c r="N3" s="166">
        <v>141650</v>
      </c>
      <c r="O3" s="167">
        <f>N3-H3</f>
        <v>141650</v>
      </c>
      <c r="P3" s="147"/>
      <c r="Q3" s="177">
        <v>0</v>
      </c>
      <c r="R3" s="177">
        <v>0</v>
      </c>
      <c r="S3" s="177"/>
      <c r="T3" s="177"/>
      <c r="U3" s="177"/>
      <c r="V3" s="177">
        <v>0</v>
      </c>
      <c r="W3" s="177" t="s">
        <v>111</v>
      </c>
      <c r="X3" s="178">
        <f t="shared" ref="X3:X22" si="4">W3-R3</f>
        <v>0</v>
      </c>
      <c r="Y3" s="169"/>
      <c r="Z3" s="179">
        <v>0</v>
      </c>
      <c r="AA3" s="179">
        <v>0</v>
      </c>
      <c r="AB3" s="179"/>
      <c r="AC3" s="179"/>
      <c r="AD3" s="179"/>
      <c r="AE3" s="179">
        <v>0</v>
      </c>
      <c r="AF3" s="179">
        <v>0</v>
      </c>
      <c r="AG3" s="180">
        <f>AF3-AA3</f>
        <v>0</v>
      </c>
      <c r="AH3" s="169"/>
      <c r="AI3" s="171">
        <f>IFERROR(VLOOKUP(B3,[2]rptBudgetaryBudgetCrossOrganiza!$A$1:$Z$44,5,FALSE),"0")</f>
        <v>0</v>
      </c>
      <c r="AJ3" s="171">
        <f>IFERROR(VLOOKUP(B3,[2]rptBudgetaryBudgetCrossOrganiza!$A$1:$Z$44,7,FALSE),"0")</f>
        <v>0</v>
      </c>
      <c r="AK3" s="171">
        <f>AJ3</f>
        <v>0</v>
      </c>
      <c r="AL3" s="171">
        <f>IFERROR(VLOOKUP(B4,[2]rptBudgetaryBudgetCrossOrganiza!$A$1:$Z$44,10,FALSE),"0")</f>
        <v>0</v>
      </c>
      <c r="AM3" s="171"/>
      <c r="AN3" s="171"/>
      <c r="AO3" s="171"/>
      <c r="AP3" s="171"/>
      <c r="AQ3" s="181">
        <f>AP3-AJ3</f>
        <v>0</v>
      </c>
      <c r="AR3" s="174"/>
      <c r="AS3" s="177"/>
      <c r="AT3" s="177"/>
      <c r="AU3" s="177"/>
      <c r="AV3" s="177"/>
      <c r="AW3" s="177"/>
      <c r="AX3" s="177"/>
      <c r="AY3" s="177"/>
      <c r="AZ3" s="178">
        <f>AY3-AT3</f>
        <v>0</v>
      </c>
      <c r="BA3" s="169"/>
      <c r="BB3" s="169"/>
      <c r="BC3" s="169"/>
      <c r="BD3" s="169"/>
      <c r="BE3" s="147"/>
      <c r="BF3" s="147"/>
      <c r="BG3" s="147"/>
      <c r="BH3" s="147"/>
      <c r="BI3" s="147"/>
      <c r="BJ3" s="147"/>
    </row>
    <row r="4" spans="1:62" x14ac:dyDescent="0.2">
      <c r="A4" s="127">
        <v>1</v>
      </c>
      <c r="B4" s="128" t="s">
        <v>121</v>
      </c>
      <c r="C4" s="151" t="str">
        <f t="shared" si="0"/>
        <v>00</v>
      </c>
      <c r="D4" s="151" t="str">
        <f t="shared" si="1"/>
        <v>00</v>
      </c>
      <c r="E4" s="149" t="str">
        <f t="shared" si="2"/>
        <v>900</v>
      </c>
      <c r="F4" s="129" t="str">
        <f t="shared" si="3"/>
        <v>4540.07</v>
      </c>
      <c r="G4" s="130" t="s">
        <v>141</v>
      </c>
      <c r="H4" s="141">
        <v>0</v>
      </c>
      <c r="I4" s="141">
        <v>0</v>
      </c>
      <c r="J4" s="141"/>
      <c r="K4" s="141"/>
      <c r="L4" s="141"/>
      <c r="M4" s="141">
        <v>0</v>
      </c>
      <c r="N4" s="166">
        <v>0</v>
      </c>
      <c r="O4" s="167">
        <f t="shared" ref="O4:O22" si="5">N4-H4</f>
        <v>0</v>
      </c>
      <c r="Q4" s="177">
        <v>0</v>
      </c>
      <c r="R4" s="177">
        <v>0</v>
      </c>
      <c r="S4" s="178"/>
      <c r="T4" s="178"/>
      <c r="U4" s="178"/>
      <c r="V4" s="177">
        <v>0</v>
      </c>
      <c r="W4" s="177">
        <v>0</v>
      </c>
      <c r="X4" s="178">
        <f t="shared" si="4"/>
        <v>0</v>
      </c>
      <c r="Y4" s="143"/>
      <c r="Z4" s="179">
        <v>0</v>
      </c>
      <c r="AA4" s="179">
        <v>0</v>
      </c>
      <c r="AB4" s="180"/>
      <c r="AC4" s="180"/>
      <c r="AD4" s="180"/>
      <c r="AE4" s="179">
        <v>0</v>
      </c>
      <c r="AF4" s="179">
        <v>0</v>
      </c>
      <c r="AG4" s="180">
        <f t="shared" ref="AG4:AG22" si="6">AF4-AA4</f>
        <v>0</v>
      </c>
      <c r="AH4" s="143"/>
      <c r="AI4" s="171">
        <f>IFERROR(VLOOKUP(B4,[2]rptBudgetaryBudgetCrossOrganiza!$A$1:$Z$44,5,FALSE),"0")</f>
        <v>0</v>
      </c>
      <c r="AJ4" s="171">
        <f>IFERROR(VLOOKUP(B4,[2]rptBudgetaryBudgetCrossOrganiza!$A$1:$Z$44,7,FALSE),"0")</f>
        <v>0</v>
      </c>
      <c r="AK4" s="171">
        <f t="shared" ref="AK4:AK22" si="7">AJ4</f>
        <v>0</v>
      </c>
      <c r="AL4" s="171">
        <f>IFERROR(VLOOKUP(B5,[2]rptBudgetaryBudgetCrossOrganiza!$A$1:$Z$44,10,FALSE),"0")</f>
        <v>0</v>
      </c>
      <c r="AM4" s="181"/>
      <c r="AN4" s="181"/>
      <c r="AO4" s="181"/>
      <c r="AP4" s="181"/>
      <c r="AQ4" s="181">
        <f t="shared" ref="AQ4:AQ22" si="8">AP4-AJ4</f>
        <v>0</v>
      </c>
      <c r="AR4" s="143"/>
      <c r="AS4" s="178"/>
      <c r="AT4" s="178"/>
      <c r="AU4" s="178"/>
      <c r="AV4" s="178"/>
      <c r="AW4" s="178"/>
      <c r="AX4" s="178"/>
      <c r="AY4" s="178"/>
      <c r="AZ4" s="178">
        <f t="shared" ref="AZ4:AZ22" si="9">AY4-AT4</f>
        <v>0</v>
      </c>
      <c r="BA4" s="143"/>
      <c r="BB4" s="143"/>
      <c r="BC4" s="143"/>
      <c r="BD4" s="143"/>
    </row>
    <row r="5" spans="1:62" x14ac:dyDescent="0.2">
      <c r="A5" s="127">
        <v>1</v>
      </c>
      <c r="B5" s="128" t="s">
        <v>123</v>
      </c>
      <c r="C5" s="151" t="str">
        <f t="shared" si="0"/>
        <v>00</v>
      </c>
      <c r="D5" s="151" t="str">
        <f t="shared" si="1"/>
        <v>00</v>
      </c>
      <c r="E5" s="149" t="str">
        <f t="shared" si="2"/>
        <v>900</v>
      </c>
      <c r="F5" s="129" t="str">
        <f t="shared" si="3"/>
        <v>4540.08</v>
      </c>
      <c r="G5" s="130" t="s">
        <v>142</v>
      </c>
      <c r="H5" s="141">
        <v>0</v>
      </c>
      <c r="I5" s="141">
        <v>0</v>
      </c>
      <c r="J5" s="141"/>
      <c r="K5" s="141"/>
      <c r="L5" s="141"/>
      <c r="M5" s="141">
        <v>0</v>
      </c>
      <c r="N5" s="166">
        <v>0</v>
      </c>
      <c r="O5" s="167">
        <f t="shared" si="5"/>
        <v>0</v>
      </c>
      <c r="Q5" s="177">
        <v>0</v>
      </c>
      <c r="R5" s="177">
        <v>0</v>
      </c>
      <c r="S5" s="178"/>
      <c r="T5" s="178"/>
      <c r="U5" s="178"/>
      <c r="V5" s="177">
        <v>0</v>
      </c>
      <c r="W5" s="177">
        <v>0</v>
      </c>
      <c r="X5" s="178">
        <f t="shared" si="4"/>
        <v>0</v>
      </c>
      <c r="Y5" s="143"/>
      <c r="Z5" s="179">
        <v>0</v>
      </c>
      <c r="AA5" s="179">
        <v>0</v>
      </c>
      <c r="AB5" s="180"/>
      <c r="AC5" s="180"/>
      <c r="AD5" s="180"/>
      <c r="AE5" s="179">
        <v>0</v>
      </c>
      <c r="AF5" s="179">
        <v>0</v>
      </c>
      <c r="AG5" s="180">
        <f t="shared" si="6"/>
        <v>0</v>
      </c>
      <c r="AH5" s="143"/>
      <c r="AI5" s="171">
        <f>IFERROR(VLOOKUP(B5,[2]rptBudgetaryBudgetCrossOrganiza!$A$1:$Z$44,5,FALSE),"0")</f>
        <v>0</v>
      </c>
      <c r="AJ5" s="171">
        <f>IFERROR(VLOOKUP(B5,[2]rptBudgetaryBudgetCrossOrganiza!$A$1:$Z$44,7,FALSE),"0")</f>
        <v>0</v>
      </c>
      <c r="AK5" s="171">
        <f t="shared" si="7"/>
        <v>0</v>
      </c>
      <c r="AL5" s="171">
        <f>IFERROR(VLOOKUP(B6,[2]rptBudgetaryBudgetCrossOrganiza!$A$1:$Z$44,10,FALSE),"0")</f>
        <v>0</v>
      </c>
      <c r="AM5" s="181"/>
      <c r="AN5" s="181"/>
      <c r="AO5" s="181"/>
      <c r="AP5" s="181"/>
      <c r="AQ5" s="181">
        <f t="shared" si="8"/>
        <v>0</v>
      </c>
      <c r="AR5" s="143"/>
      <c r="AS5" s="178"/>
      <c r="AT5" s="178"/>
      <c r="AU5" s="178"/>
      <c r="AV5" s="178"/>
      <c r="AW5" s="178"/>
      <c r="AX5" s="178"/>
      <c r="AY5" s="178"/>
      <c r="AZ5" s="178">
        <f t="shared" si="9"/>
        <v>0</v>
      </c>
      <c r="BA5" s="143"/>
      <c r="BB5" s="143"/>
      <c r="BC5" s="143"/>
      <c r="BD5" s="143"/>
    </row>
    <row r="6" spans="1:62" x14ac:dyDescent="0.2">
      <c r="A6" s="127">
        <v>1</v>
      </c>
      <c r="B6" s="128" t="s">
        <v>125</v>
      </c>
      <c r="C6" s="151" t="str">
        <f t="shared" si="0"/>
        <v>00</v>
      </c>
      <c r="D6" s="151" t="str">
        <f t="shared" si="1"/>
        <v>00</v>
      </c>
      <c r="E6" s="149" t="str">
        <f t="shared" si="2"/>
        <v>900</v>
      </c>
      <c r="F6" s="129" t="str">
        <f t="shared" si="3"/>
        <v>4540.09</v>
      </c>
      <c r="G6" s="130" t="s">
        <v>143</v>
      </c>
      <c r="H6" s="141">
        <v>0</v>
      </c>
      <c r="I6" s="141">
        <v>0</v>
      </c>
      <c r="J6" s="141"/>
      <c r="K6" s="141"/>
      <c r="L6" s="141"/>
      <c r="M6" s="141">
        <v>0</v>
      </c>
      <c r="N6" s="166">
        <v>0</v>
      </c>
      <c r="O6" s="167">
        <f t="shared" si="5"/>
        <v>0</v>
      </c>
      <c r="Q6" s="177">
        <v>0</v>
      </c>
      <c r="R6" s="177">
        <v>0</v>
      </c>
      <c r="S6" s="178"/>
      <c r="T6" s="178"/>
      <c r="U6" s="178"/>
      <c r="V6" s="177">
        <v>0</v>
      </c>
      <c r="W6" s="177">
        <v>0</v>
      </c>
      <c r="X6" s="178">
        <f t="shared" si="4"/>
        <v>0</v>
      </c>
      <c r="Y6" s="143"/>
      <c r="Z6" s="179">
        <v>0</v>
      </c>
      <c r="AA6" s="179">
        <v>0</v>
      </c>
      <c r="AB6" s="180"/>
      <c r="AC6" s="180"/>
      <c r="AD6" s="180"/>
      <c r="AE6" s="179">
        <v>0</v>
      </c>
      <c r="AF6" s="179">
        <v>0</v>
      </c>
      <c r="AG6" s="180">
        <f t="shared" si="6"/>
        <v>0</v>
      </c>
      <c r="AH6" s="143"/>
      <c r="AI6" s="171">
        <f>IFERROR(VLOOKUP(B6,[2]rptBudgetaryBudgetCrossOrganiza!$A$1:$Z$44,5,FALSE),"0")</f>
        <v>0</v>
      </c>
      <c r="AJ6" s="171">
        <f>IFERROR(VLOOKUP(B6,[2]rptBudgetaryBudgetCrossOrganiza!$A$1:$Z$44,7,FALSE),"0")</f>
        <v>0</v>
      </c>
      <c r="AK6" s="171">
        <f t="shared" si="7"/>
        <v>0</v>
      </c>
      <c r="AL6" s="171">
        <f>IFERROR(VLOOKUP(B7,[2]rptBudgetaryBudgetCrossOrganiza!$A$1:$Z$44,10,FALSE),"0")</f>
        <v>1507213.85</v>
      </c>
      <c r="AM6" s="181"/>
      <c r="AN6" s="181"/>
      <c r="AO6" s="181"/>
      <c r="AP6" s="181"/>
      <c r="AQ6" s="181">
        <f t="shared" si="8"/>
        <v>0</v>
      </c>
      <c r="AR6" s="143"/>
      <c r="AS6" s="178"/>
      <c r="AT6" s="178"/>
      <c r="AU6" s="178"/>
      <c r="AV6" s="178"/>
      <c r="AW6" s="178"/>
      <c r="AX6" s="178"/>
      <c r="AY6" s="178"/>
      <c r="AZ6" s="178">
        <f t="shared" si="9"/>
        <v>0</v>
      </c>
      <c r="BA6" s="143"/>
      <c r="BB6" s="143"/>
      <c r="BC6" s="143"/>
      <c r="BD6" s="143"/>
    </row>
    <row r="7" spans="1:62" x14ac:dyDescent="0.2">
      <c r="A7" s="127">
        <v>1</v>
      </c>
      <c r="B7" s="128" t="s">
        <v>127</v>
      </c>
      <c r="C7" s="151" t="str">
        <f t="shared" si="0"/>
        <v>00</v>
      </c>
      <c r="D7" s="151" t="str">
        <f t="shared" si="1"/>
        <v>00</v>
      </c>
      <c r="E7" s="149" t="str">
        <f t="shared" si="2"/>
        <v>900</v>
      </c>
      <c r="F7" s="129" t="str">
        <f t="shared" si="3"/>
        <v>4600.11</v>
      </c>
      <c r="G7" s="130" t="s">
        <v>144</v>
      </c>
      <c r="H7" s="141">
        <v>2240550</v>
      </c>
      <c r="I7" s="141">
        <v>2240550</v>
      </c>
      <c r="J7" s="141"/>
      <c r="K7" s="141"/>
      <c r="L7" s="141"/>
      <c r="M7" s="141">
        <v>3983595.12</v>
      </c>
      <c r="N7" s="166">
        <v>3983595.12</v>
      </c>
      <c r="O7" s="167">
        <f t="shared" si="5"/>
        <v>1743045.12</v>
      </c>
      <c r="Q7" s="177">
        <v>3321660</v>
      </c>
      <c r="R7" s="177">
        <v>3321660</v>
      </c>
      <c r="S7" s="178"/>
      <c r="T7" s="178"/>
      <c r="U7" s="178"/>
      <c r="V7" s="177">
        <v>3180221.48</v>
      </c>
      <c r="W7" s="177">
        <v>3180221.48</v>
      </c>
      <c r="X7" s="178">
        <f t="shared" si="4"/>
        <v>-141438.52000000002</v>
      </c>
      <c r="Y7" s="143"/>
      <c r="Z7" s="179">
        <v>3475025</v>
      </c>
      <c r="AA7" s="179">
        <v>3475025</v>
      </c>
      <c r="AB7" s="180"/>
      <c r="AC7" s="180"/>
      <c r="AD7" s="180"/>
      <c r="AE7" s="179">
        <v>2855627.58</v>
      </c>
      <c r="AF7" s="179">
        <v>2855627.58</v>
      </c>
      <c r="AG7" s="180">
        <f t="shared" si="6"/>
        <v>-619397.41999999993</v>
      </c>
      <c r="AH7" s="143"/>
      <c r="AI7" s="171">
        <f>IFERROR(VLOOKUP(B7,[2]rptBudgetaryBudgetCrossOrganiza!$A$1:$Z$44,5,FALSE),"0")</f>
        <v>3475025</v>
      </c>
      <c r="AJ7" s="171">
        <f>IFERROR(VLOOKUP(B7,[2]rptBudgetaryBudgetCrossOrganiza!$A$1:$Z$44,7,FALSE),"0")</f>
        <v>3475025</v>
      </c>
      <c r="AK7" s="171">
        <f t="shared" si="7"/>
        <v>3475025</v>
      </c>
      <c r="AL7" s="171">
        <f>IFERROR(VLOOKUP(B8,[2]rptBudgetaryBudgetCrossOrganiza!$A$1:$Z$44,10,FALSE),"0")</f>
        <v>0</v>
      </c>
      <c r="AM7" s="181"/>
      <c r="AN7" s="181"/>
      <c r="AO7" s="181"/>
      <c r="AP7" s="181"/>
      <c r="AQ7" s="181">
        <f t="shared" si="8"/>
        <v>-3475025</v>
      </c>
      <c r="AR7" s="143"/>
      <c r="AS7" s="178"/>
      <c r="AT7" s="178"/>
      <c r="AU7" s="178"/>
      <c r="AV7" s="178"/>
      <c r="AW7" s="178"/>
      <c r="AX7" s="178"/>
      <c r="AY7" s="178"/>
      <c r="AZ7" s="178">
        <f t="shared" si="9"/>
        <v>0</v>
      </c>
      <c r="BA7" s="143"/>
      <c r="BB7" s="143"/>
      <c r="BC7" s="143"/>
      <c r="BD7" s="143"/>
    </row>
    <row r="8" spans="1:62" x14ac:dyDescent="0.2">
      <c r="A8" s="127">
        <v>2</v>
      </c>
      <c r="B8" s="128" t="s">
        <v>128</v>
      </c>
      <c r="C8" s="151" t="str">
        <f t="shared" si="0"/>
        <v>00</v>
      </c>
      <c r="D8" s="151" t="str">
        <f t="shared" si="1"/>
        <v>00</v>
      </c>
      <c r="E8" s="149" t="str">
        <f t="shared" si="2"/>
        <v>900</v>
      </c>
      <c r="F8" s="129" t="str">
        <f t="shared" si="3"/>
        <v>4700.01</v>
      </c>
      <c r="G8" s="130" t="s">
        <v>145</v>
      </c>
      <c r="H8" s="141">
        <v>30000</v>
      </c>
      <c r="I8" s="141">
        <v>30000</v>
      </c>
      <c r="J8" s="141"/>
      <c r="K8" s="141"/>
      <c r="L8" s="141"/>
      <c r="M8" s="141">
        <v>56036.37</v>
      </c>
      <c r="N8" s="166">
        <v>56036.37</v>
      </c>
      <c r="O8" s="167">
        <f t="shared" si="5"/>
        <v>26036.370000000003</v>
      </c>
      <c r="Q8" s="177">
        <v>30000</v>
      </c>
      <c r="R8" s="177">
        <v>30000</v>
      </c>
      <c r="S8" s="178"/>
      <c r="T8" s="178"/>
      <c r="U8" s="178"/>
      <c r="V8" s="177">
        <v>207970.14</v>
      </c>
      <c r="W8" s="177">
        <v>207970.14</v>
      </c>
      <c r="X8" s="178">
        <f t="shared" si="4"/>
        <v>177970.14</v>
      </c>
      <c r="Y8" s="143"/>
      <c r="Z8" s="179">
        <v>30000</v>
      </c>
      <c r="AA8" s="179">
        <v>30000</v>
      </c>
      <c r="AB8" s="180"/>
      <c r="AC8" s="180"/>
      <c r="AD8" s="180"/>
      <c r="AE8" s="179">
        <v>108141.65</v>
      </c>
      <c r="AF8" s="179">
        <v>108141.65</v>
      </c>
      <c r="AG8" s="180">
        <f t="shared" si="6"/>
        <v>78141.649999999994</v>
      </c>
      <c r="AH8" s="143"/>
      <c r="AI8" s="171">
        <f>IFERROR(VLOOKUP(B8,[2]rptBudgetaryBudgetCrossOrganiza!$A$1:$Z$44,5,FALSE),"0")</f>
        <v>30000</v>
      </c>
      <c r="AJ8" s="171">
        <f>IFERROR(VLOOKUP(B8,[2]rptBudgetaryBudgetCrossOrganiza!$A$1:$Z$44,7,FALSE),"0")</f>
        <v>30000</v>
      </c>
      <c r="AK8" s="171">
        <f t="shared" si="7"/>
        <v>30000</v>
      </c>
      <c r="AL8" s="171">
        <f>IFERROR(VLOOKUP(B9,[2]rptBudgetaryBudgetCrossOrganiza!$A$1:$Z$44,10,FALSE),"0")</f>
        <v>0</v>
      </c>
      <c r="AM8" s="181"/>
      <c r="AN8" s="181"/>
      <c r="AO8" s="181"/>
      <c r="AP8" s="181"/>
      <c r="AQ8" s="181">
        <f t="shared" si="8"/>
        <v>-30000</v>
      </c>
      <c r="AR8" s="143"/>
      <c r="AS8" s="178"/>
      <c r="AT8" s="178"/>
      <c r="AU8" s="178"/>
      <c r="AV8" s="178"/>
      <c r="AW8" s="178"/>
      <c r="AX8" s="178"/>
      <c r="AY8" s="178"/>
      <c r="AZ8" s="178">
        <f t="shared" si="9"/>
        <v>0</v>
      </c>
      <c r="BA8" s="143"/>
      <c r="BB8" s="143"/>
      <c r="BC8" s="143"/>
      <c r="BD8" s="143"/>
    </row>
    <row r="9" spans="1:62" x14ac:dyDescent="0.2">
      <c r="A9" s="127">
        <v>2</v>
      </c>
      <c r="B9" s="128" t="s">
        <v>129</v>
      </c>
      <c r="C9" s="151" t="str">
        <f t="shared" si="0"/>
        <v>00</v>
      </c>
      <c r="D9" s="151" t="str">
        <f t="shared" si="1"/>
        <v>00</v>
      </c>
      <c r="E9" s="149" t="str">
        <f t="shared" si="2"/>
        <v>900</v>
      </c>
      <c r="F9" s="129" t="str">
        <f t="shared" si="3"/>
        <v>4700.02</v>
      </c>
      <c r="G9" s="130" t="s">
        <v>146</v>
      </c>
      <c r="H9" s="141">
        <v>0</v>
      </c>
      <c r="I9" s="141">
        <v>0</v>
      </c>
      <c r="J9" s="141"/>
      <c r="K9" s="141"/>
      <c r="L9" s="141"/>
      <c r="M9" s="141">
        <v>0</v>
      </c>
      <c r="N9" s="166">
        <v>0</v>
      </c>
      <c r="O9" s="167">
        <f t="shared" si="5"/>
        <v>0</v>
      </c>
      <c r="Q9" s="177">
        <v>0</v>
      </c>
      <c r="R9" s="177">
        <v>0</v>
      </c>
      <c r="S9" s="178"/>
      <c r="T9" s="178"/>
      <c r="U9" s="178"/>
      <c r="V9" s="177">
        <v>0</v>
      </c>
      <c r="W9" s="177">
        <v>0</v>
      </c>
      <c r="X9" s="178">
        <f t="shared" si="4"/>
        <v>0</v>
      </c>
      <c r="Y9" s="143"/>
      <c r="Z9" s="179">
        <v>0</v>
      </c>
      <c r="AA9" s="179">
        <v>0</v>
      </c>
      <c r="AB9" s="180"/>
      <c r="AC9" s="180"/>
      <c r="AD9" s="180" t="s">
        <v>196</v>
      </c>
      <c r="AE9" s="179">
        <v>0</v>
      </c>
      <c r="AF9" s="179">
        <v>0</v>
      </c>
      <c r="AG9" s="180">
        <f t="shared" si="6"/>
        <v>0</v>
      </c>
      <c r="AH9" s="143"/>
      <c r="AI9" s="171">
        <f>IFERROR(VLOOKUP(B9,[2]rptBudgetaryBudgetCrossOrganiza!$A$1:$Z$44,5,FALSE),"0")</f>
        <v>0</v>
      </c>
      <c r="AJ9" s="171">
        <f>IFERROR(VLOOKUP(B9,[2]rptBudgetaryBudgetCrossOrganiza!$A$1:$Z$44,7,FALSE),"0")</f>
        <v>0</v>
      </c>
      <c r="AK9" s="171">
        <f t="shared" si="7"/>
        <v>0</v>
      </c>
      <c r="AL9" s="171">
        <f>IFERROR(VLOOKUP(B10,[2]rptBudgetaryBudgetCrossOrganiza!$A$1:$Z$44,10,FALSE),"0")</f>
        <v>0</v>
      </c>
      <c r="AM9" s="181"/>
      <c r="AN9" s="181"/>
      <c r="AO9" s="181"/>
      <c r="AP9" s="181"/>
      <c r="AQ9" s="181">
        <f t="shared" si="8"/>
        <v>0</v>
      </c>
      <c r="AR9" s="143"/>
      <c r="AS9" s="178"/>
      <c r="AT9" s="178"/>
      <c r="AU9" s="178"/>
      <c r="AV9" s="178"/>
      <c r="AW9" s="178"/>
      <c r="AX9" s="178"/>
      <c r="AY9" s="178"/>
      <c r="AZ9" s="178">
        <f t="shared" si="9"/>
        <v>0</v>
      </c>
      <c r="BA9" s="143"/>
      <c r="BB9" s="143"/>
      <c r="BC9" s="143"/>
      <c r="BD9" s="143"/>
    </row>
    <row r="10" spans="1:62" x14ac:dyDescent="0.2">
      <c r="A10" s="127">
        <v>2</v>
      </c>
      <c r="B10" s="128" t="s">
        <v>130</v>
      </c>
      <c r="C10" s="151" t="str">
        <f t="shared" si="0"/>
        <v>00</v>
      </c>
      <c r="D10" s="151" t="str">
        <f t="shared" si="1"/>
        <v>00</v>
      </c>
      <c r="E10" s="149" t="str">
        <f t="shared" si="2"/>
        <v>900</v>
      </c>
      <c r="F10" s="129" t="str">
        <f t="shared" si="3"/>
        <v>4700.19</v>
      </c>
      <c r="G10" s="130" t="s">
        <v>147</v>
      </c>
      <c r="H10" s="141">
        <v>0</v>
      </c>
      <c r="I10" s="141">
        <v>0</v>
      </c>
      <c r="J10" s="141"/>
      <c r="K10" s="141"/>
      <c r="L10" s="141"/>
      <c r="M10" s="141">
        <v>-24353</v>
      </c>
      <c r="N10" s="166">
        <v>-24353</v>
      </c>
      <c r="O10" s="167">
        <f t="shared" si="5"/>
        <v>-24353</v>
      </c>
      <c r="Q10" s="177">
        <v>0</v>
      </c>
      <c r="R10" s="177">
        <v>0</v>
      </c>
      <c r="S10" s="178"/>
      <c r="T10" s="178"/>
      <c r="U10" s="178"/>
      <c r="V10" s="177">
        <v>174999</v>
      </c>
      <c r="W10" s="177">
        <v>174999</v>
      </c>
      <c r="X10" s="178">
        <f t="shared" si="4"/>
        <v>174999</v>
      </c>
      <c r="Y10" s="143"/>
      <c r="Z10" s="179">
        <v>0</v>
      </c>
      <c r="AA10" s="179">
        <v>0</v>
      </c>
      <c r="AB10" s="180"/>
      <c r="AC10" s="180"/>
      <c r="AD10" s="180"/>
      <c r="AE10" s="179">
        <v>0</v>
      </c>
      <c r="AF10" s="179">
        <v>0</v>
      </c>
      <c r="AG10" s="180">
        <f t="shared" si="6"/>
        <v>0</v>
      </c>
      <c r="AH10" s="143"/>
      <c r="AI10" s="171">
        <f>IFERROR(VLOOKUP(B10,[2]rptBudgetaryBudgetCrossOrganiza!$A$1:$Z$44,5,FALSE),"0")</f>
        <v>0</v>
      </c>
      <c r="AJ10" s="171">
        <f>IFERROR(VLOOKUP(B10,[2]rptBudgetaryBudgetCrossOrganiza!$A$1:$Z$44,7,FALSE),"0")</f>
        <v>0</v>
      </c>
      <c r="AK10" s="171">
        <f t="shared" si="7"/>
        <v>0</v>
      </c>
      <c r="AL10" s="171">
        <f>IFERROR(VLOOKUP(B11,[2]rptBudgetaryBudgetCrossOrganiza!$A$1:$Z$44,10,FALSE),"0")</f>
        <v>0</v>
      </c>
      <c r="AM10" s="181"/>
      <c r="AN10" s="181"/>
      <c r="AO10" s="181"/>
      <c r="AP10" s="181"/>
      <c r="AQ10" s="181">
        <f t="shared" si="8"/>
        <v>0</v>
      </c>
      <c r="AR10" s="143"/>
      <c r="AS10" s="178"/>
      <c r="AT10" s="178"/>
      <c r="AU10" s="178"/>
      <c r="AV10" s="178"/>
      <c r="AW10" s="178"/>
      <c r="AX10" s="178"/>
      <c r="AY10" s="178"/>
      <c r="AZ10" s="178">
        <f t="shared" si="9"/>
        <v>0</v>
      </c>
      <c r="BA10" s="143"/>
      <c r="BB10" s="143"/>
      <c r="BC10" s="143"/>
      <c r="BD10" s="143"/>
    </row>
    <row r="11" spans="1:62" x14ac:dyDescent="0.2">
      <c r="A11" s="127">
        <v>2</v>
      </c>
      <c r="B11" s="128" t="s">
        <v>131</v>
      </c>
      <c r="C11" s="151" t="str">
        <f t="shared" si="0"/>
        <v>00</v>
      </c>
      <c r="D11" s="151" t="str">
        <f t="shared" si="1"/>
        <v>00</v>
      </c>
      <c r="E11" s="149" t="str">
        <f t="shared" si="2"/>
        <v>900</v>
      </c>
      <c r="F11" s="129" t="str">
        <f t="shared" si="3"/>
        <v>4700.21</v>
      </c>
      <c r="G11" s="130" t="s">
        <v>148</v>
      </c>
      <c r="H11" s="141">
        <v>-3500</v>
      </c>
      <c r="I11" s="141">
        <v>-3500</v>
      </c>
      <c r="J11" s="141"/>
      <c r="K11" s="141"/>
      <c r="L11" s="141"/>
      <c r="M11" s="141">
        <v>-3778.08</v>
      </c>
      <c r="N11" s="166">
        <v>-3778.08</v>
      </c>
      <c r="O11" s="167">
        <f t="shared" si="5"/>
        <v>-278.07999999999993</v>
      </c>
      <c r="Q11" s="177">
        <v>-3500</v>
      </c>
      <c r="R11" s="177">
        <v>-3500</v>
      </c>
      <c r="S11" s="178"/>
      <c r="T11" s="178"/>
      <c r="U11" s="178"/>
      <c r="V11" s="177">
        <v>-5749.43</v>
      </c>
      <c r="W11" s="177">
        <v>-5749.43</v>
      </c>
      <c r="X11" s="178">
        <f t="shared" si="4"/>
        <v>-2249.4300000000003</v>
      </c>
      <c r="Y11" s="143"/>
      <c r="Z11" s="179">
        <v>-3500</v>
      </c>
      <c r="AA11" s="179">
        <v>-3500</v>
      </c>
      <c r="AB11" s="180"/>
      <c r="AC11" s="180"/>
      <c r="AD11" s="180"/>
      <c r="AE11" s="179">
        <v>-8512.77</v>
      </c>
      <c r="AF11" s="179">
        <v>-8512.77</v>
      </c>
      <c r="AG11" s="180">
        <f t="shared" si="6"/>
        <v>-5012.7700000000004</v>
      </c>
      <c r="AH11" s="143"/>
      <c r="AI11" s="171">
        <f>IFERROR(VLOOKUP(B11,[2]rptBudgetaryBudgetCrossOrganiza!$A$1:$Z$44,5,FALSE),"0")</f>
        <v>-3500</v>
      </c>
      <c r="AJ11" s="171">
        <f>IFERROR(VLOOKUP(B11,[2]rptBudgetaryBudgetCrossOrganiza!$A$1:$Z$44,7,FALSE),"0")</f>
        <v>-3500</v>
      </c>
      <c r="AK11" s="171">
        <f t="shared" si="7"/>
        <v>-3500</v>
      </c>
      <c r="AL11" s="171">
        <f>IFERROR(VLOOKUP(B12,[2]rptBudgetaryBudgetCrossOrganiza!$A$1:$Z$44,10,FALSE),"0")</f>
        <v>0</v>
      </c>
      <c r="AM11" s="181"/>
      <c r="AN11" s="181"/>
      <c r="AO11" s="181"/>
      <c r="AP11" s="181"/>
      <c r="AQ11" s="181">
        <f t="shared" si="8"/>
        <v>3500</v>
      </c>
      <c r="AR11" s="143"/>
      <c r="AS11" s="178"/>
      <c r="AT11" s="178"/>
      <c r="AU11" s="178"/>
      <c r="AV11" s="178"/>
      <c r="AW11" s="178"/>
      <c r="AX11" s="178"/>
      <c r="AY11" s="178"/>
      <c r="AZ11" s="178">
        <f t="shared" si="9"/>
        <v>0</v>
      </c>
      <c r="BA11" s="143"/>
      <c r="BB11" s="143"/>
      <c r="BC11" s="143"/>
      <c r="BD11" s="143"/>
    </row>
    <row r="12" spans="1:62" x14ac:dyDescent="0.2">
      <c r="A12" s="127">
        <v>3</v>
      </c>
      <c r="B12" s="128" t="s">
        <v>133</v>
      </c>
      <c r="C12" s="151" t="str">
        <f t="shared" si="0"/>
        <v>00</v>
      </c>
      <c r="D12" s="151" t="str">
        <f t="shared" si="1"/>
        <v>00</v>
      </c>
      <c r="E12" s="149" t="str">
        <f t="shared" si="2"/>
        <v>900</v>
      </c>
      <c r="F12" s="129" t="str">
        <f t="shared" si="3"/>
        <v>4850.04</v>
      </c>
      <c r="G12" s="130" t="s">
        <v>150</v>
      </c>
      <c r="H12" s="141">
        <v>0</v>
      </c>
      <c r="I12" s="141">
        <v>0</v>
      </c>
      <c r="J12" s="141"/>
      <c r="K12" s="141"/>
      <c r="L12" s="141"/>
      <c r="M12" s="141">
        <v>0</v>
      </c>
      <c r="N12" s="166">
        <v>0</v>
      </c>
      <c r="O12" s="167">
        <f t="shared" si="5"/>
        <v>0</v>
      </c>
      <c r="Q12" s="177">
        <v>0</v>
      </c>
      <c r="R12" s="177">
        <v>0</v>
      </c>
      <c r="S12" s="178"/>
      <c r="T12" s="178"/>
      <c r="U12" s="178"/>
      <c r="V12" s="177">
        <v>0</v>
      </c>
      <c r="W12" s="177">
        <v>0</v>
      </c>
      <c r="X12" s="178">
        <f t="shared" si="4"/>
        <v>0</v>
      </c>
      <c r="Y12" s="143"/>
      <c r="Z12" s="179">
        <v>0</v>
      </c>
      <c r="AA12" s="179">
        <v>0</v>
      </c>
      <c r="AB12" s="180"/>
      <c r="AC12" s="180"/>
      <c r="AD12" s="180"/>
      <c r="AE12" s="179">
        <v>0</v>
      </c>
      <c r="AF12" s="179">
        <v>0</v>
      </c>
      <c r="AG12" s="180">
        <f t="shared" si="6"/>
        <v>0</v>
      </c>
      <c r="AH12" s="143"/>
      <c r="AI12" s="171">
        <f>IFERROR(VLOOKUP(B12,[2]rptBudgetaryBudgetCrossOrganiza!$A$1:$Z$44,5,FALSE),"0")</f>
        <v>0</v>
      </c>
      <c r="AJ12" s="171">
        <f>IFERROR(VLOOKUP(B12,[2]rptBudgetaryBudgetCrossOrganiza!$A$1:$Z$44,7,FALSE),"0")</f>
        <v>0</v>
      </c>
      <c r="AK12" s="171">
        <f t="shared" si="7"/>
        <v>0</v>
      </c>
      <c r="AL12" s="171">
        <f>IFERROR(VLOOKUP(B13,[2]rptBudgetaryBudgetCrossOrganiza!$A$1:$Z$44,10,FALSE),"0")</f>
        <v>0</v>
      </c>
      <c r="AM12" s="181"/>
      <c r="AN12" s="181"/>
      <c r="AO12" s="181"/>
      <c r="AP12" s="181"/>
      <c r="AQ12" s="181">
        <f t="shared" si="8"/>
        <v>0</v>
      </c>
      <c r="AR12" s="143"/>
      <c r="AS12" s="178"/>
      <c r="AT12" s="178"/>
      <c r="AU12" s="178"/>
      <c r="AV12" s="178"/>
      <c r="AW12" s="178"/>
      <c r="AX12" s="178"/>
      <c r="AY12" s="178"/>
      <c r="AZ12" s="178">
        <f t="shared" si="9"/>
        <v>0</v>
      </c>
      <c r="BA12" s="143"/>
      <c r="BB12" s="143"/>
      <c r="BC12" s="143"/>
      <c r="BD12" s="143"/>
    </row>
    <row r="13" spans="1:62" x14ac:dyDescent="0.2">
      <c r="A13" s="127">
        <v>3</v>
      </c>
      <c r="B13" s="128" t="s">
        <v>134</v>
      </c>
      <c r="C13" s="151" t="str">
        <f t="shared" si="0"/>
        <v>00</v>
      </c>
      <c r="D13" s="151" t="str">
        <f t="shared" si="1"/>
        <v>00</v>
      </c>
      <c r="E13" s="149" t="str">
        <f t="shared" si="2"/>
        <v>900</v>
      </c>
      <c r="F13" s="129" t="str">
        <f t="shared" si="3"/>
        <v>4850.07</v>
      </c>
      <c r="G13" s="130" t="s">
        <v>151</v>
      </c>
      <c r="H13" s="141">
        <v>0</v>
      </c>
      <c r="I13" s="141">
        <v>105130</v>
      </c>
      <c r="J13" s="141"/>
      <c r="K13" s="141"/>
      <c r="L13" s="141"/>
      <c r="M13" s="141">
        <v>105130</v>
      </c>
      <c r="N13" s="166">
        <v>105130</v>
      </c>
      <c r="O13" s="167">
        <f t="shared" si="5"/>
        <v>105130</v>
      </c>
      <c r="Q13" s="177">
        <v>0</v>
      </c>
      <c r="R13" s="177">
        <v>0</v>
      </c>
      <c r="S13" s="178"/>
      <c r="T13" s="178"/>
      <c r="U13" s="178"/>
      <c r="V13" s="177">
        <v>0</v>
      </c>
      <c r="W13" s="177">
        <v>0</v>
      </c>
      <c r="X13" s="178">
        <f t="shared" si="4"/>
        <v>0</v>
      </c>
      <c r="Y13" s="143"/>
      <c r="Z13" s="179">
        <v>0</v>
      </c>
      <c r="AA13" s="179">
        <v>0</v>
      </c>
      <c r="AB13" s="180"/>
      <c r="AC13" s="180"/>
      <c r="AD13" s="180"/>
      <c r="AE13" s="179">
        <v>0</v>
      </c>
      <c r="AF13" s="179">
        <v>0</v>
      </c>
      <c r="AG13" s="180">
        <f t="shared" si="6"/>
        <v>0</v>
      </c>
      <c r="AH13" s="143"/>
      <c r="AI13" s="171">
        <f>IFERROR(VLOOKUP(B13,[2]rptBudgetaryBudgetCrossOrganiza!$A$1:$Z$44,5,FALSE),"0")</f>
        <v>0</v>
      </c>
      <c r="AJ13" s="171">
        <f>IFERROR(VLOOKUP(B13,[2]rptBudgetaryBudgetCrossOrganiza!$A$1:$Z$44,7,FALSE),"0")</f>
        <v>0</v>
      </c>
      <c r="AK13" s="171">
        <f t="shared" si="7"/>
        <v>0</v>
      </c>
      <c r="AL13" s="171">
        <f>IFERROR(VLOOKUP(B14,[2]rptBudgetaryBudgetCrossOrganiza!$A$1:$Z$44,10,FALSE),"0")</f>
        <v>0</v>
      </c>
      <c r="AM13" s="181"/>
      <c r="AN13" s="181"/>
      <c r="AO13" s="181"/>
      <c r="AP13" s="181"/>
      <c r="AQ13" s="181">
        <f t="shared" si="8"/>
        <v>0</v>
      </c>
      <c r="AR13" s="143"/>
      <c r="AS13" s="178"/>
      <c r="AT13" s="178"/>
      <c r="AU13" s="178"/>
      <c r="AV13" s="178"/>
      <c r="AW13" s="178"/>
      <c r="AX13" s="178"/>
      <c r="AY13" s="178"/>
      <c r="AZ13" s="178">
        <f t="shared" si="9"/>
        <v>0</v>
      </c>
      <c r="BA13" s="143"/>
      <c r="BB13" s="143"/>
      <c r="BC13" s="143"/>
      <c r="BD13" s="143"/>
    </row>
    <row r="14" spans="1:62" x14ac:dyDescent="0.2">
      <c r="A14" s="127">
        <v>10</v>
      </c>
      <c r="B14" s="128" t="s">
        <v>135</v>
      </c>
      <c r="C14" s="151" t="str">
        <f t="shared" si="0"/>
        <v>00</v>
      </c>
      <c r="D14" s="151" t="str">
        <f t="shared" si="1"/>
        <v>00</v>
      </c>
      <c r="E14" s="149" t="str">
        <f t="shared" si="2"/>
        <v>900</v>
      </c>
      <c r="F14" s="129" t="str">
        <f t="shared" si="3"/>
        <v>4900.01</v>
      </c>
      <c r="G14" s="130" t="s">
        <v>152</v>
      </c>
      <c r="H14" s="141">
        <v>0</v>
      </c>
      <c r="I14" s="141">
        <v>0</v>
      </c>
      <c r="J14" s="141"/>
      <c r="K14" s="141"/>
      <c r="L14" s="141"/>
      <c r="M14" s="141">
        <v>0</v>
      </c>
      <c r="N14" s="166">
        <v>0</v>
      </c>
      <c r="O14" s="167">
        <f t="shared" si="5"/>
        <v>0</v>
      </c>
      <c r="Q14" s="177">
        <v>0</v>
      </c>
      <c r="R14" s="177">
        <v>0</v>
      </c>
      <c r="S14" s="178"/>
      <c r="T14" s="178"/>
      <c r="U14" s="178"/>
      <c r="V14" s="177">
        <v>0</v>
      </c>
      <c r="W14" s="177">
        <v>0</v>
      </c>
      <c r="X14" s="178">
        <f t="shared" si="4"/>
        <v>0</v>
      </c>
      <c r="Y14" s="143"/>
      <c r="Z14" s="179">
        <v>0</v>
      </c>
      <c r="AA14" s="179">
        <v>0</v>
      </c>
      <c r="AB14" s="180"/>
      <c r="AC14" s="180"/>
      <c r="AD14" s="180"/>
      <c r="AE14" s="179">
        <v>0</v>
      </c>
      <c r="AF14" s="179">
        <v>0</v>
      </c>
      <c r="AG14" s="180">
        <f t="shared" si="6"/>
        <v>0</v>
      </c>
      <c r="AH14" s="143"/>
      <c r="AI14" s="171">
        <f>IFERROR(VLOOKUP(B14,[2]rptBudgetaryBudgetCrossOrganiza!$A$1:$Z$44,5,FALSE),"0")</f>
        <v>0</v>
      </c>
      <c r="AJ14" s="171">
        <f>IFERROR(VLOOKUP(B14,[2]rptBudgetaryBudgetCrossOrganiza!$A$1:$Z$44,7,FALSE),"0")</f>
        <v>0</v>
      </c>
      <c r="AK14" s="171">
        <f t="shared" si="7"/>
        <v>0</v>
      </c>
      <c r="AL14" s="171">
        <f>IFERROR(VLOOKUP(B15,[2]rptBudgetaryBudgetCrossOrganiza!$A$1:$Z$44,10,FALSE),"0")</f>
        <v>0</v>
      </c>
      <c r="AM14" s="181"/>
      <c r="AN14" s="181"/>
      <c r="AO14" s="181"/>
      <c r="AP14" s="181"/>
      <c r="AQ14" s="181">
        <f t="shared" si="8"/>
        <v>0</v>
      </c>
      <c r="AR14" s="143"/>
      <c r="AS14" s="178"/>
      <c r="AT14" s="178"/>
      <c r="AU14" s="178"/>
      <c r="AV14" s="178"/>
      <c r="AW14" s="178"/>
      <c r="AX14" s="178"/>
      <c r="AY14" s="178"/>
      <c r="AZ14" s="178">
        <f t="shared" si="9"/>
        <v>0</v>
      </c>
      <c r="BA14" s="143"/>
      <c r="BB14" s="143"/>
      <c r="BC14" s="143"/>
      <c r="BD14" s="143"/>
    </row>
    <row r="15" spans="1:62" x14ac:dyDescent="0.2">
      <c r="A15" s="127">
        <v>12</v>
      </c>
      <c r="B15" s="128" t="s">
        <v>136</v>
      </c>
      <c r="C15" s="151" t="str">
        <f t="shared" si="0"/>
        <v>00</v>
      </c>
      <c r="D15" s="151" t="str">
        <f t="shared" si="1"/>
        <v>00</v>
      </c>
      <c r="E15" s="149" t="str">
        <f t="shared" si="2"/>
        <v>900</v>
      </c>
      <c r="F15" s="129" t="str">
        <f t="shared" si="3"/>
        <v>4900.05</v>
      </c>
      <c r="G15" s="130" t="s">
        <v>153</v>
      </c>
      <c r="H15" s="141">
        <v>0</v>
      </c>
      <c r="I15" s="141">
        <v>0</v>
      </c>
      <c r="J15" s="141"/>
      <c r="K15" s="141"/>
      <c r="L15" s="141"/>
      <c r="M15" s="141">
        <v>0</v>
      </c>
      <c r="N15" s="166">
        <v>0</v>
      </c>
      <c r="O15" s="167">
        <f t="shared" si="5"/>
        <v>0</v>
      </c>
      <c r="Q15" s="177">
        <v>0</v>
      </c>
      <c r="R15" s="177">
        <v>0</v>
      </c>
      <c r="S15" s="178"/>
      <c r="T15" s="178"/>
      <c r="U15" s="178"/>
      <c r="V15" s="177">
        <v>0</v>
      </c>
      <c r="W15" s="177">
        <v>0</v>
      </c>
      <c r="X15" s="178">
        <f t="shared" si="4"/>
        <v>0</v>
      </c>
      <c r="Y15" s="143"/>
      <c r="Z15" s="179">
        <v>0</v>
      </c>
      <c r="AA15" s="179">
        <v>0</v>
      </c>
      <c r="AB15" s="180"/>
      <c r="AC15" s="180"/>
      <c r="AD15" s="180"/>
      <c r="AE15" s="179">
        <v>0</v>
      </c>
      <c r="AF15" s="179">
        <v>0</v>
      </c>
      <c r="AG15" s="180">
        <f t="shared" si="6"/>
        <v>0</v>
      </c>
      <c r="AH15" s="143"/>
      <c r="AI15" s="171">
        <f>IFERROR(VLOOKUP(B15,[2]rptBudgetaryBudgetCrossOrganiza!$A$1:$Z$44,5,FALSE),"0")</f>
        <v>0</v>
      </c>
      <c r="AJ15" s="171">
        <f>IFERROR(VLOOKUP(B15,[2]rptBudgetaryBudgetCrossOrganiza!$A$1:$Z$44,7,FALSE),"0")</f>
        <v>0</v>
      </c>
      <c r="AK15" s="171">
        <f t="shared" si="7"/>
        <v>0</v>
      </c>
      <c r="AL15" s="171">
        <f>IFERROR(VLOOKUP(B16,[2]rptBudgetaryBudgetCrossOrganiza!$A$1:$Z$44,10,FALSE),"0")</f>
        <v>0</v>
      </c>
      <c r="AM15" s="181"/>
      <c r="AN15" s="181"/>
      <c r="AO15" s="181"/>
      <c r="AP15" s="181"/>
      <c r="AQ15" s="181">
        <f t="shared" si="8"/>
        <v>0</v>
      </c>
      <c r="AR15" s="143"/>
      <c r="AS15" s="178"/>
      <c r="AT15" s="178"/>
      <c r="AU15" s="178"/>
      <c r="AV15" s="178"/>
      <c r="AW15" s="178"/>
      <c r="AX15" s="178"/>
      <c r="AY15" s="178"/>
      <c r="AZ15" s="178">
        <f t="shared" si="9"/>
        <v>0</v>
      </c>
      <c r="BA15" s="143"/>
      <c r="BB15" s="143"/>
      <c r="BC15" s="143"/>
      <c r="BD15" s="143"/>
    </row>
    <row r="16" spans="1:62" x14ac:dyDescent="0.2">
      <c r="A16" s="127">
        <v>12</v>
      </c>
      <c r="B16" s="128" t="s">
        <v>137</v>
      </c>
      <c r="C16" s="151" t="str">
        <f t="shared" si="0"/>
        <v>00</v>
      </c>
      <c r="D16" s="151" t="str">
        <f t="shared" si="1"/>
        <v>00</v>
      </c>
      <c r="E16" s="149" t="str">
        <f t="shared" si="2"/>
        <v>900</v>
      </c>
      <c r="F16" s="129" t="str">
        <f t="shared" si="3"/>
        <v>4900.25</v>
      </c>
      <c r="G16" s="130" t="s">
        <v>154</v>
      </c>
      <c r="H16" s="141">
        <v>0</v>
      </c>
      <c r="I16" s="141">
        <v>0</v>
      </c>
      <c r="J16" s="141"/>
      <c r="K16" s="141"/>
      <c r="L16" s="141"/>
      <c r="M16" s="141">
        <v>0</v>
      </c>
      <c r="N16" s="166">
        <v>0</v>
      </c>
      <c r="O16" s="167">
        <f t="shared" si="5"/>
        <v>0</v>
      </c>
      <c r="Q16" s="177">
        <v>0</v>
      </c>
      <c r="R16" s="177">
        <v>0</v>
      </c>
      <c r="S16" s="178"/>
      <c r="T16" s="178"/>
      <c r="U16" s="178"/>
      <c r="V16" s="177">
        <v>0</v>
      </c>
      <c r="W16" s="177">
        <v>0</v>
      </c>
      <c r="X16" s="178">
        <f t="shared" si="4"/>
        <v>0</v>
      </c>
      <c r="Y16" s="143"/>
      <c r="Z16" s="179">
        <v>0</v>
      </c>
      <c r="AA16" s="179">
        <v>0</v>
      </c>
      <c r="AB16" s="180"/>
      <c r="AC16" s="180"/>
      <c r="AD16" s="180"/>
      <c r="AE16" s="179">
        <v>0</v>
      </c>
      <c r="AF16" s="179">
        <v>0</v>
      </c>
      <c r="AG16" s="180">
        <f t="shared" si="6"/>
        <v>0</v>
      </c>
      <c r="AH16" s="143"/>
      <c r="AI16" s="171">
        <f>IFERROR(VLOOKUP(B16,[2]rptBudgetaryBudgetCrossOrganiza!$A$1:$Z$44,5,FALSE),"0")</f>
        <v>0</v>
      </c>
      <c r="AJ16" s="171">
        <f>IFERROR(VLOOKUP(B16,[2]rptBudgetaryBudgetCrossOrganiza!$A$1:$Z$44,7,FALSE),"0")</f>
        <v>0</v>
      </c>
      <c r="AK16" s="171">
        <f t="shared" si="7"/>
        <v>0</v>
      </c>
      <c r="AL16" s="171">
        <f>IFERROR(VLOOKUP(B17,[2]rptBudgetaryBudgetCrossOrganiza!$A$1:$Z$44,10,FALSE),"0")</f>
        <v>0</v>
      </c>
      <c r="AM16" s="181"/>
      <c r="AN16" s="181"/>
      <c r="AO16" s="181"/>
      <c r="AP16" s="181"/>
      <c r="AQ16" s="181">
        <f t="shared" si="8"/>
        <v>0</v>
      </c>
      <c r="AR16" s="143"/>
      <c r="AS16" s="178"/>
      <c r="AT16" s="178"/>
      <c r="AU16" s="178"/>
      <c r="AV16" s="178"/>
      <c r="AW16" s="178"/>
      <c r="AX16" s="178"/>
      <c r="AY16" s="178"/>
      <c r="AZ16" s="178">
        <f t="shared" si="9"/>
        <v>0</v>
      </c>
      <c r="BA16" s="143"/>
      <c r="BB16" s="143"/>
      <c r="BC16" s="143"/>
      <c r="BD16" s="143"/>
    </row>
    <row r="17" spans="1:56" x14ac:dyDescent="0.2">
      <c r="A17" s="127">
        <v>12</v>
      </c>
      <c r="B17" s="128" t="s">
        <v>139</v>
      </c>
      <c r="C17" s="151" t="str">
        <f t="shared" si="0"/>
        <v>00</v>
      </c>
      <c r="D17" s="151" t="str">
        <f t="shared" si="1"/>
        <v>00</v>
      </c>
      <c r="E17" s="149" t="str">
        <f t="shared" si="2"/>
        <v>900</v>
      </c>
      <c r="F17" s="129" t="str">
        <f t="shared" si="3"/>
        <v>4900.33</v>
      </c>
      <c r="G17" s="130" t="s">
        <v>155</v>
      </c>
      <c r="H17" s="141">
        <v>0</v>
      </c>
      <c r="I17" s="141">
        <v>0</v>
      </c>
      <c r="J17" s="141"/>
      <c r="K17" s="141"/>
      <c r="L17" s="141"/>
      <c r="M17" s="141">
        <v>0</v>
      </c>
      <c r="N17" s="166">
        <v>0</v>
      </c>
      <c r="O17" s="167">
        <f t="shared" si="5"/>
        <v>0</v>
      </c>
      <c r="Q17" s="177">
        <v>0</v>
      </c>
      <c r="R17" s="177">
        <v>0</v>
      </c>
      <c r="S17" s="178"/>
      <c r="T17" s="178"/>
      <c r="U17" s="178"/>
      <c r="V17" s="177">
        <v>0</v>
      </c>
      <c r="W17" s="177">
        <v>0</v>
      </c>
      <c r="X17" s="178">
        <f t="shared" si="4"/>
        <v>0</v>
      </c>
      <c r="Y17" s="143"/>
      <c r="Z17" s="179">
        <v>0</v>
      </c>
      <c r="AA17" s="179">
        <v>0</v>
      </c>
      <c r="AB17" s="180"/>
      <c r="AC17" s="180"/>
      <c r="AD17" s="180"/>
      <c r="AE17" s="179">
        <v>0</v>
      </c>
      <c r="AF17" s="179">
        <v>0</v>
      </c>
      <c r="AG17" s="180">
        <f t="shared" si="6"/>
        <v>0</v>
      </c>
      <c r="AH17" s="143"/>
      <c r="AI17" s="171">
        <f>IFERROR(VLOOKUP(B17,[2]rptBudgetaryBudgetCrossOrganiza!$A$1:$Z$44,5,FALSE),"0")</f>
        <v>0</v>
      </c>
      <c r="AJ17" s="171">
        <f>IFERROR(VLOOKUP(B17,[2]rptBudgetaryBudgetCrossOrganiza!$A$1:$Z$44,7,FALSE),"0")</f>
        <v>0</v>
      </c>
      <c r="AK17" s="171">
        <f t="shared" si="7"/>
        <v>0</v>
      </c>
      <c r="AL17" s="171">
        <f>IFERROR(VLOOKUP(B18,[2]rptBudgetaryBudgetCrossOrganiza!$A$1:$Z$44,10,FALSE),"0")</f>
        <v>533101.74</v>
      </c>
      <c r="AM17" s="181"/>
      <c r="AN17" s="181"/>
      <c r="AO17" s="181"/>
      <c r="AP17" s="181"/>
      <c r="AQ17" s="181">
        <f t="shared" si="8"/>
        <v>0</v>
      </c>
      <c r="AR17" s="143"/>
      <c r="AS17" s="178"/>
      <c r="AT17" s="178"/>
      <c r="AU17" s="178"/>
      <c r="AV17" s="178"/>
      <c r="AW17" s="178"/>
      <c r="AX17" s="178"/>
      <c r="AY17" s="178"/>
      <c r="AZ17" s="178">
        <f t="shared" si="9"/>
        <v>0</v>
      </c>
      <c r="BA17" s="143"/>
      <c r="BB17" s="143"/>
      <c r="BC17" s="143"/>
      <c r="BD17" s="143"/>
    </row>
    <row r="18" spans="1:56" x14ac:dyDescent="0.2">
      <c r="A18" s="127">
        <v>1</v>
      </c>
      <c r="B18" s="128" t="s">
        <v>122</v>
      </c>
      <c r="C18" s="151" t="str">
        <f t="shared" si="0"/>
        <v>13</v>
      </c>
      <c r="D18" s="151" t="str">
        <f t="shared" si="1"/>
        <v>00</v>
      </c>
      <c r="E18" s="149" t="str">
        <f t="shared" si="2"/>
        <v>900</v>
      </c>
      <c r="F18" s="129" t="str">
        <f t="shared" si="3"/>
        <v>4540.07</v>
      </c>
      <c r="G18" s="130" t="s">
        <v>141</v>
      </c>
      <c r="H18" s="141">
        <v>475000</v>
      </c>
      <c r="I18" s="141">
        <v>475000</v>
      </c>
      <c r="J18" s="141"/>
      <c r="K18" s="141"/>
      <c r="L18" s="141"/>
      <c r="M18" s="141">
        <v>690940.27</v>
      </c>
      <c r="N18" s="166">
        <v>690940.27</v>
      </c>
      <c r="O18" s="167">
        <f t="shared" si="5"/>
        <v>215940.27000000002</v>
      </c>
      <c r="Q18" s="177">
        <v>500000</v>
      </c>
      <c r="R18" s="177">
        <v>500000</v>
      </c>
      <c r="S18" s="178"/>
      <c r="T18" s="178"/>
      <c r="U18" s="178"/>
      <c r="V18" s="177">
        <v>404451.54</v>
      </c>
      <c r="W18" s="177">
        <v>404451.54</v>
      </c>
      <c r="X18" s="178">
        <f t="shared" si="4"/>
        <v>-95548.460000000021</v>
      </c>
      <c r="Y18" s="143"/>
      <c r="Z18" s="179">
        <v>505200</v>
      </c>
      <c r="AA18" s="179">
        <v>505200</v>
      </c>
      <c r="AB18" s="180"/>
      <c r="AC18" s="180"/>
      <c r="AD18" s="180"/>
      <c r="AE18" s="179">
        <v>1083465.32</v>
      </c>
      <c r="AF18" s="179">
        <v>1083465.32</v>
      </c>
      <c r="AG18" s="180">
        <f t="shared" si="6"/>
        <v>578265.32000000007</v>
      </c>
      <c r="AH18" s="143"/>
      <c r="AI18" s="171">
        <f>IFERROR(VLOOKUP(B18,[2]rptBudgetaryBudgetCrossOrganiza!$A$1:$Z$44,5,FALSE),"0")</f>
        <v>505200</v>
      </c>
      <c r="AJ18" s="171">
        <f>IFERROR(VLOOKUP(B18,[2]rptBudgetaryBudgetCrossOrganiza!$A$1:$Z$44,7,FALSE),"0")</f>
        <v>505200</v>
      </c>
      <c r="AK18" s="171">
        <f t="shared" si="7"/>
        <v>505200</v>
      </c>
      <c r="AL18" s="171">
        <f>IFERROR(VLOOKUP(B19,[2]rptBudgetaryBudgetCrossOrganiza!$A$1:$Z$44,10,FALSE),"0")</f>
        <v>40564.160000000003</v>
      </c>
      <c r="AM18" s="181"/>
      <c r="AN18" s="181"/>
      <c r="AO18" s="181"/>
      <c r="AP18" s="181"/>
      <c r="AQ18" s="181">
        <f t="shared" si="8"/>
        <v>-505200</v>
      </c>
      <c r="AR18" s="143"/>
      <c r="AS18" s="178"/>
      <c r="AT18" s="178"/>
      <c r="AU18" s="178"/>
      <c r="AV18" s="178"/>
      <c r="AW18" s="178"/>
      <c r="AX18" s="178"/>
      <c r="AY18" s="178"/>
      <c r="AZ18" s="178">
        <f t="shared" si="9"/>
        <v>0</v>
      </c>
      <c r="BA18" s="143"/>
      <c r="BB18" s="143"/>
      <c r="BC18" s="143"/>
      <c r="BD18" s="143"/>
    </row>
    <row r="19" spans="1:56" x14ac:dyDescent="0.2">
      <c r="A19" s="127">
        <v>1</v>
      </c>
      <c r="B19" s="128" t="s">
        <v>124</v>
      </c>
      <c r="C19" s="151" t="str">
        <f t="shared" si="0"/>
        <v>13</v>
      </c>
      <c r="D19" s="151" t="str">
        <f t="shared" si="1"/>
        <v>00</v>
      </c>
      <c r="E19" s="149" t="str">
        <f t="shared" si="2"/>
        <v>900</v>
      </c>
      <c r="F19" s="129" t="str">
        <f t="shared" si="3"/>
        <v>4540.08</v>
      </c>
      <c r="G19" s="130" t="s">
        <v>142</v>
      </c>
      <c r="H19" s="141">
        <v>5100</v>
      </c>
      <c r="I19" s="141">
        <v>5100</v>
      </c>
      <c r="J19" s="141"/>
      <c r="K19" s="141"/>
      <c r="L19" s="141"/>
      <c r="M19" s="141">
        <v>12718.13</v>
      </c>
      <c r="N19" s="166">
        <v>12718.13</v>
      </c>
      <c r="O19" s="167">
        <f t="shared" si="5"/>
        <v>7618.1299999999992</v>
      </c>
      <c r="Q19" s="177">
        <v>7500</v>
      </c>
      <c r="R19" s="177">
        <v>7500</v>
      </c>
      <c r="S19" s="178"/>
      <c r="T19" s="178"/>
      <c r="U19" s="178"/>
      <c r="V19" s="177">
        <v>12447.99</v>
      </c>
      <c r="W19" s="177">
        <v>12447.99</v>
      </c>
      <c r="X19" s="178">
        <f t="shared" si="4"/>
        <v>4947.99</v>
      </c>
      <c r="Y19" s="143"/>
      <c r="Z19" s="179">
        <v>7500</v>
      </c>
      <c r="AA19" s="179">
        <v>7500</v>
      </c>
      <c r="AB19" s="180"/>
      <c r="AC19" s="180"/>
      <c r="AD19" s="180"/>
      <c r="AE19" s="179">
        <v>49869.760000000002</v>
      </c>
      <c r="AF19" s="179">
        <v>49869.760000000002</v>
      </c>
      <c r="AG19" s="180">
        <f t="shared" si="6"/>
        <v>42369.760000000002</v>
      </c>
      <c r="AH19" s="143"/>
      <c r="AI19" s="171">
        <f>IFERROR(VLOOKUP(B19,[2]rptBudgetaryBudgetCrossOrganiza!$A$1:$Z$44,5,FALSE),"0")</f>
        <v>7500</v>
      </c>
      <c r="AJ19" s="171">
        <f>IFERROR(VLOOKUP(B19,[2]rptBudgetaryBudgetCrossOrganiza!$A$1:$Z$44,7,FALSE),"0")</f>
        <v>7500</v>
      </c>
      <c r="AK19" s="171">
        <f t="shared" si="7"/>
        <v>7500</v>
      </c>
      <c r="AL19" s="171">
        <f>IFERROR(VLOOKUP(B20,[2]rptBudgetaryBudgetCrossOrganiza!$A$1:$Z$44,10,FALSE),"0")</f>
        <v>238.8</v>
      </c>
      <c r="AM19" s="181"/>
      <c r="AN19" s="181"/>
      <c r="AO19" s="181"/>
      <c r="AP19" s="181"/>
      <c r="AQ19" s="181">
        <f t="shared" si="8"/>
        <v>-7500</v>
      </c>
      <c r="AR19" s="143"/>
      <c r="AS19" s="178"/>
      <c r="AT19" s="178"/>
      <c r="AU19" s="178"/>
      <c r="AV19" s="178"/>
      <c r="AW19" s="178"/>
      <c r="AX19" s="178"/>
      <c r="AY19" s="178"/>
      <c r="AZ19" s="178">
        <f t="shared" si="9"/>
        <v>0</v>
      </c>
      <c r="BA19" s="143"/>
      <c r="BB19" s="143"/>
      <c r="BC19" s="143"/>
      <c r="BD19" s="143"/>
    </row>
    <row r="20" spans="1:56" x14ac:dyDescent="0.2">
      <c r="A20" s="127">
        <v>1</v>
      </c>
      <c r="B20" s="128" t="s">
        <v>126</v>
      </c>
      <c r="C20" s="151" t="str">
        <f t="shared" si="0"/>
        <v>13</v>
      </c>
      <c r="D20" s="151" t="str">
        <f t="shared" si="1"/>
        <v>00</v>
      </c>
      <c r="E20" s="149" t="str">
        <f t="shared" si="2"/>
        <v>900</v>
      </c>
      <c r="F20" s="129" t="str">
        <f t="shared" si="3"/>
        <v>4540.09</v>
      </c>
      <c r="G20" s="130" t="s">
        <v>143</v>
      </c>
      <c r="H20" s="141">
        <v>0</v>
      </c>
      <c r="I20" s="141">
        <v>0</v>
      </c>
      <c r="J20" s="141"/>
      <c r="K20" s="141"/>
      <c r="L20" s="141"/>
      <c r="M20" s="141">
        <v>132055.81</v>
      </c>
      <c r="N20" s="166">
        <v>132055.81</v>
      </c>
      <c r="O20" s="167">
        <f t="shared" si="5"/>
        <v>132055.81</v>
      </c>
      <c r="Q20" s="177">
        <v>0</v>
      </c>
      <c r="R20" s="177">
        <v>0</v>
      </c>
      <c r="S20" s="178"/>
      <c r="T20" s="178"/>
      <c r="U20" s="178"/>
      <c r="V20" s="177">
        <v>74687</v>
      </c>
      <c r="W20" s="177">
        <v>74687</v>
      </c>
      <c r="X20" s="178">
        <f t="shared" si="4"/>
        <v>74687</v>
      </c>
      <c r="Y20" s="143"/>
      <c r="Z20" s="179">
        <v>0</v>
      </c>
      <c r="AA20" s="179">
        <v>0</v>
      </c>
      <c r="AB20" s="180"/>
      <c r="AC20" s="180"/>
      <c r="AD20" s="180"/>
      <c r="AE20" s="179">
        <v>28900.55</v>
      </c>
      <c r="AF20" s="179">
        <v>28900.55</v>
      </c>
      <c r="AG20" s="180">
        <f t="shared" si="6"/>
        <v>28900.55</v>
      </c>
      <c r="AH20" s="143"/>
      <c r="AI20" s="171">
        <f>IFERROR(VLOOKUP(B20,[2]rptBudgetaryBudgetCrossOrganiza!$A$1:$Z$44,5,FALSE),"0")</f>
        <v>0</v>
      </c>
      <c r="AJ20" s="171">
        <f>IFERROR(VLOOKUP(B20,[2]rptBudgetaryBudgetCrossOrganiza!$A$1:$Z$44,7,FALSE),"0")</f>
        <v>0</v>
      </c>
      <c r="AK20" s="171">
        <f t="shared" si="7"/>
        <v>0</v>
      </c>
      <c r="AL20" s="171">
        <f>IFERROR(VLOOKUP(B21,[2]rptBudgetaryBudgetCrossOrganiza!$A$1:$Z$44,10,FALSE),"0")</f>
        <v>0</v>
      </c>
      <c r="AM20" s="181"/>
      <c r="AN20" s="181"/>
      <c r="AO20" s="181"/>
      <c r="AP20" s="181"/>
      <c r="AQ20" s="181">
        <f t="shared" si="8"/>
        <v>0</v>
      </c>
      <c r="AR20" s="143"/>
      <c r="AS20" s="178"/>
      <c r="AT20" s="178"/>
      <c r="AU20" s="178"/>
      <c r="AV20" s="178"/>
      <c r="AW20" s="178"/>
      <c r="AX20" s="178"/>
      <c r="AY20" s="178"/>
      <c r="AZ20" s="178">
        <f t="shared" si="9"/>
        <v>0</v>
      </c>
      <c r="BA20" s="143"/>
      <c r="BB20" s="143"/>
      <c r="BC20" s="143"/>
      <c r="BD20" s="143"/>
    </row>
    <row r="21" spans="1:56" x14ac:dyDescent="0.2">
      <c r="A21" s="127">
        <v>3</v>
      </c>
      <c r="B21" s="128" t="s">
        <v>132</v>
      </c>
      <c r="C21" s="151" t="str">
        <f t="shared" si="0"/>
        <v>13</v>
      </c>
      <c r="D21" s="151" t="str">
        <f t="shared" si="1"/>
        <v>00</v>
      </c>
      <c r="E21" s="149" t="str">
        <f t="shared" si="2"/>
        <v>900</v>
      </c>
      <c r="F21" s="129" t="str">
        <f t="shared" si="3"/>
        <v>4850.01</v>
      </c>
      <c r="G21" s="130" t="s">
        <v>149</v>
      </c>
      <c r="H21" s="141">
        <v>0</v>
      </c>
      <c r="I21" s="141">
        <v>0</v>
      </c>
      <c r="J21" s="141"/>
      <c r="K21" s="141"/>
      <c r="L21" s="141"/>
      <c r="M21" s="141">
        <v>0</v>
      </c>
      <c r="N21" s="166">
        <v>0</v>
      </c>
      <c r="O21" s="167">
        <f t="shared" si="5"/>
        <v>0</v>
      </c>
      <c r="Q21" s="177">
        <v>0</v>
      </c>
      <c r="R21" s="177">
        <v>0</v>
      </c>
      <c r="S21" s="178"/>
      <c r="T21" s="178"/>
      <c r="U21" s="178"/>
      <c r="V21" s="177">
        <v>0</v>
      </c>
      <c r="W21" s="177">
        <v>0</v>
      </c>
      <c r="X21" s="178">
        <f t="shared" si="4"/>
        <v>0</v>
      </c>
      <c r="Y21" s="143"/>
      <c r="Z21" s="179">
        <v>0</v>
      </c>
      <c r="AA21" s="179">
        <v>0</v>
      </c>
      <c r="AB21" s="180"/>
      <c r="AC21" s="180"/>
      <c r="AD21" s="180"/>
      <c r="AE21" s="179">
        <v>0</v>
      </c>
      <c r="AF21" s="179">
        <v>0</v>
      </c>
      <c r="AG21" s="180">
        <f t="shared" si="6"/>
        <v>0</v>
      </c>
      <c r="AH21" s="143"/>
      <c r="AI21" s="171">
        <f>IFERROR(VLOOKUP(B21,[2]rptBudgetaryBudgetCrossOrganiza!$A$1:$Z$44,5,FALSE),"0")</f>
        <v>0</v>
      </c>
      <c r="AJ21" s="171">
        <f>IFERROR(VLOOKUP(B21,[2]rptBudgetaryBudgetCrossOrganiza!$A$1:$Z$44,7,FALSE),"0")</f>
        <v>0</v>
      </c>
      <c r="AK21" s="171">
        <f t="shared" si="7"/>
        <v>0</v>
      </c>
      <c r="AL21" s="171">
        <f>IFERROR(VLOOKUP(B22,[2]rptBudgetaryBudgetCrossOrganiza!$A$1:$Z$44,10,FALSE),"0")</f>
        <v>0</v>
      </c>
      <c r="AM21" s="181"/>
      <c r="AN21" s="181"/>
      <c r="AO21" s="181"/>
      <c r="AP21" s="181"/>
      <c r="AQ21" s="181">
        <f t="shared" si="8"/>
        <v>0</v>
      </c>
      <c r="AR21" s="143"/>
      <c r="AS21" s="178"/>
      <c r="AT21" s="178"/>
      <c r="AU21" s="178"/>
      <c r="AV21" s="178"/>
      <c r="AW21" s="178"/>
      <c r="AX21" s="178"/>
      <c r="AY21" s="178"/>
      <c r="AZ21" s="178">
        <f t="shared" si="9"/>
        <v>0</v>
      </c>
      <c r="BA21" s="143"/>
      <c r="BB21" s="143"/>
      <c r="BC21" s="143"/>
      <c r="BD21" s="143"/>
    </row>
    <row r="22" spans="1:56" x14ac:dyDescent="0.2">
      <c r="A22" s="127">
        <v>12</v>
      </c>
      <c r="B22" s="128" t="s">
        <v>138</v>
      </c>
      <c r="C22" s="151" t="str">
        <f t="shared" si="0"/>
        <v>13</v>
      </c>
      <c r="D22" s="151" t="str">
        <f t="shared" si="1"/>
        <v>00</v>
      </c>
      <c r="E22" s="149" t="str">
        <f t="shared" si="2"/>
        <v>900</v>
      </c>
      <c r="F22" s="129" t="str">
        <f t="shared" si="3"/>
        <v>4900.25</v>
      </c>
      <c r="G22" s="130" t="s">
        <v>154</v>
      </c>
      <c r="H22" s="141">
        <v>0</v>
      </c>
      <c r="I22" s="141">
        <v>0</v>
      </c>
      <c r="J22" s="141"/>
      <c r="K22" s="141"/>
      <c r="L22" s="141"/>
      <c r="M22" s="141">
        <v>0</v>
      </c>
      <c r="N22" s="141">
        <v>0</v>
      </c>
      <c r="O22" s="167">
        <f t="shared" si="5"/>
        <v>0</v>
      </c>
      <c r="Q22" s="177">
        <v>0</v>
      </c>
      <c r="R22" s="177">
        <v>1850000</v>
      </c>
      <c r="S22" s="178"/>
      <c r="T22" s="178"/>
      <c r="U22" s="178"/>
      <c r="V22" s="177">
        <v>1850000</v>
      </c>
      <c r="W22" s="178">
        <v>1850000</v>
      </c>
      <c r="X22" s="178">
        <f t="shared" si="4"/>
        <v>0</v>
      </c>
      <c r="Y22" s="143"/>
      <c r="Z22" s="179">
        <v>0</v>
      </c>
      <c r="AA22" s="179">
        <v>0</v>
      </c>
      <c r="AB22" s="180"/>
      <c r="AC22" s="180"/>
      <c r="AD22" s="180"/>
      <c r="AE22" s="179">
        <v>0</v>
      </c>
      <c r="AF22" s="179">
        <v>0</v>
      </c>
      <c r="AG22" s="180">
        <f t="shared" si="6"/>
        <v>0</v>
      </c>
      <c r="AH22" s="143"/>
      <c r="AI22" s="171">
        <f>IFERROR(VLOOKUP(B22,[2]rptBudgetaryBudgetCrossOrganiza!$A$1:$Z$44,5,FALSE),"0")</f>
        <v>0</v>
      </c>
      <c r="AJ22" s="171">
        <f>IFERROR(VLOOKUP(B22,[2]rptBudgetaryBudgetCrossOrganiza!$A$1:$Z$44,7,FALSE),"0")</f>
        <v>0</v>
      </c>
      <c r="AK22" s="171">
        <f t="shared" si="7"/>
        <v>0</v>
      </c>
      <c r="AL22" s="171" t="str">
        <f>IFERROR(VLOOKUP(B23,[2]rptBudgetaryBudgetCrossOrganiza!$A$1:$Z$44,10,FALSE),"0")</f>
        <v>0</v>
      </c>
      <c r="AM22" s="181"/>
      <c r="AN22" s="181"/>
      <c r="AO22" s="181"/>
      <c r="AP22" s="181"/>
      <c r="AQ22" s="181">
        <f t="shared" si="8"/>
        <v>0</v>
      </c>
      <c r="AR22" s="143"/>
      <c r="AS22" s="178"/>
      <c r="AT22" s="178"/>
      <c r="AU22" s="178"/>
      <c r="AV22" s="178"/>
      <c r="AW22" s="178"/>
      <c r="AX22" s="178"/>
      <c r="AY22" s="178"/>
      <c r="AZ22" s="178">
        <f t="shared" si="9"/>
        <v>0</v>
      </c>
      <c r="BA22" s="143"/>
      <c r="BB22" s="143"/>
      <c r="BC22" s="143"/>
      <c r="BD22" s="143"/>
    </row>
    <row r="23" spans="1:56" x14ac:dyDescent="0.2">
      <c r="H23" s="143">
        <f>SUM(H3:H22)</f>
        <v>2747150</v>
      </c>
      <c r="I23" s="143">
        <f t="shared" ref="I23:O23" si="10">SUM(I3:I22)</f>
        <v>2852280</v>
      </c>
      <c r="J23" s="143">
        <f t="shared" si="10"/>
        <v>0</v>
      </c>
      <c r="K23" s="143">
        <f t="shared" si="10"/>
        <v>0</v>
      </c>
      <c r="L23" s="143">
        <f t="shared" si="10"/>
        <v>0</v>
      </c>
      <c r="M23" s="143">
        <f t="shared" si="10"/>
        <v>5093994.6199999992</v>
      </c>
      <c r="N23" s="143">
        <f t="shared" si="10"/>
        <v>5093994.6199999992</v>
      </c>
      <c r="O23" s="143">
        <f t="shared" si="10"/>
        <v>2346844.62</v>
      </c>
      <c r="Q23" s="143">
        <f>SUM(Q3:Q22)</f>
        <v>3855660</v>
      </c>
      <c r="R23" s="143">
        <f t="shared" ref="R23:X23" si="11">SUM(R3:R22)</f>
        <v>5705660</v>
      </c>
      <c r="S23" s="143">
        <f t="shared" si="11"/>
        <v>0</v>
      </c>
      <c r="T23" s="143">
        <f t="shared" si="11"/>
        <v>0</v>
      </c>
      <c r="U23" s="143">
        <f t="shared" si="11"/>
        <v>0</v>
      </c>
      <c r="V23" s="143">
        <f t="shared" si="11"/>
        <v>5899027.7200000007</v>
      </c>
      <c r="W23" s="143">
        <f t="shared" si="11"/>
        <v>5899027.7200000007</v>
      </c>
      <c r="X23" s="143">
        <f t="shared" si="11"/>
        <v>193367.71999999997</v>
      </c>
      <c r="Y23" s="143"/>
      <c r="Z23" s="143">
        <f>SUM(Z3:Z22)</f>
        <v>4014225</v>
      </c>
      <c r="AA23" s="143">
        <f t="shared" ref="AA23:AG23" si="12">SUM(AA3:AA22)</f>
        <v>4014225</v>
      </c>
      <c r="AB23" s="143">
        <f t="shared" si="12"/>
        <v>0</v>
      </c>
      <c r="AC23" s="143">
        <f t="shared" si="12"/>
        <v>0</v>
      </c>
      <c r="AD23" s="143">
        <f t="shared" si="12"/>
        <v>0</v>
      </c>
      <c r="AE23" s="143">
        <f t="shared" si="12"/>
        <v>4117492.09</v>
      </c>
      <c r="AF23" s="143">
        <f t="shared" si="12"/>
        <v>4117492.09</v>
      </c>
      <c r="AG23" s="143">
        <f t="shared" si="12"/>
        <v>103267.09000000016</v>
      </c>
      <c r="AH23" s="143"/>
      <c r="AI23" s="143">
        <f>SUM(AI3:AI22)</f>
        <v>4014225</v>
      </c>
      <c r="AJ23" s="143">
        <f t="shared" ref="AJ23:AP23" si="13">SUM(AJ3:AJ22)</f>
        <v>4014225</v>
      </c>
      <c r="AK23" s="143">
        <f t="shared" si="13"/>
        <v>4014225</v>
      </c>
      <c r="AL23" s="143">
        <f t="shared" si="13"/>
        <v>2081118.55</v>
      </c>
      <c r="AM23" s="143">
        <f t="shared" si="13"/>
        <v>0</v>
      </c>
      <c r="AN23" s="143">
        <f t="shared" si="13"/>
        <v>0</v>
      </c>
      <c r="AO23" s="143">
        <f t="shared" si="13"/>
        <v>0</v>
      </c>
      <c r="AP23" s="143">
        <f t="shared" si="13"/>
        <v>0</v>
      </c>
      <c r="AQ23" s="143">
        <f>SUM(AQ3:AQ22)</f>
        <v>-4014225</v>
      </c>
      <c r="AR23" s="143"/>
      <c r="AS23" s="143">
        <f>SUM(AS3:AS11)</f>
        <v>0</v>
      </c>
      <c r="AT23" s="143">
        <f t="shared" ref="AT23:AZ23" si="14">SUM(AT3:AT11)</f>
        <v>0</v>
      </c>
      <c r="AU23" s="143">
        <f t="shared" si="14"/>
        <v>0</v>
      </c>
      <c r="AV23" s="143">
        <f t="shared" si="14"/>
        <v>0</v>
      </c>
      <c r="AW23" s="143">
        <f t="shared" si="14"/>
        <v>0</v>
      </c>
      <c r="AX23" s="143">
        <f t="shared" si="14"/>
        <v>0</v>
      </c>
      <c r="AY23" s="143">
        <f t="shared" si="14"/>
        <v>0</v>
      </c>
      <c r="AZ23" s="143">
        <f t="shared" si="14"/>
        <v>0</v>
      </c>
      <c r="BA23" s="143"/>
      <c r="BB23" s="143"/>
      <c r="BC23" s="143"/>
      <c r="BD23" s="143"/>
    </row>
  </sheetData>
  <sortState ref="A3:WWX22">
    <sortCondition ref="B3:B22"/>
  </sortState>
  <mergeCells count="5">
    <mergeCell ref="H1:N1"/>
    <mergeCell ref="Q1:X1"/>
    <mergeCell ref="Z1:AG1"/>
    <mergeCell ref="AI1:AQ1"/>
    <mergeCell ref="AS1:AZ1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activeCell="C13" sqref="C13:C20"/>
    </sheetView>
  </sheetViews>
  <sheetFormatPr defaultColWidth="9.140625" defaultRowHeight="15" x14ac:dyDescent="0.25"/>
  <cols>
    <col min="1" max="1" width="1.7109375" customWidth="1"/>
    <col min="2" max="2" width="22.85546875" customWidth="1"/>
    <col min="3" max="3" width="42.42578125" customWidth="1"/>
    <col min="4" max="4" width="13.7109375" customWidth="1"/>
    <col min="5" max="5" width="1.7109375" customWidth="1"/>
    <col min="6" max="6" width="14.5703125" customWidth="1"/>
    <col min="7" max="7" width="1.7109375" customWidth="1"/>
    <col min="8" max="8" width="14.28515625" bestFit="1" customWidth="1"/>
    <col min="9" max="9" width="1.7109375" customWidth="1"/>
    <col min="10" max="10" width="14.5703125" customWidth="1"/>
    <col min="11" max="11" width="1.7109375" customWidth="1"/>
    <col min="12" max="12" width="13.7109375" customWidth="1"/>
    <col min="13" max="13" width="1.7109375" customWidth="1"/>
    <col min="14" max="14" width="13.7109375" customWidth="1"/>
    <col min="15" max="15" width="1.7109375" customWidth="1"/>
    <col min="16" max="16" width="13.7109375" customWidth="1"/>
    <col min="17" max="17" width="1.7109375" customWidth="1"/>
    <col min="18" max="18" width="13.7109375" customWidth="1"/>
    <col min="19" max="19" width="2" customWidth="1"/>
    <col min="20" max="20" width="14.85546875" style="154" customWidth="1"/>
    <col min="22" max="22" width="10.28515625" bestFit="1" customWidth="1"/>
    <col min="257" max="257" width="1.7109375" customWidth="1"/>
    <col min="258" max="258" width="22.85546875" customWidth="1"/>
    <col min="259" max="259" width="42.42578125" customWidth="1"/>
    <col min="260" max="260" width="13.7109375" customWidth="1"/>
    <col min="261" max="261" width="1.7109375" customWidth="1"/>
    <col min="262" max="262" width="14.5703125" customWidth="1"/>
    <col min="263" max="263" width="1.7109375" customWidth="1"/>
    <col min="264" max="264" width="14.28515625" bestFit="1" customWidth="1"/>
    <col min="265" max="265" width="1.7109375" customWidth="1"/>
    <col min="266" max="266" width="14.5703125" customWidth="1"/>
    <col min="267" max="267" width="1.7109375" customWidth="1"/>
    <col min="268" max="268" width="13.7109375" customWidth="1"/>
    <col min="269" max="269" width="1.7109375" customWidth="1"/>
    <col min="270" max="270" width="13.7109375" customWidth="1"/>
    <col min="271" max="271" width="1.7109375" customWidth="1"/>
    <col min="272" max="272" width="13.7109375" customWidth="1"/>
    <col min="273" max="273" width="1.7109375" customWidth="1"/>
    <col min="274" max="274" width="13.7109375" customWidth="1"/>
    <col min="275" max="275" width="2" customWidth="1"/>
    <col min="276" max="276" width="14.85546875" customWidth="1"/>
    <col min="278" max="278" width="10.28515625" bestFit="1" customWidth="1"/>
    <col min="513" max="513" width="1.7109375" customWidth="1"/>
    <col min="514" max="514" width="22.85546875" customWidth="1"/>
    <col min="515" max="515" width="42.42578125" customWidth="1"/>
    <col min="516" max="516" width="13.7109375" customWidth="1"/>
    <col min="517" max="517" width="1.7109375" customWidth="1"/>
    <col min="518" max="518" width="14.5703125" customWidth="1"/>
    <col min="519" max="519" width="1.7109375" customWidth="1"/>
    <col min="520" max="520" width="14.28515625" bestFit="1" customWidth="1"/>
    <col min="521" max="521" width="1.7109375" customWidth="1"/>
    <col min="522" max="522" width="14.5703125" customWidth="1"/>
    <col min="523" max="523" width="1.7109375" customWidth="1"/>
    <col min="524" max="524" width="13.7109375" customWidth="1"/>
    <col min="525" max="525" width="1.7109375" customWidth="1"/>
    <col min="526" max="526" width="13.7109375" customWidth="1"/>
    <col min="527" max="527" width="1.7109375" customWidth="1"/>
    <col min="528" max="528" width="13.7109375" customWidth="1"/>
    <col min="529" max="529" width="1.7109375" customWidth="1"/>
    <col min="530" max="530" width="13.7109375" customWidth="1"/>
    <col min="531" max="531" width="2" customWidth="1"/>
    <col min="532" max="532" width="14.85546875" customWidth="1"/>
    <col min="534" max="534" width="10.28515625" bestFit="1" customWidth="1"/>
    <col min="769" max="769" width="1.7109375" customWidth="1"/>
    <col min="770" max="770" width="22.85546875" customWidth="1"/>
    <col min="771" max="771" width="42.42578125" customWidth="1"/>
    <col min="772" max="772" width="13.7109375" customWidth="1"/>
    <col min="773" max="773" width="1.7109375" customWidth="1"/>
    <col min="774" max="774" width="14.5703125" customWidth="1"/>
    <col min="775" max="775" width="1.7109375" customWidth="1"/>
    <col min="776" max="776" width="14.28515625" bestFit="1" customWidth="1"/>
    <col min="777" max="777" width="1.7109375" customWidth="1"/>
    <col min="778" max="778" width="14.5703125" customWidth="1"/>
    <col min="779" max="779" width="1.7109375" customWidth="1"/>
    <col min="780" max="780" width="13.7109375" customWidth="1"/>
    <col min="781" max="781" width="1.7109375" customWidth="1"/>
    <col min="782" max="782" width="13.7109375" customWidth="1"/>
    <col min="783" max="783" width="1.7109375" customWidth="1"/>
    <col min="784" max="784" width="13.7109375" customWidth="1"/>
    <col min="785" max="785" width="1.7109375" customWidth="1"/>
    <col min="786" max="786" width="13.7109375" customWidth="1"/>
    <col min="787" max="787" width="2" customWidth="1"/>
    <col min="788" max="788" width="14.85546875" customWidth="1"/>
    <col min="790" max="790" width="10.28515625" bestFit="1" customWidth="1"/>
    <col min="1025" max="1025" width="1.7109375" customWidth="1"/>
    <col min="1026" max="1026" width="22.85546875" customWidth="1"/>
    <col min="1027" max="1027" width="42.42578125" customWidth="1"/>
    <col min="1028" max="1028" width="13.7109375" customWidth="1"/>
    <col min="1029" max="1029" width="1.7109375" customWidth="1"/>
    <col min="1030" max="1030" width="14.5703125" customWidth="1"/>
    <col min="1031" max="1031" width="1.7109375" customWidth="1"/>
    <col min="1032" max="1032" width="14.28515625" bestFit="1" customWidth="1"/>
    <col min="1033" max="1033" width="1.7109375" customWidth="1"/>
    <col min="1034" max="1034" width="14.5703125" customWidth="1"/>
    <col min="1035" max="1035" width="1.7109375" customWidth="1"/>
    <col min="1036" max="1036" width="13.7109375" customWidth="1"/>
    <col min="1037" max="1037" width="1.7109375" customWidth="1"/>
    <col min="1038" max="1038" width="13.7109375" customWidth="1"/>
    <col min="1039" max="1039" width="1.7109375" customWidth="1"/>
    <col min="1040" max="1040" width="13.7109375" customWidth="1"/>
    <col min="1041" max="1041" width="1.7109375" customWidth="1"/>
    <col min="1042" max="1042" width="13.7109375" customWidth="1"/>
    <col min="1043" max="1043" width="2" customWidth="1"/>
    <col min="1044" max="1044" width="14.85546875" customWidth="1"/>
    <col min="1046" max="1046" width="10.28515625" bestFit="1" customWidth="1"/>
    <col min="1281" max="1281" width="1.7109375" customWidth="1"/>
    <col min="1282" max="1282" width="22.85546875" customWidth="1"/>
    <col min="1283" max="1283" width="42.42578125" customWidth="1"/>
    <col min="1284" max="1284" width="13.7109375" customWidth="1"/>
    <col min="1285" max="1285" width="1.7109375" customWidth="1"/>
    <col min="1286" max="1286" width="14.5703125" customWidth="1"/>
    <col min="1287" max="1287" width="1.7109375" customWidth="1"/>
    <col min="1288" max="1288" width="14.28515625" bestFit="1" customWidth="1"/>
    <col min="1289" max="1289" width="1.7109375" customWidth="1"/>
    <col min="1290" max="1290" width="14.5703125" customWidth="1"/>
    <col min="1291" max="1291" width="1.7109375" customWidth="1"/>
    <col min="1292" max="1292" width="13.7109375" customWidth="1"/>
    <col min="1293" max="1293" width="1.7109375" customWidth="1"/>
    <col min="1294" max="1294" width="13.7109375" customWidth="1"/>
    <col min="1295" max="1295" width="1.7109375" customWidth="1"/>
    <col min="1296" max="1296" width="13.7109375" customWidth="1"/>
    <col min="1297" max="1297" width="1.7109375" customWidth="1"/>
    <col min="1298" max="1298" width="13.7109375" customWidth="1"/>
    <col min="1299" max="1299" width="2" customWidth="1"/>
    <col min="1300" max="1300" width="14.85546875" customWidth="1"/>
    <col min="1302" max="1302" width="10.28515625" bestFit="1" customWidth="1"/>
    <col min="1537" max="1537" width="1.7109375" customWidth="1"/>
    <col min="1538" max="1538" width="22.85546875" customWidth="1"/>
    <col min="1539" max="1539" width="42.42578125" customWidth="1"/>
    <col min="1540" max="1540" width="13.7109375" customWidth="1"/>
    <col min="1541" max="1541" width="1.7109375" customWidth="1"/>
    <col min="1542" max="1542" width="14.5703125" customWidth="1"/>
    <col min="1543" max="1543" width="1.7109375" customWidth="1"/>
    <col min="1544" max="1544" width="14.28515625" bestFit="1" customWidth="1"/>
    <col min="1545" max="1545" width="1.7109375" customWidth="1"/>
    <col min="1546" max="1546" width="14.5703125" customWidth="1"/>
    <col min="1547" max="1547" width="1.7109375" customWidth="1"/>
    <col min="1548" max="1548" width="13.7109375" customWidth="1"/>
    <col min="1549" max="1549" width="1.7109375" customWidth="1"/>
    <col min="1550" max="1550" width="13.7109375" customWidth="1"/>
    <col min="1551" max="1551" width="1.7109375" customWidth="1"/>
    <col min="1552" max="1552" width="13.7109375" customWidth="1"/>
    <col min="1553" max="1553" width="1.7109375" customWidth="1"/>
    <col min="1554" max="1554" width="13.7109375" customWidth="1"/>
    <col min="1555" max="1555" width="2" customWidth="1"/>
    <col min="1556" max="1556" width="14.85546875" customWidth="1"/>
    <col min="1558" max="1558" width="10.28515625" bestFit="1" customWidth="1"/>
    <col min="1793" max="1793" width="1.7109375" customWidth="1"/>
    <col min="1794" max="1794" width="22.85546875" customWidth="1"/>
    <col min="1795" max="1795" width="42.42578125" customWidth="1"/>
    <col min="1796" max="1796" width="13.7109375" customWidth="1"/>
    <col min="1797" max="1797" width="1.7109375" customWidth="1"/>
    <col min="1798" max="1798" width="14.5703125" customWidth="1"/>
    <col min="1799" max="1799" width="1.7109375" customWidth="1"/>
    <col min="1800" max="1800" width="14.28515625" bestFit="1" customWidth="1"/>
    <col min="1801" max="1801" width="1.7109375" customWidth="1"/>
    <col min="1802" max="1802" width="14.5703125" customWidth="1"/>
    <col min="1803" max="1803" width="1.7109375" customWidth="1"/>
    <col min="1804" max="1804" width="13.7109375" customWidth="1"/>
    <col min="1805" max="1805" width="1.7109375" customWidth="1"/>
    <col min="1806" max="1806" width="13.7109375" customWidth="1"/>
    <col min="1807" max="1807" width="1.7109375" customWidth="1"/>
    <col min="1808" max="1808" width="13.7109375" customWidth="1"/>
    <col min="1809" max="1809" width="1.7109375" customWidth="1"/>
    <col min="1810" max="1810" width="13.7109375" customWidth="1"/>
    <col min="1811" max="1811" width="2" customWidth="1"/>
    <col min="1812" max="1812" width="14.85546875" customWidth="1"/>
    <col min="1814" max="1814" width="10.28515625" bestFit="1" customWidth="1"/>
    <col min="2049" max="2049" width="1.7109375" customWidth="1"/>
    <col min="2050" max="2050" width="22.85546875" customWidth="1"/>
    <col min="2051" max="2051" width="42.42578125" customWidth="1"/>
    <col min="2052" max="2052" width="13.7109375" customWidth="1"/>
    <col min="2053" max="2053" width="1.7109375" customWidth="1"/>
    <col min="2054" max="2054" width="14.5703125" customWidth="1"/>
    <col min="2055" max="2055" width="1.7109375" customWidth="1"/>
    <col min="2056" max="2056" width="14.28515625" bestFit="1" customWidth="1"/>
    <col min="2057" max="2057" width="1.7109375" customWidth="1"/>
    <col min="2058" max="2058" width="14.5703125" customWidth="1"/>
    <col min="2059" max="2059" width="1.7109375" customWidth="1"/>
    <col min="2060" max="2060" width="13.7109375" customWidth="1"/>
    <col min="2061" max="2061" width="1.7109375" customWidth="1"/>
    <col min="2062" max="2062" width="13.7109375" customWidth="1"/>
    <col min="2063" max="2063" width="1.7109375" customWidth="1"/>
    <col min="2064" max="2064" width="13.7109375" customWidth="1"/>
    <col min="2065" max="2065" width="1.7109375" customWidth="1"/>
    <col min="2066" max="2066" width="13.7109375" customWidth="1"/>
    <col min="2067" max="2067" width="2" customWidth="1"/>
    <col min="2068" max="2068" width="14.85546875" customWidth="1"/>
    <col min="2070" max="2070" width="10.28515625" bestFit="1" customWidth="1"/>
    <col min="2305" max="2305" width="1.7109375" customWidth="1"/>
    <col min="2306" max="2306" width="22.85546875" customWidth="1"/>
    <col min="2307" max="2307" width="42.42578125" customWidth="1"/>
    <col min="2308" max="2308" width="13.7109375" customWidth="1"/>
    <col min="2309" max="2309" width="1.7109375" customWidth="1"/>
    <col min="2310" max="2310" width="14.5703125" customWidth="1"/>
    <col min="2311" max="2311" width="1.7109375" customWidth="1"/>
    <col min="2312" max="2312" width="14.28515625" bestFit="1" customWidth="1"/>
    <col min="2313" max="2313" width="1.7109375" customWidth="1"/>
    <col min="2314" max="2314" width="14.5703125" customWidth="1"/>
    <col min="2315" max="2315" width="1.7109375" customWidth="1"/>
    <col min="2316" max="2316" width="13.7109375" customWidth="1"/>
    <col min="2317" max="2317" width="1.7109375" customWidth="1"/>
    <col min="2318" max="2318" width="13.7109375" customWidth="1"/>
    <col min="2319" max="2319" width="1.7109375" customWidth="1"/>
    <col min="2320" max="2320" width="13.7109375" customWidth="1"/>
    <col min="2321" max="2321" width="1.7109375" customWidth="1"/>
    <col min="2322" max="2322" width="13.7109375" customWidth="1"/>
    <col min="2323" max="2323" width="2" customWidth="1"/>
    <col min="2324" max="2324" width="14.85546875" customWidth="1"/>
    <col min="2326" max="2326" width="10.28515625" bestFit="1" customWidth="1"/>
    <col min="2561" max="2561" width="1.7109375" customWidth="1"/>
    <col min="2562" max="2562" width="22.85546875" customWidth="1"/>
    <col min="2563" max="2563" width="42.42578125" customWidth="1"/>
    <col min="2564" max="2564" width="13.7109375" customWidth="1"/>
    <col min="2565" max="2565" width="1.7109375" customWidth="1"/>
    <col min="2566" max="2566" width="14.5703125" customWidth="1"/>
    <col min="2567" max="2567" width="1.7109375" customWidth="1"/>
    <col min="2568" max="2568" width="14.28515625" bestFit="1" customWidth="1"/>
    <col min="2569" max="2569" width="1.7109375" customWidth="1"/>
    <col min="2570" max="2570" width="14.5703125" customWidth="1"/>
    <col min="2571" max="2571" width="1.7109375" customWidth="1"/>
    <col min="2572" max="2572" width="13.7109375" customWidth="1"/>
    <col min="2573" max="2573" width="1.7109375" customWidth="1"/>
    <col min="2574" max="2574" width="13.7109375" customWidth="1"/>
    <col min="2575" max="2575" width="1.7109375" customWidth="1"/>
    <col min="2576" max="2576" width="13.7109375" customWidth="1"/>
    <col min="2577" max="2577" width="1.7109375" customWidth="1"/>
    <col min="2578" max="2578" width="13.7109375" customWidth="1"/>
    <col min="2579" max="2579" width="2" customWidth="1"/>
    <col min="2580" max="2580" width="14.85546875" customWidth="1"/>
    <col min="2582" max="2582" width="10.28515625" bestFit="1" customWidth="1"/>
    <col min="2817" max="2817" width="1.7109375" customWidth="1"/>
    <col min="2818" max="2818" width="22.85546875" customWidth="1"/>
    <col min="2819" max="2819" width="42.42578125" customWidth="1"/>
    <col min="2820" max="2820" width="13.7109375" customWidth="1"/>
    <col min="2821" max="2821" width="1.7109375" customWidth="1"/>
    <col min="2822" max="2822" width="14.5703125" customWidth="1"/>
    <col min="2823" max="2823" width="1.7109375" customWidth="1"/>
    <col min="2824" max="2824" width="14.28515625" bestFit="1" customWidth="1"/>
    <col min="2825" max="2825" width="1.7109375" customWidth="1"/>
    <col min="2826" max="2826" width="14.5703125" customWidth="1"/>
    <col min="2827" max="2827" width="1.7109375" customWidth="1"/>
    <col min="2828" max="2828" width="13.7109375" customWidth="1"/>
    <col min="2829" max="2829" width="1.7109375" customWidth="1"/>
    <col min="2830" max="2830" width="13.7109375" customWidth="1"/>
    <col min="2831" max="2831" width="1.7109375" customWidth="1"/>
    <col min="2832" max="2832" width="13.7109375" customWidth="1"/>
    <col min="2833" max="2833" width="1.7109375" customWidth="1"/>
    <col min="2834" max="2834" width="13.7109375" customWidth="1"/>
    <col min="2835" max="2835" width="2" customWidth="1"/>
    <col min="2836" max="2836" width="14.85546875" customWidth="1"/>
    <col min="2838" max="2838" width="10.28515625" bestFit="1" customWidth="1"/>
    <col min="3073" max="3073" width="1.7109375" customWidth="1"/>
    <col min="3074" max="3074" width="22.85546875" customWidth="1"/>
    <col min="3075" max="3075" width="42.42578125" customWidth="1"/>
    <col min="3076" max="3076" width="13.7109375" customWidth="1"/>
    <col min="3077" max="3077" width="1.7109375" customWidth="1"/>
    <col min="3078" max="3078" width="14.5703125" customWidth="1"/>
    <col min="3079" max="3079" width="1.7109375" customWidth="1"/>
    <col min="3080" max="3080" width="14.28515625" bestFit="1" customWidth="1"/>
    <col min="3081" max="3081" width="1.7109375" customWidth="1"/>
    <col min="3082" max="3082" width="14.5703125" customWidth="1"/>
    <col min="3083" max="3083" width="1.7109375" customWidth="1"/>
    <col min="3084" max="3084" width="13.7109375" customWidth="1"/>
    <col min="3085" max="3085" width="1.7109375" customWidth="1"/>
    <col min="3086" max="3086" width="13.7109375" customWidth="1"/>
    <col min="3087" max="3087" width="1.7109375" customWidth="1"/>
    <col min="3088" max="3088" width="13.7109375" customWidth="1"/>
    <col min="3089" max="3089" width="1.7109375" customWidth="1"/>
    <col min="3090" max="3090" width="13.7109375" customWidth="1"/>
    <col min="3091" max="3091" width="2" customWidth="1"/>
    <col min="3092" max="3092" width="14.85546875" customWidth="1"/>
    <col min="3094" max="3094" width="10.28515625" bestFit="1" customWidth="1"/>
    <col min="3329" max="3329" width="1.7109375" customWidth="1"/>
    <col min="3330" max="3330" width="22.85546875" customWidth="1"/>
    <col min="3331" max="3331" width="42.42578125" customWidth="1"/>
    <col min="3332" max="3332" width="13.7109375" customWidth="1"/>
    <col min="3333" max="3333" width="1.7109375" customWidth="1"/>
    <col min="3334" max="3334" width="14.5703125" customWidth="1"/>
    <col min="3335" max="3335" width="1.7109375" customWidth="1"/>
    <col min="3336" max="3336" width="14.28515625" bestFit="1" customWidth="1"/>
    <col min="3337" max="3337" width="1.7109375" customWidth="1"/>
    <col min="3338" max="3338" width="14.5703125" customWidth="1"/>
    <col min="3339" max="3339" width="1.7109375" customWidth="1"/>
    <col min="3340" max="3340" width="13.7109375" customWidth="1"/>
    <col min="3341" max="3341" width="1.7109375" customWidth="1"/>
    <col min="3342" max="3342" width="13.7109375" customWidth="1"/>
    <col min="3343" max="3343" width="1.7109375" customWidth="1"/>
    <col min="3344" max="3344" width="13.7109375" customWidth="1"/>
    <col min="3345" max="3345" width="1.7109375" customWidth="1"/>
    <col min="3346" max="3346" width="13.7109375" customWidth="1"/>
    <col min="3347" max="3347" width="2" customWidth="1"/>
    <col min="3348" max="3348" width="14.85546875" customWidth="1"/>
    <col min="3350" max="3350" width="10.28515625" bestFit="1" customWidth="1"/>
    <col min="3585" max="3585" width="1.7109375" customWidth="1"/>
    <col min="3586" max="3586" width="22.85546875" customWidth="1"/>
    <col min="3587" max="3587" width="42.42578125" customWidth="1"/>
    <col min="3588" max="3588" width="13.7109375" customWidth="1"/>
    <col min="3589" max="3589" width="1.7109375" customWidth="1"/>
    <col min="3590" max="3590" width="14.5703125" customWidth="1"/>
    <col min="3591" max="3591" width="1.7109375" customWidth="1"/>
    <col min="3592" max="3592" width="14.28515625" bestFit="1" customWidth="1"/>
    <col min="3593" max="3593" width="1.7109375" customWidth="1"/>
    <col min="3594" max="3594" width="14.5703125" customWidth="1"/>
    <col min="3595" max="3595" width="1.7109375" customWidth="1"/>
    <col min="3596" max="3596" width="13.7109375" customWidth="1"/>
    <col min="3597" max="3597" width="1.7109375" customWidth="1"/>
    <col min="3598" max="3598" width="13.7109375" customWidth="1"/>
    <col min="3599" max="3599" width="1.7109375" customWidth="1"/>
    <col min="3600" max="3600" width="13.7109375" customWidth="1"/>
    <col min="3601" max="3601" width="1.7109375" customWidth="1"/>
    <col min="3602" max="3602" width="13.7109375" customWidth="1"/>
    <col min="3603" max="3603" width="2" customWidth="1"/>
    <col min="3604" max="3604" width="14.85546875" customWidth="1"/>
    <col min="3606" max="3606" width="10.28515625" bestFit="1" customWidth="1"/>
    <col min="3841" max="3841" width="1.7109375" customWidth="1"/>
    <col min="3842" max="3842" width="22.85546875" customWidth="1"/>
    <col min="3843" max="3843" width="42.42578125" customWidth="1"/>
    <col min="3844" max="3844" width="13.7109375" customWidth="1"/>
    <col min="3845" max="3845" width="1.7109375" customWidth="1"/>
    <col min="3846" max="3846" width="14.5703125" customWidth="1"/>
    <col min="3847" max="3847" width="1.7109375" customWidth="1"/>
    <col min="3848" max="3848" width="14.28515625" bestFit="1" customWidth="1"/>
    <col min="3849" max="3849" width="1.7109375" customWidth="1"/>
    <col min="3850" max="3850" width="14.5703125" customWidth="1"/>
    <col min="3851" max="3851" width="1.7109375" customWidth="1"/>
    <col min="3852" max="3852" width="13.7109375" customWidth="1"/>
    <col min="3853" max="3853" width="1.7109375" customWidth="1"/>
    <col min="3854" max="3854" width="13.7109375" customWidth="1"/>
    <col min="3855" max="3855" width="1.7109375" customWidth="1"/>
    <col min="3856" max="3856" width="13.7109375" customWidth="1"/>
    <col min="3857" max="3857" width="1.7109375" customWidth="1"/>
    <col min="3858" max="3858" width="13.7109375" customWidth="1"/>
    <col min="3859" max="3859" width="2" customWidth="1"/>
    <col min="3860" max="3860" width="14.85546875" customWidth="1"/>
    <col min="3862" max="3862" width="10.28515625" bestFit="1" customWidth="1"/>
    <col min="4097" max="4097" width="1.7109375" customWidth="1"/>
    <col min="4098" max="4098" width="22.85546875" customWidth="1"/>
    <col min="4099" max="4099" width="42.42578125" customWidth="1"/>
    <col min="4100" max="4100" width="13.7109375" customWidth="1"/>
    <col min="4101" max="4101" width="1.7109375" customWidth="1"/>
    <col min="4102" max="4102" width="14.5703125" customWidth="1"/>
    <col min="4103" max="4103" width="1.7109375" customWidth="1"/>
    <col min="4104" max="4104" width="14.28515625" bestFit="1" customWidth="1"/>
    <col min="4105" max="4105" width="1.7109375" customWidth="1"/>
    <col min="4106" max="4106" width="14.5703125" customWidth="1"/>
    <col min="4107" max="4107" width="1.7109375" customWidth="1"/>
    <col min="4108" max="4108" width="13.7109375" customWidth="1"/>
    <col min="4109" max="4109" width="1.7109375" customWidth="1"/>
    <col min="4110" max="4110" width="13.7109375" customWidth="1"/>
    <col min="4111" max="4111" width="1.7109375" customWidth="1"/>
    <col min="4112" max="4112" width="13.7109375" customWidth="1"/>
    <col min="4113" max="4113" width="1.7109375" customWidth="1"/>
    <col min="4114" max="4114" width="13.7109375" customWidth="1"/>
    <col min="4115" max="4115" width="2" customWidth="1"/>
    <col min="4116" max="4116" width="14.85546875" customWidth="1"/>
    <col min="4118" max="4118" width="10.28515625" bestFit="1" customWidth="1"/>
    <col min="4353" max="4353" width="1.7109375" customWidth="1"/>
    <col min="4354" max="4354" width="22.85546875" customWidth="1"/>
    <col min="4355" max="4355" width="42.42578125" customWidth="1"/>
    <col min="4356" max="4356" width="13.7109375" customWidth="1"/>
    <col min="4357" max="4357" width="1.7109375" customWidth="1"/>
    <col min="4358" max="4358" width="14.5703125" customWidth="1"/>
    <col min="4359" max="4359" width="1.7109375" customWidth="1"/>
    <col min="4360" max="4360" width="14.28515625" bestFit="1" customWidth="1"/>
    <col min="4361" max="4361" width="1.7109375" customWidth="1"/>
    <col min="4362" max="4362" width="14.5703125" customWidth="1"/>
    <col min="4363" max="4363" width="1.7109375" customWidth="1"/>
    <col min="4364" max="4364" width="13.7109375" customWidth="1"/>
    <col min="4365" max="4365" width="1.7109375" customWidth="1"/>
    <col min="4366" max="4366" width="13.7109375" customWidth="1"/>
    <col min="4367" max="4367" width="1.7109375" customWidth="1"/>
    <col min="4368" max="4368" width="13.7109375" customWidth="1"/>
    <col min="4369" max="4369" width="1.7109375" customWidth="1"/>
    <col min="4370" max="4370" width="13.7109375" customWidth="1"/>
    <col min="4371" max="4371" width="2" customWidth="1"/>
    <col min="4372" max="4372" width="14.85546875" customWidth="1"/>
    <col min="4374" max="4374" width="10.28515625" bestFit="1" customWidth="1"/>
    <col min="4609" max="4609" width="1.7109375" customWidth="1"/>
    <col min="4610" max="4610" width="22.85546875" customWidth="1"/>
    <col min="4611" max="4611" width="42.42578125" customWidth="1"/>
    <col min="4612" max="4612" width="13.7109375" customWidth="1"/>
    <col min="4613" max="4613" width="1.7109375" customWidth="1"/>
    <col min="4614" max="4614" width="14.5703125" customWidth="1"/>
    <col min="4615" max="4615" width="1.7109375" customWidth="1"/>
    <col min="4616" max="4616" width="14.28515625" bestFit="1" customWidth="1"/>
    <col min="4617" max="4617" width="1.7109375" customWidth="1"/>
    <col min="4618" max="4618" width="14.5703125" customWidth="1"/>
    <col min="4619" max="4619" width="1.7109375" customWidth="1"/>
    <col min="4620" max="4620" width="13.7109375" customWidth="1"/>
    <col min="4621" max="4621" width="1.7109375" customWidth="1"/>
    <col min="4622" max="4622" width="13.7109375" customWidth="1"/>
    <col min="4623" max="4623" width="1.7109375" customWidth="1"/>
    <col min="4624" max="4624" width="13.7109375" customWidth="1"/>
    <col min="4625" max="4625" width="1.7109375" customWidth="1"/>
    <col min="4626" max="4626" width="13.7109375" customWidth="1"/>
    <col min="4627" max="4627" width="2" customWidth="1"/>
    <col min="4628" max="4628" width="14.85546875" customWidth="1"/>
    <col min="4630" max="4630" width="10.28515625" bestFit="1" customWidth="1"/>
    <col min="4865" max="4865" width="1.7109375" customWidth="1"/>
    <col min="4866" max="4866" width="22.85546875" customWidth="1"/>
    <col min="4867" max="4867" width="42.42578125" customWidth="1"/>
    <col min="4868" max="4868" width="13.7109375" customWidth="1"/>
    <col min="4869" max="4869" width="1.7109375" customWidth="1"/>
    <col min="4870" max="4870" width="14.5703125" customWidth="1"/>
    <col min="4871" max="4871" width="1.7109375" customWidth="1"/>
    <col min="4872" max="4872" width="14.28515625" bestFit="1" customWidth="1"/>
    <col min="4873" max="4873" width="1.7109375" customWidth="1"/>
    <col min="4874" max="4874" width="14.5703125" customWidth="1"/>
    <col min="4875" max="4875" width="1.7109375" customWidth="1"/>
    <col min="4876" max="4876" width="13.7109375" customWidth="1"/>
    <col min="4877" max="4877" width="1.7109375" customWidth="1"/>
    <col min="4878" max="4878" width="13.7109375" customWidth="1"/>
    <col min="4879" max="4879" width="1.7109375" customWidth="1"/>
    <col min="4880" max="4880" width="13.7109375" customWidth="1"/>
    <col min="4881" max="4881" width="1.7109375" customWidth="1"/>
    <col min="4882" max="4882" width="13.7109375" customWidth="1"/>
    <col min="4883" max="4883" width="2" customWidth="1"/>
    <col min="4884" max="4884" width="14.85546875" customWidth="1"/>
    <col min="4886" max="4886" width="10.28515625" bestFit="1" customWidth="1"/>
    <col min="5121" max="5121" width="1.7109375" customWidth="1"/>
    <col min="5122" max="5122" width="22.85546875" customWidth="1"/>
    <col min="5123" max="5123" width="42.42578125" customWidth="1"/>
    <col min="5124" max="5124" width="13.7109375" customWidth="1"/>
    <col min="5125" max="5125" width="1.7109375" customWidth="1"/>
    <col min="5126" max="5126" width="14.5703125" customWidth="1"/>
    <col min="5127" max="5127" width="1.7109375" customWidth="1"/>
    <col min="5128" max="5128" width="14.28515625" bestFit="1" customWidth="1"/>
    <col min="5129" max="5129" width="1.7109375" customWidth="1"/>
    <col min="5130" max="5130" width="14.5703125" customWidth="1"/>
    <col min="5131" max="5131" width="1.7109375" customWidth="1"/>
    <col min="5132" max="5132" width="13.7109375" customWidth="1"/>
    <col min="5133" max="5133" width="1.7109375" customWidth="1"/>
    <col min="5134" max="5134" width="13.7109375" customWidth="1"/>
    <col min="5135" max="5135" width="1.7109375" customWidth="1"/>
    <col min="5136" max="5136" width="13.7109375" customWidth="1"/>
    <col min="5137" max="5137" width="1.7109375" customWidth="1"/>
    <col min="5138" max="5138" width="13.7109375" customWidth="1"/>
    <col min="5139" max="5139" width="2" customWidth="1"/>
    <col min="5140" max="5140" width="14.85546875" customWidth="1"/>
    <col min="5142" max="5142" width="10.28515625" bestFit="1" customWidth="1"/>
    <col min="5377" max="5377" width="1.7109375" customWidth="1"/>
    <col min="5378" max="5378" width="22.85546875" customWidth="1"/>
    <col min="5379" max="5379" width="42.42578125" customWidth="1"/>
    <col min="5380" max="5380" width="13.7109375" customWidth="1"/>
    <col min="5381" max="5381" width="1.7109375" customWidth="1"/>
    <col min="5382" max="5382" width="14.5703125" customWidth="1"/>
    <col min="5383" max="5383" width="1.7109375" customWidth="1"/>
    <col min="5384" max="5384" width="14.28515625" bestFit="1" customWidth="1"/>
    <col min="5385" max="5385" width="1.7109375" customWidth="1"/>
    <col min="5386" max="5386" width="14.5703125" customWidth="1"/>
    <col min="5387" max="5387" width="1.7109375" customWidth="1"/>
    <col min="5388" max="5388" width="13.7109375" customWidth="1"/>
    <col min="5389" max="5389" width="1.7109375" customWidth="1"/>
    <col min="5390" max="5390" width="13.7109375" customWidth="1"/>
    <col min="5391" max="5391" width="1.7109375" customWidth="1"/>
    <col min="5392" max="5392" width="13.7109375" customWidth="1"/>
    <col min="5393" max="5393" width="1.7109375" customWidth="1"/>
    <col min="5394" max="5394" width="13.7109375" customWidth="1"/>
    <col min="5395" max="5395" width="2" customWidth="1"/>
    <col min="5396" max="5396" width="14.85546875" customWidth="1"/>
    <col min="5398" max="5398" width="10.28515625" bestFit="1" customWidth="1"/>
    <col min="5633" max="5633" width="1.7109375" customWidth="1"/>
    <col min="5634" max="5634" width="22.85546875" customWidth="1"/>
    <col min="5635" max="5635" width="42.42578125" customWidth="1"/>
    <col min="5636" max="5636" width="13.7109375" customWidth="1"/>
    <col min="5637" max="5637" width="1.7109375" customWidth="1"/>
    <col min="5638" max="5638" width="14.5703125" customWidth="1"/>
    <col min="5639" max="5639" width="1.7109375" customWidth="1"/>
    <col min="5640" max="5640" width="14.28515625" bestFit="1" customWidth="1"/>
    <col min="5641" max="5641" width="1.7109375" customWidth="1"/>
    <col min="5642" max="5642" width="14.5703125" customWidth="1"/>
    <col min="5643" max="5643" width="1.7109375" customWidth="1"/>
    <col min="5644" max="5644" width="13.7109375" customWidth="1"/>
    <col min="5645" max="5645" width="1.7109375" customWidth="1"/>
    <col min="5646" max="5646" width="13.7109375" customWidth="1"/>
    <col min="5647" max="5647" width="1.7109375" customWidth="1"/>
    <col min="5648" max="5648" width="13.7109375" customWidth="1"/>
    <col min="5649" max="5649" width="1.7109375" customWidth="1"/>
    <col min="5650" max="5650" width="13.7109375" customWidth="1"/>
    <col min="5651" max="5651" width="2" customWidth="1"/>
    <col min="5652" max="5652" width="14.85546875" customWidth="1"/>
    <col min="5654" max="5654" width="10.28515625" bestFit="1" customWidth="1"/>
    <col min="5889" max="5889" width="1.7109375" customWidth="1"/>
    <col min="5890" max="5890" width="22.85546875" customWidth="1"/>
    <col min="5891" max="5891" width="42.42578125" customWidth="1"/>
    <col min="5892" max="5892" width="13.7109375" customWidth="1"/>
    <col min="5893" max="5893" width="1.7109375" customWidth="1"/>
    <col min="5894" max="5894" width="14.5703125" customWidth="1"/>
    <col min="5895" max="5895" width="1.7109375" customWidth="1"/>
    <col min="5896" max="5896" width="14.28515625" bestFit="1" customWidth="1"/>
    <col min="5897" max="5897" width="1.7109375" customWidth="1"/>
    <col min="5898" max="5898" width="14.5703125" customWidth="1"/>
    <col min="5899" max="5899" width="1.7109375" customWidth="1"/>
    <col min="5900" max="5900" width="13.7109375" customWidth="1"/>
    <col min="5901" max="5901" width="1.7109375" customWidth="1"/>
    <col min="5902" max="5902" width="13.7109375" customWidth="1"/>
    <col min="5903" max="5903" width="1.7109375" customWidth="1"/>
    <col min="5904" max="5904" width="13.7109375" customWidth="1"/>
    <col min="5905" max="5905" width="1.7109375" customWidth="1"/>
    <col min="5906" max="5906" width="13.7109375" customWidth="1"/>
    <col min="5907" max="5907" width="2" customWidth="1"/>
    <col min="5908" max="5908" width="14.85546875" customWidth="1"/>
    <col min="5910" max="5910" width="10.28515625" bestFit="1" customWidth="1"/>
    <col min="6145" max="6145" width="1.7109375" customWidth="1"/>
    <col min="6146" max="6146" width="22.85546875" customWidth="1"/>
    <col min="6147" max="6147" width="42.42578125" customWidth="1"/>
    <col min="6148" max="6148" width="13.7109375" customWidth="1"/>
    <col min="6149" max="6149" width="1.7109375" customWidth="1"/>
    <col min="6150" max="6150" width="14.5703125" customWidth="1"/>
    <col min="6151" max="6151" width="1.7109375" customWidth="1"/>
    <col min="6152" max="6152" width="14.28515625" bestFit="1" customWidth="1"/>
    <col min="6153" max="6153" width="1.7109375" customWidth="1"/>
    <col min="6154" max="6154" width="14.5703125" customWidth="1"/>
    <col min="6155" max="6155" width="1.7109375" customWidth="1"/>
    <col min="6156" max="6156" width="13.7109375" customWidth="1"/>
    <col min="6157" max="6157" width="1.7109375" customWidth="1"/>
    <col min="6158" max="6158" width="13.7109375" customWidth="1"/>
    <col min="6159" max="6159" width="1.7109375" customWidth="1"/>
    <col min="6160" max="6160" width="13.7109375" customWidth="1"/>
    <col min="6161" max="6161" width="1.7109375" customWidth="1"/>
    <col min="6162" max="6162" width="13.7109375" customWidth="1"/>
    <col min="6163" max="6163" width="2" customWidth="1"/>
    <col min="6164" max="6164" width="14.85546875" customWidth="1"/>
    <col min="6166" max="6166" width="10.28515625" bestFit="1" customWidth="1"/>
    <col min="6401" max="6401" width="1.7109375" customWidth="1"/>
    <col min="6402" max="6402" width="22.85546875" customWidth="1"/>
    <col min="6403" max="6403" width="42.42578125" customWidth="1"/>
    <col min="6404" max="6404" width="13.7109375" customWidth="1"/>
    <col min="6405" max="6405" width="1.7109375" customWidth="1"/>
    <col min="6406" max="6406" width="14.5703125" customWidth="1"/>
    <col min="6407" max="6407" width="1.7109375" customWidth="1"/>
    <col min="6408" max="6408" width="14.28515625" bestFit="1" customWidth="1"/>
    <col min="6409" max="6409" width="1.7109375" customWidth="1"/>
    <col min="6410" max="6410" width="14.5703125" customWidth="1"/>
    <col min="6411" max="6411" width="1.7109375" customWidth="1"/>
    <col min="6412" max="6412" width="13.7109375" customWidth="1"/>
    <col min="6413" max="6413" width="1.7109375" customWidth="1"/>
    <col min="6414" max="6414" width="13.7109375" customWidth="1"/>
    <col min="6415" max="6415" width="1.7109375" customWidth="1"/>
    <col min="6416" max="6416" width="13.7109375" customWidth="1"/>
    <col min="6417" max="6417" width="1.7109375" customWidth="1"/>
    <col min="6418" max="6418" width="13.7109375" customWidth="1"/>
    <col min="6419" max="6419" width="2" customWidth="1"/>
    <col min="6420" max="6420" width="14.85546875" customWidth="1"/>
    <col min="6422" max="6422" width="10.28515625" bestFit="1" customWidth="1"/>
    <col min="6657" max="6657" width="1.7109375" customWidth="1"/>
    <col min="6658" max="6658" width="22.85546875" customWidth="1"/>
    <col min="6659" max="6659" width="42.42578125" customWidth="1"/>
    <col min="6660" max="6660" width="13.7109375" customWidth="1"/>
    <col min="6661" max="6661" width="1.7109375" customWidth="1"/>
    <col min="6662" max="6662" width="14.5703125" customWidth="1"/>
    <col min="6663" max="6663" width="1.7109375" customWidth="1"/>
    <col min="6664" max="6664" width="14.28515625" bestFit="1" customWidth="1"/>
    <col min="6665" max="6665" width="1.7109375" customWidth="1"/>
    <col min="6666" max="6666" width="14.5703125" customWidth="1"/>
    <col min="6667" max="6667" width="1.7109375" customWidth="1"/>
    <col min="6668" max="6668" width="13.7109375" customWidth="1"/>
    <col min="6669" max="6669" width="1.7109375" customWidth="1"/>
    <col min="6670" max="6670" width="13.7109375" customWidth="1"/>
    <col min="6671" max="6671" width="1.7109375" customWidth="1"/>
    <col min="6672" max="6672" width="13.7109375" customWidth="1"/>
    <col min="6673" max="6673" width="1.7109375" customWidth="1"/>
    <col min="6674" max="6674" width="13.7109375" customWidth="1"/>
    <col min="6675" max="6675" width="2" customWidth="1"/>
    <col min="6676" max="6676" width="14.85546875" customWidth="1"/>
    <col min="6678" max="6678" width="10.28515625" bestFit="1" customWidth="1"/>
    <col min="6913" max="6913" width="1.7109375" customWidth="1"/>
    <col min="6914" max="6914" width="22.85546875" customWidth="1"/>
    <col min="6915" max="6915" width="42.42578125" customWidth="1"/>
    <col min="6916" max="6916" width="13.7109375" customWidth="1"/>
    <col min="6917" max="6917" width="1.7109375" customWidth="1"/>
    <col min="6918" max="6918" width="14.5703125" customWidth="1"/>
    <col min="6919" max="6919" width="1.7109375" customWidth="1"/>
    <col min="6920" max="6920" width="14.28515625" bestFit="1" customWidth="1"/>
    <col min="6921" max="6921" width="1.7109375" customWidth="1"/>
    <col min="6922" max="6922" width="14.5703125" customWidth="1"/>
    <col min="6923" max="6923" width="1.7109375" customWidth="1"/>
    <col min="6924" max="6924" width="13.7109375" customWidth="1"/>
    <col min="6925" max="6925" width="1.7109375" customWidth="1"/>
    <col min="6926" max="6926" width="13.7109375" customWidth="1"/>
    <col min="6927" max="6927" width="1.7109375" customWidth="1"/>
    <col min="6928" max="6928" width="13.7109375" customWidth="1"/>
    <col min="6929" max="6929" width="1.7109375" customWidth="1"/>
    <col min="6930" max="6930" width="13.7109375" customWidth="1"/>
    <col min="6931" max="6931" width="2" customWidth="1"/>
    <col min="6932" max="6932" width="14.85546875" customWidth="1"/>
    <col min="6934" max="6934" width="10.28515625" bestFit="1" customWidth="1"/>
    <col min="7169" max="7169" width="1.7109375" customWidth="1"/>
    <col min="7170" max="7170" width="22.85546875" customWidth="1"/>
    <col min="7171" max="7171" width="42.42578125" customWidth="1"/>
    <col min="7172" max="7172" width="13.7109375" customWidth="1"/>
    <col min="7173" max="7173" width="1.7109375" customWidth="1"/>
    <col min="7174" max="7174" width="14.5703125" customWidth="1"/>
    <col min="7175" max="7175" width="1.7109375" customWidth="1"/>
    <col min="7176" max="7176" width="14.28515625" bestFit="1" customWidth="1"/>
    <col min="7177" max="7177" width="1.7109375" customWidth="1"/>
    <col min="7178" max="7178" width="14.5703125" customWidth="1"/>
    <col min="7179" max="7179" width="1.7109375" customWidth="1"/>
    <col min="7180" max="7180" width="13.7109375" customWidth="1"/>
    <col min="7181" max="7181" width="1.7109375" customWidth="1"/>
    <col min="7182" max="7182" width="13.7109375" customWidth="1"/>
    <col min="7183" max="7183" width="1.7109375" customWidth="1"/>
    <col min="7184" max="7184" width="13.7109375" customWidth="1"/>
    <col min="7185" max="7185" width="1.7109375" customWidth="1"/>
    <col min="7186" max="7186" width="13.7109375" customWidth="1"/>
    <col min="7187" max="7187" width="2" customWidth="1"/>
    <col min="7188" max="7188" width="14.85546875" customWidth="1"/>
    <col min="7190" max="7190" width="10.28515625" bestFit="1" customWidth="1"/>
    <col min="7425" max="7425" width="1.7109375" customWidth="1"/>
    <col min="7426" max="7426" width="22.85546875" customWidth="1"/>
    <col min="7427" max="7427" width="42.42578125" customWidth="1"/>
    <col min="7428" max="7428" width="13.7109375" customWidth="1"/>
    <col min="7429" max="7429" width="1.7109375" customWidth="1"/>
    <col min="7430" max="7430" width="14.5703125" customWidth="1"/>
    <col min="7431" max="7431" width="1.7109375" customWidth="1"/>
    <col min="7432" max="7432" width="14.28515625" bestFit="1" customWidth="1"/>
    <col min="7433" max="7433" width="1.7109375" customWidth="1"/>
    <col min="7434" max="7434" width="14.5703125" customWidth="1"/>
    <col min="7435" max="7435" width="1.7109375" customWidth="1"/>
    <col min="7436" max="7436" width="13.7109375" customWidth="1"/>
    <col min="7437" max="7437" width="1.7109375" customWidth="1"/>
    <col min="7438" max="7438" width="13.7109375" customWidth="1"/>
    <col min="7439" max="7439" width="1.7109375" customWidth="1"/>
    <col min="7440" max="7440" width="13.7109375" customWidth="1"/>
    <col min="7441" max="7441" width="1.7109375" customWidth="1"/>
    <col min="7442" max="7442" width="13.7109375" customWidth="1"/>
    <col min="7443" max="7443" width="2" customWidth="1"/>
    <col min="7444" max="7444" width="14.85546875" customWidth="1"/>
    <col min="7446" max="7446" width="10.28515625" bestFit="1" customWidth="1"/>
    <col min="7681" max="7681" width="1.7109375" customWidth="1"/>
    <col min="7682" max="7682" width="22.85546875" customWidth="1"/>
    <col min="7683" max="7683" width="42.42578125" customWidth="1"/>
    <col min="7684" max="7684" width="13.7109375" customWidth="1"/>
    <col min="7685" max="7685" width="1.7109375" customWidth="1"/>
    <col min="7686" max="7686" width="14.5703125" customWidth="1"/>
    <col min="7687" max="7687" width="1.7109375" customWidth="1"/>
    <col min="7688" max="7688" width="14.28515625" bestFit="1" customWidth="1"/>
    <col min="7689" max="7689" width="1.7109375" customWidth="1"/>
    <col min="7690" max="7690" width="14.5703125" customWidth="1"/>
    <col min="7691" max="7691" width="1.7109375" customWidth="1"/>
    <col min="7692" max="7692" width="13.7109375" customWidth="1"/>
    <col min="7693" max="7693" width="1.7109375" customWidth="1"/>
    <col min="7694" max="7694" width="13.7109375" customWidth="1"/>
    <col min="7695" max="7695" width="1.7109375" customWidth="1"/>
    <col min="7696" max="7696" width="13.7109375" customWidth="1"/>
    <col min="7697" max="7697" width="1.7109375" customWidth="1"/>
    <col min="7698" max="7698" width="13.7109375" customWidth="1"/>
    <col min="7699" max="7699" width="2" customWidth="1"/>
    <col min="7700" max="7700" width="14.85546875" customWidth="1"/>
    <col min="7702" max="7702" width="10.28515625" bestFit="1" customWidth="1"/>
    <col min="7937" max="7937" width="1.7109375" customWidth="1"/>
    <col min="7938" max="7938" width="22.85546875" customWidth="1"/>
    <col min="7939" max="7939" width="42.42578125" customWidth="1"/>
    <col min="7940" max="7940" width="13.7109375" customWidth="1"/>
    <col min="7941" max="7941" width="1.7109375" customWidth="1"/>
    <col min="7942" max="7942" width="14.5703125" customWidth="1"/>
    <col min="7943" max="7943" width="1.7109375" customWidth="1"/>
    <col min="7944" max="7944" width="14.28515625" bestFit="1" customWidth="1"/>
    <col min="7945" max="7945" width="1.7109375" customWidth="1"/>
    <col min="7946" max="7946" width="14.5703125" customWidth="1"/>
    <col min="7947" max="7947" width="1.7109375" customWidth="1"/>
    <col min="7948" max="7948" width="13.7109375" customWidth="1"/>
    <col min="7949" max="7949" width="1.7109375" customWidth="1"/>
    <col min="7950" max="7950" width="13.7109375" customWidth="1"/>
    <col min="7951" max="7951" width="1.7109375" customWidth="1"/>
    <col min="7952" max="7952" width="13.7109375" customWidth="1"/>
    <col min="7953" max="7953" width="1.7109375" customWidth="1"/>
    <col min="7954" max="7954" width="13.7109375" customWidth="1"/>
    <col min="7955" max="7955" width="2" customWidth="1"/>
    <col min="7956" max="7956" width="14.85546875" customWidth="1"/>
    <col min="7958" max="7958" width="10.28515625" bestFit="1" customWidth="1"/>
    <col min="8193" max="8193" width="1.7109375" customWidth="1"/>
    <col min="8194" max="8194" width="22.85546875" customWidth="1"/>
    <col min="8195" max="8195" width="42.42578125" customWidth="1"/>
    <col min="8196" max="8196" width="13.7109375" customWidth="1"/>
    <col min="8197" max="8197" width="1.7109375" customWidth="1"/>
    <col min="8198" max="8198" width="14.5703125" customWidth="1"/>
    <col min="8199" max="8199" width="1.7109375" customWidth="1"/>
    <col min="8200" max="8200" width="14.28515625" bestFit="1" customWidth="1"/>
    <col min="8201" max="8201" width="1.7109375" customWidth="1"/>
    <col min="8202" max="8202" width="14.5703125" customWidth="1"/>
    <col min="8203" max="8203" width="1.7109375" customWidth="1"/>
    <col min="8204" max="8204" width="13.7109375" customWidth="1"/>
    <col min="8205" max="8205" width="1.7109375" customWidth="1"/>
    <col min="8206" max="8206" width="13.7109375" customWidth="1"/>
    <col min="8207" max="8207" width="1.7109375" customWidth="1"/>
    <col min="8208" max="8208" width="13.7109375" customWidth="1"/>
    <col min="8209" max="8209" width="1.7109375" customWidth="1"/>
    <col min="8210" max="8210" width="13.7109375" customWidth="1"/>
    <col min="8211" max="8211" width="2" customWidth="1"/>
    <col min="8212" max="8212" width="14.85546875" customWidth="1"/>
    <col min="8214" max="8214" width="10.28515625" bestFit="1" customWidth="1"/>
    <col min="8449" max="8449" width="1.7109375" customWidth="1"/>
    <col min="8450" max="8450" width="22.85546875" customWidth="1"/>
    <col min="8451" max="8451" width="42.42578125" customWidth="1"/>
    <col min="8452" max="8452" width="13.7109375" customWidth="1"/>
    <col min="8453" max="8453" width="1.7109375" customWidth="1"/>
    <col min="8454" max="8454" width="14.5703125" customWidth="1"/>
    <col min="8455" max="8455" width="1.7109375" customWidth="1"/>
    <col min="8456" max="8456" width="14.28515625" bestFit="1" customWidth="1"/>
    <col min="8457" max="8457" width="1.7109375" customWidth="1"/>
    <col min="8458" max="8458" width="14.5703125" customWidth="1"/>
    <col min="8459" max="8459" width="1.7109375" customWidth="1"/>
    <col min="8460" max="8460" width="13.7109375" customWidth="1"/>
    <col min="8461" max="8461" width="1.7109375" customWidth="1"/>
    <col min="8462" max="8462" width="13.7109375" customWidth="1"/>
    <col min="8463" max="8463" width="1.7109375" customWidth="1"/>
    <col min="8464" max="8464" width="13.7109375" customWidth="1"/>
    <col min="8465" max="8465" width="1.7109375" customWidth="1"/>
    <col min="8466" max="8466" width="13.7109375" customWidth="1"/>
    <col min="8467" max="8467" width="2" customWidth="1"/>
    <col min="8468" max="8468" width="14.85546875" customWidth="1"/>
    <col min="8470" max="8470" width="10.28515625" bestFit="1" customWidth="1"/>
    <col min="8705" max="8705" width="1.7109375" customWidth="1"/>
    <col min="8706" max="8706" width="22.85546875" customWidth="1"/>
    <col min="8707" max="8707" width="42.42578125" customWidth="1"/>
    <col min="8708" max="8708" width="13.7109375" customWidth="1"/>
    <col min="8709" max="8709" width="1.7109375" customWidth="1"/>
    <col min="8710" max="8710" width="14.5703125" customWidth="1"/>
    <col min="8711" max="8711" width="1.7109375" customWidth="1"/>
    <col min="8712" max="8712" width="14.28515625" bestFit="1" customWidth="1"/>
    <col min="8713" max="8713" width="1.7109375" customWidth="1"/>
    <col min="8714" max="8714" width="14.5703125" customWidth="1"/>
    <col min="8715" max="8715" width="1.7109375" customWidth="1"/>
    <col min="8716" max="8716" width="13.7109375" customWidth="1"/>
    <col min="8717" max="8717" width="1.7109375" customWidth="1"/>
    <col min="8718" max="8718" width="13.7109375" customWidth="1"/>
    <col min="8719" max="8719" width="1.7109375" customWidth="1"/>
    <col min="8720" max="8720" width="13.7109375" customWidth="1"/>
    <col min="8721" max="8721" width="1.7109375" customWidth="1"/>
    <col min="8722" max="8722" width="13.7109375" customWidth="1"/>
    <col min="8723" max="8723" width="2" customWidth="1"/>
    <col min="8724" max="8724" width="14.85546875" customWidth="1"/>
    <col min="8726" max="8726" width="10.28515625" bestFit="1" customWidth="1"/>
    <col min="8961" max="8961" width="1.7109375" customWidth="1"/>
    <col min="8962" max="8962" width="22.85546875" customWidth="1"/>
    <col min="8963" max="8963" width="42.42578125" customWidth="1"/>
    <col min="8964" max="8964" width="13.7109375" customWidth="1"/>
    <col min="8965" max="8965" width="1.7109375" customWidth="1"/>
    <col min="8966" max="8966" width="14.5703125" customWidth="1"/>
    <col min="8967" max="8967" width="1.7109375" customWidth="1"/>
    <col min="8968" max="8968" width="14.28515625" bestFit="1" customWidth="1"/>
    <col min="8969" max="8969" width="1.7109375" customWidth="1"/>
    <col min="8970" max="8970" width="14.5703125" customWidth="1"/>
    <col min="8971" max="8971" width="1.7109375" customWidth="1"/>
    <col min="8972" max="8972" width="13.7109375" customWidth="1"/>
    <col min="8973" max="8973" width="1.7109375" customWidth="1"/>
    <col min="8974" max="8974" width="13.7109375" customWidth="1"/>
    <col min="8975" max="8975" width="1.7109375" customWidth="1"/>
    <col min="8976" max="8976" width="13.7109375" customWidth="1"/>
    <col min="8977" max="8977" width="1.7109375" customWidth="1"/>
    <col min="8978" max="8978" width="13.7109375" customWidth="1"/>
    <col min="8979" max="8979" width="2" customWidth="1"/>
    <col min="8980" max="8980" width="14.85546875" customWidth="1"/>
    <col min="8982" max="8982" width="10.28515625" bestFit="1" customWidth="1"/>
    <col min="9217" max="9217" width="1.7109375" customWidth="1"/>
    <col min="9218" max="9218" width="22.85546875" customWidth="1"/>
    <col min="9219" max="9219" width="42.42578125" customWidth="1"/>
    <col min="9220" max="9220" width="13.7109375" customWidth="1"/>
    <col min="9221" max="9221" width="1.7109375" customWidth="1"/>
    <col min="9222" max="9222" width="14.5703125" customWidth="1"/>
    <col min="9223" max="9223" width="1.7109375" customWidth="1"/>
    <col min="9224" max="9224" width="14.28515625" bestFit="1" customWidth="1"/>
    <col min="9225" max="9225" width="1.7109375" customWidth="1"/>
    <col min="9226" max="9226" width="14.5703125" customWidth="1"/>
    <col min="9227" max="9227" width="1.7109375" customWidth="1"/>
    <col min="9228" max="9228" width="13.7109375" customWidth="1"/>
    <col min="9229" max="9229" width="1.7109375" customWidth="1"/>
    <col min="9230" max="9230" width="13.7109375" customWidth="1"/>
    <col min="9231" max="9231" width="1.7109375" customWidth="1"/>
    <col min="9232" max="9232" width="13.7109375" customWidth="1"/>
    <col min="9233" max="9233" width="1.7109375" customWidth="1"/>
    <col min="9234" max="9234" width="13.7109375" customWidth="1"/>
    <col min="9235" max="9235" width="2" customWidth="1"/>
    <col min="9236" max="9236" width="14.85546875" customWidth="1"/>
    <col min="9238" max="9238" width="10.28515625" bestFit="1" customWidth="1"/>
    <col min="9473" max="9473" width="1.7109375" customWidth="1"/>
    <col min="9474" max="9474" width="22.85546875" customWidth="1"/>
    <col min="9475" max="9475" width="42.42578125" customWidth="1"/>
    <col min="9476" max="9476" width="13.7109375" customWidth="1"/>
    <col min="9477" max="9477" width="1.7109375" customWidth="1"/>
    <col min="9478" max="9478" width="14.5703125" customWidth="1"/>
    <col min="9479" max="9479" width="1.7109375" customWidth="1"/>
    <col min="9480" max="9480" width="14.28515625" bestFit="1" customWidth="1"/>
    <col min="9481" max="9481" width="1.7109375" customWidth="1"/>
    <col min="9482" max="9482" width="14.5703125" customWidth="1"/>
    <col min="9483" max="9483" width="1.7109375" customWidth="1"/>
    <col min="9484" max="9484" width="13.7109375" customWidth="1"/>
    <col min="9485" max="9485" width="1.7109375" customWidth="1"/>
    <col min="9486" max="9486" width="13.7109375" customWidth="1"/>
    <col min="9487" max="9487" width="1.7109375" customWidth="1"/>
    <col min="9488" max="9488" width="13.7109375" customWidth="1"/>
    <col min="9489" max="9489" width="1.7109375" customWidth="1"/>
    <col min="9490" max="9490" width="13.7109375" customWidth="1"/>
    <col min="9491" max="9491" width="2" customWidth="1"/>
    <col min="9492" max="9492" width="14.85546875" customWidth="1"/>
    <col min="9494" max="9494" width="10.28515625" bestFit="1" customWidth="1"/>
    <col min="9729" max="9729" width="1.7109375" customWidth="1"/>
    <col min="9730" max="9730" width="22.85546875" customWidth="1"/>
    <col min="9731" max="9731" width="42.42578125" customWidth="1"/>
    <col min="9732" max="9732" width="13.7109375" customWidth="1"/>
    <col min="9733" max="9733" width="1.7109375" customWidth="1"/>
    <col min="9734" max="9734" width="14.5703125" customWidth="1"/>
    <col min="9735" max="9735" width="1.7109375" customWidth="1"/>
    <col min="9736" max="9736" width="14.28515625" bestFit="1" customWidth="1"/>
    <col min="9737" max="9737" width="1.7109375" customWidth="1"/>
    <col min="9738" max="9738" width="14.5703125" customWidth="1"/>
    <col min="9739" max="9739" width="1.7109375" customWidth="1"/>
    <col min="9740" max="9740" width="13.7109375" customWidth="1"/>
    <col min="9741" max="9741" width="1.7109375" customWidth="1"/>
    <col min="9742" max="9742" width="13.7109375" customWidth="1"/>
    <col min="9743" max="9743" width="1.7109375" customWidth="1"/>
    <col min="9744" max="9744" width="13.7109375" customWidth="1"/>
    <col min="9745" max="9745" width="1.7109375" customWidth="1"/>
    <col min="9746" max="9746" width="13.7109375" customWidth="1"/>
    <col min="9747" max="9747" width="2" customWidth="1"/>
    <col min="9748" max="9748" width="14.85546875" customWidth="1"/>
    <col min="9750" max="9750" width="10.28515625" bestFit="1" customWidth="1"/>
    <col min="9985" max="9985" width="1.7109375" customWidth="1"/>
    <col min="9986" max="9986" width="22.85546875" customWidth="1"/>
    <col min="9987" max="9987" width="42.42578125" customWidth="1"/>
    <col min="9988" max="9988" width="13.7109375" customWidth="1"/>
    <col min="9989" max="9989" width="1.7109375" customWidth="1"/>
    <col min="9990" max="9990" width="14.5703125" customWidth="1"/>
    <col min="9991" max="9991" width="1.7109375" customWidth="1"/>
    <col min="9992" max="9992" width="14.28515625" bestFit="1" customWidth="1"/>
    <col min="9993" max="9993" width="1.7109375" customWidth="1"/>
    <col min="9994" max="9994" width="14.5703125" customWidth="1"/>
    <col min="9995" max="9995" width="1.7109375" customWidth="1"/>
    <col min="9996" max="9996" width="13.7109375" customWidth="1"/>
    <col min="9997" max="9997" width="1.7109375" customWidth="1"/>
    <col min="9998" max="9998" width="13.7109375" customWidth="1"/>
    <col min="9999" max="9999" width="1.7109375" customWidth="1"/>
    <col min="10000" max="10000" width="13.7109375" customWidth="1"/>
    <col min="10001" max="10001" width="1.7109375" customWidth="1"/>
    <col min="10002" max="10002" width="13.7109375" customWidth="1"/>
    <col min="10003" max="10003" width="2" customWidth="1"/>
    <col min="10004" max="10004" width="14.85546875" customWidth="1"/>
    <col min="10006" max="10006" width="10.28515625" bestFit="1" customWidth="1"/>
    <col min="10241" max="10241" width="1.7109375" customWidth="1"/>
    <col min="10242" max="10242" width="22.85546875" customWidth="1"/>
    <col min="10243" max="10243" width="42.42578125" customWidth="1"/>
    <col min="10244" max="10244" width="13.7109375" customWidth="1"/>
    <col min="10245" max="10245" width="1.7109375" customWidth="1"/>
    <col min="10246" max="10246" width="14.5703125" customWidth="1"/>
    <col min="10247" max="10247" width="1.7109375" customWidth="1"/>
    <col min="10248" max="10248" width="14.28515625" bestFit="1" customWidth="1"/>
    <col min="10249" max="10249" width="1.7109375" customWidth="1"/>
    <col min="10250" max="10250" width="14.5703125" customWidth="1"/>
    <col min="10251" max="10251" width="1.7109375" customWidth="1"/>
    <col min="10252" max="10252" width="13.7109375" customWidth="1"/>
    <col min="10253" max="10253" width="1.7109375" customWidth="1"/>
    <col min="10254" max="10254" width="13.7109375" customWidth="1"/>
    <col min="10255" max="10255" width="1.7109375" customWidth="1"/>
    <col min="10256" max="10256" width="13.7109375" customWidth="1"/>
    <col min="10257" max="10257" width="1.7109375" customWidth="1"/>
    <col min="10258" max="10258" width="13.7109375" customWidth="1"/>
    <col min="10259" max="10259" width="2" customWidth="1"/>
    <col min="10260" max="10260" width="14.85546875" customWidth="1"/>
    <col min="10262" max="10262" width="10.28515625" bestFit="1" customWidth="1"/>
    <col min="10497" max="10497" width="1.7109375" customWidth="1"/>
    <col min="10498" max="10498" width="22.85546875" customWidth="1"/>
    <col min="10499" max="10499" width="42.42578125" customWidth="1"/>
    <col min="10500" max="10500" width="13.7109375" customWidth="1"/>
    <col min="10501" max="10501" width="1.7109375" customWidth="1"/>
    <col min="10502" max="10502" width="14.5703125" customWidth="1"/>
    <col min="10503" max="10503" width="1.7109375" customWidth="1"/>
    <col min="10504" max="10504" width="14.28515625" bestFit="1" customWidth="1"/>
    <col min="10505" max="10505" width="1.7109375" customWidth="1"/>
    <col min="10506" max="10506" width="14.5703125" customWidth="1"/>
    <col min="10507" max="10507" width="1.7109375" customWidth="1"/>
    <col min="10508" max="10508" width="13.7109375" customWidth="1"/>
    <col min="10509" max="10509" width="1.7109375" customWidth="1"/>
    <col min="10510" max="10510" width="13.7109375" customWidth="1"/>
    <col min="10511" max="10511" width="1.7109375" customWidth="1"/>
    <col min="10512" max="10512" width="13.7109375" customWidth="1"/>
    <col min="10513" max="10513" width="1.7109375" customWidth="1"/>
    <col min="10514" max="10514" width="13.7109375" customWidth="1"/>
    <col min="10515" max="10515" width="2" customWidth="1"/>
    <col min="10516" max="10516" width="14.85546875" customWidth="1"/>
    <col min="10518" max="10518" width="10.28515625" bestFit="1" customWidth="1"/>
    <col min="10753" max="10753" width="1.7109375" customWidth="1"/>
    <col min="10754" max="10754" width="22.85546875" customWidth="1"/>
    <col min="10755" max="10755" width="42.42578125" customWidth="1"/>
    <col min="10756" max="10756" width="13.7109375" customWidth="1"/>
    <col min="10757" max="10757" width="1.7109375" customWidth="1"/>
    <col min="10758" max="10758" width="14.5703125" customWidth="1"/>
    <col min="10759" max="10759" width="1.7109375" customWidth="1"/>
    <col min="10760" max="10760" width="14.28515625" bestFit="1" customWidth="1"/>
    <col min="10761" max="10761" width="1.7109375" customWidth="1"/>
    <col min="10762" max="10762" width="14.5703125" customWidth="1"/>
    <col min="10763" max="10763" width="1.7109375" customWidth="1"/>
    <col min="10764" max="10764" width="13.7109375" customWidth="1"/>
    <col min="10765" max="10765" width="1.7109375" customWidth="1"/>
    <col min="10766" max="10766" width="13.7109375" customWidth="1"/>
    <col min="10767" max="10767" width="1.7109375" customWidth="1"/>
    <col min="10768" max="10768" width="13.7109375" customWidth="1"/>
    <col min="10769" max="10769" width="1.7109375" customWidth="1"/>
    <col min="10770" max="10770" width="13.7109375" customWidth="1"/>
    <col min="10771" max="10771" width="2" customWidth="1"/>
    <col min="10772" max="10772" width="14.85546875" customWidth="1"/>
    <col min="10774" max="10774" width="10.28515625" bestFit="1" customWidth="1"/>
    <col min="11009" max="11009" width="1.7109375" customWidth="1"/>
    <col min="11010" max="11010" width="22.85546875" customWidth="1"/>
    <col min="11011" max="11011" width="42.42578125" customWidth="1"/>
    <col min="11012" max="11012" width="13.7109375" customWidth="1"/>
    <col min="11013" max="11013" width="1.7109375" customWidth="1"/>
    <col min="11014" max="11014" width="14.5703125" customWidth="1"/>
    <col min="11015" max="11015" width="1.7109375" customWidth="1"/>
    <col min="11016" max="11016" width="14.28515625" bestFit="1" customWidth="1"/>
    <col min="11017" max="11017" width="1.7109375" customWidth="1"/>
    <col min="11018" max="11018" width="14.5703125" customWidth="1"/>
    <col min="11019" max="11019" width="1.7109375" customWidth="1"/>
    <col min="11020" max="11020" width="13.7109375" customWidth="1"/>
    <col min="11021" max="11021" width="1.7109375" customWidth="1"/>
    <col min="11022" max="11022" width="13.7109375" customWidth="1"/>
    <col min="11023" max="11023" width="1.7109375" customWidth="1"/>
    <col min="11024" max="11024" width="13.7109375" customWidth="1"/>
    <col min="11025" max="11025" width="1.7109375" customWidth="1"/>
    <col min="11026" max="11026" width="13.7109375" customWidth="1"/>
    <col min="11027" max="11027" width="2" customWidth="1"/>
    <col min="11028" max="11028" width="14.85546875" customWidth="1"/>
    <col min="11030" max="11030" width="10.28515625" bestFit="1" customWidth="1"/>
    <col min="11265" max="11265" width="1.7109375" customWidth="1"/>
    <col min="11266" max="11266" width="22.85546875" customWidth="1"/>
    <col min="11267" max="11267" width="42.42578125" customWidth="1"/>
    <col min="11268" max="11268" width="13.7109375" customWidth="1"/>
    <col min="11269" max="11269" width="1.7109375" customWidth="1"/>
    <col min="11270" max="11270" width="14.5703125" customWidth="1"/>
    <col min="11271" max="11271" width="1.7109375" customWidth="1"/>
    <col min="11272" max="11272" width="14.28515625" bestFit="1" customWidth="1"/>
    <col min="11273" max="11273" width="1.7109375" customWidth="1"/>
    <col min="11274" max="11274" width="14.5703125" customWidth="1"/>
    <col min="11275" max="11275" width="1.7109375" customWidth="1"/>
    <col min="11276" max="11276" width="13.7109375" customWidth="1"/>
    <col min="11277" max="11277" width="1.7109375" customWidth="1"/>
    <col min="11278" max="11278" width="13.7109375" customWidth="1"/>
    <col min="11279" max="11279" width="1.7109375" customWidth="1"/>
    <col min="11280" max="11280" width="13.7109375" customWidth="1"/>
    <col min="11281" max="11281" width="1.7109375" customWidth="1"/>
    <col min="11282" max="11282" width="13.7109375" customWidth="1"/>
    <col min="11283" max="11283" width="2" customWidth="1"/>
    <col min="11284" max="11284" width="14.85546875" customWidth="1"/>
    <col min="11286" max="11286" width="10.28515625" bestFit="1" customWidth="1"/>
    <col min="11521" max="11521" width="1.7109375" customWidth="1"/>
    <col min="11522" max="11522" width="22.85546875" customWidth="1"/>
    <col min="11523" max="11523" width="42.42578125" customWidth="1"/>
    <col min="11524" max="11524" width="13.7109375" customWidth="1"/>
    <col min="11525" max="11525" width="1.7109375" customWidth="1"/>
    <col min="11526" max="11526" width="14.5703125" customWidth="1"/>
    <col min="11527" max="11527" width="1.7109375" customWidth="1"/>
    <col min="11528" max="11528" width="14.28515625" bestFit="1" customWidth="1"/>
    <col min="11529" max="11529" width="1.7109375" customWidth="1"/>
    <col min="11530" max="11530" width="14.5703125" customWidth="1"/>
    <col min="11531" max="11531" width="1.7109375" customWidth="1"/>
    <col min="11532" max="11532" width="13.7109375" customWidth="1"/>
    <col min="11533" max="11533" width="1.7109375" customWidth="1"/>
    <col min="11534" max="11534" width="13.7109375" customWidth="1"/>
    <col min="11535" max="11535" width="1.7109375" customWidth="1"/>
    <col min="11536" max="11536" width="13.7109375" customWidth="1"/>
    <col min="11537" max="11537" width="1.7109375" customWidth="1"/>
    <col min="11538" max="11538" width="13.7109375" customWidth="1"/>
    <col min="11539" max="11539" width="2" customWidth="1"/>
    <col min="11540" max="11540" width="14.85546875" customWidth="1"/>
    <col min="11542" max="11542" width="10.28515625" bestFit="1" customWidth="1"/>
    <col min="11777" max="11777" width="1.7109375" customWidth="1"/>
    <col min="11778" max="11778" width="22.85546875" customWidth="1"/>
    <col min="11779" max="11779" width="42.42578125" customWidth="1"/>
    <col min="11780" max="11780" width="13.7109375" customWidth="1"/>
    <col min="11781" max="11781" width="1.7109375" customWidth="1"/>
    <col min="11782" max="11782" width="14.5703125" customWidth="1"/>
    <col min="11783" max="11783" width="1.7109375" customWidth="1"/>
    <col min="11784" max="11784" width="14.28515625" bestFit="1" customWidth="1"/>
    <col min="11785" max="11785" width="1.7109375" customWidth="1"/>
    <col min="11786" max="11786" width="14.5703125" customWidth="1"/>
    <col min="11787" max="11787" width="1.7109375" customWidth="1"/>
    <col min="11788" max="11788" width="13.7109375" customWidth="1"/>
    <col min="11789" max="11789" width="1.7109375" customWidth="1"/>
    <col min="11790" max="11790" width="13.7109375" customWidth="1"/>
    <col min="11791" max="11791" width="1.7109375" customWidth="1"/>
    <col min="11792" max="11792" width="13.7109375" customWidth="1"/>
    <col min="11793" max="11793" width="1.7109375" customWidth="1"/>
    <col min="11794" max="11794" width="13.7109375" customWidth="1"/>
    <col min="11795" max="11795" width="2" customWidth="1"/>
    <col min="11796" max="11796" width="14.85546875" customWidth="1"/>
    <col min="11798" max="11798" width="10.28515625" bestFit="1" customWidth="1"/>
    <col min="12033" max="12033" width="1.7109375" customWidth="1"/>
    <col min="12034" max="12034" width="22.85546875" customWidth="1"/>
    <col min="12035" max="12035" width="42.42578125" customWidth="1"/>
    <col min="12036" max="12036" width="13.7109375" customWidth="1"/>
    <col min="12037" max="12037" width="1.7109375" customWidth="1"/>
    <col min="12038" max="12038" width="14.5703125" customWidth="1"/>
    <col min="12039" max="12039" width="1.7109375" customWidth="1"/>
    <col min="12040" max="12040" width="14.28515625" bestFit="1" customWidth="1"/>
    <col min="12041" max="12041" width="1.7109375" customWidth="1"/>
    <col min="12042" max="12042" width="14.5703125" customWidth="1"/>
    <col min="12043" max="12043" width="1.7109375" customWidth="1"/>
    <col min="12044" max="12044" width="13.7109375" customWidth="1"/>
    <col min="12045" max="12045" width="1.7109375" customWidth="1"/>
    <col min="12046" max="12046" width="13.7109375" customWidth="1"/>
    <col min="12047" max="12047" width="1.7109375" customWidth="1"/>
    <col min="12048" max="12048" width="13.7109375" customWidth="1"/>
    <col min="12049" max="12049" width="1.7109375" customWidth="1"/>
    <col min="12050" max="12050" width="13.7109375" customWidth="1"/>
    <col min="12051" max="12051" width="2" customWidth="1"/>
    <col min="12052" max="12052" width="14.85546875" customWidth="1"/>
    <col min="12054" max="12054" width="10.28515625" bestFit="1" customWidth="1"/>
    <col min="12289" max="12289" width="1.7109375" customWidth="1"/>
    <col min="12290" max="12290" width="22.85546875" customWidth="1"/>
    <col min="12291" max="12291" width="42.42578125" customWidth="1"/>
    <col min="12292" max="12292" width="13.7109375" customWidth="1"/>
    <col min="12293" max="12293" width="1.7109375" customWidth="1"/>
    <col min="12294" max="12294" width="14.5703125" customWidth="1"/>
    <col min="12295" max="12295" width="1.7109375" customWidth="1"/>
    <col min="12296" max="12296" width="14.28515625" bestFit="1" customWidth="1"/>
    <col min="12297" max="12297" width="1.7109375" customWidth="1"/>
    <col min="12298" max="12298" width="14.5703125" customWidth="1"/>
    <col min="12299" max="12299" width="1.7109375" customWidth="1"/>
    <col min="12300" max="12300" width="13.7109375" customWidth="1"/>
    <col min="12301" max="12301" width="1.7109375" customWidth="1"/>
    <col min="12302" max="12302" width="13.7109375" customWidth="1"/>
    <col min="12303" max="12303" width="1.7109375" customWidth="1"/>
    <col min="12304" max="12304" width="13.7109375" customWidth="1"/>
    <col min="12305" max="12305" width="1.7109375" customWidth="1"/>
    <col min="12306" max="12306" width="13.7109375" customWidth="1"/>
    <col min="12307" max="12307" width="2" customWidth="1"/>
    <col min="12308" max="12308" width="14.85546875" customWidth="1"/>
    <col min="12310" max="12310" width="10.28515625" bestFit="1" customWidth="1"/>
    <col min="12545" max="12545" width="1.7109375" customWidth="1"/>
    <col min="12546" max="12546" width="22.85546875" customWidth="1"/>
    <col min="12547" max="12547" width="42.42578125" customWidth="1"/>
    <col min="12548" max="12548" width="13.7109375" customWidth="1"/>
    <col min="12549" max="12549" width="1.7109375" customWidth="1"/>
    <col min="12550" max="12550" width="14.5703125" customWidth="1"/>
    <col min="12551" max="12551" width="1.7109375" customWidth="1"/>
    <col min="12552" max="12552" width="14.28515625" bestFit="1" customWidth="1"/>
    <col min="12553" max="12553" width="1.7109375" customWidth="1"/>
    <col min="12554" max="12554" width="14.5703125" customWidth="1"/>
    <col min="12555" max="12555" width="1.7109375" customWidth="1"/>
    <col min="12556" max="12556" width="13.7109375" customWidth="1"/>
    <col min="12557" max="12557" width="1.7109375" customWidth="1"/>
    <col min="12558" max="12558" width="13.7109375" customWidth="1"/>
    <col min="12559" max="12559" width="1.7109375" customWidth="1"/>
    <col min="12560" max="12560" width="13.7109375" customWidth="1"/>
    <col min="12561" max="12561" width="1.7109375" customWidth="1"/>
    <col min="12562" max="12562" width="13.7109375" customWidth="1"/>
    <col min="12563" max="12563" width="2" customWidth="1"/>
    <col min="12564" max="12564" width="14.85546875" customWidth="1"/>
    <col min="12566" max="12566" width="10.28515625" bestFit="1" customWidth="1"/>
    <col min="12801" max="12801" width="1.7109375" customWidth="1"/>
    <col min="12802" max="12802" width="22.85546875" customWidth="1"/>
    <col min="12803" max="12803" width="42.42578125" customWidth="1"/>
    <col min="12804" max="12804" width="13.7109375" customWidth="1"/>
    <col min="12805" max="12805" width="1.7109375" customWidth="1"/>
    <col min="12806" max="12806" width="14.5703125" customWidth="1"/>
    <col min="12807" max="12807" width="1.7109375" customWidth="1"/>
    <col min="12808" max="12808" width="14.28515625" bestFit="1" customWidth="1"/>
    <col min="12809" max="12809" width="1.7109375" customWidth="1"/>
    <col min="12810" max="12810" width="14.5703125" customWidth="1"/>
    <col min="12811" max="12811" width="1.7109375" customWidth="1"/>
    <col min="12812" max="12812" width="13.7109375" customWidth="1"/>
    <col min="12813" max="12813" width="1.7109375" customWidth="1"/>
    <col min="12814" max="12814" width="13.7109375" customWidth="1"/>
    <col min="12815" max="12815" width="1.7109375" customWidth="1"/>
    <col min="12816" max="12816" width="13.7109375" customWidth="1"/>
    <col min="12817" max="12817" width="1.7109375" customWidth="1"/>
    <col min="12818" max="12818" width="13.7109375" customWidth="1"/>
    <col min="12819" max="12819" width="2" customWidth="1"/>
    <col min="12820" max="12820" width="14.85546875" customWidth="1"/>
    <col min="12822" max="12822" width="10.28515625" bestFit="1" customWidth="1"/>
    <col min="13057" max="13057" width="1.7109375" customWidth="1"/>
    <col min="13058" max="13058" width="22.85546875" customWidth="1"/>
    <col min="13059" max="13059" width="42.42578125" customWidth="1"/>
    <col min="13060" max="13060" width="13.7109375" customWidth="1"/>
    <col min="13061" max="13061" width="1.7109375" customWidth="1"/>
    <col min="13062" max="13062" width="14.5703125" customWidth="1"/>
    <col min="13063" max="13063" width="1.7109375" customWidth="1"/>
    <col min="13064" max="13064" width="14.28515625" bestFit="1" customWidth="1"/>
    <col min="13065" max="13065" width="1.7109375" customWidth="1"/>
    <col min="13066" max="13066" width="14.5703125" customWidth="1"/>
    <col min="13067" max="13067" width="1.7109375" customWidth="1"/>
    <col min="13068" max="13068" width="13.7109375" customWidth="1"/>
    <col min="13069" max="13069" width="1.7109375" customWidth="1"/>
    <col min="13070" max="13070" width="13.7109375" customWidth="1"/>
    <col min="13071" max="13071" width="1.7109375" customWidth="1"/>
    <col min="13072" max="13072" width="13.7109375" customWidth="1"/>
    <col min="13073" max="13073" width="1.7109375" customWidth="1"/>
    <col min="13074" max="13074" width="13.7109375" customWidth="1"/>
    <col min="13075" max="13075" width="2" customWidth="1"/>
    <col min="13076" max="13076" width="14.85546875" customWidth="1"/>
    <col min="13078" max="13078" width="10.28515625" bestFit="1" customWidth="1"/>
    <col min="13313" max="13313" width="1.7109375" customWidth="1"/>
    <col min="13314" max="13314" width="22.85546875" customWidth="1"/>
    <col min="13315" max="13315" width="42.42578125" customWidth="1"/>
    <col min="13316" max="13316" width="13.7109375" customWidth="1"/>
    <col min="13317" max="13317" width="1.7109375" customWidth="1"/>
    <col min="13318" max="13318" width="14.5703125" customWidth="1"/>
    <col min="13319" max="13319" width="1.7109375" customWidth="1"/>
    <col min="13320" max="13320" width="14.28515625" bestFit="1" customWidth="1"/>
    <col min="13321" max="13321" width="1.7109375" customWidth="1"/>
    <col min="13322" max="13322" width="14.5703125" customWidth="1"/>
    <col min="13323" max="13323" width="1.7109375" customWidth="1"/>
    <col min="13324" max="13324" width="13.7109375" customWidth="1"/>
    <col min="13325" max="13325" width="1.7109375" customWidth="1"/>
    <col min="13326" max="13326" width="13.7109375" customWidth="1"/>
    <col min="13327" max="13327" width="1.7109375" customWidth="1"/>
    <col min="13328" max="13328" width="13.7109375" customWidth="1"/>
    <col min="13329" max="13329" width="1.7109375" customWidth="1"/>
    <col min="13330" max="13330" width="13.7109375" customWidth="1"/>
    <col min="13331" max="13331" width="2" customWidth="1"/>
    <col min="13332" max="13332" width="14.85546875" customWidth="1"/>
    <col min="13334" max="13334" width="10.28515625" bestFit="1" customWidth="1"/>
    <col min="13569" max="13569" width="1.7109375" customWidth="1"/>
    <col min="13570" max="13570" width="22.85546875" customWidth="1"/>
    <col min="13571" max="13571" width="42.42578125" customWidth="1"/>
    <col min="13572" max="13572" width="13.7109375" customWidth="1"/>
    <col min="13573" max="13573" width="1.7109375" customWidth="1"/>
    <col min="13574" max="13574" width="14.5703125" customWidth="1"/>
    <col min="13575" max="13575" width="1.7109375" customWidth="1"/>
    <col min="13576" max="13576" width="14.28515625" bestFit="1" customWidth="1"/>
    <col min="13577" max="13577" width="1.7109375" customWidth="1"/>
    <col min="13578" max="13578" width="14.5703125" customWidth="1"/>
    <col min="13579" max="13579" width="1.7109375" customWidth="1"/>
    <col min="13580" max="13580" width="13.7109375" customWidth="1"/>
    <col min="13581" max="13581" width="1.7109375" customWidth="1"/>
    <col min="13582" max="13582" width="13.7109375" customWidth="1"/>
    <col min="13583" max="13583" width="1.7109375" customWidth="1"/>
    <col min="13584" max="13584" width="13.7109375" customWidth="1"/>
    <col min="13585" max="13585" width="1.7109375" customWidth="1"/>
    <col min="13586" max="13586" width="13.7109375" customWidth="1"/>
    <col min="13587" max="13587" width="2" customWidth="1"/>
    <col min="13588" max="13588" width="14.85546875" customWidth="1"/>
    <col min="13590" max="13590" width="10.28515625" bestFit="1" customWidth="1"/>
    <col min="13825" max="13825" width="1.7109375" customWidth="1"/>
    <col min="13826" max="13826" width="22.85546875" customWidth="1"/>
    <col min="13827" max="13827" width="42.42578125" customWidth="1"/>
    <col min="13828" max="13828" width="13.7109375" customWidth="1"/>
    <col min="13829" max="13829" width="1.7109375" customWidth="1"/>
    <col min="13830" max="13830" width="14.5703125" customWidth="1"/>
    <col min="13831" max="13831" width="1.7109375" customWidth="1"/>
    <col min="13832" max="13832" width="14.28515625" bestFit="1" customWidth="1"/>
    <col min="13833" max="13833" width="1.7109375" customWidth="1"/>
    <col min="13834" max="13834" width="14.5703125" customWidth="1"/>
    <col min="13835" max="13835" width="1.7109375" customWidth="1"/>
    <col min="13836" max="13836" width="13.7109375" customWidth="1"/>
    <col min="13837" max="13837" width="1.7109375" customWidth="1"/>
    <col min="13838" max="13838" width="13.7109375" customWidth="1"/>
    <col min="13839" max="13839" width="1.7109375" customWidth="1"/>
    <col min="13840" max="13840" width="13.7109375" customWidth="1"/>
    <col min="13841" max="13841" width="1.7109375" customWidth="1"/>
    <col min="13842" max="13842" width="13.7109375" customWidth="1"/>
    <col min="13843" max="13843" width="2" customWidth="1"/>
    <col min="13844" max="13844" width="14.85546875" customWidth="1"/>
    <col min="13846" max="13846" width="10.28515625" bestFit="1" customWidth="1"/>
    <col min="14081" max="14081" width="1.7109375" customWidth="1"/>
    <col min="14082" max="14082" width="22.85546875" customWidth="1"/>
    <col min="14083" max="14083" width="42.42578125" customWidth="1"/>
    <col min="14084" max="14084" width="13.7109375" customWidth="1"/>
    <col min="14085" max="14085" width="1.7109375" customWidth="1"/>
    <col min="14086" max="14086" width="14.5703125" customWidth="1"/>
    <col min="14087" max="14087" width="1.7109375" customWidth="1"/>
    <col min="14088" max="14088" width="14.28515625" bestFit="1" customWidth="1"/>
    <col min="14089" max="14089" width="1.7109375" customWidth="1"/>
    <col min="14090" max="14090" width="14.5703125" customWidth="1"/>
    <col min="14091" max="14091" width="1.7109375" customWidth="1"/>
    <col min="14092" max="14092" width="13.7109375" customWidth="1"/>
    <col min="14093" max="14093" width="1.7109375" customWidth="1"/>
    <col min="14094" max="14094" width="13.7109375" customWidth="1"/>
    <col min="14095" max="14095" width="1.7109375" customWidth="1"/>
    <col min="14096" max="14096" width="13.7109375" customWidth="1"/>
    <col min="14097" max="14097" width="1.7109375" customWidth="1"/>
    <col min="14098" max="14098" width="13.7109375" customWidth="1"/>
    <col min="14099" max="14099" width="2" customWidth="1"/>
    <col min="14100" max="14100" width="14.85546875" customWidth="1"/>
    <col min="14102" max="14102" width="10.28515625" bestFit="1" customWidth="1"/>
    <col min="14337" max="14337" width="1.7109375" customWidth="1"/>
    <col min="14338" max="14338" width="22.85546875" customWidth="1"/>
    <col min="14339" max="14339" width="42.42578125" customWidth="1"/>
    <col min="14340" max="14340" width="13.7109375" customWidth="1"/>
    <col min="14341" max="14341" width="1.7109375" customWidth="1"/>
    <col min="14342" max="14342" width="14.5703125" customWidth="1"/>
    <col min="14343" max="14343" width="1.7109375" customWidth="1"/>
    <col min="14344" max="14344" width="14.28515625" bestFit="1" customWidth="1"/>
    <col min="14345" max="14345" width="1.7109375" customWidth="1"/>
    <col min="14346" max="14346" width="14.5703125" customWidth="1"/>
    <col min="14347" max="14347" width="1.7109375" customWidth="1"/>
    <col min="14348" max="14348" width="13.7109375" customWidth="1"/>
    <col min="14349" max="14349" width="1.7109375" customWidth="1"/>
    <col min="14350" max="14350" width="13.7109375" customWidth="1"/>
    <col min="14351" max="14351" width="1.7109375" customWidth="1"/>
    <col min="14352" max="14352" width="13.7109375" customWidth="1"/>
    <col min="14353" max="14353" width="1.7109375" customWidth="1"/>
    <col min="14354" max="14354" width="13.7109375" customWidth="1"/>
    <col min="14355" max="14355" width="2" customWidth="1"/>
    <col min="14356" max="14356" width="14.85546875" customWidth="1"/>
    <col min="14358" max="14358" width="10.28515625" bestFit="1" customWidth="1"/>
    <col min="14593" max="14593" width="1.7109375" customWidth="1"/>
    <col min="14594" max="14594" width="22.85546875" customWidth="1"/>
    <col min="14595" max="14595" width="42.42578125" customWidth="1"/>
    <col min="14596" max="14596" width="13.7109375" customWidth="1"/>
    <col min="14597" max="14597" width="1.7109375" customWidth="1"/>
    <col min="14598" max="14598" width="14.5703125" customWidth="1"/>
    <col min="14599" max="14599" width="1.7109375" customWidth="1"/>
    <col min="14600" max="14600" width="14.28515625" bestFit="1" customWidth="1"/>
    <col min="14601" max="14601" width="1.7109375" customWidth="1"/>
    <col min="14602" max="14602" width="14.5703125" customWidth="1"/>
    <col min="14603" max="14603" width="1.7109375" customWidth="1"/>
    <col min="14604" max="14604" width="13.7109375" customWidth="1"/>
    <col min="14605" max="14605" width="1.7109375" customWidth="1"/>
    <col min="14606" max="14606" width="13.7109375" customWidth="1"/>
    <col min="14607" max="14607" width="1.7109375" customWidth="1"/>
    <col min="14608" max="14608" width="13.7109375" customWidth="1"/>
    <col min="14609" max="14609" width="1.7109375" customWidth="1"/>
    <col min="14610" max="14610" width="13.7109375" customWidth="1"/>
    <col min="14611" max="14611" width="2" customWidth="1"/>
    <col min="14612" max="14612" width="14.85546875" customWidth="1"/>
    <col min="14614" max="14614" width="10.28515625" bestFit="1" customWidth="1"/>
    <col min="14849" max="14849" width="1.7109375" customWidth="1"/>
    <col min="14850" max="14850" width="22.85546875" customWidth="1"/>
    <col min="14851" max="14851" width="42.42578125" customWidth="1"/>
    <col min="14852" max="14852" width="13.7109375" customWidth="1"/>
    <col min="14853" max="14853" width="1.7109375" customWidth="1"/>
    <col min="14854" max="14854" width="14.5703125" customWidth="1"/>
    <col min="14855" max="14855" width="1.7109375" customWidth="1"/>
    <col min="14856" max="14856" width="14.28515625" bestFit="1" customWidth="1"/>
    <col min="14857" max="14857" width="1.7109375" customWidth="1"/>
    <col min="14858" max="14858" width="14.5703125" customWidth="1"/>
    <col min="14859" max="14859" width="1.7109375" customWidth="1"/>
    <col min="14860" max="14860" width="13.7109375" customWidth="1"/>
    <col min="14861" max="14861" width="1.7109375" customWidth="1"/>
    <col min="14862" max="14862" width="13.7109375" customWidth="1"/>
    <col min="14863" max="14863" width="1.7109375" customWidth="1"/>
    <col min="14864" max="14864" width="13.7109375" customWidth="1"/>
    <col min="14865" max="14865" width="1.7109375" customWidth="1"/>
    <col min="14866" max="14866" width="13.7109375" customWidth="1"/>
    <col min="14867" max="14867" width="2" customWidth="1"/>
    <col min="14868" max="14868" width="14.85546875" customWidth="1"/>
    <col min="14870" max="14870" width="10.28515625" bestFit="1" customWidth="1"/>
    <col min="15105" max="15105" width="1.7109375" customWidth="1"/>
    <col min="15106" max="15106" width="22.85546875" customWidth="1"/>
    <col min="15107" max="15107" width="42.42578125" customWidth="1"/>
    <col min="15108" max="15108" width="13.7109375" customWidth="1"/>
    <col min="15109" max="15109" width="1.7109375" customWidth="1"/>
    <col min="15110" max="15110" width="14.5703125" customWidth="1"/>
    <col min="15111" max="15111" width="1.7109375" customWidth="1"/>
    <col min="15112" max="15112" width="14.28515625" bestFit="1" customWidth="1"/>
    <col min="15113" max="15113" width="1.7109375" customWidth="1"/>
    <col min="15114" max="15114" width="14.5703125" customWidth="1"/>
    <col min="15115" max="15115" width="1.7109375" customWidth="1"/>
    <col min="15116" max="15116" width="13.7109375" customWidth="1"/>
    <col min="15117" max="15117" width="1.7109375" customWidth="1"/>
    <col min="15118" max="15118" width="13.7109375" customWidth="1"/>
    <col min="15119" max="15119" width="1.7109375" customWidth="1"/>
    <col min="15120" max="15120" width="13.7109375" customWidth="1"/>
    <col min="15121" max="15121" width="1.7109375" customWidth="1"/>
    <col min="15122" max="15122" width="13.7109375" customWidth="1"/>
    <col min="15123" max="15123" width="2" customWidth="1"/>
    <col min="15124" max="15124" width="14.85546875" customWidth="1"/>
    <col min="15126" max="15126" width="10.28515625" bestFit="1" customWidth="1"/>
    <col min="15361" max="15361" width="1.7109375" customWidth="1"/>
    <col min="15362" max="15362" width="22.85546875" customWidth="1"/>
    <col min="15363" max="15363" width="42.42578125" customWidth="1"/>
    <col min="15364" max="15364" width="13.7109375" customWidth="1"/>
    <col min="15365" max="15365" width="1.7109375" customWidth="1"/>
    <col min="15366" max="15366" width="14.5703125" customWidth="1"/>
    <col min="15367" max="15367" width="1.7109375" customWidth="1"/>
    <col min="15368" max="15368" width="14.28515625" bestFit="1" customWidth="1"/>
    <col min="15369" max="15369" width="1.7109375" customWidth="1"/>
    <col min="15370" max="15370" width="14.5703125" customWidth="1"/>
    <col min="15371" max="15371" width="1.7109375" customWidth="1"/>
    <col min="15372" max="15372" width="13.7109375" customWidth="1"/>
    <col min="15373" max="15373" width="1.7109375" customWidth="1"/>
    <col min="15374" max="15374" width="13.7109375" customWidth="1"/>
    <col min="15375" max="15375" width="1.7109375" customWidth="1"/>
    <col min="15376" max="15376" width="13.7109375" customWidth="1"/>
    <col min="15377" max="15377" width="1.7109375" customWidth="1"/>
    <col min="15378" max="15378" width="13.7109375" customWidth="1"/>
    <col min="15379" max="15379" width="2" customWidth="1"/>
    <col min="15380" max="15380" width="14.85546875" customWidth="1"/>
    <col min="15382" max="15382" width="10.28515625" bestFit="1" customWidth="1"/>
    <col min="15617" max="15617" width="1.7109375" customWidth="1"/>
    <col min="15618" max="15618" width="22.85546875" customWidth="1"/>
    <col min="15619" max="15619" width="42.42578125" customWidth="1"/>
    <col min="15620" max="15620" width="13.7109375" customWidth="1"/>
    <col min="15621" max="15621" width="1.7109375" customWidth="1"/>
    <col min="15622" max="15622" width="14.5703125" customWidth="1"/>
    <col min="15623" max="15623" width="1.7109375" customWidth="1"/>
    <col min="15624" max="15624" width="14.28515625" bestFit="1" customWidth="1"/>
    <col min="15625" max="15625" width="1.7109375" customWidth="1"/>
    <col min="15626" max="15626" width="14.5703125" customWidth="1"/>
    <col min="15627" max="15627" width="1.7109375" customWidth="1"/>
    <col min="15628" max="15628" width="13.7109375" customWidth="1"/>
    <col min="15629" max="15629" width="1.7109375" customWidth="1"/>
    <col min="15630" max="15630" width="13.7109375" customWidth="1"/>
    <col min="15631" max="15631" width="1.7109375" customWidth="1"/>
    <col min="15632" max="15632" width="13.7109375" customWidth="1"/>
    <col min="15633" max="15633" width="1.7109375" customWidth="1"/>
    <col min="15634" max="15634" width="13.7109375" customWidth="1"/>
    <col min="15635" max="15635" width="2" customWidth="1"/>
    <col min="15636" max="15636" width="14.85546875" customWidth="1"/>
    <col min="15638" max="15638" width="10.28515625" bestFit="1" customWidth="1"/>
    <col min="15873" max="15873" width="1.7109375" customWidth="1"/>
    <col min="15874" max="15874" width="22.85546875" customWidth="1"/>
    <col min="15875" max="15875" width="42.42578125" customWidth="1"/>
    <col min="15876" max="15876" width="13.7109375" customWidth="1"/>
    <col min="15877" max="15877" width="1.7109375" customWidth="1"/>
    <col min="15878" max="15878" width="14.5703125" customWidth="1"/>
    <col min="15879" max="15879" width="1.7109375" customWidth="1"/>
    <col min="15880" max="15880" width="14.28515625" bestFit="1" customWidth="1"/>
    <col min="15881" max="15881" width="1.7109375" customWidth="1"/>
    <col min="15882" max="15882" width="14.5703125" customWidth="1"/>
    <col min="15883" max="15883" width="1.7109375" customWidth="1"/>
    <col min="15884" max="15884" width="13.7109375" customWidth="1"/>
    <col min="15885" max="15885" width="1.7109375" customWidth="1"/>
    <col min="15886" max="15886" width="13.7109375" customWidth="1"/>
    <col min="15887" max="15887" width="1.7109375" customWidth="1"/>
    <col min="15888" max="15888" width="13.7109375" customWidth="1"/>
    <col min="15889" max="15889" width="1.7109375" customWidth="1"/>
    <col min="15890" max="15890" width="13.7109375" customWidth="1"/>
    <col min="15891" max="15891" width="2" customWidth="1"/>
    <col min="15892" max="15892" width="14.85546875" customWidth="1"/>
    <col min="15894" max="15894" width="10.28515625" bestFit="1" customWidth="1"/>
    <col min="16129" max="16129" width="1.7109375" customWidth="1"/>
    <col min="16130" max="16130" width="22.85546875" customWidth="1"/>
    <col min="16131" max="16131" width="42.42578125" customWidth="1"/>
    <col min="16132" max="16132" width="13.7109375" customWidth="1"/>
    <col min="16133" max="16133" width="1.7109375" customWidth="1"/>
    <col min="16134" max="16134" width="14.5703125" customWidth="1"/>
    <col min="16135" max="16135" width="1.7109375" customWidth="1"/>
    <col min="16136" max="16136" width="14.28515625" bestFit="1" customWidth="1"/>
    <col min="16137" max="16137" width="1.7109375" customWidth="1"/>
    <col min="16138" max="16138" width="14.5703125" customWidth="1"/>
    <col min="16139" max="16139" width="1.7109375" customWidth="1"/>
    <col min="16140" max="16140" width="13.7109375" customWidth="1"/>
    <col min="16141" max="16141" width="1.7109375" customWidth="1"/>
    <col min="16142" max="16142" width="13.7109375" customWidth="1"/>
    <col min="16143" max="16143" width="1.7109375" customWidth="1"/>
    <col min="16144" max="16144" width="13.7109375" customWidth="1"/>
    <col min="16145" max="16145" width="1.7109375" customWidth="1"/>
    <col min="16146" max="16146" width="13.7109375" customWidth="1"/>
    <col min="16147" max="16147" width="2" customWidth="1"/>
    <col min="16148" max="16148" width="14.85546875" customWidth="1"/>
    <col min="16150" max="16150" width="10.28515625" bestFit="1" customWidth="1"/>
  </cols>
  <sheetData>
    <row r="1" spans="1:22" x14ac:dyDescent="0.25">
      <c r="A1" s="153" t="s">
        <v>86</v>
      </c>
      <c r="C1" s="153"/>
    </row>
    <row r="2" spans="1:22" x14ac:dyDescent="0.25">
      <c r="A2" s="153" t="s">
        <v>87</v>
      </c>
      <c r="C2" s="153"/>
      <c r="D2" s="155" t="s">
        <v>88</v>
      </c>
      <c r="E2" s="15"/>
      <c r="F2" s="155" t="s">
        <v>2</v>
      </c>
      <c r="G2" s="15"/>
      <c r="H2" s="155" t="s">
        <v>3</v>
      </c>
      <c r="I2" s="15"/>
      <c r="J2" s="155" t="s">
        <v>4</v>
      </c>
      <c r="K2" s="15"/>
      <c r="L2" s="155" t="s">
        <v>5</v>
      </c>
      <c r="M2" s="15"/>
      <c r="N2" s="155"/>
      <c r="O2" s="15"/>
      <c r="P2" s="155"/>
      <c r="Q2" s="156"/>
      <c r="R2" s="155"/>
      <c r="T2" s="157"/>
    </row>
    <row r="4" spans="1:22" x14ac:dyDescent="0.25">
      <c r="A4" s="153" t="s">
        <v>89</v>
      </c>
      <c r="C4" s="153"/>
    </row>
    <row r="5" spans="1:22" x14ac:dyDescent="0.25">
      <c r="B5" s="153"/>
      <c r="C5" s="153" t="s">
        <v>90</v>
      </c>
      <c r="D5" s="158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</row>
    <row r="6" spans="1:22" x14ac:dyDescent="0.25">
      <c r="B6" s="153"/>
      <c r="C6" s="153" t="s">
        <v>91</v>
      </c>
      <c r="D6" s="158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</row>
    <row r="7" spans="1:22" x14ac:dyDescent="0.25">
      <c r="B7" s="153"/>
      <c r="C7" s="153" t="s">
        <v>92</v>
      </c>
      <c r="D7" s="158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</row>
    <row r="8" spans="1:22" x14ac:dyDescent="0.25">
      <c r="B8" s="153"/>
      <c r="C8" s="153" t="s">
        <v>93</v>
      </c>
      <c r="D8" s="158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</row>
    <row r="9" spans="1:22" x14ac:dyDescent="0.25">
      <c r="B9" s="153"/>
      <c r="C9" s="153" t="s">
        <v>94</v>
      </c>
      <c r="D9" s="158"/>
      <c r="E9" s="154"/>
      <c r="F9" s="154"/>
      <c r="G9" s="154"/>
      <c r="H9" s="165"/>
      <c r="I9" s="154"/>
      <c r="J9" s="154"/>
      <c r="K9" s="154"/>
      <c r="L9" s="154"/>
      <c r="M9" s="154"/>
      <c r="N9" s="154"/>
      <c r="O9" s="154"/>
      <c r="P9" s="154"/>
      <c r="Q9" s="154"/>
      <c r="R9" s="154"/>
      <c r="V9" s="159"/>
    </row>
    <row r="10" spans="1:22" x14ac:dyDescent="0.25">
      <c r="A10" s="153" t="s">
        <v>95</v>
      </c>
      <c r="C10" s="153"/>
      <c r="D10" s="160">
        <f>SUM(D5:D8)</f>
        <v>0</v>
      </c>
      <c r="E10" s="154"/>
      <c r="F10" s="160">
        <f>SUM(F5:F8)</f>
        <v>0</v>
      </c>
      <c r="G10" s="154"/>
      <c r="H10" s="161">
        <f>SUM(H5:H9)</f>
        <v>0</v>
      </c>
      <c r="I10" s="154"/>
      <c r="J10" s="161">
        <f>SUM(J5:J9)</f>
        <v>0</v>
      </c>
      <c r="K10" s="154"/>
      <c r="L10" s="161">
        <f>SUM(L5:L9)</f>
        <v>0</v>
      </c>
      <c r="M10" s="154"/>
      <c r="N10" s="161">
        <f>SUM(N5:N9)</f>
        <v>0</v>
      </c>
      <c r="O10" s="154"/>
      <c r="P10" s="161">
        <f>SUM(P5:P9)</f>
        <v>0</v>
      </c>
      <c r="Q10" s="154"/>
      <c r="R10" s="161">
        <f>SUM(R5:R9)</f>
        <v>0</v>
      </c>
      <c r="T10" s="161">
        <f>SUM(T5:T9)</f>
        <v>0</v>
      </c>
    </row>
    <row r="11" spans="1:22" x14ac:dyDescent="0.25">
      <c r="B11" s="153"/>
      <c r="C11" s="153"/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</row>
    <row r="12" spans="1:22" x14ac:dyDescent="0.25">
      <c r="A12" s="153" t="s">
        <v>96</v>
      </c>
      <c r="C12" s="153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4"/>
    </row>
    <row r="13" spans="1:22" x14ac:dyDescent="0.25">
      <c r="B13" s="153"/>
      <c r="C13" s="153" t="s">
        <v>97</v>
      </c>
      <c r="D13" s="158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</row>
    <row r="14" spans="1:22" x14ac:dyDescent="0.25">
      <c r="B14" s="153"/>
      <c r="C14" s="153" t="s">
        <v>98</v>
      </c>
      <c r="D14" s="158"/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54"/>
      <c r="Q14" s="154"/>
      <c r="R14" s="154"/>
    </row>
    <row r="15" spans="1:22" x14ac:dyDescent="0.25">
      <c r="B15" s="153"/>
      <c r="C15" s="153" t="s">
        <v>99</v>
      </c>
      <c r="D15" s="158"/>
      <c r="E15" s="154"/>
      <c r="F15" s="154"/>
      <c r="G15" s="154"/>
      <c r="H15" s="154"/>
      <c r="I15" s="154"/>
      <c r="K15" s="154"/>
      <c r="L15" s="154"/>
      <c r="M15" s="154"/>
      <c r="N15" s="154"/>
      <c r="O15" s="154"/>
      <c r="P15" s="154"/>
      <c r="Q15" s="154"/>
      <c r="R15" s="154"/>
    </row>
    <row r="16" spans="1:22" x14ac:dyDescent="0.25">
      <c r="B16" s="153"/>
      <c r="C16" s="153" t="s">
        <v>100</v>
      </c>
      <c r="D16" s="158"/>
      <c r="E16" s="154"/>
      <c r="F16" s="154"/>
      <c r="G16" s="154"/>
      <c r="H16" s="154"/>
      <c r="I16" s="154"/>
      <c r="K16" s="154"/>
      <c r="L16" s="154"/>
      <c r="M16" s="154"/>
      <c r="N16" s="154"/>
      <c r="O16" s="154"/>
      <c r="P16" s="154"/>
      <c r="Q16" s="154"/>
      <c r="R16" s="154"/>
    </row>
    <row r="17" spans="1:20" x14ac:dyDescent="0.25">
      <c r="B17" s="153"/>
      <c r="C17" s="153" t="s">
        <v>101</v>
      </c>
      <c r="D17" s="158"/>
      <c r="E17" s="154"/>
      <c r="F17" s="154"/>
      <c r="G17" s="154"/>
      <c r="H17" s="154"/>
      <c r="I17" s="154"/>
      <c r="K17" s="154"/>
      <c r="L17" s="154"/>
      <c r="M17" s="154"/>
      <c r="N17" s="154"/>
      <c r="O17" s="154"/>
      <c r="P17" s="154"/>
      <c r="Q17" s="154"/>
      <c r="R17" s="154"/>
    </row>
    <row r="18" spans="1:20" x14ac:dyDescent="0.25">
      <c r="B18" s="153"/>
      <c r="C18" s="153" t="s">
        <v>102</v>
      </c>
      <c r="D18" s="158"/>
      <c r="E18" s="154"/>
      <c r="F18" s="154"/>
      <c r="G18" s="154"/>
      <c r="H18" s="154"/>
      <c r="I18" s="154"/>
      <c r="K18" s="154"/>
      <c r="L18" s="154"/>
      <c r="M18" s="154"/>
      <c r="N18" s="154"/>
      <c r="O18" s="154"/>
      <c r="P18" s="154"/>
      <c r="Q18" s="154"/>
      <c r="R18" s="154"/>
    </row>
    <row r="19" spans="1:20" x14ac:dyDescent="0.25">
      <c r="B19" s="153"/>
      <c r="C19" s="153" t="s">
        <v>102</v>
      </c>
      <c r="D19" s="158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154"/>
      <c r="Q19" s="154"/>
      <c r="R19" s="154"/>
    </row>
    <row r="20" spans="1:20" x14ac:dyDescent="0.25">
      <c r="B20" s="153"/>
      <c r="C20" s="153" t="s">
        <v>103</v>
      </c>
      <c r="D20" s="158"/>
      <c r="E20" s="154"/>
      <c r="F20" s="154"/>
      <c r="G20" s="154"/>
      <c r="H20" s="154"/>
      <c r="I20" s="154"/>
      <c r="J20" s="154"/>
      <c r="K20" s="154"/>
      <c r="L20" s="154"/>
      <c r="M20" s="154"/>
      <c r="N20" s="154"/>
      <c r="O20" s="154"/>
      <c r="P20" s="154"/>
      <c r="Q20" s="154"/>
      <c r="R20" s="154"/>
    </row>
    <row r="21" spans="1:20" x14ac:dyDescent="0.25">
      <c r="A21" s="153" t="s">
        <v>104</v>
      </c>
      <c r="C21" s="153"/>
      <c r="D21" s="160">
        <f>SUM(D13:D20)</f>
        <v>0</v>
      </c>
      <c r="E21" s="154"/>
      <c r="F21" s="160">
        <f>SUM(F13:F20)</f>
        <v>0</v>
      </c>
      <c r="G21" s="154"/>
      <c r="H21" s="161">
        <f>SUM(H13:H20)</f>
        <v>0</v>
      </c>
      <c r="I21" s="154"/>
      <c r="J21" s="161"/>
      <c r="K21" s="154"/>
      <c r="L21" s="161"/>
      <c r="M21" s="154"/>
      <c r="N21" s="161"/>
      <c r="O21" s="154"/>
      <c r="P21" s="161"/>
      <c r="Q21" s="154"/>
      <c r="R21" s="161"/>
      <c r="T21" s="161"/>
    </row>
    <row r="22" spans="1:20" x14ac:dyDescent="0.25">
      <c r="B22" s="153"/>
      <c r="C22" s="153"/>
      <c r="D22" s="154"/>
      <c r="E22" s="154"/>
      <c r="F22" s="154"/>
      <c r="G22" s="154"/>
      <c r="H22" s="154"/>
      <c r="I22" s="154"/>
      <c r="J22" s="154"/>
      <c r="K22" s="154"/>
      <c r="L22" s="154"/>
      <c r="M22" s="154"/>
      <c r="N22" s="154"/>
      <c r="O22" s="154"/>
      <c r="P22" s="154"/>
      <c r="Q22" s="154"/>
      <c r="R22" s="154"/>
    </row>
    <row r="23" spans="1:20" ht="15.75" thickBot="1" x14ac:dyDescent="0.3">
      <c r="A23" s="153" t="s">
        <v>105</v>
      </c>
      <c r="C23" s="153"/>
      <c r="D23" s="162">
        <f>+D10-D21</f>
        <v>0</v>
      </c>
      <c r="E23" s="154"/>
      <c r="F23" s="162">
        <f>+F10-F21</f>
        <v>0</v>
      </c>
      <c r="G23" s="154"/>
      <c r="H23" s="162">
        <f>+H10-H21</f>
        <v>0</v>
      </c>
      <c r="I23" s="154"/>
      <c r="J23" s="163"/>
      <c r="K23" s="154"/>
      <c r="L23" s="163"/>
      <c r="M23" s="154"/>
      <c r="N23" s="163"/>
      <c r="O23" s="154"/>
      <c r="P23" s="163"/>
      <c r="Q23" s="154"/>
      <c r="R23" s="163"/>
      <c r="T23" s="163"/>
    </row>
    <row r="24" spans="1:20" ht="15.75" thickTop="1" x14ac:dyDescent="0.25">
      <c r="A24" t="s">
        <v>106</v>
      </c>
      <c r="B24" s="153"/>
      <c r="C24" s="153"/>
      <c r="D24" s="158">
        <f>+D23-'[1]Current Working'!H61</f>
        <v>-2391589.8199999998</v>
      </c>
      <c r="E24" s="154"/>
      <c r="F24" s="154"/>
      <c r="G24" s="154"/>
      <c r="H24" s="154"/>
      <c r="I24" s="154"/>
      <c r="J24" s="154"/>
      <c r="K24" s="154"/>
      <c r="L24" s="154"/>
      <c r="M24" s="154"/>
      <c r="N24" s="154"/>
      <c r="O24" s="154"/>
      <c r="P24" s="154"/>
      <c r="Q24" s="154"/>
      <c r="R24" s="154"/>
    </row>
    <row r="25" spans="1:20" x14ac:dyDescent="0.25">
      <c r="A25" t="s">
        <v>107</v>
      </c>
    </row>
    <row r="26" spans="1:20" x14ac:dyDescent="0.25">
      <c r="B26" s="154"/>
      <c r="C26" s="153" t="s">
        <v>108</v>
      </c>
      <c r="D26" s="154"/>
      <c r="E26" s="154"/>
      <c r="F26" s="154"/>
      <c r="G26" s="154"/>
      <c r="H26" s="154"/>
      <c r="I26" s="154"/>
      <c r="J26" s="154"/>
      <c r="K26" s="154"/>
      <c r="N26" s="154"/>
      <c r="O26" s="154"/>
      <c r="P26" s="154"/>
      <c r="R26" s="154"/>
      <c r="S26" s="154"/>
    </row>
    <row r="27" spans="1:20" x14ac:dyDescent="0.25">
      <c r="B27" s="154"/>
      <c r="C27" s="153"/>
      <c r="D27" s="154"/>
      <c r="E27" s="154"/>
      <c r="F27" s="154"/>
      <c r="G27" s="154"/>
      <c r="H27" s="154"/>
      <c r="I27" s="154"/>
      <c r="J27" s="154"/>
      <c r="K27" s="154"/>
      <c r="N27" s="154"/>
      <c r="O27" s="154"/>
      <c r="P27" s="154"/>
      <c r="R27" s="154"/>
      <c r="S27" s="154"/>
    </row>
    <row r="28" spans="1:20" x14ac:dyDescent="0.25">
      <c r="B28" s="154"/>
      <c r="C28" s="153"/>
      <c r="D28" s="154"/>
      <c r="E28" s="154"/>
      <c r="F28" s="154"/>
      <c r="G28" s="154"/>
      <c r="H28" s="154"/>
      <c r="I28" s="154"/>
      <c r="J28" s="154"/>
      <c r="K28" s="154"/>
      <c r="N28" s="154"/>
      <c r="O28" s="154"/>
      <c r="R28" s="154"/>
      <c r="S28" s="154"/>
    </row>
    <row r="29" spans="1:20" x14ac:dyDescent="0.25">
      <c r="P29" s="159"/>
      <c r="R29" s="154"/>
      <c r="S29" s="154"/>
    </row>
    <row r="30" spans="1:20" x14ac:dyDescent="0.25">
      <c r="R30" s="154"/>
      <c r="S30" s="154"/>
    </row>
    <row r="31" spans="1:20" x14ac:dyDescent="0.25">
      <c r="R31" s="154"/>
      <c r="S31" s="154"/>
    </row>
    <row r="32" spans="1:20" x14ac:dyDescent="0.25">
      <c r="R32" s="154"/>
      <c r="S32" s="154"/>
    </row>
    <row r="35" spans="3:18" x14ac:dyDescent="0.25">
      <c r="C35" s="164"/>
      <c r="R35" s="15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2"/>
  <sheetViews>
    <sheetView workbookViewId="0">
      <selection activeCell="E19" sqref="E19"/>
    </sheetView>
  </sheetViews>
  <sheetFormatPr defaultColWidth="9.140625" defaultRowHeight="15" x14ac:dyDescent="0.25"/>
  <cols>
    <col min="1" max="1" width="20" style="1" customWidth="1"/>
    <col min="2" max="16384" width="9.140625" style="1"/>
  </cols>
  <sheetData>
    <row r="2" spans="1:1" x14ac:dyDescent="0.25">
      <c r="A2" s="183"/>
    </row>
    <row r="3" spans="1:1" x14ac:dyDescent="0.25">
      <c r="A3" s="184"/>
    </row>
    <row r="4" spans="1:1" x14ac:dyDescent="0.25">
      <c r="A4" s="184"/>
    </row>
    <row r="5" spans="1:1" x14ac:dyDescent="0.25">
      <c r="A5" s="184"/>
    </row>
    <row r="6" spans="1:1" x14ac:dyDescent="0.25">
      <c r="A6" s="184"/>
    </row>
    <row r="7" spans="1:1" x14ac:dyDescent="0.25">
      <c r="A7" s="184"/>
    </row>
    <row r="8" spans="1:1" x14ac:dyDescent="0.25">
      <c r="A8" s="184"/>
    </row>
    <row r="9" spans="1:1" x14ac:dyDescent="0.25">
      <c r="A9" s="184"/>
    </row>
    <row r="10" spans="1:1" x14ac:dyDescent="0.25">
      <c r="A10" s="184"/>
    </row>
    <row r="11" spans="1:1" x14ac:dyDescent="0.25">
      <c r="A11" s="184"/>
    </row>
    <row r="12" spans="1:1" x14ac:dyDescent="0.25">
      <c r="A12" s="184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184055b-e5ea-4162-8b19-ace5c644b73a">QD2UCF5UJE4V-2141839551-39</_dlc_DocId>
    <_dlc_DocIdUrl xmlns="7184055b-e5ea-4162-8b19-ace5c644b73a">
      <Url>http://intranet2/finance/_layouts/15/DocIdRedir.aspx?ID=QD2UCF5UJE4V-2141839551-39</Url>
      <Description>QD2UCF5UJE4V-2141839551-39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68C0DB2029EC42B934B694ACBF193E" ma:contentTypeVersion="0" ma:contentTypeDescription="Create a new document." ma:contentTypeScope="" ma:versionID="5daa8875deaf84729f7eb5b03607bf0c">
  <xsd:schema xmlns:xsd="http://www.w3.org/2001/XMLSchema" xmlns:xs="http://www.w3.org/2001/XMLSchema" xmlns:p="http://schemas.microsoft.com/office/2006/metadata/properties" xmlns:ns2="7184055b-e5ea-4162-8b19-ace5c644b73a" targetNamespace="http://schemas.microsoft.com/office/2006/metadata/properties" ma:root="true" ma:fieldsID="379fd2b82841f7790e3c25fdaaff9745" ns2:_="">
    <xsd:import namespace="7184055b-e5ea-4162-8b19-ace5c644b7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4055b-e5ea-4162-8b19-ace5c644b7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52D444-CF68-46D9-8F6B-C250EAB586BB}"/>
</file>

<file path=customXml/itemProps2.xml><?xml version="1.0" encoding="utf-8"?>
<ds:datastoreItem xmlns:ds="http://schemas.openxmlformats.org/officeDocument/2006/customXml" ds:itemID="{4EF34CC6-FA5A-4681-8B4A-F5E14F3EC5CF}"/>
</file>

<file path=customXml/itemProps3.xml><?xml version="1.0" encoding="utf-8"?>
<ds:datastoreItem xmlns:ds="http://schemas.openxmlformats.org/officeDocument/2006/customXml" ds:itemID="{BC29FAE9-B15D-4C96-ACFF-464FB533783D}"/>
</file>

<file path=customXml/itemProps4.xml><?xml version="1.0" encoding="utf-8"?>
<ds:datastoreItem xmlns:ds="http://schemas.openxmlformats.org/officeDocument/2006/customXml" ds:itemID="{E180E2B0-AD8C-48A4-BDF6-83522F7948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Current Working</vt:lpstr>
      <vt:lpstr>Expenses</vt:lpstr>
      <vt:lpstr>Revenues</vt:lpstr>
      <vt:lpstr>Balance Sheet</vt:lpstr>
      <vt:lpstr>Budget Upload</vt:lpstr>
      <vt:lpstr>'Current Working'!Print_Area</vt:lpstr>
      <vt:lpstr>'Balance Sheet'!qsysprt</vt:lpstr>
    </vt:vector>
  </TitlesOfParts>
  <Company>City of Manteca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Leila Menor</dc:creator>
  <cp:lastModifiedBy>O'Keefe, Paula</cp:lastModifiedBy>
  <dcterms:created xsi:type="dcterms:W3CDTF">2016-04-12T23:30:45Z</dcterms:created>
  <dcterms:modified xsi:type="dcterms:W3CDTF">2020-11-09T23:17:21Z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0x0101000168C0DB2029EC42B934B694ACBF193E</vt:lpwstr>
  </property>
  <property fmtid="{D5CDD505-2E9C-101B-9397-08002B2CF9AE}" pid="3" name="_dlc_DocIdItemGuid">
    <vt:lpwstr>06cfb674-8fc1-433d-94fe-9ac359124a96</vt:lpwstr>
  </property>
</Properties>
</file>