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Expenses!$A$2:$BJ$7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3" l="1"/>
  <c r="AL4" i="4" l="1"/>
  <c r="AL5" i="4"/>
  <c r="AL6" i="4"/>
  <c r="AL7" i="4"/>
  <c r="AL3" i="4"/>
  <c r="AL4" i="3"/>
  <c r="AL5" i="3"/>
  <c r="AL3" i="3"/>
  <c r="AO33" i="5" l="1"/>
  <c r="AS33" i="5"/>
  <c r="AN28" i="5"/>
  <c r="AO28" i="5"/>
  <c r="AP28" i="5"/>
  <c r="AQ28" i="5"/>
  <c r="AR28" i="5"/>
  <c r="AS28" i="5"/>
  <c r="AT28" i="5"/>
  <c r="AM28" i="5"/>
  <c r="AM27" i="5"/>
  <c r="AN27" i="5"/>
  <c r="AO27" i="5"/>
  <c r="AP27" i="5"/>
  <c r="AQ27" i="5"/>
  <c r="AR27" i="5"/>
  <c r="AS27" i="5"/>
  <c r="AT27" i="5"/>
  <c r="AO26" i="5"/>
  <c r="AP26" i="5"/>
  <c r="AQ26" i="5"/>
  <c r="AR26" i="5"/>
  <c r="AS26" i="5"/>
  <c r="AT26" i="5"/>
  <c r="AO23" i="5"/>
  <c r="AQ23" i="5"/>
  <c r="AR23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0" i="5"/>
  <c r="AO20" i="5"/>
  <c r="AP20" i="5"/>
  <c r="AQ20" i="5"/>
  <c r="AR20" i="5"/>
  <c r="AS20" i="5"/>
  <c r="AT20" i="5"/>
  <c r="AN21" i="5"/>
  <c r="AO21" i="5"/>
  <c r="AP21" i="5"/>
  <c r="AQ21" i="5"/>
  <c r="AR21" i="5"/>
  <c r="AS21" i="5"/>
  <c r="AT21" i="5"/>
  <c r="AN22" i="5"/>
  <c r="AO22" i="5"/>
  <c r="AP22" i="5"/>
  <c r="AQ22" i="5"/>
  <c r="AR22" i="5"/>
  <c r="AS22" i="5"/>
  <c r="AT22" i="5"/>
  <c r="AO17" i="5"/>
  <c r="AP17" i="5"/>
  <c r="AQ17" i="5"/>
  <c r="AR17" i="5"/>
  <c r="AS17" i="5"/>
  <c r="AT17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O11" i="5"/>
  <c r="AO14" i="5" s="1"/>
  <c r="AP11" i="5"/>
  <c r="AQ11" i="5"/>
  <c r="AR11" i="5"/>
  <c r="AS11" i="5"/>
  <c r="AT11" i="5"/>
  <c r="AK6" i="3"/>
  <c r="AK8" i="4"/>
  <c r="AP23" i="5" l="1"/>
  <c r="AP14" i="5"/>
  <c r="Q4" i="4"/>
  <c r="R4" i="4"/>
  <c r="V4" i="4"/>
  <c r="W4" i="4"/>
  <c r="Q5" i="4"/>
  <c r="R5" i="4"/>
  <c r="V5" i="4"/>
  <c r="W5" i="4"/>
  <c r="Q6" i="4"/>
  <c r="R6" i="4"/>
  <c r="V6" i="4"/>
  <c r="W6" i="4"/>
  <c r="Q7" i="4"/>
  <c r="R7" i="4"/>
  <c r="V7" i="4"/>
  <c r="W7" i="4"/>
  <c r="W3" i="4"/>
  <c r="V3" i="4"/>
  <c r="R3" i="4"/>
  <c r="Q3" i="4"/>
  <c r="N4" i="4"/>
  <c r="N5" i="4"/>
  <c r="N6" i="4"/>
  <c r="N7" i="4"/>
  <c r="M4" i="4"/>
  <c r="M5" i="4"/>
  <c r="M6" i="4"/>
  <c r="M7" i="4"/>
  <c r="I4" i="4"/>
  <c r="I5" i="4"/>
  <c r="I6" i="4"/>
  <c r="I7" i="4"/>
  <c r="N3" i="4"/>
  <c r="M3" i="4"/>
  <c r="I3" i="4"/>
  <c r="H4" i="4"/>
  <c r="H5" i="4"/>
  <c r="H6" i="4"/>
  <c r="H7" i="4"/>
  <c r="H3" i="4"/>
  <c r="AB6" i="3" l="1"/>
  <c r="AC6" i="3"/>
  <c r="AD6" i="3"/>
  <c r="AE6" i="3"/>
  <c r="R26" i="5"/>
  <c r="W26" i="5"/>
  <c r="Q27" i="5"/>
  <c r="R27" i="5"/>
  <c r="R6" i="3"/>
  <c r="S6" i="3"/>
  <c r="T6" i="3"/>
  <c r="U6" i="3"/>
  <c r="V6" i="3"/>
  <c r="W6" i="3"/>
  <c r="Q6" i="3"/>
  <c r="I6" i="3"/>
  <c r="J6" i="3"/>
  <c r="K6" i="3"/>
  <c r="L6" i="3"/>
  <c r="M6" i="3"/>
  <c r="N6" i="3"/>
  <c r="H6" i="3"/>
  <c r="W27" i="5"/>
  <c r="Q26" i="5"/>
  <c r="L26" i="5"/>
  <c r="L27" i="5"/>
  <c r="L12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AI4" i="4"/>
  <c r="AI5" i="4"/>
  <c r="AI6" i="4"/>
  <c r="AI7" i="4"/>
  <c r="AI3" i="4"/>
  <c r="Z6" i="3" l="1"/>
  <c r="AF6" i="3"/>
  <c r="AA6" i="3"/>
  <c r="L13" i="5"/>
  <c r="L11" i="5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8" i="4"/>
  <c r="AC8" i="4"/>
  <c r="AD8" i="4"/>
  <c r="S8" i="4"/>
  <c r="T8" i="4"/>
  <c r="U8" i="4"/>
  <c r="V8" i="4"/>
  <c r="Q8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8" i="4" l="1"/>
  <c r="I8" i="4"/>
  <c r="H8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N26" i="5"/>
  <c r="AU26" i="5" s="1"/>
  <c r="AM26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5" i="4"/>
  <c r="AQ7" i="4"/>
  <c r="AY8" i="4"/>
  <c r="AX8" i="4"/>
  <c r="AW8" i="4"/>
  <c r="AV8" i="4"/>
  <c r="AU8" i="4"/>
  <c r="AT8" i="4"/>
  <c r="AS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0" i="5"/>
  <c r="AM21" i="5"/>
  <c r="AM22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2" i="5"/>
  <c r="AM13" i="5"/>
  <c r="AN11" i="5"/>
  <c r="AM11" i="5"/>
  <c r="AG3" i="3"/>
  <c r="AY6" i="3"/>
  <c r="AX6" i="3"/>
  <c r="AW6" i="3"/>
  <c r="AV6" i="3"/>
  <c r="AU6" i="3"/>
  <c r="AT6" i="3"/>
  <c r="AS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5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3" i="3"/>
  <c r="AH20" i="5" l="1"/>
  <c r="AF8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8" i="4"/>
  <c r="Z8" i="4"/>
  <c r="AA8" i="4"/>
  <c r="R22" i="5"/>
  <c r="W22" i="5"/>
  <c r="W21" i="5"/>
  <c r="W18" i="5"/>
  <c r="W8" i="4"/>
  <c r="W17" i="5"/>
  <c r="W19" i="5"/>
  <c r="W20" i="5"/>
  <c r="R20" i="5"/>
  <c r="R21" i="5"/>
  <c r="R8" i="4"/>
  <c r="R19" i="5"/>
  <c r="R17" i="5"/>
  <c r="R18" i="5"/>
  <c r="T29" i="5"/>
  <c r="AF29" i="5"/>
  <c r="AD29" i="5"/>
  <c r="AC29" i="5"/>
  <c r="AZ8" i="4"/>
  <c r="U29" i="5"/>
  <c r="AB19" i="5"/>
  <c r="AB20" i="5"/>
  <c r="AB17" i="5"/>
  <c r="AB22" i="5"/>
  <c r="AB18" i="5"/>
  <c r="AB29" i="5"/>
  <c r="AH29" i="5"/>
  <c r="AU29" i="5" s="1"/>
  <c r="AG29" i="5"/>
  <c r="AE29" i="5"/>
  <c r="AZ6" i="3"/>
  <c r="R29" i="5"/>
  <c r="W29" i="5"/>
  <c r="V29" i="5"/>
  <c r="S29" i="5"/>
  <c r="L29" i="5"/>
  <c r="I29" i="5"/>
  <c r="H29" i="5"/>
  <c r="K29" i="5"/>
  <c r="J29" i="5"/>
  <c r="G29" i="5"/>
  <c r="AQ3" i="3"/>
  <c r="AJ6" i="3"/>
  <c r="AL6" i="3"/>
  <c r="AM6" i="3"/>
  <c r="AN6" i="3"/>
  <c r="AO6" i="3"/>
  <c r="AP6" i="3"/>
  <c r="AI6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5" i="3"/>
  <c r="AG5" i="3"/>
  <c r="O5" i="3"/>
  <c r="AQ4" i="3"/>
  <c r="AG4" i="3"/>
  <c r="X4" i="3"/>
  <c r="X6" i="3" s="1"/>
  <c r="O4" i="3"/>
  <c r="F4" i="3"/>
  <c r="F3" i="3"/>
  <c r="M11" i="5"/>
  <c r="N11" i="5" s="1"/>
  <c r="AP8" i="4"/>
  <c r="AO8" i="4"/>
  <c r="AN8" i="4"/>
  <c r="AM8" i="4"/>
  <c r="AL8" i="4"/>
  <c r="AJ8" i="4"/>
  <c r="M8" i="4"/>
  <c r="L8" i="4"/>
  <c r="K8" i="4"/>
  <c r="J8" i="4"/>
  <c r="AI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V26" i="5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G6" i="3" l="1"/>
  <c r="AQ6" i="3"/>
  <c r="O6" i="3"/>
  <c r="AG8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AS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AQ14" i="5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AP29" i="5"/>
  <c r="BF29" i="5"/>
  <c r="AQ8" i="4"/>
  <c r="O8" i="4"/>
  <c r="X8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AR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<sst xmlns="http://schemas.openxmlformats.org/spreadsheetml/2006/main" count="288" uniqueCount="132">
  <si>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</si>
  <si>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</si>
  <si>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</si>
  <si>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</si>
  <si>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</si>
  <si>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</si>
  <si>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</si>
  <si>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</si>
  <si>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</si>
  <si>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</si>
  <si>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</si>
  <si>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</si>
  <si>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</si>
  <si>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</si>
  <si>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</si>
  <si>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</si>
  <si>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</si>
  <si>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</si>
  <si>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</si>
  <si>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</si>
  <si>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</si>
  <si>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</si>
  <si>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</si>
  <si>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</si>
  <si>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</si>
  <si>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</si>
  <si>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</si>
  <si>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</si>
  <si>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</si>
  <si>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</si>
  <si>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</si>
  <si>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</si>
  <si>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</si>
  <si>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</si>
  <si>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</si>
  <si>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</si>
  <si>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</si>
  <si>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</si>
  <si>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</si>
  <si>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</si>
  <si>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</si>
  <si>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</si>
  <si>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</si>
  <si>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</si>
  <si>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</si>
  <si>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</si>
  <si>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</si>
  <si>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</si>
  <si>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</si>
  <si>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</si>
  <si>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</si>
  <si>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</si>
  <si>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</si>
  <si>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</si>
  <si>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</si>
  <si>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</si>
  <si>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</si>
  <si>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</si>
  <si>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</si>
  <si>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</si>
  <si>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</si>
  <si>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</si>
  <si>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</si>
  <si>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</si>
  <si>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</si>
  <si>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</si>
  <si>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</si>
  <si>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</si>
  <si>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</si>
  <si>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</si>
  <si>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</si>
  <si>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</si>
  <si>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</si>
  <si>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</si>
  <si>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</si>
  <si>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</si>
  <si>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</si>
  <si>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</si>
  <si>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</si>
  <si>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</si>
  <si>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</si>
  <si>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</si>
  <si>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</si>
  <si>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</si>
  <si>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</si>
  <si>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</si>
  <si>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</si>
  <si>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</si>
  <si>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</si>
  <si>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</si>
  <si>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</si>
  <si>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</si>
  <si>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</si>
  <si>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</si>
  <si>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</si>
  <si>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</si>
  <si>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</si>
  <si>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</si>
  <si>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</si>
  <si>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</si>
  <si>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</si>
  <si>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</si>
  <si>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</si>
  <si>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</si>
  <si>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</si>
  <si>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</si>
  <si>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</si>
  <si>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</si>
  <si>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</si>
  <si>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01</t>
  </si>
  <si>
    <t>03</t>
  </si>
  <si>
    <t>Transfer In - General Fund</t>
  </si>
  <si>
    <t>Transfer In - Other</t>
  </si>
  <si>
    <t>General</t>
  </si>
  <si>
    <t>Fund 480</t>
  </si>
  <si>
    <t>Subsidized Street Projects</t>
  </si>
  <si>
    <t>480.00.00.900-4450.20</t>
  </si>
  <si>
    <t>480.00.00.900-4450.37</t>
  </si>
  <si>
    <t>480.00.00.900-6410.02</t>
  </si>
  <si>
    <t>480.00.00.900-8150.03</t>
  </si>
  <si>
    <t>480.00.00.900-8150.04</t>
  </si>
  <si>
    <t>480.00.00.900-8150.25</t>
  </si>
  <si>
    <t>480.00.00.900-8150.99</t>
  </si>
  <si>
    <t>Demo Funds</t>
  </si>
  <si>
    <t>Department of Transportation</t>
  </si>
  <si>
    <t>Slurry/Overlay</t>
  </si>
  <si>
    <t>Traffic Signal Replacement/Impro</t>
  </si>
  <si>
    <t>Traffic Control Replacement/Imp</t>
  </si>
  <si>
    <t>McKinley/120 Interchange</t>
  </si>
  <si>
    <t>Provisional Budget</t>
  </si>
  <si>
    <t>Total Budget Request</t>
  </si>
  <si>
    <t>Intergovernmental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</si>
</sst>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Performance%20(21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Performance%20(22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4860AQF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Performance (21)"/>
    </sheetNames>
    <sheetDataSet>
      <sheetData sheetId="0">
        <row r="3">
          <cell r="A3" t="str">
            <v>480.00.00.900-4450.20</v>
          </cell>
          <cell r="B3">
            <v>480</v>
          </cell>
          <cell r="C3" t="str">
            <v>00</v>
          </cell>
          <cell r="D3" t="str">
            <v>00</v>
          </cell>
          <cell r="E3">
            <v>900</v>
          </cell>
          <cell r="F3" t="str">
            <v>4450.20</v>
          </cell>
          <cell r="G3" t="str">
            <v>Demo Funds</v>
          </cell>
          <cell r="H3">
            <v>0</v>
          </cell>
          <cell r="I3">
            <v>616330</v>
          </cell>
          <cell r="J3">
            <v>616330</v>
          </cell>
          <cell r="K3">
            <v>74524.56</v>
          </cell>
          <cell r="L3">
            <v>0</v>
          </cell>
          <cell r="M3">
            <v>616329.88</v>
          </cell>
          <cell r="N3">
            <v>0.12</v>
          </cell>
          <cell r="O3">
            <v>100</v>
          </cell>
        </row>
        <row r="4">
          <cell r="A4" t="str">
            <v>480.00.00.900-4450.37</v>
          </cell>
          <cell r="B4">
            <v>480</v>
          </cell>
          <cell r="C4" t="str">
            <v>00</v>
          </cell>
          <cell r="D4" t="str">
            <v>00</v>
          </cell>
          <cell r="E4">
            <v>900</v>
          </cell>
          <cell r="F4">
            <v>4450.37</v>
          </cell>
          <cell r="G4" t="str">
            <v>Department of Transportation</v>
          </cell>
          <cell r="H4">
            <v>1386755</v>
          </cell>
          <cell r="I4">
            <v>7465145</v>
          </cell>
          <cell r="J4">
            <v>8851900</v>
          </cell>
          <cell r="K4">
            <v>104289.18</v>
          </cell>
          <cell r="L4">
            <v>0</v>
          </cell>
          <cell r="M4">
            <v>272888.87</v>
          </cell>
          <cell r="N4">
            <v>8579011.1300000008</v>
          </cell>
          <cell r="O4">
            <v>3</v>
          </cell>
        </row>
        <row r="5">
          <cell r="A5" t="str">
            <v>480.00.00.900-6410.02</v>
          </cell>
          <cell r="B5">
            <v>480</v>
          </cell>
          <cell r="C5" t="str">
            <v>00</v>
          </cell>
          <cell r="D5" t="str">
            <v>00</v>
          </cell>
          <cell r="E5">
            <v>900</v>
          </cell>
          <cell r="F5">
            <v>6410.02</v>
          </cell>
          <cell r="G5" t="str">
            <v>Slurry/Overlay</v>
          </cell>
          <cell r="H5">
            <v>0</v>
          </cell>
          <cell r="I5">
            <v>2743665</v>
          </cell>
          <cell r="J5">
            <v>2743665</v>
          </cell>
          <cell r="K5">
            <v>0</v>
          </cell>
          <cell r="L5">
            <v>0</v>
          </cell>
          <cell r="M5">
            <v>157456.66</v>
          </cell>
          <cell r="N5">
            <v>2586208.34</v>
          </cell>
          <cell r="O5">
            <v>6</v>
          </cell>
        </row>
        <row r="6">
          <cell r="A6" t="str">
            <v>480.00.00.900-8150.03</v>
          </cell>
          <cell r="B6">
            <v>480</v>
          </cell>
          <cell r="C6" t="str">
            <v>00</v>
          </cell>
          <cell r="D6" t="str">
            <v>00</v>
          </cell>
          <cell r="E6">
            <v>900</v>
          </cell>
          <cell r="F6">
            <v>8150.03</v>
          </cell>
          <cell r="G6" t="str">
            <v>Traffic Signal Replacement/Impro</v>
          </cell>
          <cell r="H6">
            <v>0</v>
          </cell>
          <cell r="I6">
            <v>2853000</v>
          </cell>
          <cell r="J6">
            <v>2853000</v>
          </cell>
          <cell r="K6">
            <v>34723.97</v>
          </cell>
          <cell r="L6">
            <v>0</v>
          </cell>
          <cell r="M6">
            <v>70434.39</v>
          </cell>
          <cell r="N6">
            <v>2782565.61</v>
          </cell>
          <cell r="O6">
            <v>2</v>
          </cell>
        </row>
        <row r="7">
          <cell r="A7" t="str">
            <v>480.00.00.900-8150.04</v>
          </cell>
          <cell r="B7">
            <v>480</v>
          </cell>
          <cell r="C7" t="str">
            <v>00</v>
          </cell>
          <cell r="D7" t="str">
            <v>00</v>
          </cell>
          <cell r="E7">
            <v>900</v>
          </cell>
          <cell r="F7">
            <v>8150.04</v>
          </cell>
          <cell r="G7" t="str">
            <v>Traffic Control Replacement/Imp</v>
          </cell>
          <cell r="H7">
            <v>0</v>
          </cell>
          <cell r="I7">
            <v>2635000</v>
          </cell>
          <cell r="J7">
            <v>2635000</v>
          </cell>
          <cell r="K7">
            <v>70541.919999999998</v>
          </cell>
          <cell r="L7">
            <v>0</v>
          </cell>
          <cell r="M7">
            <v>102653.89</v>
          </cell>
          <cell r="N7">
            <v>2532346.11</v>
          </cell>
          <cell r="O7">
            <v>4</v>
          </cell>
        </row>
        <row r="8">
          <cell r="A8" t="str">
            <v>480.00.00.900-8150.25</v>
          </cell>
          <cell r="B8">
            <v>480</v>
          </cell>
          <cell r="C8" t="str">
            <v>00</v>
          </cell>
          <cell r="D8" t="str">
            <v>00</v>
          </cell>
          <cell r="E8">
            <v>900</v>
          </cell>
          <cell r="F8">
            <v>8150.25</v>
          </cell>
          <cell r="G8" t="str">
            <v>McKinley/120 Interchange</v>
          </cell>
          <cell r="H8">
            <v>0</v>
          </cell>
          <cell r="I8">
            <v>617365</v>
          </cell>
          <cell r="J8">
            <v>617365</v>
          </cell>
          <cell r="K8">
            <v>-9878.1299999999992</v>
          </cell>
          <cell r="L8">
            <v>0</v>
          </cell>
          <cell r="M8">
            <v>616329.87</v>
          </cell>
          <cell r="N8">
            <v>1035.1300000000001</v>
          </cell>
          <cell r="O8">
            <v>100</v>
          </cell>
        </row>
        <row r="9">
          <cell r="A9" t="str">
            <v>480.00.00.900-8150.99</v>
          </cell>
          <cell r="B9">
            <v>480</v>
          </cell>
          <cell r="C9" t="str">
            <v>00</v>
          </cell>
          <cell r="D9" t="str">
            <v>00</v>
          </cell>
          <cell r="E9">
            <v>900</v>
          </cell>
          <cell r="F9">
            <v>8150.99</v>
          </cell>
          <cell r="G9" t="str">
            <v>General</v>
          </cell>
          <cell r="H9">
            <v>1386755</v>
          </cell>
          <cell r="I9">
            <v>-1386755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Performance (22)"/>
    </sheetNames>
    <sheetDataSet>
      <sheetData sheetId="0">
        <row r="3">
          <cell r="A3" t="str">
            <v>480.00.00.900-4450.37</v>
          </cell>
          <cell r="B3">
            <v>480</v>
          </cell>
          <cell r="C3" t="str">
            <v>00</v>
          </cell>
          <cell r="D3" t="str">
            <v>00</v>
          </cell>
          <cell r="E3">
            <v>900</v>
          </cell>
          <cell r="F3">
            <v>4450.37</v>
          </cell>
          <cell r="G3" t="str">
            <v>Department of Transportation</v>
          </cell>
          <cell r="H3">
            <v>0</v>
          </cell>
          <cell r="I3">
            <v>9762510</v>
          </cell>
          <cell r="J3">
            <v>9762510</v>
          </cell>
          <cell r="K3">
            <v>144130.67000000001</v>
          </cell>
          <cell r="L3">
            <v>0</v>
          </cell>
          <cell r="M3">
            <v>310531.36</v>
          </cell>
          <cell r="N3">
            <v>9451978.6400000006</v>
          </cell>
          <cell r="O3">
            <v>3</v>
          </cell>
        </row>
        <row r="4">
          <cell r="A4" t="str">
            <v>480.00.00.900-6410.02</v>
          </cell>
          <cell r="B4">
            <v>480</v>
          </cell>
          <cell r="C4" t="str">
            <v>00</v>
          </cell>
          <cell r="D4" t="str">
            <v>00</v>
          </cell>
          <cell r="E4">
            <v>900</v>
          </cell>
          <cell r="F4">
            <v>6410.02</v>
          </cell>
          <cell r="G4" t="str">
            <v>Slurry/Overlay</v>
          </cell>
          <cell r="H4">
            <v>0</v>
          </cell>
          <cell r="I4">
            <v>4428030</v>
          </cell>
          <cell r="J4">
            <v>4428030</v>
          </cell>
          <cell r="K4">
            <v>58772.639999999999</v>
          </cell>
          <cell r="L4">
            <v>0</v>
          </cell>
          <cell r="M4">
            <v>63367.21</v>
          </cell>
          <cell r="N4">
            <v>4364662.79</v>
          </cell>
          <cell r="O4">
            <v>1</v>
          </cell>
        </row>
        <row r="5">
          <cell r="A5" t="str">
            <v>480.00.00.900-8150.03</v>
          </cell>
          <cell r="B5">
            <v>480</v>
          </cell>
          <cell r="C5" t="str">
            <v>00</v>
          </cell>
          <cell r="D5" t="str">
            <v>00</v>
          </cell>
          <cell r="E5">
            <v>900</v>
          </cell>
          <cell r="F5">
            <v>8150.03</v>
          </cell>
          <cell r="G5" t="str">
            <v>Traffic Signal Replacement/Impro</v>
          </cell>
          <cell r="H5">
            <v>0</v>
          </cell>
          <cell r="I5">
            <v>2781235</v>
          </cell>
          <cell r="J5">
            <v>2781235</v>
          </cell>
          <cell r="K5">
            <v>9942.23</v>
          </cell>
          <cell r="L5">
            <v>0</v>
          </cell>
          <cell r="M5">
            <v>65964.210000000006</v>
          </cell>
          <cell r="N5">
            <v>2715270.79</v>
          </cell>
          <cell r="O5">
            <v>2</v>
          </cell>
        </row>
        <row r="6">
          <cell r="A6" t="str">
            <v>480.00.00.900-8150.04</v>
          </cell>
          <cell r="B6">
            <v>480</v>
          </cell>
          <cell r="C6" t="str">
            <v>00</v>
          </cell>
          <cell r="D6" t="str">
            <v>00</v>
          </cell>
          <cell r="E6">
            <v>900</v>
          </cell>
          <cell r="F6">
            <v>8150.04</v>
          </cell>
          <cell r="G6" t="str">
            <v>Traffic Control Replacement/Imp</v>
          </cell>
          <cell r="H6">
            <v>0</v>
          </cell>
          <cell r="I6">
            <v>2530875</v>
          </cell>
          <cell r="J6">
            <v>2530875</v>
          </cell>
          <cell r="K6">
            <v>10427.75</v>
          </cell>
          <cell r="L6">
            <v>0</v>
          </cell>
          <cell r="M6">
            <v>158834.39000000001</v>
          </cell>
          <cell r="N6">
            <v>2372040.61</v>
          </cell>
          <cell r="O6">
            <v>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Worksheet"/>
    </sheetNames>
    <sheetDataSet>
      <sheetData sheetId="0">
        <row r="1">
          <cell r="A1" t="str">
            <v>830.00.00.900-5100.17</v>
          </cell>
          <cell r="B1" t="str">
            <v xml:space="preserve">Benefits Other Post Employment Benefits </v>
          </cell>
          <cell r="C1">
            <v>0</v>
          </cell>
        </row>
        <row r="2">
          <cell r="A2" t="str">
            <v>830.00.00.900-7000.27</v>
          </cell>
          <cell r="B2" t="str">
            <v>Capital Outlay Information Technology</v>
          </cell>
          <cell r="C2">
            <v>305000</v>
          </cell>
        </row>
        <row r="3">
          <cell r="A3" t="str">
            <v>830.01.00.900-6200.09</v>
          </cell>
          <cell r="B3" t="str">
            <v>Supplies Data Processing</v>
          </cell>
          <cell r="C3">
            <v>0</v>
          </cell>
        </row>
        <row r="4">
          <cell r="A4" t="str">
            <v>830.01.00.900-6400.04</v>
          </cell>
          <cell r="B4" t="str">
            <v>Repairs &amp; Maintenance Equipment Rental</v>
          </cell>
          <cell r="C4">
            <v>0</v>
          </cell>
        </row>
        <row r="5">
          <cell r="A5" t="str">
            <v>830.03.00.000-5000.01</v>
          </cell>
          <cell r="B5" t="str">
            <v>Salaries Regular</v>
          </cell>
          <cell r="C5">
            <v>0</v>
          </cell>
        </row>
        <row r="6">
          <cell r="A6" t="str">
            <v>830.03.00.000-5000.02</v>
          </cell>
          <cell r="B6" t="str">
            <v>Salaries Part Time</v>
          </cell>
          <cell r="C6">
            <v>0</v>
          </cell>
        </row>
        <row r="7">
          <cell r="A7" t="str">
            <v>830.03.00.000-5000.03</v>
          </cell>
          <cell r="B7" t="str">
            <v>Salaries Overtime</v>
          </cell>
          <cell r="C7">
            <v>0</v>
          </cell>
        </row>
        <row r="8">
          <cell r="A8" t="str">
            <v>830.03.00.000-5000.04</v>
          </cell>
          <cell r="B8" t="str">
            <v>Salaries Holiday Pay</v>
          </cell>
          <cell r="C8">
            <v>0</v>
          </cell>
        </row>
        <row r="9">
          <cell r="A9" t="str">
            <v>830.03.00.000-5000.05</v>
          </cell>
          <cell r="B9" t="str">
            <v>Salaries Duty Pay</v>
          </cell>
          <cell r="C9">
            <v>0</v>
          </cell>
        </row>
        <row r="10">
          <cell r="A10" t="str">
            <v>830.03.00.000-5000.06</v>
          </cell>
          <cell r="B10" t="str">
            <v>Salaries Out of Class</v>
          </cell>
          <cell r="C10">
            <v>0</v>
          </cell>
        </row>
        <row r="11">
          <cell r="A11" t="str">
            <v>830.03.00.000-5000.07</v>
          </cell>
          <cell r="B11" t="str">
            <v>Salaries Admin Leave Pay</v>
          </cell>
          <cell r="C11">
            <v>0</v>
          </cell>
        </row>
        <row r="12">
          <cell r="A12" t="str">
            <v>830.03.00.000-5000.08</v>
          </cell>
          <cell r="B12" t="str">
            <v>Salaries Longevity Pay</v>
          </cell>
          <cell r="C12">
            <v>0</v>
          </cell>
        </row>
        <row r="13">
          <cell r="A13" t="str">
            <v>830.03.00.000-5000.09</v>
          </cell>
          <cell r="B13" t="str">
            <v>Salaries Mutual Aid Overtime</v>
          </cell>
          <cell r="C13">
            <v>0</v>
          </cell>
        </row>
        <row r="14">
          <cell r="A14" t="str">
            <v>830.03.00.000-5000.10</v>
          </cell>
          <cell r="B14" t="str">
            <v>Salaries Furloughs</v>
          </cell>
          <cell r="C14">
            <v>0</v>
          </cell>
        </row>
        <row r="15">
          <cell r="A15" t="str">
            <v>830.03.00.000-5000.11</v>
          </cell>
          <cell r="B15" t="str">
            <v>Salaries Worker's Comp</v>
          </cell>
          <cell r="C15">
            <v>0</v>
          </cell>
        </row>
        <row r="16">
          <cell r="A16" t="str">
            <v>830.03.00.000-5000.12</v>
          </cell>
          <cell r="B16" t="str">
            <v>Salaries Compensated Absences</v>
          </cell>
          <cell r="C16">
            <v>0</v>
          </cell>
        </row>
        <row r="17">
          <cell r="A17" t="str">
            <v>830.03.00.000-5100.01</v>
          </cell>
          <cell r="B17" t="str">
            <v>Benefits Retirement</v>
          </cell>
          <cell r="C17">
            <v>0</v>
          </cell>
        </row>
        <row r="18">
          <cell r="A18" t="str">
            <v>830.03.00.000-5100.02</v>
          </cell>
          <cell r="B18" t="str">
            <v>Benefits Health Insurance</v>
          </cell>
          <cell r="C18">
            <v>0</v>
          </cell>
        </row>
        <row r="19">
          <cell r="A19" t="str">
            <v>830.03.00.000-5100.03</v>
          </cell>
          <cell r="B19" t="str">
            <v>Benefits Dental Insurance</v>
          </cell>
          <cell r="C19">
            <v>0</v>
          </cell>
        </row>
        <row r="20">
          <cell r="A20" t="str">
            <v>830.03.00.000-5100.04</v>
          </cell>
          <cell r="B20" t="str">
            <v>Benefits Vision Insurance</v>
          </cell>
          <cell r="C20">
            <v>0</v>
          </cell>
        </row>
        <row r="21">
          <cell r="A21" t="str">
            <v>830.03.00.000-5100.05</v>
          </cell>
          <cell r="B21" t="str">
            <v>Benefits Life Insurance</v>
          </cell>
          <cell r="C21">
            <v>0</v>
          </cell>
        </row>
        <row r="22">
          <cell r="A22" t="str">
            <v>830.03.00.000-5100.06</v>
          </cell>
          <cell r="B22" t="str">
            <v>Benefits Worker's Comp</v>
          </cell>
          <cell r="C22">
            <v>0</v>
          </cell>
        </row>
        <row r="23">
          <cell r="A23" t="str">
            <v>830.03.00.000-5100.07</v>
          </cell>
          <cell r="B23" t="str">
            <v>Benefits Long Term Disability</v>
          </cell>
          <cell r="C23">
            <v>0</v>
          </cell>
        </row>
        <row r="24">
          <cell r="A24" t="str">
            <v>830.03.00.000-5100.08</v>
          </cell>
          <cell r="B24" t="str">
            <v>Benefits Deferred Compensation</v>
          </cell>
          <cell r="C24">
            <v>0</v>
          </cell>
        </row>
        <row r="25">
          <cell r="A25" t="str">
            <v>830.03.00.000-5100.09</v>
          </cell>
          <cell r="B25" t="str">
            <v>Benefits Unemployment Insurance</v>
          </cell>
          <cell r="C25">
            <v>0</v>
          </cell>
        </row>
        <row r="26">
          <cell r="A26" t="str">
            <v>830.03.00.000-5100.10</v>
          </cell>
          <cell r="B26" t="str">
            <v>Benefits Uniform Allowance</v>
          </cell>
          <cell r="C26">
            <v>0</v>
          </cell>
        </row>
        <row r="27">
          <cell r="A27" t="str">
            <v>830.03.00.000-5100.11</v>
          </cell>
          <cell r="B27" t="str">
            <v>Benefits Medicare</v>
          </cell>
          <cell r="C27">
            <v>0</v>
          </cell>
        </row>
        <row r="28">
          <cell r="A28" t="str">
            <v>830.03.00.000-5100.12</v>
          </cell>
          <cell r="B28" t="str">
            <v>Benefits Annual Physical Exam</v>
          </cell>
          <cell r="C28">
            <v>0</v>
          </cell>
        </row>
        <row r="29">
          <cell r="A29" t="str">
            <v>830.03.00.000-5100.13</v>
          </cell>
          <cell r="B29" t="str">
            <v>Benefits Employee Assistance Program</v>
          </cell>
          <cell r="C29">
            <v>0</v>
          </cell>
        </row>
        <row r="30">
          <cell r="A30" t="str">
            <v>830.03.00.000-5100.14</v>
          </cell>
          <cell r="B30" t="str">
            <v>Benefits PPE</v>
          </cell>
          <cell r="C30">
            <v>0</v>
          </cell>
        </row>
        <row r="31">
          <cell r="A31" t="str">
            <v>830.03.00.000-5100.15</v>
          </cell>
          <cell r="B31" t="str">
            <v>Benefits Cell Phone Allowance</v>
          </cell>
          <cell r="C31">
            <v>0</v>
          </cell>
        </row>
        <row r="32">
          <cell r="A32" t="str">
            <v>830.03.00.000-5100.16</v>
          </cell>
          <cell r="B32" t="str">
            <v>Benefits 1959 Survivor Retirement</v>
          </cell>
          <cell r="C32">
            <v>0</v>
          </cell>
        </row>
        <row r="33">
          <cell r="A33" t="str">
            <v>830.03.00.000-5100.17</v>
          </cell>
          <cell r="B33" t="str">
            <v xml:space="preserve">Benefits Other Post Employment Benefits </v>
          </cell>
          <cell r="C33">
            <v>0</v>
          </cell>
        </row>
        <row r="34">
          <cell r="A34" t="str">
            <v>830.03.00.900-6200.09</v>
          </cell>
          <cell r="B34" t="str">
            <v>Supplies Data Processing</v>
          </cell>
          <cell r="C34">
            <v>0</v>
          </cell>
        </row>
        <row r="35">
          <cell r="A35" t="str">
            <v>830.03.00.900-6400.04</v>
          </cell>
          <cell r="B35" t="str">
            <v>Repairs &amp; Maintenance Equipment Rental</v>
          </cell>
          <cell r="C35">
            <v>0</v>
          </cell>
        </row>
        <row r="36">
          <cell r="A36" t="str">
            <v>830.04.00.900-6200.09</v>
          </cell>
          <cell r="B36" t="str">
            <v>Supplies Data Processing</v>
          </cell>
          <cell r="C36">
            <v>0</v>
          </cell>
        </row>
        <row r="37">
          <cell r="A37" t="str">
            <v>830.04.00.900-6400.04</v>
          </cell>
          <cell r="B37" t="str">
            <v>Repairs &amp; Maintenance Equipment Rental</v>
          </cell>
          <cell r="C37">
            <v>0</v>
          </cell>
        </row>
        <row r="38">
          <cell r="A38" t="str">
            <v>830.04.00.900-7000.27</v>
          </cell>
          <cell r="B38" t="str">
            <v>Capital Outlay Information Technology</v>
          </cell>
          <cell r="C38">
            <v>0</v>
          </cell>
        </row>
        <row r="39">
          <cell r="A39" t="str">
            <v>830.05.00.900-6200.09</v>
          </cell>
          <cell r="B39" t="str">
            <v>Supplies Data Processing</v>
          </cell>
          <cell r="C39">
            <v>0</v>
          </cell>
        </row>
        <row r="40">
          <cell r="A40" t="str">
            <v>830.05.00.900-6400.04</v>
          </cell>
          <cell r="B40" t="str">
            <v>Repairs &amp; Maintenance Equipment Rental</v>
          </cell>
          <cell r="C40">
            <v>0</v>
          </cell>
        </row>
        <row r="41">
          <cell r="A41" t="str">
            <v>830.05.00.900-7000.27</v>
          </cell>
          <cell r="B41" t="str">
            <v>Capital Outlay Information Technology</v>
          </cell>
          <cell r="C41">
            <v>0</v>
          </cell>
        </row>
        <row r="42">
          <cell r="A42" t="str">
            <v>830.07.00.005-8900.08</v>
          </cell>
          <cell r="B42" t="str">
            <v>Debt Service-Principal Westamerica Bank-New World</v>
          </cell>
          <cell r="C42">
            <v>0</v>
          </cell>
        </row>
        <row r="43">
          <cell r="A43" t="str">
            <v>830.07.00.005-8900.23</v>
          </cell>
          <cell r="B43" t="str">
            <v>Debt Service-Principal HSE Leasing</v>
          </cell>
          <cell r="C43">
            <v>128205</v>
          </cell>
        </row>
        <row r="44">
          <cell r="A44" t="str">
            <v>830.07.00.005-8910.08</v>
          </cell>
          <cell r="B44" t="str">
            <v>Debt Service-Interest Westamerica Bank-New World</v>
          </cell>
          <cell r="C44">
            <v>0</v>
          </cell>
        </row>
        <row r="45">
          <cell r="A45" t="str">
            <v>830.07.00.005-8910.23</v>
          </cell>
          <cell r="B45" t="str">
            <v>Debt Service-Interest HSE Leasing</v>
          </cell>
          <cell r="C45">
            <v>3270</v>
          </cell>
        </row>
        <row r="46">
          <cell r="A46" t="str">
            <v>830.07.00.170-5000.01</v>
          </cell>
          <cell r="B46" t="str">
            <v>Salaries Regular</v>
          </cell>
          <cell r="C46">
            <v>540863</v>
          </cell>
        </row>
        <row r="47">
          <cell r="A47" t="str">
            <v>830.07.00.170-5000.02</v>
          </cell>
          <cell r="B47" t="str">
            <v>Salaries Part Time</v>
          </cell>
          <cell r="C47">
            <v>0</v>
          </cell>
        </row>
        <row r="48">
          <cell r="A48" t="str">
            <v>830.07.00.170-5000.03</v>
          </cell>
          <cell r="B48" t="str">
            <v>Salaries Overtime</v>
          </cell>
          <cell r="C48">
            <v>20600</v>
          </cell>
        </row>
        <row r="49">
          <cell r="A49" t="str">
            <v>830.07.00.170-5000.04</v>
          </cell>
          <cell r="B49" t="str">
            <v>Salaries Holiday Pay</v>
          </cell>
          <cell r="C49">
            <v>0</v>
          </cell>
        </row>
        <row r="50">
          <cell r="A50" t="str">
            <v>830.07.00.170-5000.05</v>
          </cell>
          <cell r="B50" t="str">
            <v>Salaries Duty Pay</v>
          </cell>
          <cell r="C50">
            <v>0</v>
          </cell>
        </row>
        <row r="51">
          <cell r="A51" t="str">
            <v>830.07.00.170-5000.06</v>
          </cell>
          <cell r="B51" t="str">
            <v>Salaries Out of Class</v>
          </cell>
          <cell r="C51">
            <v>0</v>
          </cell>
        </row>
        <row r="52">
          <cell r="A52" t="str">
            <v>830.07.00.170-5000.07</v>
          </cell>
          <cell r="B52" t="str">
            <v>Salaries Admin Leave Pay</v>
          </cell>
          <cell r="C52">
            <v>1640</v>
          </cell>
        </row>
        <row r="53">
          <cell r="A53" t="str">
            <v>830.07.00.170-5000.08</v>
          </cell>
          <cell r="B53" t="str">
            <v>Salaries Longevity Pay</v>
          </cell>
          <cell r="C53">
            <v>2730</v>
          </cell>
        </row>
        <row r="54">
          <cell r="A54" t="str">
            <v>830.07.00.170-5000.09</v>
          </cell>
          <cell r="B54" t="str">
            <v>Salaries Mutual Aid Overtime</v>
          </cell>
          <cell r="C54">
            <v>0</v>
          </cell>
        </row>
        <row r="55">
          <cell r="A55" t="str">
            <v>830.07.00.170-5000.10</v>
          </cell>
          <cell r="B55" t="str">
            <v>Salaries Furloughs</v>
          </cell>
          <cell r="C55">
            <v>0</v>
          </cell>
        </row>
        <row r="56">
          <cell r="A56" t="str">
            <v>830.07.00.170-5000.11</v>
          </cell>
          <cell r="B56" t="str">
            <v>Salaries Worker's Comp</v>
          </cell>
          <cell r="C56">
            <v>0</v>
          </cell>
        </row>
        <row r="57">
          <cell r="A57" t="str">
            <v>830.07.00.170-5000.12</v>
          </cell>
          <cell r="B57" t="str">
            <v>Salaries Compensated Absences</v>
          </cell>
          <cell r="C57">
            <v>0</v>
          </cell>
        </row>
        <row r="58">
          <cell r="A58" t="str">
            <v>830.07.00.170-5000.99</v>
          </cell>
          <cell r="B58" t="str">
            <v>Salaries New Personnel Requests</v>
          </cell>
          <cell r="C58">
            <v>0</v>
          </cell>
        </row>
        <row r="59">
          <cell r="A59" t="str">
            <v>830.07.00.170-5100.00</v>
          </cell>
          <cell r="B59" t="str">
            <v>Benefits PERS Pool Liability</v>
          </cell>
          <cell r="C59">
            <v>101565</v>
          </cell>
        </row>
        <row r="60">
          <cell r="A60" t="str">
            <v>830.07.00.170-5100.01</v>
          </cell>
          <cell r="B60" t="str">
            <v>Benefits Retirement</v>
          </cell>
          <cell r="C60">
            <v>49260</v>
          </cell>
        </row>
        <row r="61">
          <cell r="A61" t="str">
            <v>830.07.00.170-5100.02</v>
          </cell>
          <cell r="B61" t="str">
            <v>Benefits Health Insurance</v>
          </cell>
          <cell r="C61">
            <v>89915</v>
          </cell>
        </row>
        <row r="62">
          <cell r="A62" t="str">
            <v>830.07.00.170-5100.03</v>
          </cell>
          <cell r="B62" t="str">
            <v>Benefits Dental Insurance</v>
          </cell>
          <cell r="C62">
            <v>6950</v>
          </cell>
        </row>
        <row r="63">
          <cell r="A63" t="str">
            <v>830.07.00.170-5100.04</v>
          </cell>
          <cell r="B63" t="str">
            <v>Benefits Vision Insurance</v>
          </cell>
          <cell r="C63">
            <v>1075</v>
          </cell>
        </row>
        <row r="64">
          <cell r="A64" t="str">
            <v>830.07.00.170-5100.05</v>
          </cell>
          <cell r="B64" t="str">
            <v>Benefits Life Insurance</v>
          </cell>
          <cell r="C64">
            <v>770</v>
          </cell>
        </row>
        <row r="65">
          <cell r="A65" t="str">
            <v>830.07.00.170-5100.06</v>
          </cell>
          <cell r="B65" t="str">
            <v>Benefits Worker's Comp</v>
          </cell>
          <cell r="C65">
            <v>18790</v>
          </cell>
        </row>
        <row r="66">
          <cell r="A66" t="str">
            <v>830.07.00.170-5100.07</v>
          </cell>
          <cell r="B66" t="str">
            <v>Benefits Long Term Disability</v>
          </cell>
          <cell r="C66">
            <v>1940</v>
          </cell>
        </row>
        <row r="67">
          <cell r="A67" t="str">
            <v>830.07.00.170-5100.08</v>
          </cell>
          <cell r="B67" t="str">
            <v>Benefits Deferred Compensation</v>
          </cell>
          <cell r="C67">
            <v>0</v>
          </cell>
        </row>
        <row r="68">
          <cell r="A68" t="str">
            <v>830.07.00.170-5100.09</v>
          </cell>
          <cell r="B68" t="str">
            <v>Benefits Unemployment Insurance</v>
          </cell>
          <cell r="C68">
            <v>0</v>
          </cell>
        </row>
        <row r="69">
          <cell r="A69" t="str">
            <v>830.07.00.170-5100.10</v>
          </cell>
          <cell r="B69" t="str">
            <v>Benefits Uniform Allowance</v>
          </cell>
          <cell r="C69">
            <v>0</v>
          </cell>
        </row>
        <row r="70">
          <cell r="A70" t="str">
            <v>830.07.00.170-5100.11</v>
          </cell>
          <cell r="B70" t="str">
            <v>Benefits Medicare</v>
          </cell>
          <cell r="C70">
            <v>7790</v>
          </cell>
        </row>
        <row r="71">
          <cell r="A71" t="str">
            <v>830.07.00.170-5100.12</v>
          </cell>
          <cell r="B71" t="str">
            <v>Benefits Annual Physical Exam</v>
          </cell>
          <cell r="C71">
            <v>0</v>
          </cell>
        </row>
        <row r="72">
          <cell r="A72" t="str">
            <v>830.07.00.170-5100.13</v>
          </cell>
          <cell r="B72" t="str">
            <v>Benefits Employee Assistance Program</v>
          </cell>
          <cell r="C72">
            <v>0</v>
          </cell>
        </row>
        <row r="73">
          <cell r="A73" t="str">
            <v>830.07.00.170-5100.14</v>
          </cell>
          <cell r="B73" t="str">
            <v>Benefits PPE</v>
          </cell>
          <cell r="C73">
            <v>0</v>
          </cell>
        </row>
        <row r="74">
          <cell r="A74" t="str">
            <v>830.07.00.170-5100.15</v>
          </cell>
          <cell r="B74" t="str">
            <v>Benefits Cell Phone Allowance</v>
          </cell>
          <cell r="C74">
            <v>7200</v>
          </cell>
        </row>
        <row r="75">
          <cell r="A75" t="str">
            <v>830.07.00.170-5100.16</v>
          </cell>
          <cell r="B75" t="str">
            <v>Benefits 1959 Survivor Retirement</v>
          </cell>
          <cell r="C75">
            <v>0</v>
          </cell>
        </row>
        <row r="76">
          <cell r="A76" t="str">
            <v>830.07.00.170-5100.17</v>
          </cell>
          <cell r="B76" t="str">
            <v xml:space="preserve">Benefits Other Post Employment Benefits </v>
          </cell>
          <cell r="C76">
            <v>16200</v>
          </cell>
        </row>
        <row r="77">
          <cell r="A77" t="str">
            <v>830.07.00.170-6000.01</v>
          </cell>
          <cell r="B77" t="str">
            <v>Professional Services General</v>
          </cell>
          <cell r="C77">
            <v>18000</v>
          </cell>
        </row>
        <row r="78">
          <cell r="A78" t="str">
            <v>830.07.00.170-6000.24</v>
          </cell>
          <cell r="B78" t="str">
            <v>Professional Services Internet Services</v>
          </cell>
          <cell r="C78">
            <v>0</v>
          </cell>
        </row>
        <row r="79">
          <cell r="A79" t="str">
            <v>830.07.00.170-6100.01</v>
          </cell>
          <cell r="B79" t="str">
            <v>Utilities Electric</v>
          </cell>
          <cell r="C79">
            <v>9000</v>
          </cell>
        </row>
        <row r="80">
          <cell r="A80" t="str">
            <v>830.07.00.170-6100.02</v>
          </cell>
          <cell r="B80" t="str">
            <v>Utilities Telephone</v>
          </cell>
          <cell r="C80">
            <v>22900</v>
          </cell>
        </row>
        <row r="81">
          <cell r="A81" t="str">
            <v>830.07.00.170-6100.03</v>
          </cell>
          <cell r="B81" t="str">
            <v>Utilities Data Transmission / ISP</v>
          </cell>
          <cell r="C81">
            <v>42000</v>
          </cell>
        </row>
        <row r="82">
          <cell r="A82" t="str">
            <v>830.07.00.170-6200.01</v>
          </cell>
          <cell r="B82" t="str">
            <v>Supplies Office</v>
          </cell>
          <cell r="C82">
            <v>2000</v>
          </cell>
        </row>
        <row r="83">
          <cell r="A83" t="str">
            <v>830.07.00.170-6200.02</v>
          </cell>
          <cell r="B83" t="str">
            <v>Supplies Special Department</v>
          </cell>
          <cell r="C83">
            <v>23400</v>
          </cell>
        </row>
        <row r="84">
          <cell r="A84" t="str">
            <v>830.07.00.170-6200.03</v>
          </cell>
          <cell r="B84" t="str">
            <v>Supplies Copier Maintenance &amp; Supplies</v>
          </cell>
          <cell r="C84">
            <v>0</v>
          </cell>
        </row>
        <row r="85">
          <cell r="A85" t="str">
            <v>830.07.00.170-6200.04</v>
          </cell>
          <cell r="B85" t="str">
            <v>Supplies Postage</v>
          </cell>
          <cell r="C85">
            <v>400</v>
          </cell>
        </row>
        <row r="86">
          <cell r="A86" t="str">
            <v>830.07.00.170-6200.05</v>
          </cell>
          <cell r="B86" t="str">
            <v>Supplies Gasoline</v>
          </cell>
          <cell r="C86">
            <v>500</v>
          </cell>
        </row>
        <row r="87">
          <cell r="A87" t="str">
            <v>830.07.00.170-6200.09</v>
          </cell>
          <cell r="B87" t="str">
            <v>Supplies Data Processing</v>
          </cell>
          <cell r="C87">
            <v>161200</v>
          </cell>
        </row>
        <row r="88">
          <cell r="A88" t="str">
            <v>830.07.00.170-6300.01</v>
          </cell>
          <cell r="B88" t="str">
            <v>Dues &amp; Subscriptions Memberships</v>
          </cell>
          <cell r="C88">
            <v>12490</v>
          </cell>
        </row>
        <row r="89">
          <cell r="A89" t="str">
            <v>830.07.00.170-6350.01</v>
          </cell>
          <cell r="B89" t="str">
            <v>Maintenance Agreements &amp; Licenses License/Software Maintenance</v>
          </cell>
          <cell r="C89">
            <v>713535</v>
          </cell>
        </row>
        <row r="90">
          <cell r="A90" t="str">
            <v>830.07.00.170-6350.02</v>
          </cell>
          <cell r="B90" t="str">
            <v>Maintenance Agreements &amp; Licenses Hardware Maintenance</v>
          </cell>
          <cell r="C90">
            <v>29700</v>
          </cell>
        </row>
        <row r="91">
          <cell r="A91" t="str">
            <v>830.07.00.170-6350.03</v>
          </cell>
          <cell r="B91" t="str">
            <v>Maintenance Agreements &amp; Licenses Maintenance Agreements</v>
          </cell>
          <cell r="C91">
            <v>0</v>
          </cell>
        </row>
        <row r="92">
          <cell r="A92" t="str">
            <v>830.07.00.170-6400.01</v>
          </cell>
          <cell r="B92" t="str">
            <v>Repairs &amp; Maintenance Building</v>
          </cell>
          <cell r="C92">
            <v>0</v>
          </cell>
        </row>
        <row r="93">
          <cell r="A93" t="str">
            <v>830.07.00.170-6400.02</v>
          </cell>
          <cell r="B93" t="str">
            <v>Repairs &amp; Maintenance Minor Equipment/Other</v>
          </cell>
          <cell r="C93">
            <v>21000</v>
          </cell>
        </row>
        <row r="94">
          <cell r="A94" t="str">
            <v>830.07.00.170-6400.05</v>
          </cell>
          <cell r="B94" t="str">
            <v>Repairs &amp; Maintenance Vehicle</v>
          </cell>
          <cell r="C94">
            <v>0</v>
          </cell>
        </row>
        <row r="95">
          <cell r="A95" t="str">
            <v>830.07.00.170-6400.20</v>
          </cell>
          <cell r="B95" t="str">
            <v>Repairs &amp; Maintenance Property Maintenance</v>
          </cell>
          <cell r="C95">
            <v>700</v>
          </cell>
        </row>
        <row r="96">
          <cell r="A96" t="str">
            <v>830.07.00.170-6500.04</v>
          </cell>
          <cell r="B96" t="str">
            <v>Claims &amp; Insurance Insurance Premiums</v>
          </cell>
          <cell r="C96">
            <v>32740</v>
          </cell>
        </row>
        <row r="97">
          <cell r="A97" t="str">
            <v>830.07.00.170-6600.01</v>
          </cell>
          <cell r="B97" t="str">
            <v>Administrative Expenses Meetings</v>
          </cell>
          <cell r="C97">
            <v>100</v>
          </cell>
        </row>
        <row r="98">
          <cell r="A98" t="str">
            <v>830.07.00.170-6600.03</v>
          </cell>
          <cell r="B98" t="str">
            <v>Administrative Expenses Mileage Reimbursement</v>
          </cell>
          <cell r="C98">
            <v>150</v>
          </cell>
        </row>
        <row r="99">
          <cell r="A99" t="str">
            <v>830.07.00.170-6600.04</v>
          </cell>
          <cell r="B99" t="str">
            <v>Administrative Expenses Training/Conferences</v>
          </cell>
          <cell r="C99">
            <v>10600</v>
          </cell>
        </row>
        <row r="100">
          <cell r="A100" t="str">
            <v>830.07.00.170-6600.06</v>
          </cell>
          <cell r="B100" t="str">
            <v>Administrative Expenses Property/Building Rental</v>
          </cell>
          <cell r="C100">
            <v>46300</v>
          </cell>
        </row>
        <row r="101">
          <cell r="A101" t="str">
            <v>830.07.00.170-6600.07</v>
          </cell>
          <cell r="B101" t="str">
            <v>Administrative Expenses Employee Recruitment</v>
          </cell>
          <cell r="C101">
            <v>0</v>
          </cell>
        </row>
        <row r="102">
          <cell r="A102" t="str">
            <v>830.07.00.170-6600.25</v>
          </cell>
          <cell r="B102" t="str">
            <v>Administrative Expenses Support Services-Indirect Labor</v>
          </cell>
          <cell r="C102">
            <v>273440</v>
          </cell>
        </row>
        <row r="103">
          <cell r="A103" t="str">
            <v>830.07.00.170-6600.28</v>
          </cell>
          <cell r="B103" t="str">
            <v>Administrative Expenses Equipment Fund Contribution</v>
          </cell>
          <cell r="C103">
            <v>0</v>
          </cell>
        </row>
        <row r="104">
          <cell r="A104" t="str">
            <v>830.07.00.170-6600.32</v>
          </cell>
          <cell r="B104" t="str">
            <v>Administrative Expenses Vehicle Fund Contribution</v>
          </cell>
          <cell r="C104">
            <v>1690</v>
          </cell>
        </row>
        <row r="105">
          <cell r="A105" t="str">
            <v>830.07.00.170-6700.99</v>
          </cell>
          <cell r="B105" t="str">
            <v>Depreciation Conversion</v>
          </cell>
          <cell r="C105">
            <v>0</v>
          </cell>
        </row>
        <row r="106">
          <cell r="A106" t="str">
            <v>830.07.00.170-7000.02</v>
          </cell>
          <cell r="B106" t="str">
            <v>Capital Outlay Vehicles-Major</v>
          </cell>
          <cell r="C106">
            <v>0</v>
          </cell>
        </row>
        <row r="107">
          <cell r="A107" t="str">
            <v>830.07.00.180-5000.01</v>
          </cell>
          <cell r="B107" t="str">
            <v>Salaries Regular</v>
          </cell>
          <cell r="C107">
            <v>251191</v>
          </cell>
        </row>
        <row r="108">
          <cell r="A108" t="str">
            <v>830.07.00.180-5000.02</v>
          </cell>
          <cell r="B108" t="str">
            <v>Salaries Part Time</v>
          </cell>
          <cell r="C108">
            <v>0</v>
          </cell>
        </row>
        <row r="109">
          <cell r="A109" t="str">
            <v>830.07.00.180-5000.03</v>
          </cell>
          <cell r="B109" t="str">
            <v>Salaries Overtime</v>
          </cell>
          <cell r="C109">
            <v>0</v>
          </cell>
        </row>
        <row r="110">
          <cell r="A110" t="str">
            <v>830.07.00.180-5000.04</v>
          </cell>
          <cell r="B110" t="str">
            <v>Salaries Holiday Pay</v>
          </cell>
          <cell r="C110">
            <v>0</v>
          </cell>
        </row>
        <row r="111">
          <cell r="A111" t="str">
            <v>830.07.00.180-5000.05</v>
          </cell>
          <cell r="B111" t="str">
            <v>Salaries Duty Pay</v>
          </cell>
          <cell r="C111">
            <v>0</v>
          </cell>
        </row>
        <row r="112">
          <cell r="A112" t="str">
            <v>830.07.00.180-5000.06</v>
          </cell>
          <cell r="B112" t="str">
            <v>Salaries Out of Class</v>
          </cell>
          <cell r="C112">
            <v>0</v>
          </cell>
        </row>
        <row r="113">
          <cell r="A113" t="str">
            <v>830.07.00.180-5000.07</v>
          </cell>
          <cell r="B113" t="str">
            <v>Salaries Admin Leave Pay</v>
          </cell>
          <cell r="C113">
            <v>2130</v>
          </cell>
        </row>
        <row r="114">
          <cell r="A114" t="str">
            <v>830.07.00.180-5000.08</v>
          </cell>
          <cell r="B114" t="str">
            <v>Salaries Longevity Pay</v>
          </cell>
          <cell r="C114">
            <v>1850</v>
          </cell>
        </row>
        <row r="115">
          <cell r="A115" t="str">
            <v>830.07.00.180-5000.09</v>
          </cell>
          <cell r="B115" t="str">
            <v>Salaries Mutual Aid Overtime</v>
          </cell>
          <cell r="C115">
            <v>0</v>
          </cell>
        </row>
        <row r="116">
          <cell r="A116" t="str">
            <v>830.07.00.180-5000.10</v>
          </cell>
          <cell r="B116" t="str">
            <v>Salaries Furloughs</v>
          </cell>
          <cell r="C116">
            <v>0</v>
          </cell>
        </row>
        <row r="117">
          <cell r="A117" t="str">
            <v>830.07.00.180-5000.11</v>
          </cell>
          <cell r="B117" t="str">
            <v>Salaries Worker's Comp</v>
          </cell>
          <cell r="C117">
            <v>0</v>
          </cell>
        </row>
        <row r="118">
          <cell r="A118" t="str">
            <v>830.07.00.180-5000.12</v>
          </cell>
          <cell r="B118" t="str">
            <v>Salaries Compensated Absences</v>
          </cell>
          <cell r="C118">
            <v>0</v>
          </cell>
        </row>
        <row r="119">
          <cell r="A119" t="str">
            <v>830.07.00.180-5000.99</v>
          </cell>
          <cell r="B119" t="str">
            <v>Salaries New Personnel Requests</v>
          </cell>
          <cell r="C119">
            <v>0</v>
          </cell>
        </row>
        <row r="120">
          <cell r="A120" t="str">
            <v>830.07.00.180-5100.00</v>
          </cell>
          <cell r="B120" t="str">
            <v>Benefits PERS Pool Liability</v>
          </cell>
          <cell r="C120">
            <v>45740</v>
          </cell>
        </row>
        <row r="121">
          <cell r="A121" t="str">
            <v>830.07.00.180-5100.01</v>
          </cell>
          <cell r="B121" t="str">
            <v>Benefits Retirement</v>
          </cell>
          <cell r="C121">
            <v>18810</v>
          </cell>
        </row>
        <row r="122">
          <cell r="A122" t="str">
            <v>830.07.00.180-5100.02</v>
          </cell>
          <cell r="B122" t="str">
            <v>Benefits Health Insurance</v>
          </cell>
          <cell r="C122">
            <v>8710</v>
          </cell>
        </row>
        <row r="123">
          <cell r="A123" t="str">
            <v>830.07.00.180-5100.03</v>
          </cell>
          <cell r="B123" t="str">
            <v>Benefits Dental Insurance</v>
          </cell>
          <cell r="C123">
            <v>2785</v>
          </cell>
        </row>
        <row r="124">
          <cell r="A124" t="str">
            <v>830.07.00.180-5100.04</v>
          </cell>
          <cell r="B124" t="str">
            <v>Benefits Vision Insurance</v>
          </cell>
          <cell r="C124">
            <v>465</v>
          </cell>
        </row>
        <row r="125">
          <cell r="A125" t="str">
            <v>830.07.00.180-5100.05</v>
          </cell>
          <cell r="B125" t="str">
            <v>Benefits Life Insurance</v>
          </cell>
          <cell r="C125">
            <v>320</v>
          </cell>
        </row>
        <row r="126">
          <cell r="A126" t="str">
            <v>830.07.00.180-5100.06</v>
          </cell>
          <cell r="B126" t="str">
            <v>Benefits Worker's Comp</v>
          </cell>
          <cell r="C126">
            <v>6340</v>
          </cell>
        </row>
        <row r="127">
          <cell r="A127" t="str">
            <v>830.07.00.180-5100.07</v>
          </cell>
          <cell r="B127" t="str">
            <v>Benefits Long Term Disability</v>
          </cell>
          <cell r="C127">
            <v>1310</v>
          </cell>
        </row>
        <row r="128">
          <cell r="A128" t="str">
            <v>830.07.00.180-5100.08</v>
          </cell>
          <cell r="B128" t="str">
            <v>Benefits Deferred Compensation</v>
          </cell>
          <cell r="C128">
            <v>0</v>
          </cell>
        </row>
        <row r="129">
          <cell r="A129" t="str">
            <v>830.07.00.180-5100.09</v>
          </cell>
          <cell r="B129" t="str">
            <v>Benefits Unemployment Insurance</v>
          </cell>
          <cell r="C129">
            <v>0</v>
          </cell>
        </row>
        <row r="130">
          <cell r="A130" t="str">
            <v>830.07.00.180-5100.10</v>
          </cell>
          <cell r="B130" t="str">
            <v>Benefits Uniform Allowance</v>
          </cell>
          <cell r="C130">
            <v>0</v>
          </cell>
        </row>
        <row r="131">
          <cell r="A131" t="str">
            <v>830.07.00.180-5100.11</v>
          </cell>
          <cell r="B131" t="str">
            <v>Benefits Medicare</v>
          </cell>
          <cell r="C131">
            <v>3625</v>
          </cell>
        </row>
        <row r="132">
          <cell r="A132" t="str">
            <v>830.07.00.180-5100.12</v>
          </cell>
          <cell r="B132" t="str">
            <v>Benefits Annual Physical Exam</v>
          </cell>
          <cell r="C132">
            <v>0</v>
          </cell>
        </row>
        <row r="133">
          <cell r="A133" t="str">
            <v>830.07.00.180-5100.13</v>
          </cell>
          <cell r="B133" t="str">
            <v>Benefits Employee Assistance Program</v>
          </cell>
          <cell r="C133">
            <v>0</v>
          </cell>
        </row>
        <row r="134">
          <cell r="A134" t="str">
            <v>830.07.00.180-5100.14</v>
          </cell>
          <cell r="B134" t="str">
            <v>Benefits PPE</v>
          </cell>
          <cell r="C134">
            <v>0</v>
          </cell>
        </row>
        <row r="135">
          <cell r="A135" t="str">
            <v>830.07.00.180-5100.15</v>
          </cell>
          <cell r="B135" t="str">
            <v>Benefits Cell Phone Allowance</v>
          </cell>
          <cell r="C135">
            <v>1440</v>
          </cell>
        </row>
        <row r="136">
          <cell r="A136" t="str">
            <v>830.07.00.180-5100.16</v>
          </cell>
          <cell r="B136" t="str">
            <v>Benefits 1959 Survivor Retirement</v>
          </cell>
          <cell r="C136">
            <v>0</v>
          </cell>
        </row>
        <row r="137">
          <cell r="A137" t="str">
            <v>830.07.00.180-5100.17</v>
          </cell>
          <cell r="B137" t="str">
            <v xml:space="preserve">Benefits Other Post Employment Benefits </v>
          </cell>
          <cell r="C137">
            <v>0</v>
          </cell>
        </row>
        <row r="138">
          <cell r="A138" t="str">
            <v>830.07.00.180-6000.01</v>
          </cell>
          <cell r="B138" t="str">
            <v>Professional Services General</v>
          </cell>
          <cell r="C138">
            <v>17500</v>
          </cell>
        </row>
        <row r="139">
          <cell r="A139" t="str">
            <v>830.07.00.180-6200.02</v>
          </cell>
          <cell r="B139" t="str">
            <v>Supplies Special Department</v>
          </cell>
          <cell r="C139">
            <v>2000</v>
          </cell>
        </row>
        <row r="140">
          <cell r="A140" t="str">
            <v>830.07.00.180-6200.09</v>
          </cell>
          <cell r="B140" t="str">
            <v>Supplies Data Processing</v>
          </cell>
          <cell r="C140">
            <v>0</v>
          </cell>
        </row>
        <row r="141">
          <cell r="A141" t="str">
            <v>830.07.00.180-6300.01</v>
          </cell>
          <cell r="B141" t="str">
            <v>Dues &amp; Subscriptions Memberships</v>
          </cell>
          <cell r="C141">
            <v>3155</v>
          </cell>
        </row>
        <row r="142">
          <cell r="A142" t="str">
            <v>830.07.00.180-6350.01</v>
          </cell>
          <cell r="B142" t="str">
            <v>Maintenance Agreements &amp; Licenses License/Software Maintenance</v>
          </cell>
          <cell r="C142">
            <v>61000</v>
          </cell>
        </row>
        <row r="143">
          <cell r="A143" t="str">
            <v>830.07.00.180-6350.02</v>
          </cell>
          <cell r="B143" t="str">
            <v>Maintenance Agreements &amp; Licenses Hardware Maintenance</v>
          </cell>
          <cell r="C143">
            <v>1500</v>
          </cell>
        </row>
        <row r="144">
          <cell r="A144" t="str">
            <v>830.07.00.180-6400.04</v>
          </cell>
          <cell r="B144" t="str">
            <v>Repairs &amp; Maintenance Equipment Rental</v>
          </cell>
          <cell r="C144">
            <v>0</v>
          </cell>
        </row>
        <row r="145">
          <cell r="A145" t="str">
            <v>830.07.00.180-6600.04</v>
          </cell>
          <cell r="B145" t="str">
            <v>Administrative Expenses Training/Conferences</v>
          </cell>
          <cell r="C145">
            <v>13495</v>
          </cell>
        </row>
        <row r="146">
          <cell r="A146" t="str">
            <v>830.07.00.180-6600.07</v>
          </cell>
          <cell r="B146" t="str">
            <v>Administrative Expenses Employee Recruitment</v>
          </cell>
          <cell r="C146">
            <v>0</v>
          </cell>
        </row>
        <row r="147">
          <cell r="A147" t="str">
            <v>830.07.00.180-7000.27</v>
          </cell>
          <cell r="B147" t="str">
            <v>Capital Outlay Information Technology</v>
          </cell>
          <cell r="C147">
            <v>0</v>
          </cell>
        </row>
        <row r="148">
          <cell r="A148" t="str">
            <v>830.07.00.900-6200.09</v>
          </cell>
          <cell r="B148" t="str">
            <v>Supplies Data Processing</v>
          </cell>
          <cell r="C148">
            <v>0</v>
          </cell>
        </row>
        <row r="149">
          <cell r="A149" t="str">
            <v>830.07.00.900-6400.04</v>
          </cell>
          <cell r="B149" t="str">
            <v>Repairs &amp; Maintenance Equipment Rental</v>
          </cell>
          <cell r="C149">
            <v>0</v>
          </cell>
        </row>
        <row r="150">
          <cell r="A150" t="str">
            <v>830.07.00.900-7000.02</v>
          </cell>
          <cell r="B150" t="str">
            <v>Capital Outlay Vehicles-Major</v>
          </cell>
          <cell r="C150">
            <v>0</v>
          </cell>
        </row>
        <row r="151">
          <cell r="A151" t="str">
            <v>830.07.00.900-7000.03</v>
          </cell>
          <cell r="B151" t="str">
            <v>Capital Outlay Operations Equip-Minor</v>
          </cell>
          <cell r="C151">
            <v>0</v>
          </cell>
        </row>
        <row r="152">
          <cell r="A152" t="str">
            <v>830.07.00.900-7000.08</v>
          </cell>
          <cell r="B152" t="str">
            <v>Capital Outlay Computer Software</v>
          </cell>
          <cell r="C152">
            <v>0</v>
          </cell>
        </row>
        <row r="153">
          <cell r="A153" t="str">
            <v>830.07.00.900-7000.27</v>
          </cell>
          <cell r="B153" t="str">
            <v>Capital Outlay Information Technology</v>
          </cell>
          <cell r="C153">
            <v>0</v>
          </cell>
        </row>
        <row r="154">
          <cell r="A154" t="str">
            <v>830.07.00.900-7000.99</v>
          </cell>
          <cell r="B154" t="str">
            <v>Capital Outlay General</v>
          </cell>
          <cell r="C154">
            <v>15000</v>
          </cell>
        </row>
        <row r="155">
          <cell r="A155" t="str">
            <v>830.07.00.900-8000.99</v>
          </cell>
          <cell r="B155" t="str">
            <v>Capital Improvements-General Government General</v>
          </cell>
          <cell r="C155">
            <v>0</v>
          </cell>
        </row>
        <row r="156">
          <cell r="A156" t="str">
            <v>830.11.00.900-6200.09</v>
          </cell>
          <cell r="B156" t="str">
            <v>Supplies Data Processing</v>
          </cell>
          <cell r="C156">
            <v>0</v>
          </cell>
        </row>
        <row r="157">
          <cell r="A157" t="str">
            <v>830.11.00.900-6400.04</v>
          </cell>
          <cell r="B157" t="str">
            <v>Repairs &amp; Maintenance Equipment Rental</v>
          </cell>
          <cell r="C157">
            <v>0</v>
          </cell>
        </row>
        <row r="158">
          <cell r="A158" t="str">
            <v>830.11.00.900-7000.27</v>
          </cell>
          <cell r="B158" t="str">
            <v>Capital Outlay Information Technology</v>
          </cell>
          <cell r="C158">
            <v>0</v>
          </cell>
        </row>
        <row r="159">
          <cell r="A159" t="str">
            <v>830.11.10.900-6200.09</v>
          </cell>
          <cell r="B159" t="str">
            <v>Supplies Data Processing</v>
          </cell>
          <cell r="C159">
            <v>0</v>
          </cell>
        </row>
        <row r="160">
          <cell r="A160" t="str">
            <v>830.11.10.900-6400.04</v>
          </cell>
          <cell r="B160" t="str">
            <v>Repairs &amp; Maintenance Equipment Rental</v>
          </cell>
          <cell r="C160">
            <v>0</v>
          </cell>
        </row>
        <row r="161">
          <cell r="A161" t="str">
            <v>830.11.10.900-7000.27</v>
          </cell>
          <cell r="B161" t="str">
            <v>Capital Outlay Information Technology</v>
          </cell>
          <cell r="C161">
            <v>0</v>
          </cell>
        </row>
        <row r="162">
          <cell r="A162" t="str">
            <v>830.13.00.900-6200.09</v>
          </cell>
          <cell r="B162" t="str">
            <v>Supplies Data Processing</v>
          </cell>
          <cell r="C162">
            <v>0</v>
          </cell>
        </row>
        <row r="163">
          <cell r="A163" t="str">
            <v>830.13.00.900-6400.04</v>
          </cell>
          <cell r="B163" t="str">
            <v>Repairs &amp; Maintenance Equipment Rental</v>
          </cell>
          <cell r="C163">
            <v>0</v>
          </cell>
        </row>
        <row r="164">
          <cell r="A164" t="str">
            <v>830.13.00.900-7000.27</v>
          </cell>
          <cell r="B164" t="str">
            <v>Capital Outlay Information Technology</v>
          </cell>
          <cell r="C164">
            <v>0</v>
          </cell>
        </row>
        <row r="165">
          <cell r="A165" t="str">
            <v>830.20.00.900-6200.09</v>
          </cell>
          <cell r="B165" t="str">
            <v>Supplies Data Processing</v>
          </cell>
          <cell r="C165">
            <v>0</v>
          </cell>
        </row>
        <row r="166">
          <cell r="A166" t="str">
            <v>830.20.00.900-6400.04</v>
          </cell>
          <cell r="B166" t="str">
            <v>Repairs &amp; Maintenance Equipment Rental</v>
          </cell>
          <cell r="C166">
            <v>0</v>
          </cell>
        </row>
        <row r="167">
          <cell r="A167" t="str">
            <v>830.20.00.900-7000.27</v>
          </cell>
          <cell r="B167" t="str">
            <v>Capital Outlay Information Technology</v>
          </cell>
          <cell r="C167">
            <v>0</v>
          </cell>
        </row>
        <row r="168">
          <cell r="A168" t="str">
            <v>830.20.20.310-6200.09</v>
          </cell>
          <cell r="B168" t="str">
            <v>Supplies Data Processing</v>
          </cell>
          <cell r="C168">
            <v>0</v>
          </cell>
        </row>
        <row r="169">
          <cell r="A169" t="str">
            <v>830.20.20.310-6400.04</v>
          </cell>
          <cell r="B169" t="str">
            <v>Repairs &amp; Maintenance Equipment Rental</v>
          </cell>
          <cell r="C169">
            <v>0</v>
          </cell>
        </row>
        <row r="170">
          <cell r="A170" t="str">
            <v>830.30.00.900-6200.09</v>
          </cell>
          <cell r="B170" t="str">
            <v>Supplies Data Processing</v>
          </cell>
          <cell r="C170">
            <v>0</v>
          </cell>
        </row>
        <row r="171">
          <cell r="A171" t="str">
            <v>830.30.00.900-6400.04</v>
          </cell>
          <cell r="B171" t="str">
            <v>Repairs &amp; Maintenance Equipment Rental</v>
          </cell>
          <cell r="C171">
            <v>0</v>
          </cell>
        </row>
        <row r="172">
          <cell r="A172" t="str">
            <v>830.30.00.900-7000.27</v>
          </cell>
          <cell r="B172" t="str">
            <v>Capital Outlay Information Technology</v>
          </cell>
          <cell r="C172">
            <v>0</v>
          </cell>
        </row>
        <row r="173">
          <cell r="A173" t="str">
            <v>830.30.45.900-6200.09</v>
          </cell>
          <cell r="B173" t="str">
            <v>Supplies Data Processing</v>
          </cell>
          <cell r="C173">
            <v>0</v>
          </cell>
        </row>
        <row r="174">
          <cell r="A174" t="str">
            <v>830.30.45.900-6400.04</v>
          </cell>
          <cell r="B174" t="str">
            <v>Repairs &amp; Maintenance Equipment Rental</v>
          </cell>
          <cell r="C174">
            <v>0</v>
          </cell>
        </row>
        <row r="175">
          <cell r="A175" t="str">
            <v>830.30.45.900-7000.27</v>
          </cell>
          <cell r="B175" t="str">
            <v>Capital Outlay Information Technology</v>
          </cell>
          <cell r="C175">
            <v>0</v>
          </cell>
        </row>
        <row r="176">
          <cell r="A176" t="str">
            <v>830.40.50.900-6200.09</v>
          </cell>
          <cell r="B176" t="str">
            <v>Supplies Data Processing</v>
          </cell>
          <cell r="C176">
            <v>0</v>
          </cell>
        </row>
        <row r="177">
          <cell r="A177" t="str">
            <v>830.40.50.900-6400.04</v>
          </cell>
          <cell r="B177" t="str">
            <v>Repairs &amp; Maintenance Equipment Rental</v>
          </cell>
          <cell r="C177">
            <v>0</v>
          </cell>
        </row>
        <row r="178">
          <cell r="A178" t="str">
            <v>830.40.50.900-7000.27</v>
          </cell>
          <cell r="B178" t="str">
            <v>Capital Outlay Information Technology</v>
          </cell>
          <cell r="C178">
            <v>0</v>
          </cell>
        </row>
        <row r="179">
          <cell r="A179" t="str">
            <v>830.40.55.900-6200.09</v>
          </cell>
          <cell r="B179" t="str">
            <v>Supplies Data Processing</v>
          </cell>
          <cell r="C179">
            <v>0</v>
          </cell>
        </row>
        <row r="180">
          <cell r="A180" t="str">
            <v>830.40.55.900-6400.04</v>
          </cell>
          <cell r="B180" t="str">
            <v>Repairs &amp; Maintenance Equipment Rental</v>
          </cell>
          <cell r="C180">
            <v>0</v>
          </cell>
        </row>
        <row r="181">
          <cell r="A181" t="str">
            <v>830.40.55.900-7000.27</v>
          </cell>
          <cell r="B181" t="str">
            <v>Capital Outlay Information Technology</v>
          </cell>
          <cell r="C181">
            <v>0</v>
          </cell>
        </row>
        <row r="182">
          <cell r="A182" t="str">
            <v>830.40.60.520-6400.05</v>
          </cell>
          <cell r="B182" t="str">
            <v>Repairs &amp; Maintenance Vehicle</v>
          </cell>
          <cell r="C182">
            <v>800</v>
          </cell>
        </row>
        <row r="183">
          <cell r="A183" t="str">
            <v>830.40.60.900-6200.09</v>
          </cell>
          <cell r="B183" t="str">
            <v>Supplies Data Processing</v>
          </cell>
          <cell r="C183">
            <v>0</v>
          </cell>
        </row>
        <row r="184">
          <cell r="A184" t="str">
            <v>830.40.60.900-6400.04</v>
          </cell>
          <cell r="B184" t="str">
            <v>Repairs &amp; Maintenance Equipment Rental</v>
          </cell>
          <cell r="C184">
            <v>0</v>
          </cell>
        </row>
        <row r="185">
          <cell r="A185" t="str">
            <v>830.40.60.900-7000.27</v>
          </cell>
          <cell r="B185" t="str">
            <v>Capital Outlay Information Technology</v>
          </cell>
          <cell r="C185">
            <v>0</v>
          </cell>
        </row>
        <row r="186">
          <cell r="A186" t="str">
            <v>830.40.70.570-6200.09</v>
          </cell>
          <cell r="B186" t="str">
            <v>Supplies Data Processing</v>
          </cell>
          <cell r="C186">
            <v>0</v>
          </cell>
        </row>
        <row r="187">
          <cell r="A187" t="str">
            <v>830.40.70.570-6400.04</v>
          </cell>
          <cell r="B187" t="str">
            <v>Repairs &amp; Maintenance Equipment Rental</v>
          </cell>
          <cell r="C187">
            <v>0</v>
          </cell>
        </row>
        <row r="188">
          <cell r="A188" t="str">
            <v>830.40.70.570-7000.27</v>
          </cell>
          <cell r="B188" t="str">
            <v>Capital Outlay Information Technology</v>
          </cell>
          <cell r="C188">
            <v>0</v>
          </cell>
        </row>
        <row r="189">
          <cell r="A189" t="str">
            <v>830.40.75.900-6200.09</v>
          </cell>
          <cell r="B189" t="str">
            <v>Supplies Data Processing</v>
          </cell>
          <cell r="C189">
            <v>0</v>
          </cell>
        </row>
        <row r="190">
          <cell r="A190" t="str">
            <v>830.40.75.900-6400.04</v>
          </cell>
          <cell r="B190" t="str">
            <v>Repairs &amp; Maintenance Equipment Rental</v>
          </cell>
          <cell r="C190">
            <v>0</v>
          </cell>
        </row>
        <row r="191">
          <cell r="A191" t="str">
            <v>830.40.75.900-7000.27</v>
          </cell>
          <cell r="B191" t="str">
            <v>Capital Outlay Information Technology</v>
          </cell>
          <cell r="C191">
            <v>0</v>
          </cell>
        </row>
        <row r="192">
          <cell r="A192" t="str">
            <v>830.40.80.900-6400.04</v>
          </cell>
          <cell r="B192" t="str">
            <v>Repairs &amp; Maintenance Equipment Rental</v>
          </cell>
          <cell r="C192">
            <v>0</v>
          </cell>
        </row>
        <row r="193">
          <cell r="A193" t="str">
            <v>830.40.85.900-6200.09</v>
          </cell>
          <cell r="B193" t="str">
            <v>Supplies Data Processing</v>
          </cell>
          <cell r="C193">
            <v>0</v>
          </cell>
        </row>
        <row r="194">
          <cell r="A194" t="str">
            <v>830.40.85.900-6400.04</v>
          </cell>
          <cell r="B194" t="str">
            <v>Repairs &amp; Maintenance Equipment Rental</v>
          </cell>
          <cell r="C194">
            <v>0</v>
          </cell>
        </row>
        <row r="195">
          <cell r="A195" t="str">
            <v>830.40.85.900-7000.27</v>
          </cell>
          <cell r="B195" t="str">
            <v>Capital Outlay Information Technology</v>
          </cell>
          <cell r="C195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960">
          <cell r="A6960" t="str">
            <v>480.00.00.900-6410.02</v>
          </cell>
          <cell r="B6960" t="str">
            <v>480</v>
          </cell>
          <cell r="C6960" t="str">
            <v>00</v>
          </cell>
          <cell r="D6960" t="str">
            <v>00</v>
          </cell>
          <cell r="E6960" t="str">
            <v>900</v>
          </cell>
          <cell r="F6960" t="str">
            <v>6410.02</v>
          </cell>
          <cell r="G6960" t="str">
            <v>Repairs &amp; Maintenance-Transportation Slurry/Overlay</v>
          </cell>
          <cell r="H6960">
            <v>0</v>
          </cell>
          <cell r="I6960">
            <v>0</v>
          </cell>
          <cell r="J6960">
            <v>0</v>
          </cell>
          <cell r="K6960">
            <v>0</v>
          </cell>
          <cell r="L6960">
            <v>0</v>
          </cell>
          <cell r="M6960">
            <v>34169.1</v>
          </cell>
          <cell r="N6960">
            <v>-34169.1</v>
          </cell>
          <cell r="O6960" t="str">
            <v>+++</v>
          </cell>
        </row>
        <row r="6961">
          <cell r="A6961" t="str">
            <v>480.00.00.900-8150.02</v>
          </cell>
          <cell r="B6961" t="str">
            <v>480</v>
          </cell>
          <cell r="C6961" t="str">
            <v>00</v>
          </cell>
          <cell r="D6961" t="str">
            <v>00</v>
          </cell>
          <cell r="E6961" t="str">
            <v>900</v>
          </cell>
          <cell r="F6961" t="str">
            <v>8150.02</v>
          </cell>
          <cell r="G6961" t="str">
            <v>Capital Improvements-Transportation Pavement Replacement/Improvement</v>
          </cell>
          <cell r="H6961">
            <v>0</v>
          </cell>
          <cell r="I6961">
            <v>0</v>
          </cell>
          <cell r="J6961">
            <v>0</v>
          </cell>
          <cell r="K6961">
            <v>0</v>
          </cell>
          <cell r="L6961">
            <v>0</v>
          </cell>
          <cell r="M6961">
            <v>0</v>
          </cell>
          <cell r="N6961">
            <v>0</v>
          </cell>
          <cell r="O6961" t="str">
            <v>+++</v>
          </cell>
        </row>
        <row r="6962">
          <cell r="A6962" t="str">
            <v>480.00.00.900-8150.03</v>
          </cell>
          <cell r="B6962" t="str">
            <v>480</v>
          </cell>
          <cell r="C6962" t="str">
            <v>00</v>
          </cell>
          <cell r="D6962" t="str">
            <v>00</v>
          </cell>
          <cell r="E6962" t="str">
            <v>900</v>
          </cell>
          <cell r="F6962" t="str">
            <v>8150.03</v>
          </cell>
          <cell r="G6962" t="str">
            <v>Capital Improvements-Transportation Traffic Signal Replacement/Impro</v>
          </cell>
          <cell r="H6962">
            <v>0</v>
          </cell>
          <cell r="I6962">
            <v>0</v>
          </cell>
          <cell r="J6962">
            <v>0</v>
          </cell>
          <cell r="K6962">
            <v>0</v>
          </cell>
          <cell r="L6962">
            <v>0</v>
          </cell>
          <cell r="M6962">
            <v>0</v>
          </cell>
          <cell r="N6962">
            <v>0</v>
          </cell>
          <cell r="O6962" t="str">
            <v>+++</v>
          </cell>
        </row>
        <row r="6963">
          <cell r="A6963" t="str">
            <v>480.00.00.900-8150.04</v>
          </cell>
          <cell r="B6963" t="str">
            <v>480</v>
          </cell>
          <cell r="C6963" t="str">
            <v>00</v>
          </cell>
          <cell r="D6963" t="str">
            <v>00</v>
          </cell>
          <cell r="E6963" t="str">
            <v>900</v>
          </cell>
          <cell r="F6963" t="str">
            <v>8150.04</v>
          </cell>
          <cell r="G6963" t="str">
            <v>Capital Improvements-Transportation Traffic Control Replacement/Imp</v>
          </cell>
          <cell r="H6963">
            <v>0</v>
          </cell>
          <cell r="I6963">
            <v>0</v>
          </cell>
          <cell r="J6963">
            <v>0</v>
          </cell>
          <cell r="K6963">
            <v>0</v>
          </cell>
          <cell r="L6963">
            <v>0</v>
          </cell>
          <cell r="M6963">
            <v>0</v>
          </cell>
          <cell r="N6963">
            <v>0</v>
          </cell>
          <cell r="O6963" t="str">
            <v>+++</v>
          </cell>
        </row>
        <row r="6964">
          <cell r="A6964" t="str">
            <v>480.00.00.900-8150.10</v>
          </cell>
          <cell r="B6964" t="str">
            <v>480</v>
          </cell>
          <cell r="C6964" t="str">
            <v>00</v>
          </cell>
          <cell r="D6964" t="str">
            <v>00</v>
          </cell>
          <cell r="E6964" t="str">
            <v>900</v>
          </cell>
          <cell r="F6964" t="str">
            <v>8150.10</v>
          </cell>
          <cell r="G6964" t="str">
            <v>Capital Improvements-Transportation Atherton Gap-Main/Paseo</v>
          </cell>
          <cell r="H6964">
            <v>0</v>
          </cell>
          <cell r="I6964">
            <v>0</v>
          </cell>
          <cell r="J6964">
            <v>0</v>
          </cell>
          <cell r="K6964">
            <v>0</v>
          </cell>
          <cell r="L6964">
            <v>0</v>
          </cell>
          <cell r="M6964">
            <v>0</v>
          </cell>
          <cell r="N6964">
            <v>0</v>
          </cell>
          <cell r="O6964" t="str">
            <v>+++</v>
          </cell>
        </row>
        <row r="6965">
          <cell r="A6965" t="str">
            <v>480.00.00.900-8150.17</v>
          </cell>
          <cell r="B6965" t="str">
            <v>480</v>
          </cell>
          <cell r="C6965" t="str">
            <v>00</v>
          </cell>
          <cell r="D6965" t="str">
            <v>00</v>
          </cell>
          <cell r="E6965" t="str">
            <v>900</v>
          </cell>
          <cell r="F6965" t="str">
            <v>8150.17</v>
          </cell>
          <cell r="G6965" t="str">
            <v>Capital Improvements-Transportation ARRA-99/120 Landscaping</v>
          </cell>
          <cell r="H6965">
            <v>0</v>
          </cell>
          <cell r="I6965">
            <v>0</v>
          </cell>
          <cell r="J6965">
            <v>0</v>
          </cell>
          <cell r="K6965">
            <v>0</v>
          </cell>
          <cell r="L6965">
            <v>0</v>
          </cell>
          <cell r="M6965">
            <v>0</v>
          </cell>
          <cell r="N6965">
            <v>0</v>
          </cell>
          <cell r="O6965" t="str">
            <v>+++</v>
          </cell>
        </row>
        <row r="6966">
          <cell r="A6966" t="str">
            <v>480.00.00.900-8150.18</v>
          </cell>
          <cell r="B6966" t="str">
            <v>480</v>
          </cell>
          <cell r="C6966" t="str">
            <v>00</v>
          </cell>
          <cell r="D6966" t="str">
            <v>00</v>
          </cell>
          <cell r="E6966" t="str">
            <v>900</v>
          </cell>
          <cell r="F6966" t="str">
            <v>8150.18</v>
          </cell>
          <cell r="G6966" t="str">
            <v>Capital Improvements-Transportation ARRA Rehab 2009</v>
          </cell>
          <cell r="H6966">
            <v>0</v>
          </cell>
          <cell r="I6966">
            <v>0</v>
          </cell>
          <cell r="J6966">
            <v>0</v>
          </cell>
          <cell r="K6966">
            <v>0</v>
          </cell>
          <cell r="L6966">
            <v>0</v>
          </cell>
          <cell r="M6966">
            <v>0</v>
          </cell>
          <cell r="N6966">
            <v>0</v>
          </cell>
          <cell r="O6966" t="str">
            <v>+++</v>
          </cell>
        </row>
        <row r="6967">
          <cell r="A6967" t="str">
            <v>480.00.00.900-8150.19</v>
          </cell>
          <cell r="B6967" t="str">
            <v>480</v>
          </cell>
          <cell r="C6967" t="str">
            <v>00</v>
          </cell>
          <cell r="D6967" t="str">
            <v>00</v>
          </cell>
          <cell r="E6967" t="str">
            <v>900</v>
          </cell>
          <cell r="F6967" t="str">
            <v>8150.19</v>
          </cell>
          <cell r="G6967" t="str">
            <v>Capital Improvements-Transportation ARRA Streetlight Retro 2009</v>
          </cell>
          <cell r="H6967">
            <v>0</v>
          </cell>
          <cell r="I6967">
            <v>0</v>
          </cell>
          <cell r="J6967">
            <v>0</v>
          </cell>
          <cell r="K6967">
            <v>0</v>
          </cell>
          <cell r="L6967">
            <v>0</v>
          </cell>
          <cell r="M6967">
            <v>0</v>
          </cell>
          <cell r="N6967">
            <v>0</v>
          </cell>
          <cell r="O6967" t="str">
            <v>+++</v>
          </cell>
        </row>
        <row r="6968">
          <cell r="A6968" t="str">
            <v>480.00.00.900-8150.22</v>
          </cell>
          <cell r="B6968" t="str">
            <v>480</v>
          </cell>
          <cell r="C6968" t="str">
            <v>00</v>
          </cell>
          <cell r="D6968" t="str">
            <v>00</v>
          </cell>
          <cell r="E6968" t="str">
            <v>900</v>
          </cell>
          <cell r="F6968" t="str">
            <v>8150.22</v>
          </cell>
          <cell r="G6968" t="str">
            <v>Capital Improvements-Transportation Hwy 99/E Yosemite Interchange Im</v>
          </cell>
          <cell r="H6968">
            <v>0</v>
          </cell>
          <cell r="I6968">
            <v>0</v>
          </cell>
          <cell r="J6968">
            <v>0</v>
          </cell>
          <cell r="K6968">
            <v>0</v>
          </cell>
          <cell r="L6968">
            <v>0</v>
          </cell>
          <cell r="M6968">
            <v>0</v>
          </cell>
          <cell r="N6968">
            <v>0</v>
          </cell>
          <cell r="O6968" t="str">
            <v>+++</v>
          </cell>
        </row>
        <row r="6969">
          <cell r="A6969" t="str">
            <v>480.00.00.900-8150.23</v>
          </cell>
          <cell r="B6969" t="str">
            <v>480</v>
          </cell>
          <cell r="C6969" t="str">
            <v>00</v>
          </cell>
          <cell r="D6969" t="str">
            <v>00</v>
          </cell>
          <cell r="E6969" t="str">
            <v>900</v>
          </cell>
          <cell r="F6969" t="str">
            <v>8150.23</v>
          </cell>
          <cell r="G6969" t="str">
            <v>Capital Improvements-Transportation Industrial Park Drive Extension</v>
          </cell>
          <cell r="H6969">
            <v>0</v>
          </cell>
          <cell r="I6969">
            <v>0</v>
          </cell>
          <cell r="J6969">
            <v>0</v>
          </cell>
          <cell r="K6969">
            <v>0</v>
          </cell>
          <cell r="L6969">
            <v>0</v>
          </cell>
          <cell r="M6969">
            <v>0</v>
          </cell>
          <cell r="N6969">
            <v>0</v>
          </cell>
          <cell r="O6969" t="str">
            <v>+++</v>
          </cell>
        </row>
        <row r="6970">
          <cell r="A6970" t="str">
            <v>480.00.00.900-8150.24</v>
          </cell>
          <cell r="B6970" t="str">
            <v>480</v>
          </cell>
          <cell r="C6970" t="str">
            <v>00</v>
          </cell>
          <cell r="D6970" t="str">
            <v>00</v>
          </cell>
          <cell r="E6970" t="str">
            <v>900</v>
          </cell>
          <cell r="F6970" t="str">
            <v>8150.24</v>
          </cell>
          <cell r="G6970" t="str">
            <v>Capital Improvements-Transportation Louise Avenue Realignment</v>
          </cell>
          <cell r="H6970">
            <v>0</v>
          </cell>
          <cell r="I6970">
            <v>0</v>
          </cell>
          <cell r="J6970">
            <v>0</v>
          </cell>
          <cell r="K6970">
            <v>0</v>
          </cell>
          <cell r="L6970">
            <v>0</v>
          </cell>
          <cell r="M6970">
            <v>0</v>
          </cell>
          <cell r="N6970">
            <v>0</v>
          </cell>
          <cell r="O6970" t="str">
            <v>+++</v>
          </cell>
        </row>
        <row r="6971">
          <cell r="A6971" t="str">
            <v>480.00.00.900-8150.25</v>
          </cell>
          <cell r="B6971" t="str">
            <v>480</v>
          </cell>
          <cell r="C6971" t="str">
            <v>00</v>
          </cell>
          <cell r="D6971" t="str">
            <v>00</v>
          </cell>
          <cell r="E6971" t="str">
            <v>900</v>
          </cell>
          <cell r="F6971" t="str">
            <v>8150.25</v>
          </cell>
          <cell r="G6971" t="str">
            <v>Capital Improvements-Transportation McKinley/120 Interchange</v>
          </cell>
          <cell r="H6971">
            <v>0</v>
          </cell>
          <cell r="I6971">
            <v>0</v>
          </cell>
          <cell r="J6971">
            <v>0</v>
          </cell>
          <cell r="K6971">
            <v>0</v>
          </cell>
          <cell r="L6971">
            <v>0</v>
          </cell>
          <cell r="M6971">
            <v>0</v>
          </cell>
          <cell r="N6971">
            <v>0</v>
          </cell>
          <cell r="O6971" t="str">
            <v>+++</v>
          </cell>
        </row>
        <row r="6972">
          <cell r="A6972" t="str">
            <v>480.00.00.900-8150.27</v>
          </cell>
          <cell r="B6972" t="str">
            <v>480</v>
          </cell>
          <cell r="C6972" t="str">
            <v>00</v>
          </cell>
          <cell r="D6972" t="str">
            <v>00</v>
          </cell>
          <cell r="E6972" t="str">
            <v>900</v>
          </cell>
          <cell r="F6972" t="str">
            <v>8150.27</v>
          </cell>
          <cell r="G6972" t="str">
            <v>Capital Improvements-Transportation South Union Rd Widening</v>
          </cell>
          <cell r="H6972">
            <v>0</v>
          </cell>
          <cell r="I6972">
            <v>0</v>
          </cell>
          <cell r="J6972">
            <v>0</v>
          </cell>
          <cell r="K6972">
            <v>0</v>
          </cell>
          <cell r="L6972">
            <v>0</v>
          </cell>
          <cell r="M6972">
            <v>0</v>
          </cell>
          <cell r="N6972">
            <v>0</v>
          </cell>
          <cell r="O6972" t="str">
            <v>+++</v>
          </cell>
        </row>
        <row r="6973">
          <cell r="A6973" t="str">
            <v>480.00.00.900-8150.30</v>
          </cell>
          <cell r="B6973" t="str">
            <v>480</v>
          </cell>
          <cell r="C6973" t="str">
            <v>00</v>
          </cell>
          <cell r="D6973" t="str">
            <v>00</v>
          </cell>
          <cell r="E6973" t="str">
            <v>900</v>
          </cell>
          <cell r="F6973" t="str">
            <v>8150.30</v>
          </cell>
          <cell r="G6973" t="str">
            <v>Capital Improvements-Transportation STP Rehab Projects</v>
          </cell>
          <cell r="H6973">
            <v>0</v>
          </cell>
          <cell r="I6973">
            <v>0</v>
          </cell>
          <cell r="J6973">
            <v>0</v>
          </cell>
          <cell r="K6973">
            <v>0</v>
          </cell>
          <cell r="L6973">
            <v>0</v>
          </cell>
          <cell r="M6973">
            <v>0</v>
          </cell>
          <cell r="N6973">
            <v>0</v>
          </cell>
          <cell r="O6973" t="str">
            <v>+++</v>
          </cell>
        </row>
        <row r="6974">
          <cell r="A6974" t="str">
            <v>480.00.00.900-8150.32</v>
          </cell>
          <cell r="B6974" t="str">
            <v>480</v>
          </cell>
          <cell r="C6974" t="str">
            <v>00</v>
          </cell>
          <cell r="D6974" t="str">
            <v>00</v>
          </cell>
          <cell r="E6974" t="str">
            <v>900</v>
          </cell>
          <cell r="F6974" t="str">
            <v>8150.32</v>
          </cell>
          <cell r="G6974" t="str">
            <v>Capital Improvements-Transportation W Yosemite Prop 1B Rehab</v>
          </cell>
          <cell r="H6974">
            <v>0</v>
          </cell>
          <cell r="I6974">
            <v>0</v>
          </cell>
          <cell r="J6974">
            <v>0</v>
          </cell>
          <cell r="K6974">
            <v>0</v>
          </cell>
          <cell r="L6974">
            <v>0</v>
          </cell>
          <cell r="M6974">
            <v>0</v>
          </cell>
          <cell r="N6974">
            <v>0</v>
          </cell>
          <cell r="O6974" t="str">
            <v>+++</v>
          </cell>
        </row>
        <row r="6975">
          <cell r="A6975" t="str">
            <v>480.00.00.900-8150.34</v>
          </cell>
          <cell r="B6975" t="str">
            <v>480</v>
          </cell>
          <cell r="C6975" t="str">
            <v>00</v>
          </cell>
          <cell r="D6975" t="str">
            <v>00</v>
          </cell>
          <cell r="E6975" t="str">
            <v>900</v>
          </cell>
          <cell r="F6975" t="str">
            <v>8150.34</v>
          </cell>
          <cell r="G6975" t="str">
            <v>Capital Improvements-Transportation ARRA-99/120 Corridor Landscaping</v>
          </cell>
          <cell r="H6975">
            <v>0</v>
          </cell>
          <cell r="I6975">
            <v>0</v>
          </cell>
          <cell r="J6975">
            <v>0</v>
          </cell>
          <cell r="K6975">
            <v>0</v>
          </cell>
          <cell r="L6975">
            <v>0</v>
          </cell>
          <cell r="M6975">
            <v>0</v>
          </cell>
          <cell r="N6975">
            <v>0</v>
          </cell>
          <cell r="O6975" t="str">
            <v>+++</v>
          </cell>
        </row>
        <row r="6976">
          <cell r="A6976" t="str">
            <v>480.00.00.900-8150.36</v>
          </cell>
          <cell r="B6976" t="str">
            <v>480</v>
          </cell>
          <cell r="C6976" t="str">
            <v>00</v>
          </cell>
          <cell r="D6976" t="str">
            <v>00</v>
          </cell>
          <cell r="E6976" t="str">
            <v>900</v>
          </cell>
          <cell r="F6976" t="str">
            <v>8150.36</v>
          </cell>
          <cell r="G6976" t="str">
            <v>Capital Improvements-Transportation Louise Avenue Prop 1B</v>
          </cell>
          <cell r="H6976">
            <v>0</v>
          </cell>
          <cell r="I6976">
            <v>0</v>
          </cell>
          <cell r="J6976">
            <v>0</v>
          </cell>
          <cell r="K6976">
            <v>0</v>
          </cell>
          <cell r="L6976">
            <v>0</v>
          </cell>
          <cell r="M6976">
            <v>0</v>
          </cell>
          <cell r="N6976">
            <v>0</v>
          </cell>
          <cell r="O6976" t="str">
            <v>+++</v>
          </cell>
        </row>
        <row r="6977">
          <cell r="A6977" t="str">
            <v>480.00.00.900-8150.39</v>
          </cell>
          <cell r="B6977" t="str">
            <v>480</v>
          </cell>
          <cell r="C6977" t="str">
            <v>00</v>
          </cell>
          <cell r="D6977" t="str">
            <v>00</v>
          </cell>
          <cell r="E6977" t="str">
            <v>900</v>
          </cell>
          <cell r="F6977" t="str">
            <v>8150.39</v>
          </cell>
          <cell r="G6977" t="str">
            <v>Capital Improvements-Transportation Roadway Improvements</v>
          </cell>
          <cell r="H6977">
            <v>0</v>
          </cell>
          <cell r="I6977">
            <v>0</v>
          </cell>
          <cell r="J6977">
            <v>0</v>
          </cell>
          <cell r="K6977">
            <v>0</v>
          </cell>
          <cell r="L6977">
            <v>0</v>
          </cell>
          <cell r="M6977">
            <v>0</v>
          </cell>
          <cell r="N6977">
            <v>0</v>
          </cell>
          <cell r="O6977" t="str">
            <v>+++</v>
          </cell>
        </row>
        <row r="6978">
          <cell r="A6978" t="str">
            <v>480.00.00.900-8150.44</v>
          </cell>
          <cell r="B6978" t="str">
            <v>480</v>
          </cell>
          <cell r="C6978" t="str">
            <v>00</v>
          </cell>
          <cell r="D6978" t="str">
            <v>00</v>
          </cell>
          <cell r="E6978" t="str">
            <v>900</v>
          </cell>
          <cell r="F6978" t="str">
            <v>8150.44</v>
          </cell>
          <cell r="G6978" t="str">
            <v>Capital Improvements-Transportation RSTP Pavement Rehab</v>
          </cell>
          <cell r="H6978">
            <v>0</v>
          </cell>
          <cell r="I6978">
            <v>0</v>
          </cell>
          <cell r="J6978">
            <v>0</v>
          </cell>
          <cell r="K6978">
            <v>0</v>
          </cell>
          <cell r="L6978">
            <v>0</v>
          </cell>
          <cell r="M6978">
            <v>0</v>
          </cell>
          <cell r="N6978">
            <v>0</v>
          </cell>
          <cell r="O6978" t="str">
            <v>+++</v>
          </cell>
        </row>
        <row r="6979">
          <cell r="A6979" t="str">
            <v>480.00.00.900-8150.99</v>
          </cell>
          <cell r="B6979" t="str">
            <v>480</v>
          </cell>
          <cell r="C6979" t="str">
            <v>00</v>
          </cell>
          <cell r="D6979" t="str">
            <v>00</v>
          </cell>
          <cell r="E6979" t="str">
            <v>900</v>
          </cell>
          <cell r="F6979" t="str">
            <v>8150.99</v>
          </cell>
          <cell r="G6979" t="str">
            <v>Capital Improvements-Transportation General</v>
          </cell>
          <cell r="H6979">
            <v>0</v>
          </cell>
          <cell r="I6979">
            <v>0</v>
          </cell>
          <cell r="J6979">
            <v>0</v>
          </cell>
          <cell r="K6979">
            <v>0</v>
          </cell>
          <cell r="L6979">
            <v>0</v>
          </cell>
          <cell r="M6979">
            <v>0</v>
          </cell>
          <cell r="N6979">
            <v>0</v>
          </cell>
          <cell r="O6979" t="str">
            <v>+++</v>
          </cell>
        </row>
        <row r="6980">
          <cell r="A6980" t="str">
            <v>480.00.00.900-8400.04</v>
          </cell>
          <cell r="B6980" t="str">
            <v>480</v>
          </cell>
          <cell r="C6980" t="str">
            <v>00</v>
          </cell>
          <cell r="D6980" t="str">
            <v>00</v>
          </cell>
          <cell r="E6980" t="str">
            <v>900</v>
          </cell>
          <cell r="F6980" t="str">
            <v>8400.04</v>
          </cell>
          <cell r="G6980" t="str">
            <v>Capital Improvments-Transit Multi Modal Station</v>
          </cell>
          <cell r="H6980">
            <v>0</v>
          </cell>
          <cell r="I6980">
            <v>0</v>
          </cell>
          <cell r="J6980">
            <v>0</v>
          </cell>
          <cell r="K6980">
            <v>0</v>
          </cell>
          <cell r="L6980">
            <v>0</v>
          </cell>
          <cell r="M6980">
            <v>0</v>
          </cell>
          <cell r="N6980">
            <v>0</v>
          </cell>
          <cell r="O6980" t="str">
            <v>+++</v>
          </cell>
        </row>
        <row r="6981">
          <cell r="A6981" t="str">
            <v>480.00.00.900-9000.44</v>
          </cell>
          <cell r="B6981" t="str">
            <v>480</v>
          </cell>
          <cell r="C6981" t="str">
            <v>00</v>
          </cell>
          <cell r="D6981" t="str">
            <v>00</v>
          </cell>
          <cell r="E6981" t="str">
            <v>900</v>
          </cell>
          <cell r="F6981" t="str">
            <v>9000.44</v>
          </cell>
          <cell r="G6981" t="str">
            <v>Operating Transfers Out Measure K Fund</v>
          </cell>
          <cell r="H6981">
            <v>0</v>
          </cell>
          <cell r="I6981">
            <v>0</v>
          </cell>
          <cell r="J6981">
            <v>0</v>
          </cell>
          <cell r="K6981">
            <v>0</v>
          </cell>
          <cell r="L6981">
            <v>0</v>
          </cell>
          <cell r="M6981">
            <v>0</v>
          </cell>
          <cell r="N6981">
            <v>0</v>
          </cell>
          <cell r="O6981" t="str">
            <v>+++</v>
          </cell>
        </row>
        <row r="6982">
          <cell r="A6982" t="str">
            <v>480.00.00.900-9000.48</v>
          </cell>
          <cell r="B6982" t="str">
            <v>480</v>
          </cell>
          <cell r="C6982" t="str">
            <v>00</v>
          </cell>
          <cell r="D6982" t="str">
            <v>00</v>
          </cell>
          <cell r="E6982" t="str">
            <v>900</v>
          </cell>
          <cell r="F6982" t="str">
            <v>9000.48</v>
          </cell>
          <cell r="G6982" t="str">
            <v>Operating Transfers Out Subsidized Street Projects Funds</v>
          </cell>
          <cell r="H6982">
            <v>0</v>
          </cell>
          <cell r="I6982">
            <v>0</v>
          </cell>
          <cell r="J6982">
            <v>0</v>
          </cell>
          <cell r="K6982">
            <v>0</v>
          </cell>
          <cell r="L6982">
            <v>0</v>
          </cell>
          <cell r="M6982">
            <v>0</v>
          </cell>
          <cell r="N6982">
            <v>0</v>
          </cell>
          <cell r="O6982" t="str">
            <v>+++</v>
          </cell>
        </row>
        <row r="6983">
          <cell r="A6983" t="str">
            <v>480.00.00.900-9000.95</v>
          </cell>
          <cell r="B6983" t="str">
            <v>480</v>
          </cell>
          <cell r="C6983" t="str">
            <v>00</v>
          </cell>
          <cell r="D6983" t="str">
            <v>00</v>
          </cell>
          <cell r="E6983" t="str">
            <v>900</v>
          </cell>
          <cell r="F6983" t="str">
            <v>9000.95</v>
          </cell>
          <cell r="G6983" t="str">
            <v>Operating Transfers Out Successor Agency</v>
          </cell>
          <cell r="H6983">
            <v>0</v>
          </cell>
          <cell r="I6983">
            <v>0</v>
          </cell>
          <cell r="J6983">
            <v>0</v>
          </cell>
          <cell r="K6983">
            <v>0</v>
          </cell>
          <cell r="L6983">
            <v>0</v>
          </cell>
          <cell r="M6983">
            <v>0</v>
          </cell>
          <cell r="N6983">
            <v>0</v>
          </cell>
          <cell r="O6983" t="str">
            <v>+++</v>
          </cell>
        </row>
        <row r="6984">
          <cell r="A6984" t="str">
            <v>480.00.00.900-9000.99</v>
          </cell>
          <cell r="B6984" t="str">
            <v>480</v>
          </cell>
          <cell r="C6984" t="str">
            <v>00</v>
          </cell>
          <cell r="D6984" t="str">
            <v>00</v>
          </cell>
          <cell r="E6984" t="str">
            <v>900</v>
          </cell>
          <cell r="F6984" t="str">
            <v>9000.99</v>
          </cell>
          <cell r="G6984" t="str">
            <v>Operating Transfers Out General</v>
          </cell>
          <cell r="H6984">
            <v>0</v>
          </cell>
          <cell r="I6984">
            <v>0</v>
          </cell>
          <cell r="J6984">
            <v>0</v>
          </cell>
          <cell r="K6984">
            <v>0</v>
          </cell>
          <cell r="L6984">
            <v>0</v>
          </cell>
          <cell r="M6984">
            <v>0</v>
          </cell>
          <cell r="N6984">
            <v>0</v>
          </cell>
          <cell r="O6984" t="str">
            <v>+++</v>
          </cell>
        </row>
        <row r="6985">
          <cell r="A6985" t="str">
            <v>480.00.00.900-9887.01</v>
          </cell>
          <cell r="B6985" t="str">
            <v>480</v>
          </cell>
          <cell r="C6985" t="str">
            <v>00</v>
          </cell>
          <cell r="D6985" t="str">
            <v>00</v>
          </cell>
          <cell r="E6985" t="str">
            <v>900</v>
          </cell>
          <cell r="F6985" t="str">
            <v>9887.01</v>
          </cell>
          <cell r="G6985" t="str">
            <v>Bad Debt Expense Service Fees</v>
          </cell>
          <cell r="H6985">
            <v>0</v>
          </cell>
          <cell r="I6985">
            <v>0</v>
          </cell>
          <cell r="J6985">
            <v>0</v>
          </cell>
          <cell r="K6985">
            <v>0</v>
          </cell>
          <cell r="L6985">
            <v>0</v>
          </cell>
          <cell r="M6985">
            <v>0</v>
          </cell>
          <cell r="N6985">
            <v>0</v>
          </cell>
          <cell r="O6985" t="str">
            <v>+++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635">
          <cell r="A635" t="str">
            <v>480.00.00.900-4450.11</v>
          </cell>
          <cell r="B635" t="str">
            <v>480</v>
          </cell>
          <cell r="C635" t="str">
            <v>00</v>
          </cell>
          <cell r="D635" t="str">
            <v>00</v>
          </cell>
          <cell r="E635" t="str">
            <v>900</v>
          </cell>
          <cell r="F635" t="str">
            <v>4450.11</v>
          </cell>
          <cell r="G635" t="str">
            <v>Intergovernmental Grants-Federal Streetlights Retrofits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 t="str">
            <v>+++</v>
          </cell>
        </row>
        <row r="636">
          <cell r="A636" t="str">
            <v>480.00.00.900-4450.16</v>
          </cell>
          <cell r="B636" t="str">
            <v>480</v>
          </cell>
          <cell r="C636" t="str">
            <v>00</v>
          </cell>
          <cell r="D636" t="str">
            <v>00</v>
          </cell>
          <cell r="E636" t="str">
            <v>900</v>
          </cell>
          <cell r="F636" t="str">
            <v>4450.16</v>
          </cell>
          <cell r="G636" t="str">
            <v>Intergovernmental Grants-Federal ARRA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 t="str">
            <v>+++</v>
          </cell>
        </row>
        <row r="637">
          <cell r="A637" t="str">
            <v>480.00.00.900-4450.17</v>
          </cell>
          <cell r="B637" t="str">
            <v>480</v>
          </cell>
          <cell r="C637" t="str">
            <v>00</v>
          </cell>
          <cell r="D637" t="str">
            <v>00</v>
          </cell>
          <cell r="E637" t="str">
            <v>900</v>
          </cell>
          <cell r="F637" t="str">
            <v>4450.17</v>
          </cell>
          <cell r="G637" t="str">
            <v>Intergovernmental Grants-Federal ARRA TE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 t="str">
            <v>+++</v>
          </cell>
        </row>
        <row r="638">
          <cell r="A638" t="str">
            <v>480.00.00.900-4450.18</v>
          </cell>
          <cell r="B638" t="str">
            <v>480</v>
          </cell>
          <cell r="C638" t="str">
            <v>00</v>
          </cell>
          <cell r="D638" t="str">
            <v>00</v>
          </cell>
          <cell r="E638" t="str">
            <v>900</v>
          </cell>
          <cell r="F638" t="str">
            <v>4450.18</v>
          </cell>
          <cell r="G638" t="str">
            <v>Intergovernmental Grants-Federal FAU-STPP/CRP/STP Alloc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 t="str">
            <v>+++</v>
          </cell>
        </row>
        <row r="639">
          <cell r="A639" t="str">
            <v>480.00.00.900-4450.19</v>
          </cell>
          <cell r="B639" t="str">
            <v>480</v>
          </cell>
          <cell r="C639" t="str">
            <v>00</v>
          </cell>
          <cell r="D639" t="str">
            <v>00</v>
          </cell>
          <cell r="E639" t="str">
            <v>900</v>
          </cell>
          <cell r="F639" t="str">
            <v>4450.19</v>
          </cell>
          <cell r="G639" t="str">
            <v>Intergovernmental Grants-Federal Fau-STPP/5242 (022)Moffat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 t="str">
            <v>+++</v>
          </cell>
        </row>
        <row r="640">
          <cell r="A640" t="str">
            <v>480.00.00.900-4450.20</v>
          </cell>
          <cell r="B640" t="str">
            <v>480</v>
          </cell>
          <cell r="C640" t="str">
            <v>00</v>
          </cell>
          <cell r="D640" t="str">
            <v>00</v>
          </cell>
          <cell r="E640" t="str">
            <v>900</v>
          </cell>
          <cell r="F640" t="str">
            <v>4450.20</v>
          </cell>
          <cell r="G640" t="str">
            <v>Intergovernmental Grants-Federal Demo Funds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 t="str">
            <v>+++</v>
          </cell>
        </row>
        <row r="641">
          <cell r="A641" t="str">
            <v>480.00.00.900-4450.21</v>
          </cell>
          <cell r="B641" t="str">
            <v>480</v>
          </cell>
          <cell r="C641" t="str">
            <v>00</v>
          </cell>
          <cell r="D641" t="str">
            <v>00</v>
          </cell>
          <cell r="E641" t="str">
            <v>900</v>
          </cell>
          <cell r="F641" t="str">
            <v>4450.21</v>
          </cell>
          <cell r="G641" t="str">
            <v>Intergovernmental Grants-Federal Atherton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 t="str">
            <v>+++</v>
          </cell>
        </row>
        <row r="642">
          <cell r="A642" t="str">
            <v>480.00.00.900-4450.37</v>
          </cell>
          <cell r="B642" t="str">
            <v>480</v>
          </cell>
          <cell r="C642" t="str">
            <v>00</v>
          </cell>
          <cell r="D642" t="str">
            <v>00</v>
          </cell>
          <cell r="E642" t="str">
            <v>900</v>
          </cell>
          <cell r="F642" t="str">
            <v>4450.37</v>
          </cell>
          <cell r="G642" t="str">
            <v>Intergovernmental Grants-Federal Department of Transportation</v>
          </cell>
          <cell r="H642">
            <v>14916030</v>
          </cell>
          <cell r="I642">
            <v>0</v>
          </cell>
          <cell r="J642">
            <v>14916030</v>
          </cell>
          <cell r="K642">
            <v>0</v>
          </cell>
          <cell r="L642">
            <v>0</v>
          </cell>
          <cell r="M642">
            <v>1989.48</v>
          </cell>
          <cell r="N642">
            <v>14914040.52</v>
          </cell>
          <cell r="O642">
            <v>0</v>
          </cell>
        </row>
        <row r="643">
          <cell r="A643" t="str">
            <v>480.00.00.900-4475.19</v>
          </cell>
          <cell r="B643" t="str">
            <v>480</v>
          </cell>
          <cell r="C643" t="str">
            <v>00</v>
          </cell>
          <cell r="D643" t="str">
            <v>00</v>
          </cell>
          <cell r="E643" t="str">
            <v>900</v>
          </cell>
          <cell r="F643" t="str">
            <v>4475.19</v>
          </cell>
          <cell r="G643" t="str">
            <v>Intergovernmental Grants-State/County Prop 1B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 t="str">
            <v>+++</v>
          </cell>
        </row>
        <row r="644">
          <cell r="A644" t="str">
            <v>480.00.00.900-4475.27</v>
          </cell>
          <cell r="B644" t="str">
            <v>480</v>
          </cell>
          <cell r="C644" t="str">
            <v>00</v>
          </cell>
          <cell r="D644" t="str">
            <v>00</v>
          </cell>
          <cell r="E644" t="str">
            <v>900</v>
          </cell>
          <cell r="F644" t="str">
            <v>4475.27</v>
          </cell>
          <cell r="G644" t="str">
            <v>Intergovernmental Grants-State/County Section 130 (Division of Rail)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 t="str">
            <v>+++</v>
          </cell>
        </row>
        <row r="645">
          <cell r="A645" t="str">
            <v>480.00.00.900-4700.01</v>
          </cell>
          <cell r="B645" t="str">
            <v>480</v>
          </cell>
          <cell r="C645" t="str">
            <v>00</v>
          </cell>
          <cell r="D645" t="str">
            <v>00</v>
          </cell>
          <cell r="E645" t="str">
            <v>900</v>
          </cell>
          <cell r="F645" t="str">
            <v>4700.01</v>
          </cell>
          <cell r="G645" t="str">
            <v>Investment Earnings Interest on Investments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 t="str">
            <v>+++</v>
          </cell>
        </row>
        <row r="646">
          <cell r="A646" t="str">
            <v>480.00.00.900-4700.06</v>
          </cell>
          <cell r="B646" t="str">
            <v>480</v>
          </cell>
          <cell r="C646" t="str">
            <v>00</v>
          </cell>
          <cell r="D646" t="str">
            <v>00</v>
          </cell>
          <cell r="E646" t="str">
            <v>900</v>
          </cell>
          <cell r="F646" t="str">
            <v>4700.06</v>
          </cell>
          <cell r="G646" t="str">
            <v>Investment Earnings Primavera/Louise Improvement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 t="str">
            <v>+++</v>
          </cell>
        </row>
        <row r="647">
          <cell r="A647" t="str">
            <v>480.00.00.900-4700.17</v>
          </cell>
          <cell r="B647" t="str">
            <v>480</v>
          </cell>
          <cell r="C647" t="str">
            <v>00</v>
          </cell>
          <cell r="D647" t="str">
            <v>00</v>
          </cell>
          <cell r="E647" t="str">
            <v>900</v>
          </cell>
          <cell r="F647" t="str">
            <v>4700.17</v>
          </cell>
          <cell r="G647" t="str">
            <v>Investment Earnings Prop 1B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 t="str">
            <v>+++</v>
          </cell>
        </row>
        <row r="648">
          <cell r="A648" t="str">
            <v>480.00.00.900-4700.19</v>
          </cell>
          <cell r="B648" t="str">
            <v>480</v>
          </cell>
          <cell r="C648" t="str">
            <v>00</v>
          </cell>
          <cell r="D648" t="str">
            <v>00</v>
          </cell>
          <cell r="E648" t="str">
            <v>900</v>
          </cell>
          <cell r="F648" t="str">
            <v>4700.19</v>
          </cell>
          <cell r="G648" t="str">
            <v>Investment Earnings Market Value Change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 t="str">
            <v>+++</v>
          </cell>
        </row>
        <row r="649">
          <cell r="A649" t="str">
            <v>480.00.00.900-4700.21</v>
          </cell>
          <cell r="B649" t="str">
            <v>480</v>
          </cell>
          <cell r="C649" t="str">
            <v>00</v>
          </cell>
          <cell r="D649" t="str">
            <v>00</v>
          </cell>
          <cell r="E649" t="str">
            <v>900</v>
          </cell>
          <cell r="F649" t="str">
            <v>4700.21</v>
          </cell>
          <cell r="G649" t="str">
            <v>Investment Earnings Unallocated Investment Expense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 t="str">
            <v>+++</v>
          </cell>
        </row>
        <row r="650">
          <cell r="A650" t="str">
            <v>480.00.00.900-4850.07</v>
          </cell>
          <cell r="B650" t="str">
            <v>480</v>
          </cell>
          <cell r="C650" t="str">
            <v>00</v>
          </cell>
          <cell r="D650" t="str">
            <v>00</v>
          </cell>
          <cell r="E650" t="str">
            <v>900</v>
          </cell>
          <cell r="F650" t="str">
            <v>4850.07</v>
          </cell>
          <cell r="G650" t="str">
            <v>Other Revenue Misc Reimbursement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 t="str">
            <v>+++</v>
          </cell>
        </row>
        <row r="651">
          <cell r="A651" t="str">
            <v>480.00.00.900-4900.00</v>
          </cell>
          <cell r="B651" t="str">
            <v>480</v>
          </cell>
          <cell r="C651" t="str">
            <v>00</v>
          </cell>
          <cell r="D651" t="str">
            <v>00</v>
          </cell>
          <cell r="E651" t="str">
            <v>900</v>
          </cell>
          <cell r="F651" t="str">
            <v>4900.00</v>
          </cell>
          <cell r="G651" t="str">
            <v>Other Financing Sources Undesignated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 t="str">
            <v>+++</v>
          </cell>
        </row>
        <row r="652">
          <cell r="A652" t="str">
            <v>480.00.00.900-4900.01</v>
          </cell>
          <cell r="B652" t="str">
            <v>480</v>
          </cell>
          <cell r="C652" t="str">
            <v>00</v>
          </cell>
          <cell r="D652" t="str">
            <v>00</v>
          </cell>
          <cell r="E652" t="str">
            <v>900</v>
          </cell>
          <cell r="F652" t="str">
            <v>4900.01</v>
          </cell>
          <cell r="G652" t="str">
            <v>Other Financing Sources Op Transfer In-General Fund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 t="str">
            <v>+++</v>
          </cell>
        </row>
        <row r="653">
          <cell r="A653" t="str">
            <v>480.00.00.900-4900.44</v>
          </cell>
          <cell r="B653" t="str">
            <v>480</v>
          </cell>
          <cell r="C653" t="str">
            <v>00</v>
          </cell>
          <cell r="D653" t="str">
            <v>00</v>
          </cell>
          <cell r="E653" t="str">
            <v>900</v>
          </cell>
          <cell r="F653" t="str">
            <v>4900.44</v>
          </cell>
          <cell r="G653" t="str">
            <v>Other Financing Sources Op Transfer In-Measure K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 t="str">
            <v>+++</v>
          </cell>
        </row>
        <row r="654">
          <cell r="A654" t="str">
            <v>480.00.00.900-4900.46</v>
          </cell>
          <cell r="B654" t="str">
            <v>480</v>
          </cell>
          <cell r="C654" t="str">
            <v>00</v>
          </cell>
          <cell r="D654" t="str">
            <v>00</v>
          </cell>
          <cell r="E654" t="str">
            <v>900</v>
          </cell>
          <cell r="F654" t="str">
            <v>4900.46</v>
          </cell>
          <cell r="G654" t="str">
            <v>Other Financing Sources Op Transfer In-LTF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zoomScale="110" zoomScaleNormal="100" zoomScaleSheetLayoutView="110" workbookViewId="0">
      <selection activeCell="AW16" sqref="AW16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hidden="1" customWidth="1" outlineLevel="1"/>
    <col min="40" max="40" width="13.42578125" style="8" customWidth="1" collapsed="1"/>
    <col min="41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/>
    <col min="52" max="52" width="13.140625" style="8" hidden="1" customWidth="1"/>
    <col min="53" max="53" width="5.7109375" style="8" hidden="1" customWidth="1"/>
    <col min="54" max="54" width="13.42578125" style="8" hidden="1" customWidth="1"/>
    <col min="55" max="56" width="11.85546875" style="8" hidden="1" customWidth="1"/>
    <col min="57" max="57" width="12.28515625" style="8" hidden="1" customWidth="1"/>
    <col min="58" max="58" width="11.85546875" style="8" hidden="1" customWidth="1"/>
    <col min="59" max="59" width="14" style="8" hidden="1" customWidth="1"/>
    <col min="60" max="60" width="13.28515625" style="8" hidden="1" customWidth="1"/>
    <col min="61" max="61" width="5.7109375" style="8" hidden="1" customWidth="1"/>
    <col min="62" max="62" width="34.5703125" style="8" hidden="1" customWidth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115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114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8" t="s">
        <v>2</v>
      </c>
      <c r="G5" s="198"/>
      <c r="H5" s="198"/>
      <c r="I5" s="198"/>
      <c r="J5" s="198"/>
      <c r="K5" s="198"/>
      <c r="L5" s="198"/>
      <c r="M5" s="16"/>
      <c r="N5" s="15"/>
      <c r="O5" s="15"/>
      <c r="Q5" s="198" t="s">
        <v>3</v>
      </c>
      <c r="R5" s="198"/>
      <c r="S5" s="198"/>
      <c r="T5" s="198"/>
      <c r="U5" s="198"/>
      <c r="V5" s="198"/>
      <c r="W5" s="198"/>
      <c r="X5" s="16"/>
      <c r="Y5" s="15"/>
      <c r="Z5" s="15"/>
      <c r="AA5" s="17"/>
      <c r="AB5" s="199" t="s">
        <v>4</v>
      </c>
      <c r="AC5" s="199"/>
      <c r="AD5" s="199"/>
      <c r="AE5" s="199"/>
      <c r="AF5" s="199"/>
      <c r="AG5" s="199"/>
      <c r="AH5" s="199"/>
      <c r="AI5" s="199"/>
      <c r="AJ5" s="199"/>
      <c r="AK5" s="199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7" t="s">
        <v>14</v>
      </c>
      <c r="N6" s="197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7" t="s">
        <v>14</v>
      </c>
      <c r="Y6" s="197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7" t="s">
        <v>18</v>
      </c>
      <c r="AJ6" s="197"/>
      <c r="AK6" s="24" t="s">
        <v>15</v>
      </c>
      <c r="AL6" s="25"/>
      <c r="AM6" s="23" t="s">
        <v>129</v>
      </c>
      <c r="AN6" s="24" t="s">
        <v>8</v>
      </c>
      <c r="AO6" s="196" t="s">
        <v>130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7" t="s">
        <v>18</v>
      </c>
      <c r="AV6" s="197"/>
      <c r="AW6" s="24" t="s">
        <v>15</v>
      </c>
      <c r="AY6" s="23" t="s">
        <v>19</v>
      </c>
      <c r="AZ6" s="197" t="s">
        <v>20</v>
      </c>
      <c r="BA6" s="197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7" t="s">
        <v>18</v>
      </c>
      <c r="BI6" s="197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3074640.69</v>
      </c>
      <c r="G8" s="32">
        <f>F8</f>
        <v>3074640.69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676856.06000000052</v>
      </c>
      <c r="R8" s="32">
        <f>L33</f>
        <v>676856.06000000052</v>
      </c>
      <c r="S8" s="32"/>
      <c r="T8" s="32"/>
      <c r="U8" s="32"/>
      <c r="V8" s="32"/>
      <c r="W8" s="32">
        <f>L33</f>
        <v>676856.06000000052</v>
      </c>
      <c r="X8" s="32"/>
      <c r="Y8" s="32"/>
      <c r="Z8" s="32"/>
      <c r="AA8" s="34"/>
      <c r="AB8" s="35">
        <f>+W33</f>
        <v>676860.50999999978</v>
      </c>
      <c r="AC8" s="32">
        <f>AB8</f>
        <v>676860.50999999978</v>
      </c>
      <c r="AD8" s="32"/>
      <c r="AE8" s="32"/>
      <c r="AF8" s="32"/>
      <c r="AG8" s="32"/>
      <c r="AH8" s="32">
        <f>AB8</f>
        <v>676860.50999999978</v>
      </c>
      <c r="AL8" s="14"/>
      <c r="AM8" s="35">
        <f>AH33</f>
        <v>-5853472.8400000017</v>
      </c>
      <c r="AN8" s="32"/>
      <c r="AO8" s="32"/>
      <c r="AP8" s="32"/>
      <c r="AQ8" s="32"/>
      <c r="AR8" s="32"/>
      <c r="AS8" s="32"/>
      <c r="AT8" s="32">
        <f>AH33</f>
        <v>-5853472.8400000017</v>
      </c>
      <c r="AY8" s="35">
        <f>AT33</f>
        <v>-5853472.8400000017</v>
      </c>
      <c r="BB8" s="32"/>
      <c r="BC8" s="32"/>
      <c r="BD8" s="32"/>
      <c r="BE8" s="32"/>
      <c r="BF8" s="32"/>
      <c r="BG8" s="32">
        <f>AT33</f>
        <v>-5853472.8400000017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131</v>
      </c>
      <c r="E11" s="41"/>
      <c r="F11" s="42">
        <f>SUMIF(Revenues!$A$3:$A$5,'Current Working'!$A$11:$A$13,Revenues!H$3:H$5)</f>
        <v>1386755</v>
      </c>
      <c r="G11" s="42">
        <f>SUMIF(Revenues!$A$3:$A$5,'Current Working'!$A$11:$A$13,Revenues!I$3:I$5)</f>
        <v>9468230</v>
      </c>
      <c r="H11" s="42">
        <f>SUMIF(Revenues!$A$3:$A$5,'Current Working'!$A$11:$A$13,Revenues!J$3:J$5)</f>
        <v>0</v>
      </c>
      <c r="I11" s="42">
        <f>SUMIF(Revenues!$A$3:$A$5,'Current Working'!$A$11:$A$13,Revenues!K$3:K$5)</f>
        <v>0</v>
      </c>
      <c r="J11" s="42">
        <f>SUMIF(Revenues!$A$3:$A$5,'Current Working'!$A$11:$A$13,Revenues!L$3:L$5)</f>
        <v>0</v>
      </c>
      <c r="K11" s="42">
        <f>SUMIF(Revenues!$A$3:$A$5,'Current Working'!$A$11:$A$13,Revenues!M$3:M$5)</f>
        <v>8579011.25</v>
      </c>
      <c r="L11" s="42">
        <f>SUMIF(Revenues!$A$3:$A$5,'Current Working'!$A$11:$A$13,Revenues!N$3:N$5)</f>
        <v>8579011.25</v>
      </c>
      <c r="M11" s="43">
        <f>L11-G11</f>
        <v>-889218.75</v>
      </c>
      <c r="N11" s="44">
        <f>IFERROR(M11/G11,"-")</f>
        <v>-9.3916048722939766E-2</v>
      </c>
      <c r="O11" s="45"/>
      <c r="Q11" s="42">
        <f>SUMIF(Revenues!$A$3:$A$5,'Current Working'!$A$11:$A$13,Revenues!Q$3:Q$5)</f>
        <v>0</v>
      </c>
      <c r="R11" s="42">
        <f>SUMIF(Revenues!$A$3:$A$5,'Current Working'!$A$11:$A$13,Revenues!R$3:R$5)</f>
        <v>9762510</v>
      </c>
      <c r="S11" s="42">
        <f>SUMIF(Revenues!$A$3:$A$5,'Current Working'!$A$11:$A$13,Revenues!S$3:S$5)</f>
        <v>0</v>
      </c>
      <c r="T11" s="42">
        <f>SUMIF(Revenues!$A$3:$A$5,'Current Working'!$A$11:$A$13,Revenues!T$3:T$5)</f>
        <v>0</v>
      </c>
      <c r="U11" s="42">
        <f>SUMIF(Revenues!$A$3:$A$5,'Current Working'!$A$11:$A$13,Revenues!U$3:U$5)</f>
        <v>0</v>
      </c>
      <c r="V11" s="42">
        <f>SUMIF(Revenues!$A$3:$A$5,'Current Working'!$A$11:$A$13,Revenues!V$3:V$5)</f>
        <v>9451978.6400000006</v>
      </c>
      <c r="W11" s="42">
        <f>SUMIF(Revenues!$A$3:$A$5,'Current Working'!$A$11:$A$13,Revenues!W$3:W$5)</f>
        <v>9451978.6400000006</v>
      </c>
      <c r="X11" s="43">
        <f>+W11-Q11</f>
        <v>9451978.6400000006</v>
      </c>
      <c r="Y11" s="44" t="str">
        <f>IFERROR(X11/Q11,"-")</f>
        <v>-</v>
      </c>
      <c r="Z11" s="45"/>
      <c r="AA11" s="45"/>
      <c r="AB11" s="42">
        <f>SUMIF(Revenues!$A$3:$A$5,'Current Working'!$A$11:$A$13,Revenues!Z$3:Z$5)</f>
        <v>14916030</v>
      </c>
      <c r="AC11" s="42">
        <f>SUMIF(Revenues!$A$3:$A$5,'Current Working'!$A$11:$A$13,Revenues!AA$3:AA$5)</f>
        <v>14916030</v>
      </c>
      <c r="AD11" s="42">
        <f>SUMIF(Revenues!$A$3:$A$5,'Current Working'!$A$11:$A$13,Revenues!AB$3:AB$5)</f>
        <v>0</v>
      </c>
      <c r="AE11" s="42">
        <f>SUMIF(Revenues!$A$3:$A$5,'Current Working'!$A$11:$A$13,Revenues!AC$3:AC$5)</f>
        <v>0</v>
      </c>
      <c r="AF11" s="42">
        <f>SUMIF(Revenues!$A$3:$A$5,'Current Working'!$A$11:$A$13,Revenues!AD$3:AD$5)</f>
        <v>0</v>
      </c>
      <c r="AG11" s="42">
        <f>SUMIF(Revenues!$A$3:$A$5,'Current Working'!$A$11:$A$13,Revenues!AE$3:AE$5)</f>
        <v>13588990.41</v>
      </c>
      <c r="AH11" s="42">
        <f>SUMIF(Revenues!$A$3:$A$5,'Current Working'!$A$11:$A$13,Revenues!AF$3:AF$5)</f>
        <v>13588990.41</v>
      </c>
      <c r="AI11" s="46">
        <f>+AH11-AC11</f>
        <v>-1327039.5899999999</v>
      </c>
      <c r="AJ11" s="47">
        <f>IFERROR(AI11/AC11,"-")</f>
        <v>-8.8967345198420755E-2</v>
      </c>
      <c r="AK11" s="48"/>
      <c r="AL11" s="49"/>
      <c r="AM11" s="42">
        <f>SUMIF(Revenues!$A$3:$A$5,'Current Working'!$A$11:$A$13,Revenues!AI$3:AI$5)</f>
        <v>14916030</v>
      </c>
      <c r="AN11" s="42">
        <f>SUMIF(Revenues!$A$3:$A$5,'Current Working'!$A$11:$A$13,Revenues!AJ$3:AJ$5)</f>
        <v>14916030</v>
      </c>
      <c r="AO11" s="42">
        <f>SUMIF(Revenues!$A$3:$A$5,'Current Working'!$A$11:$A$13,Revenues!AK$3:AK$5)</f>
        <v>14916030</v>
      </c>
      <c r="AP11" s="42">
        <f>SUMIF(Revenues!$A$3:$A$5,'Current Working'!$A$11:$A$13,Revenues!AL$3:AL$5)</f>
        <v>1989.48</v>
      </c>
      <c r="AQ11" s="42">
        <f>SUMIF(Revenues!$A$3:$A$5,'Current Working'!$A$11:$A$13,Revenues!AM$3:AM$5)</f>
        <v>0</v>
      </c>
      <c r="AR11" s="42">
        <f>SUMIF(Revenues!$A$3:$A$5,'Current Working'!$A$11:$A$13,Revenues!AN$3:AN$5)</f>
        <v>0</v>
      </c>
      <c r="AS11" s="42">
        <f>SUMIF(Revenues!$A$3:$A$5,'Current Working'!$A$11:$A$13,Revenues!AO$3:AO$5)</f>
        <v>0</v>
      </c>
      <c r="AT11" s="42">
        <f>SUMIF(Revenues!$A$3:$A$5,'Current Working'!$A$11:$A$13,Revenues!AP$3:AP$5)</f>
        <v>0</v>
      </c>
      <c r="AU11" s="46">
        <f>+AT11-AN11</f>
        <v>-14916030</v>
      </c>
      <c r="AV11" s="47">
        <f>IFERROR(AU11/AN11,"-")</f>
        <v>-1</v>
      </c>
      <c r="AW11" s="48"/>
      <c r="AY11" s="42">
        <f>SUMIF(Revenues!$A$3:$A$5,'Current Working'!$A$11:$A$13,Revenues!AS$3:AS$5)</f>
        <v>0</v>
      </c>
      <c r="AZ11" s="46">
        <f>+AY11-AT11</f>
        <v>0</v>
      </c>
      <c r="BA11" s="47" t="str">
        <f>IFERROR(AZ11/AT11,"-")</f>
        <v>-</v>
      </c>
      <c r="BB11" s="42">
        <f>SUMIF(Revenues!$A$3:$A$5,'Current Working'!$A$11:$A$13,Revenues!AT$3:AT$5)</f>
        <v>0</v>
      </c>
      <c r="BC11" s="42">
        <f>SUMIF(Revenues!$A$3:$A$5,'Current Working'!$A$11:$A$13,Revenues!AU$3:AU$5)</f>
        <v>0</v>
      </c>
      <c r="BD11" s="42">
        <f>SUMIF(Revenues!$A$3:$A$5,'Current Working'!$A$11:$A$13,Revenues!AV$3:AV$5)</f>
        <v>0</v>
      </c>
      <c r="BE11" s="42">
        <f>SUMIF(Revenues!$A$3:$A$5,'Current Working'!$A$11:$A$13,Revenues!AW$3:AW$5)</f>
        <v>0</v>
      </c>
      <c r="BF11" s="42">
        <f>SUMIF(Revenues!$A$3:$A$5,'Current Working'!$A$11:$A$13,Revenues!AX$3:AX$5)</f>
        <v>0</v>
      </c>
      <c r="BG11" s="42">
        <f>SUMIF(Revenues!$A$3:$A$5,'Current Working'!$A$11:$A$13,Revenues!AY$3:AY$5)</f>
        <v>0</v>
      </c>
      <c r="BH11" s="46">
        <f>+BG11-BB11</f>
        <v>0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SUMIF(Revenues!$A$3:$A$5,'Current Working'!$A$11:$A$13,Revenues!H$3:H$5)</f>
        <v>0</v>
      </c>
      <c r="G12" s="42">
        <f>SUMIF(Revenues!$A$3:$A$5,'Current Working'!$A$11:$A$13,Revenues!I$3:I$5)</f>
        <v>0</v>
      </c>
      <c r="H12" s="42">
        <f>SUMIF(Revenues!$A$3:$A$5,'Current Working'!$A$11:$A$13,Revenues!J$3:J$5)</f>
        <v>0</v>
      </c>
      <c r="I12" s="42">
        <f>SUMIF(Revenues!$A$3:$A$5,'Current Working'!$A$11:$A$13,Revenues!K$3:K$5)</f>
        <v>0</v>
      </c>
      <c r="J12" s="42">
        <f>SUMIF(Revenues!$A$3:$A$5,'Current Working'!$A$11:$A$13,Revenues!L$3:L$5)</f>
        <v>0</v>
      </c>
      <c r="K12" s="42">
        <f>SUMIF(Revenues!$A$3:$A$5,'Current Working'!$A$11:$A$13,Revenues!M$3:M$5)</f>
        <v>0</v>
      </c>
      <c r="L12" s="42">
        <f>SUMIF(Revenues!$A$3:$A$5,'Current Working'!$A$11:$A$13,Revenues!N$3:N$5)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SUMIF(Revenues!$A$3:$A$5,'Current Working'!$A$11:$A$13,Revenues!Q$3:Q$5)</f>
        <v>0</v>
      </c>
      <c r="R12" s="42">
        <f>SUMIF(Revenues!$A$3:$A$5,'Current Working'!$A$11:$A$13,Revenues!R$3:R$5)</f>
        <v>0</v>
      </c>
      <c r="S12" s="42">
        <f>SUMIF(Revenues!$A$3:$A$5,'Current Working'!$A$11:$A$13,Revenues!S$3:S$5)</f>
        <v>0</v>
      </c>
      <c r="T12" s="42">
        <f>SUMIF(Revenues!$A$3:$A$5,'Current Working'!$A$11:$A$13,Revenues!T$3:T$5)</f>
        <v>0</v>
      </c>
      <c r="U12" s="42">
        <f>SUMIF(Revenues!$A$3:$A$5,'Current Working'!$A$11:$A$13,Revenues!U$3:U$5)</f>
        <v>0</v>
      </c>
      <c r="V12" s="42">
        <f>SUMIF(Revenues!$A$3:$A$5,'Current Working'!$A$11:$A$13,Revenues!V$3:V$5)</f>
        <v>0</v>
      </c>
      <c r="W12" s="42">
        <f>SUMIF(Revenues!$A$3:$A$5,'Current Working'!$A$11:$A$13,Revenues!W$3:W$5)</f>
        <v>0</v>
      </c>
      <c r="X12" s="43">
        <f>+W12-Q12</f>
        <v>0</v>
      </c>
      <c r="Y12" s="44" t="str">
        <f>IFERROR(X12/L12,"-")</f>
        <v>-</v>
      </c>
      <c r="Z12" s="45"/>
      <c r="AA12" s="45"/>
      <c r="AB12" s="42">
        <f>SUMIF(Revenues!$A$3:$A$5,'Current Working'!$A$11:$A$13,Revenues!Z$3:Z$5)</f>
        <v>0</v>
      </c>
      <c r="AC12" s="42">
        <f>SUMIF(Revenues!$A$3:$A$5,'Current Working'!$A$11:$A$13,Revenues!AA$3:AA$5)</f>
        <v>0</v>
      </c>
      <c r="AD12" s="42">
        <f>SUMIF(Revenues!$A$3:$A$5,'Current Working'!$A$11:$A$13,Revenues!AB$3:AB$5)</f>
        <v>0</v>
      </c>
      <c r="AE12" s="42">
        <f>SUMIF(Revenues!$A$3:$A$5,'Current Working'!$A$11:$A$13,Revenues!AC$3:AC$5)</f>
        <v>0</v>
      </c>
      <c r="AF12" s="42">
        <f>SUMIF(Revenues!$A$3:$A$5,'Current Working'!$A$11:$A$13,Revenues!AD$3:AD$5)</f>
        <v>0</v>
      </c>
      <c r="AG12" s="42">
        <f>SUMIF(Revenues!$A$3:$A$5,'Current Working'!$A$11:$A$13,Revenues!AE$3:AE$5)</f>
        <v>0</v>
      </c>
      <c r="AH12" s="42">
        <f>SUMIF(Revenues!$A$3:$A$5,'Current Working'!$A$11:$A$13,Revenues!AF$3:AF$5)</f>
        <v>0</v>
      </c>
      <c r="AI12" s="43">
        <f>+AH12-AC12</f>
        <v>0</v>
      </c>
      <c r="AJ12" s="47" t="str">
        <f>IFERROR(AI12/AC12,"-")</f>
        <v>-</v>
      </c>
      <c r="AL12" s="14"/>
      <c r="AM12" s="42">
        <f>SUMIF(Revenues!$A$3:$A$5,'Current Working'!$A$11:$A$13,Revenues!AI$3:AI$5)</f>
        <v>0</v>
      </c>
      <c r="AN12" s="42">
        <f>SUMIF(Revenues!$A$3:$A$5,'Current Working'!$A$11:$A$13,Revenues!AJ$3:AJ$5)</f>
        <v>0</v>
      </c>
      <c r="AO12" s="42">
        <f>SUMIF(Revenues!$A$3:$A$5,'Current Working'!$A$11:$A$13,Revenues!AK$3:AK$5)</f>
        <v>0</v>
      </c>
      <c r="AP12" s="42">
        <f>SUMIF(Revenues!$A$3:$A$5,'Current Working'!$A$11:$A$13,Revenues!AL$3:AL$5)</f>
        <v>0</v>
      </c>
      <c r="AQ12" s="42">
        <f>SUMIF(Revenues!$A$3:$A$5,'Current Working'!$A$11:$A$13,Revenues!AM$3:AM$5)</f>
        <v>0</v>
      </c>
      <c r="AR12" s="42">
        <f>SUMIF(Revenues!$A$3:$A$5,'Current Working'!$A$11:$A$13,Revenues!AN$3:AN$5)</f>
        <v>0</v>
      </c>
      <c r="AS12" s="42">
        <f>SUMIF(Revenues!$A$3:$A$5,'Current Working'!$A$11:$A$13,Revenues!AO$3:AO$5)</f>
        <v>0</v>
      </c>
      <c r="AT12" s="42">
        <f>SUMIF(Revenues!$A$3:$A$5,'Current Working'!$A$11:$A$13,Revenues!AP$3:AP$5)</f>
        <v>0</v>
      </c>
      <c r="AU12" s="46">
        <f>+AT12-AN12</f>
        <v>0</v>
      </c>
      <c r="AV12" s="47" t="str">
        <f>IFERROR(AU12/AN12,"-")</f>
        <v>-</v>
      </c>
      <c r="AY12" s="42">
        <f>SUMIF(Revenues!$A$3:$A$5,'Current Working'!$A$11:$A$13,Revenues!AS$3:AS$5)</f>
        <v>0</v>
      </c>
      <c r="AZ12" s="46">
        <f>+AY12-AT12</f>
        <v>0</v>
      </c>
      <c r="BA12" s="47" t="str">
        <f>IFERROR(AZ12/AT12,"-")</f>
        <v>-</v>
      </c>
      <c r="BB12" s="42">
        <f>SUMIF(Revenues!$A$3:$A$5,'Current Working'!$A$11:$A$13,Revenues!AT$3:AT$5)</f>
        <v>0</v>
      </c>
      <c r="BC12" s="42">
        <f>SUMIF(Revenues!$A$3:$A$5,'Current Working'!$A$11:$A$13,Revenues!AU$3:AU$5)</f>
        <v>0</v>
      </c>
      <c r="BD12" s="42">
        <f>SUMIF(Revenues!$A$3:$A$5,'Current Working'!$A$11:$A$13,Revenues!AV$3:AV$5)</f>
        <v>0</v>
      </c>
      <c r="BE12" s="42">
        <f>SUMIF(Revenues!$A$3:$A$5,'Current Working'!$A$11:$A$13,Revenues!AW$3:AW$5)</f>
        <v>0</v>
      </c>
      <c r="BF12" s="42">
        <f>SUMIF(Revenues!$A$3:$A$5,'Current Working'!$A$11:$A$13,Revenues!AX$3:AX$5)</f>
        <v>0</v>
      </c>
      <c r="BG12" s="42">
        <f>SUMIF(Revenues!$A$3:$A$5,'Current Working'!$A$11:$A$13,Revenues!AY$3:AY$5)</f>
        <v>0</v>
      </c>
      <c r="BH12" s="46">
        <f>+BG12-BB12</f>
        <v>0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SUMIF(Revenues!$A$3:$A$5,'Current Working'!$A$11:$A$13,Revenues!H$3:H$5)</f>
        <v>0</v>
      </c>
      <c r="G13" s="42">
        <f>SUMIF(Revenues!$A$3:$A$5,'Current Working'!$A$11:$A$13,Revenues!I$3:I$5)</f>
        <v>0</v>
      </c>
      <c r="H13" s="42">
        <f>SUMIF(Revenues!$A$3:$A$5,'Current Working'!$A$11:$A$13,Revenues!J$3:J$5)</f>
        <v>0</v>
      </c>
      <c r="I13" s="42">
        <f>SUMIF(Revenues!$A$3:$A$5,'Current Working'!$A$11:$A$13,Revenues!K$3:K$5)</f>
        <v>0</v>
      </c>
      <c r="J13" s="42">
        <f>SUMIF(Revenues!$A$3:$A$5,'Current Working'!$A$11:$A$13,Revenues!L$3:L$5)</f>
        <v>0</v>
      </c>
      <c r="K13" s="42">
        <f>SUMIF(Revenues!$A$3:$A$5,'Current Working'!$A$11:$A$13,Revenues!M$3:M$5)</f>
        <v>0</v>
      </c>
      <c r="L13" s="42">
        <f>SUMIF(Revenues!$A$3:$A$5,'Current Working'!$A$11:$A$13,Revenues!N$3:N$5)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SUMIF(Revenues!$A$3:$A$5,'Current Working'!$A$11:$A$13,Revenues!Q$3:Q$5)</f>
        <v>0</v>
      </c>
      <c r="R13" s="42">
        <f>SUMIF(Revenues!$A$3:$A$5,'Current Working'!$A$11:$A$13,Revenues!R$3:R$5)</f>
        <v>0</v>
      </c>
      <c r="S13" s="42">
        <f>SUMIF(Revenues!$A$3:$A$5,'Current Working'!$A$11:$A$13,Revenues!S$3:S$5)</f>
        <v>0</v>
      </c>
      <c r="T13" s="42">
        <f>SUMIF(Revenues!$A$3:$A$5,'Current Working'!$A$11:$A$13,Revenues!T$3:T$5)</f>
        <v>0</v>
      </c>
      <c r="U13" s="42">
        <f>SUMIF(Revenues!$A$3:$A$5,'Current Working'!$A$11:$A$13,Revenues!U$3:U$5)</f>
        <v>0</v>
      </c>
      <c r="V13" s="42">
        <f>SUMIF(Revenues!$A$3:$A$5,'Current Working'!$A$11:$A$13,Revenues!V$3:V$5)</f>
        <v>0</v>
      </c>
      <c r="W13" s="42">
        <f>SUMIF(Revenues!$A$3:$A$5,'Current Working'!$A$11:$A$13,Revenues!W$3:W$5)</f>
        <v>0</v>
      </c>
      <c r="X13" s="50">
        <f>+W13-Q13</f>
        <v>0</v>
      </c>
      <c r="Y13" s="51" t="str">
        <f>IFERROR(X13/L13,"-")</f>
        <v>-</v>
      </c>
      <c r="Z13" s="45"/>
      <c r="AA13" s="45"/>
      <c r="AB13" s="42">
        <f>SUMIF(Revenues!$A$3:$A$5,'Current Working'!$A$11:$A$13,Revenues!Z$3:Z$5)</f>
        <v>0</v>
      </c>
      <c r="AC13" s="42">
        <f>SUMIF(Revenues!$A$3:$A$5,'Current Working'!$A$11:$A$13,Revenues!AA$3:AA$5)</f>
        <v>0</v>
      </c>
      <c r="AD13" s="42">
        <f>SUMIF(Revenues!$A$3:$A$5,'Current Working'!$A$11:$A$13,Revenues!AB$3:AB$5)</f>
        <v>0</v>
      </c>
      <c r="AE13" s="42">
        <f>SUMIF(Revenues!$A$3:$A$5,'Current Working'!$A$11:$A$13,Revenues!AC$3:AC$5)</f>
        <v>0</v>
      </c>
      <c r="AF13" s="42">
        <f>SUMIF(Revenues!$A$3:$A$5,'Current Working'!$A$11:$A$13,Revenues!AD$3:AD$5)</f>
        <v>0</v>
      </c>
      <c r="AG13" s="42">
        <f>SUMIF(Revenues!$A$3:$A$5,'Current Working'!$A$11:$A$13,Revenues!AE$3:AE$5)</f>
        <v>0</v>
      </c>
      <c r="AH13" s="42">
        <f>SUMIF(Revenues!$A$3:$A$5,'Current Working'!$A$11:$A$13,Revenues!AF$3:AF$5)</f>
        <v>0</v>
      </c>
      <c r="AI13" s="43">
        <f>+AH13-AC13</f>
        <v>0</v>
      </c>
      <c r="AJ13" s="47" t="str">
        <f>IFERROR(AI13/AC13,"-")</f>
        <v>-</v>
      </c>
      <c r="AL13" s="14"/>
      <c r="AM13" s="42">
        <f>SUMIF(Revenues!$A$3:$A$5,'Current Working'!$A$11:$A$13,Revenues!AI$3:AI$5)</f>
        <v>0</v>
      </c>
      <c r="AN13" s="42">
        <f>SUMIF(Revenues!$A$3:$A$5,'Current Working'!$A$11:$A$13,Revenues!AJ$3:AJ$5)</f>
        <v>0</v>
      </c>
      <c r="AO13" s="42">
        <f>SUMIF(Revenues!$A$3:$A$5,'Current Working'!$A$11:$A$13,Revenues!AK$3:AK$5)</f>
        <v>0</v>
      </c>
      <c r="AP13" s="42">
        <f>SUMIF(Revenues!$A$3:$A$5,'Current Working'!$A$11:$A$13,Revenues!AL$3:AL$5)</f>
        <v>0</v>
      </c>
      <c r="AQ13" s="42">
        <f>SUMIF(Revenues!$A$3:$A$5,'Current Working'!$A$11:$A$13,Revenues!AM$3:AM$5)</f>
        <v>0</v>
      </c>
      <c r="AR13" s="42">
        <f>SUMIF(Revenues!$A$3:$A$5,'Current Working'!$A$11:$A$13,Revenues!AN$3:AN$5)</f>
        <v>0</v>
      </c>
      <c r="AS13" s="42">
        <f>SUMIF(Revenues!$A$3:$A$5,'Current Working'!$A$11:$A$13,Revenues!AO$3:AO$5)</f>
        <v>0</v>
      </c>
      <c r="AT13" s="42">
        <f>SUMIF(Revenues!$A$3:$A$5,'Current Working'!$A$11:$A$13,Revenues!AP$3:AP$5)</f>
        <v>0</v>
      </c>
      <c r="AU13" s="46">
        <f>+AT13-AN13</f>
        <v>0</v>
      </c>
      <c r="AV13" s="47" t="str">
        <f>IFERROR(AU13/AN13,"-")</f>
        <v>-</v>
      </c>
      <c r="AY13" s="42">
        <f>SUMIF(Revenues!$A$3:$A$5,'Current Working'!$A$11:$A$13,Revenues!AS$3:AS$5)</f>
        <v>0</v>
      </c>
      <c r="AZ13" s="46">
        <f>+AY13-AT13</f>
        <v>0</v>
      </c>
      <c r="BA13" s="47" t="str">
        <f>IFERROR(AZ13/AT13,"-")</f>
        <v>-</v>
      </c>
      <c r="BB13" s="42">
        <f>SUMIF(Revenues!$A$3:$A$5,'Current Working'!$A$11:$A$13,Revenues!AT$3:AT$5)</f>
        <v>0</v>
      </c>
      <c r="BC13" s="42">
        <f>SUMIF(Revenues!$A$3:$A$5,'Current Working'!$A$11:$A$13,Revenues!AU$3:AU$5)</f>
        <v>0</v>
      </c>
      <c r="BD13" s="42">
        <f>SUMIF(Revenues!$A$3:$A$5,'Current Working'!$A$11:$A$13,Revenues!AV$3:AV$5)</f>
        <v>0</v>
      </c>
      <c r="BE13" s="42">
        <f>SUMIF(Revenues!$A$3:$A$5,'Current Working'!$A$11:$A$13,Revenues!AW$3:AW$5)</f>
        <v>0</v>
      </c>
      <c r="BF13" s="42">
        <f>SUMIF(Revenues!$A$3:$A$5,'Current Working'!$A$11:$A$13,Revenues!AX$3:AX$5)</f>
        <v>0</v>
      </c>
      <c r="BG13" s="42">
        <f>SUMIF(Revenues!$A$3:$A$5,'Current Working'!$A$11:$A$13,Revenues!AY$3:AY$5)</f>
        <v>0</v>
      </c>
      <c r="BH13" s="46">
        <f>+BG13-BB13</f>
        <v>0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1386755</v>
      </c>
      <c r="G14" s="54">
        <f t="shared" si="0"/>
        <v>9468230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8579011.25</v>
      </c>
      <c r="L14" s="54">
        <f t="shared" si="0"/>
        <v>8579011.25</v>
      </c>
      <c r="M14" s="55">
        <f>L14-G14</f>
        <v>-889218.75</v>
      </c>
      <c r="N14" s="44">
        <f>IFERROR(M14/G14,"-")</f>
        <v>-9.3916048722939766E-2</v>
      </c>
      <c r="O14" s="45"/>
      <c r="Q14" s="54">
        <f t="shared" ref="Q14:W14" si="1">SUM(Q11:Q13)</f>
        <v>0</v>
      </c>
      <c r="R14" s="54">
        <f t="shared" si="1"/>
        <v>9762510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9451978.6400000006</v>
      </c>
      <c r="W14" s="54">
        <f t="shared" si="1"/>
        <v>9451978.6400000006</v>
      </c>
      <c r="X14" s="43">
        <f>+W14-Q14</f>
        <v>9451978.6400000006</v>
      </c>
      <c r="Y14" s="44" t="str">
        <f>IFERROR(X14/Q14,"-")</f>
        <v>-</v>
      </c>
      <c r="Z14" s="45"/>
      <c r="AA14" s="45"/>
      <c r="AB14" s="53">
        <f>SUM(AB11:AB13)</f>
        <v>14916030</v>
      </c>
      <c r="AC14" s="54">
        <f>SUM(AC11:AC13)</f>
        <v>14916030</v>
      </c>
      <c r="AD14" s="54">
        <f t="shared" ref="AD14:AI14" si="2">SUM(AD11:AD13)</f>
        <v>0</v>
      </c>
      <c r="AE14" s="54">
        <f t="shared" si="2"/>
        <v>0</v>
      </c>
      <c r="AF14" s="54">
        <f t="shared" si="2"/>
        <v>0</v>
      </c>
      <c r="AG14" s="56">
        <f t="shared" si="2"/>
        <v>13588990.41</v>
      </c>
      <c r="AH14" s="54">
        <f t="shared" si="2"/>
        <v>13588990.41</v>
      </c>
      <c r="AI14" s="54">
        <f t="shared" si="2"/>
        <v>-1327039.5899999999</v>
      </c>
      <c r="AJ14" s="47">
        <f>IFERROR(AI14/AC14,"-")</f>
        <v>-8.8967345198420755E-2</v>
      </c>
      <c r="AL14" s="14"/>
      <c r="AM14" s="53">
        <f>SUM(AM11:AM13)</f>
        <v>14916030</v>
      </c>
      <c r="AN14" s="54">
        <f>SUM(AN11:AN13)</f>
        <v>14916030</v>
      </c>
      <c r="AO14" s="54">
        <f t="shared" ref="AO14:AP14" si="3">SUM(AO11:AO13)</f>
        <v>14916030</v>
      </c>
      <c r="AP14" s="54">
        <f t="shared" si="3"/>
        <v>1989.48</v>
      </c>
      <c r="AQ14" s="54">
        <f t="shared" ref="AQ14:AU14" si="4">SUM(AQ11:AQ13)</f>
        <v>0</v>
      </c>
      <c r="AR14" s="54">
        <f t="shared" si="4"/>
        <v>0</v>
      </c>
      <c r="AS14" s="56">
        <f t="shared" si="4"/>
        <v>0</v>
      </c>
      <c r="AT14" s="54">
        <f t="shared" si="4"/>
        <v>0</v>
      </c>
      <c r="AU14" s="54">
        <f t="shared" si="4"/>
        <v>-14916030</v>
      </c>
      <c r="AV14" s="47">
        <f>IFERROR(AU14/AN14,"-")</f>
        <v>-1</v>
      </c>
      <c r="AY14" s="53">
        <f>SUM(AY11:AY13)</f>
        <v>0</v>
      </c>
      <c r="AZ14" s="54">
        <f>SUM(AZ11:AZ13)</f>
        <v>0</v>
      </c>
      <c r="BA14" s="47" t="str">
        <f>IFERROR(AZ14/AT14,"-")</f>
        <v>-</v>
      </c>
      <c r="BB14" s="54">
        <f>SUM(BB11:BB13)</f>
        <v>0</v>
      </c>
      <c r="BC14" s="54">
        <f t="shared" ref="BC14:BH14" si="5">SUM(BC11:BC13)</f>
        <v>0</v>
      </c>
      <c r="BD14" s="54">
        <f t="shared" si="5"/>
        <v>0</v>
      </c>
      <c r="BE14" s="54">
        <f t="shared" si="5"/>
        <v>0</v>
      </c>
      <c r="BF14" s="56">
        <f t="shared" si="5"/>
        <v>0</v>
      </c>
      <c r="BG14" s="54">
        <f t="shared" si="5"/>
        <v>0</v>
      </c>
      <c r="BH14" s="54">
        <f t="shared" si="5"/>
        <v>0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26</v>
      </c>
      <c r="E17" s="48"/>
      <c r="F17" s="42">
        <f>SUMIF(Expenses!$A$3:$A$7,'Current Working'!$A$17:$A$22,Expenses!H$3:H$7)</f>
        <v>0</v>
      </c>
      <c r="G17" s="42">
        <f>SUMIF(Expenses!$A$3:$A$7,'Current Working'!$A$17:$A$22,Expenses!I$3:I$7)</f>
        <v>0</v>
      </c>
      <c r="H17" s="42">
        <f>SUMIF(Expenses!$A$3:$A$7,'Current Working'!$A$17:$A$22,Expenses!J$3:J$7)</f>
        <v>0</v>
      </c>
      <c r="I17" s="42">
        <f>SUMIF(Expenses!$A$3:$A$7,'Current Working'!$A$17:$A$22,Expenses!K$3:K$7)</f>
        <v>0</v>
      </c>
      <c r="J17" s="42">
        <f>SUMIF(Expenses!$A$3:$A$7,'Current Working'!$A$17:$A$22,Expenses!L$3:L$7)</f>
        <v>0</v>
      </c>
      <c r="K17" s="42">
        <f>SUMIF(Expenses!$A$3:$A$7,'Current Working'!$A$17:$A$22,Expenses!M$3:M$7)</f>
        <v>0</v>
      </c>
      <c r="L17" s="42">
        <f>SUMIF(Expenses!$A$3:$A$7,'Current Working'!$A$17:$A$22,Expenses!N$3:N$7)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SUMIF(Expenses!$A$3:$A$7,'Current Working'!$A$17:$A$22,Expenses!Q$3:Q$7)</f>
        <v>0</v>
      </c>
      <c r="R17" s="42">
        <f>SUMIF(Expenses!$A$3:$A$7,'Current Working'!$A$17:$A$22,Expenses!R$3:R$7)</f>
        <v>0</v>
      </c>
      <c r="S17" s="42">
        <f>SUMIF(Expenses!$A$3:$A$7,'Current Working'!$A$17:$A$22,Expenses!S$3:S$7)</f>
        <v>0</v>
      </c>
      <c r="T17" s="42">
        <f>SUMIF(Expenses!$A$3:$A$7,'Current Working'!$A$17:$A$22,Expenses!T$3:T$7)</f>
        <v>0</v>
      </c>
      <c r="U17" s="42">
        <f>SUMIF(Expenses!$A$3:$A$7,'Current Working'!$A$17:$A$22,Expenses!U$3:U$7)</f>
        <v>0</v>
      </c>
      <c r="V17" s="42">
        <f>SUMIF(Expenses!$A$3:$A$7,'Current Working'!$A$17:$A$22,Expenses!V$3:V$7)</f>
        <v>0</v>
      </c>
      <c r="W17" s="42">
        <f>SUMIF(Expenses!$A$3:$A$7,'Current Working'!$A$17:$A$22,Expenses!W$3:W$7)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SUMIF(Expenses!$A$3:$A$7,'Current Working'!$A$17:$A$22,Expenses!Z$3:Z$7)</f>
        <v>0</v>
      </c>
      <c r="AC17" s="42">
        <f>SUMIF(Expenses!$A$3:$A$7,'Current Working'!$A$17:$A$22,Expenses!AA$3:AA$7)</f>
        <v>0</v>
      </c>
      <c r="AD17" s="42">
        <f>SUMIF(Expenses!$A$3:$A$7,'Current Working'!$A$17:$A$22,Expenses!AB$3:AB$7)</f>
        <v>0</v>
      </c>
      <c r="AE17" s="42">
        <f>SUMIF(Expenses!$A$3:$A$7,'Current Working'!$A$17:$A$22,Expenses!AC$3:AC$7)</f>
        <v>0</v>
      </c>
      <c r="AF17" s="42">
        <f>SUMIF(Expenses!$A$3:$A$7,'Current Working'!$A$17:$A$22,Expenses!AD$3:AD$7)</f>
        <v>0</v>
      </c>
      <c r="AG17" s="42">
        <f>SUMIF(Expenses!$A$3:$A$7,'Current Working'!$A$17:$A$22,Expenses!AE$3:AE$7)</f>
        <v>0</v>
      </c>
      <c r="AH17" s="42">
        <f>SUMIF(Expenses!$A$3:$A$7,'Current Working'!$A$17:$A$22,Expenses!AF$3:AF$7)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SUMIF(Expenses!$A$3:$A$7,'Current Working'!$A$17:$A$22,Expenses!AI$3:AI$7)</f>
        <v>0</v>
      </c>
      <c r="AN17" s="42">
        <f>SUMIF(Expenses!$A$3:$A$7,'Current Working'!$A$17:$A$22,Expenses!AJ$3:AJ$7)</f>
        <v>0</v>
      </c>
      <c r="AO17" s="42">
        <f>SUMIF(Expenses!$A$3:$A$7,'Current Working'!$A$17:$A$22,Expenses!AK$3:AK$7)</f>
        <v>0</v>
      </c>
      <c r="AP17" s="42">
        <f>SUMIF(Expenses!$A$3:$A$7,'Current Working'!$A$17:$A$22,Expenses!AL$3:AL$7)</f>
        <v>0</v>
      </c>
      <c r="AQ17" s="42">
        <f>SUMIF(Expenses!$A$3:$A$7,'Current Working'!$A$17:$A$22,Expenses!AM$3:AM$7)</f>
        <v>0</v>
      </c>
      <c r="AR17" s="42">
        <f>SUMIF(Expenses!$A$3:$A$7,'Current Working'!$A$17:$A$22,Expenses!AN$3:AN$7)</f>
        <v>0</v>
      </c>
      <c r="AS17" s="42">
        <f>SUMIF(Expenses!$A$3:$A$7,'Current Working'!$A$17:$A$22,Expenses!AO$3:AO$7)</f>
        <v>0</v>
      </c>
      <c r="AT17" s="42">
        <f>SUMIF(Expenses!$A$3:$A$7,'Current Working'!$A$17:$A$22,Expenses!AP$3:AP$7)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SUMIF(Expenses!$A$3:$A$7,'Current Working'!$A$17:$A$22,Expenses!AS$3:AS$7)</f>
        <v>0</v>
      </c>
      <c r="AZ17" s="46">
        <f>+AY17-AT17</f>
        <v>0</v>
      </c>
      <c r="BA17" s="47" t="str">
        <f>IFERROR(AZ17/AT17,"-")</f>
        <v>-</v>
      </c>
      <c r="BB17" s="42">
        <f>SUMIF(Expenses!$A$3:$A$7,'Current Working'!$A$17:$A$22,Expenses!AT$3:AT$7)</f>
        <v>0</v>
      </c>
      <c r="BC17" s="42">
        <f>SUMIF(Expenses!$A$3:$A$7,'Current Working'!$A$17:$A$22,Expenses!AU$3:AU$7)</f>
        <v>0</v>
      </c>
      <c r="BD17" s="42">
        <f>SUMIF(Expenses!$A$3:$A$7,'Current Working'!$A$17:$A$22,Expenses!AV$3:AV$7)</f>
        <v>0</v>
      </c>
      <c r="BE17" s="42">
        <f>SUMIF(Expenses!$A$3:$A$7,'Current Working'!$A$17:$A$22,Expenses!AW$3:AW$7)</f>
        <v>0</v>
      </c>
      <c r="BF17" s="42">
        <f>SUMIF(Expenses!$A$3:$A$7,'Current Working'!$A$17:$A$22,Expenses!AX$3:AX$7)</f>
        <v>0</v>
      </c>
      <c r="BG17" s="42">
        <f>SUMIF(Expenses!$A$3:$A$7,'Current Working'!$A$17:$A$22,Expenses!AY$3:AY$7)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27</v>
      </c>
      <c r="E18" s="41"/>
      <c r="F18" s="42">
        <f>SUMIF(Expenses!$A$3:$A$7,'Current Working'!$A$17:$A$22,Expenses!H$3:H$7)</f>
        <v>0</v>
      </c>
      <c r="G18" s="42">
        <f>SUMIF(Expenses!$A$3:$A$7,'Current Working'!$A$17:$A$22,Expenses!I$3:I$7)</f>
        <v>0</v>
      </c>
      <c r="H18" s="42">
        <f>SUMIF(Expenses!$A$3:$A$7,'Current Working'!$A$17:$A$22,Expenses!J$3:J$7)</f>
        <v>0</v>
      </c>
      <c r="I18" s="42">
        <f>SUMIF(Expenses!$A$3:$A$7,'Current Working'!$A$17:$A$22,Expenses!K$3:K$7)</f>
        <v>0</v>
      </c>
      <c r="J18" s="42">
        <f>SUMIF(Expenses!$A$3:$A$7,'Current Working'!$A$17:$A$22,Expenses!L$3:L$7)</f>
        <v>0</v>
      </c>
      <c r="K18" s="42">
        <f>SUMIF(Expenses!$A$3:$A$7,'Current Working'!$A$17:$A$22,Expenses!M$3:M$7)</f>
        <v>0</v>
      </c>
      <c r="L18" s="42">
        <f>SUMIF(Expenses!$A$3:$A$7,'Current Working'!$A$17:$A$22,Expenses!N$3:N$7)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SUMIF(Expenses!$A$3:$A$7,'Current Working'!$A$17:$A$22,Expenses!Q$3:Q$7)</f>
        <v>0</v>
      </c>
      <c r="R18" s="42">
        <f>SUMIF(Expenses!$A$3:$A$7,'Current Working'!$A$17:$A$22,Expenses!R$3:R$7)</f>
        <v>0</v>
      </c>
      <c r="S18" s="42">
        <f>SUMIF(Expenses!$A$3:$A$7,'Current Working'!$A$17:$A$22,Expenses!S$3:S$7)</f>
        <v>0</v>
      </c>
      <c r="T18" s="42">
        <f>SUMIF(Expenses!$A$3:$A$7,'Current Working'!$A$17:$A$22,Expenses!T$3:T$7)</f>
        <v>0</v>
      </c>
      <c r="U18" s="42">
        <f>SUMIF(Expenses!$A$3:$A$7,'Current Working'!$A$17:$A$22,Expenses!U$3:U$7)</f>
        <v>0</v>
      </c>
      <c r="V18" s="42">
        <f>SUMIF(Expenses!$A$3:$A$7,'Current Working'!$A$17:$A$22,Expenses!V$3:V$7)</f>
        <v>0</v>
      </c>
      <c r="W18" s="42">
        <f>SUMIF(Expenses!$A$3:$A$7,'Current Working'!$A$17:$A$22,Expenses!W$3:W$7)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SUMIF(Expenses!$A$3:$A$7,'Current Working'!$A$17:$A$22,Expenses!Z$3:Z$7)</f>
        <v>0</v>
      </c>
      <c r="AC18" s="42">
        <f>SUMIF(Expenses!$A$3:$A$7,'Current Working'!$A$17:$A$22,Expenses!AA$3:AA$7)</f>
        <v>0</v>
      </c>
      <c r="AD18" s="42">
        <f>SUMIF(Expenses!$A$3:$A$7,'Current Working'!$A$17:$A$22,Expenses!AB$3:AB$7)</f>
        <v>0</v>
      </c>
      <c r="AE18" s="42">
        <f>SUMIF(Expenses!$A$3:$A$7,'Current Working'!$A$17:$A$22,Expenses!AC$3:AC$7)</f>
        <v>0</v>
      </c>
      <c r="AF18" s="42">
        <f>SUMIF(Expenses!$A$3:$A$7,'Current Working'!$A$17:$A$22,Expenses!AD$3:AD$7)</f>
        <v>0</v>
      </c>
      <c r="AG18" s="42">
        <f>SUMIF(Expenses!$A$3:$A$7,'Current Working'!$A$17:$A$22,Expenses!AE$3:AE$7)</f>
        <v>0</v>
      </c>
      <c r="AH18" s="42">
        <f>SUMIF(Expenses!$A$3:$A$7,'Current Working'!$A$17:$A$22,Expenses!AF$3:AF$7)</f>
        <v>0</v>
      </c>
      <c r="AI18" s="46">
        <f>+AH18-AC18</f>
        <v>0</v>
      </c>
      <c r="AJ18" s="47" t="str">
        <f>IFERROR(AI18/AC18,"-")</f>
        <v>-</v>
      </c>
      <c r="AK18" s="48"/>
      <c r="AL18" s="49"/>
      <c r="AM18" s="42">
        <f>SUMIF(Expenses!$A$3:$A$7,'Current Working'!$A$17:$A$22,Expenses!AI$3:AI$7)</f>
        <v>0</v>
      </c>
      <c r="AN18" s="42">
        <f>SUMIF(Expenses!$A$3:$A$7,'Current Working'!$A$17:$A$22,Expenses!AJ$3:AJ$7)</f>
        <v>0</v>
      </c>
      <c r="AO18" s="42">
        <f>SUMIF(Expenses!$A$3:$A$7,'Current Working'!$A$17:$A$22,Expenses!AK$3:AK$7)</f>
        <v>0</v>
      </c>
      <c r="AP18" s="42">
        <f>SUMIF(Expenses!$A$3:$A$7,'Current Working'!$A$17:$A$22,Expenses!AL$3:AL$7)</f>
        <v>0</v>
      </c>
      <c r="AQ18" s="42">
        <f>SUMIF(Expenses!$A$3:$A$7,'Current Working'!$A$17:$A$22,Expenses!AM$3:AM$7)</f>
        <v>0</v>
      </c>
      <c r="AR18" s="42">
        <f>SUMIF(Expenses!$A$3:$A$7,'Current Working'!$A$17:$A$22,Expenses!AN$3:AN$7)</f>
        <v>0</v>
      </c>
      <c r="AS18" s="42">
        <f>SUMIF(Expenses!$A$3:$A$7,'Current Working'!$A$17:$A$22,Expenses!AO$3:AO$7)</f>
        <v>0</v>
      </c>
      <c r="AT18" s="42">
        <f>SUMIF(Expenses!$A$3:$A$7,'Current Working'!$A$17:$A$22,Expenses!AP$3:AP$7)</f>
        <v>0</v>
      </c>
      <c r="AU18" s="46">
        <f>+AT18-AN18</f>
        <v>0</v>
      </c>
      <c r="AV18" s="47" t="str">
        <f t="shared" ref="AV18:AV23" si="6">IFERROR(AU18/AN18,"-")</f>
        <v>-</v>
      </c>
      <c r="AW18" s="69"/>
      <c r="AY18" s="42">
        <f>SUMIF(Expenses!$A$3:$A$7,'Current Working'!$A$17:$A$22,Expenses!AS$3:AS$7)</f>
        <v>0</v>
      </c>
      <c r="AZ18" s="46">
        <f>+AY18-AT18</f>
        <v>0</v>
      </c>
      <c r="BA18" s="47" t="str">
        <f>IFERROR(AZ18/AT18,"-")</f>
        <v>-</v>
      </c>
      <c r="BB18" s="42">
        <f>SUMIF(Expenses!$A$3:$A$7,'Current Working'!$A$17:$A$22,Expenses!AT$3:AT$7)</f>
        <v>0</v>
      </c>
      <c r="BC18" s="42">
        <f>SUMIF(Expenses!$A$3:$A$7,'Current Working'!$A$17:$A$22,Expenses!AU$3:AU$7)</f>
        <v>0</v>
      </c>
      <c r="BD18" s="42">
        <f>SUMIF(Expenses!$A$3:$A$7,'Current Working'!$A$17:$A$22,Expenses!AV$3:AV$7)</f>
        <v>0</v>
      </c>
      <c r="BE18" s="42">
        <f>SUMIF(Expenses!$A$3:$A$7,'Current Working'!$A$17:$A$22,Expenses!AW$3:AW$7)</f>
        <v>0</v>
      </c>
      <c r="BF18" s="42">
        <f>SUMIF(Expenses!$A$3:$A$7,'Current Working'!$A$17:$A$22,Expenses!AX$3:AX$7)</f>
        <v>0</v>
      </c>
      <c r="BG18" s="42">
        <f>SUMIF(Expenses!$A$3:$A$7,'Current Working'!$A$17:$A$22,Expenses!AY$3:AY$7)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107</v>
      </c>
      <c r="E19" s="41"/>
      <c r="F19" s="42">
        <f>SUMIF(Expenses!$A$3:$A$7,'Current Working'!$A$17:$A$22,Expenses!H$3:H$7)</f>
        <v>0</v>
      </c>
      <c r="G19" s="42">
        <f>SUMIF(Expenses!$A$3:$A$7,'Current Working'!$A$17:$A$22,Expenses!I$3:I$7)</f>
        <v>2743665</v>
      </c>
      <c r="H19" s="42">
        <f>SUMIF(Expenses!$A$3:$A$7,'Current Working'!$A$17:$A$22,Expenses!J$3:J$7)</f>
        <v>0</v>
      </c>
      <c r="I19" s="42">
        <f>SUMIF(Expenses!$A$3:$A$7,'Current Working'!$A$17:$A$22,Expenses!K$3:K$7)</f>
        <v>0</v>
      </c>
      <c r="J19" s="42">
        <f>SUMIF(Expenses!$A$3:$A$7,'Current Working'!$A$17:$A$22,Expenses!L$3:L$7)</f>
        <v>0</v>
      </c>
      <c r="K19" s="42">
        <f>SUMIF(Expenses!$A$3:$A$7,'Current Working'!$A$17:$A$22,Expenses!M$3:M$7)</f>
        <v>2586208.34</v>
      </c>
      <c r="L19" s="42">
        <f>SUMIF(Expenses!$A$3:$A$7,'Current Working'!$A$17:$A$22,Expenses!N$3:N$7)</f>
        <v>2586208.34</v>
      </c>
      <c r="M19" s="46">
        <f>L19-G19</f>
        <v>-157456.66000000015</v>
      </c>
      <c r="N19" s="47">
        <f>IFERROR(M19/G19,"-")</f>
        <v>-5.7389171054046374E-2</v>
      </c>
      <c r="O19" s="41"/>
      <c r="Q19" s="42">
        <f>SUMIF(Expenses!$A$3:$A$7,'Current Working'!$A$17:$A$22,Expenses!Q$3:Q$7)</f>
        <v>0</v>
      </c>
      <c r="R19" s="42">
        <f>SUMIF(Expenses!$A$3:$A$7,'Current Working'!$A$17:$A$22,Expenses!R$3:R$7)</f>
        <v>4428030</v>
      </c>
      <c r="S19" s="42">
        <f>SUMIF(Expenses!$A$3:$A$7,'Current Working'!$A$17:$A$22,Expenses!S$3:S$7)</f>
        <v>0</v>
      </c>
      <c r="T19" s="42">
        <f>SUMIF(Expenses!$A$3:$A$7,'Current Working'!$A$17:$A$22,Expenses!T$3:T$7)</f>
        <v>0</v>
      </c>
      <c r="U19" s="42">
        <f>SUMIF(Expenses!$A$3:$A$7,'Current Working'!$A$17:$A$22,Expenses!U$3:U$7)</f>
        <v>0</v>
      </c>
      <c r="V19" s="42">
        <f>SUMIF(Expenses!$A$3:$A$7,'Current Working'!$A$17:$A$22,Expenses!V$3:V$7)</f>
        <v>4364662.79</v>
      </c>
      <c r="W19" s="42">
        <f>SUMIF(Expenses!$A$3:$A$7,'Current Working'!$A$17:$A$22,Expenses!W$3:W$7)</f>
        <v>4364662.79</v>
      </c>
      <c r="X19" s="46">
        <f>+W19-Q19</f>
        <v>4364662.79</v>
      </c>
      <c r="Y19" s="47" t="str">
        <f>IFERROR(X19/Q19,"-")</f>
        <v>-</v>
      </c>
      <c r="Z19" s="41"/>
      <c r="AA19" s="41"/>
      <c r="AB19" s="42">
        <f>SUMIF(Expenses!$A$3:$A$7,'Current Working'!$A$17:$A$22,Expenses!Z$3:Z$7)</f>
        <v>0</v>
      </c>
      <c r="AC19" s="42">
        <f>SUMIF(Expenses!$A$3:$A$7,'Current Working'!$A$17:$A$22,Expenses!AA$3:AA$7)</f>
        <v>6980695</v>
      </c>
      <c r="AD19" s="42">
        <f>SUMIF(Expenses!$A$3:$A$7,'Current Working'!$A$17:$A$22,Expenses!AB$3:AB$7)</f>
        <v>0</v>
      </c>
      <c r="AE19" s="42">
        <f>SUMIF(Expenses!$A$3:$A$7,'Current Working'!$A$17:$A$22,Expenses!AC$3:AC$7)</f>
        <v>0</v>
      </c>
      <c r="AF19" s="42">
        <f>SUMIF(Expenses!$A$3:$A$7,'Current Working'!$A$17:$A$22,Expenses!AD$3:AD$7)</f>
        <v>0</v>
      </c>
      <c r="AG19" s="42">
        <f>SUMIF(Expenses!$A$3:$A$7,'Current Working'!$A$17:$A$22,Expenses!AE$3:AE$7)</f>
        <v>2768426.46</v>
      </c>
      <c r="AH19" s="42">
        <f>SUMIF(Expenses!$A$3:$A$7,'Current Working'!$A$17:$A$22,Expenses!AF$3:AF$7)</f>
        <v>2768426.46</v>
      </c>
      <c r="AI19" s="46">
        <f>+AH19-AC19</f>
        <v>-4212268.54</v>
      </c>
      <c r="AJ19" s="47">
        <f>IFERROR(AI19/AC19,"-")</f>
        <v>-0.60341678586444469</v>
      </c>
      <c r="AK19" s="48"/>
      <c r="AL19" s="49"/>
      <c r="AM19" s="42">
        <f>SUMIF(Expenses!$A$3:$A$7,'Current Working'!$A$17:$A$22,Expenses!AI$3:AI$7)</f>
        <v>0</v>
      </c>
      <c r="AN19" s="42">
        <f>SUMIF(Expenses!$A$3:$A$7,'Current Working'!$A$17:$A$22,Expenses!AJ$3:AJ$7)</f>
        <v>0</v>
      </c>
      <c r="AO19" s="42">
        <f>SUMIF(Expenses!$A$3:$A$7,'Current Working'!$A$17:$A$22,Expenses!AK$3:AK$7)</f>
        <v>0</v>
      </c>
      <c r="AP19" s="42">
        <f>SUMIF(Expenses!$A$3:$A$7,'Current Working'!$A$17:$A$22,Expenses!AL$3:AL$7)</f>
        <v>34169.1</v>
      </c>
      <c r="AQ19" s="42">
        <f>SUMIF(Expenses!$A$3:$A$7,'Current Working'!$A$17:$A$22,Expenses!AM$3:AM$7)</f>
        <v>0</v>
      </c>
      <c r="AR19" s="42">
        <f>SUMIF(Expenses!$A$3:$A$7,'Current Working'!$A$17:$A$22,Expenses!AN$3:AN$7)</f>
        <v>0</v>
      </c>
      <c r="AS19" s="42">
        <f>SUMIF(Expenses!$A$3:$A$7,'Current Working'!$A$17:$A$22,Expenses!AO$3:AO$7)</f>
        <v>0</v>
      </c>
      <c r="AT19" s="42">
        <f>SUMIF(Expenses!$A$3:$A$7,'Current Working'!$A$17:$A$22,Expenses!AP$3:AP$7)</f>
        <v>0</v>
      </c>
      <c r="AU19" s="46">
        <f>+AT19-AN19</f>
        <v>0</v>
      </c>
      <c r="AV19" s="47" t="str">
        <f t="shared" si="6"/>
        <v>-</v>
      </c>
      <c r="AW19" s="70"/>
      <c r="AY19" s="42">
        <f>SUMIF(Expenses!$A$3:$A$7,'Current Working'!$A$17:$A$22,Expenses!AS$3:AS$7)</f>
        <v>0</v>
      </c>
      <c r="AZ19" s="46">
        <f>+AY19-AT19</f>
        <v>0</v>
      </c>
      <c r="BA19" s="47" t="str">
        <f>IFERROR(AZ19/AT19,"-")</f>
        <v>-</v>
      </c>
      <c r="BB19" s="42">
        <f>SUMIF(Expenses!$A$3:$A$7,'Current Working'!$A$17:$A$22,Expenses!AT$3:AT$7)</f>
        <v>0</v>
      </c>
      <c r="BC19" s="42">
        <f>SUMIF(Expenses!$A$3:$A$7,'Current Working'!$A$17:$A$22,Expenses!AU$3:AU$7)</f>
        <v>0</v>
      </c>
      <c r="BD19" s="42">
        <f>SUMIF(Expenses!$A$3:$A$7,'Current Working'!$A$17:$A$22,Expenses!AV$3:AV$7)</f>
        <v>0</v>
      </c>
      <c r="BE19" s="42">
        <f>SUMIF(Expenses!$A$3:$A$7,'Current Working'!$A$17:$A$22,Expenses!AW$3:AW$7)</f>
        <v>0</v>
      </c>
      <c r="BF19" s="42">
        <f>SUMIF(Expenses!$A$3:$A$7,'Current Working'!$A$17:$A$22,Expenses!AX$3:AX$7)</f>
        <v>0</v>
      </c>
      <c r="BG19" s="42">
        <f>SUMIF(Expenses!$A$3:$A$7,'Current Working'!$A$17:$A$22,Expenses!AY$3:AY$7)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106</v>
      </c>
      <c r="E20" s="41"/>
      <c r="F20" s="42">
        <f>SUMIF(Expenses!$A$3:$A$7,'Current Working'!$A$17:$A$22,Expenses!H$3:H$7)</f>
        <v>0</v>
      </c>
      <c r="G20" s="42">
        <f>SUMIF(Expenses!$A$3:$A$7,'Current Working'!$A$17:$A$22,Expenses!I$3:I$7)</f>
        <v>0</v>
      </c>
      <c r="H20" s="42">
        <f>SUMIF(Expenses!$A$3:$A$7,'Current Working'!$A$17:$A$22,Expenses!J$3:J$7)</f>
        <v>0</v>
      </c>
      <c r="I20" s="42">
        <f>SUMIF(Expenses!$A$3:$A$7,'Current Working'!$A$17:$A$22,Expenses!K$3:K$7)</f>
        <v>0</v>
      </c>
      <c r="J20" s="42">
        <f>SUMIF(Expenses!$A$3:$A$7,'Current Working'!$A$17:$A$22,Expenses!L$3:L$7)</f>
        <v>0</v>
      </c>
      <c r="K20" s="42">
        <f>SUMIF(Expenses!$A$3:$A$7,'Current Working'!$A$17:$A$22,Expenses!M$3:M$7)</f>
        <v>0</v>
      </c>
      <c r="L20" s="42">
        <f>SUMIF(Expenses!$A$3:$A$7,'Current Working'!$A$17:$A$22,Expenses!N$3:N$7)</f>
        <v>0</v>
      </c>
      <c r="M20" s="46"/>
      <c r="N20" s="47"/>
      <c r="O20" s="41"/>
      <c r="Q20" s="42">
        <f>SUMIF(Expenses!$A$3:$A$7,'Current Working'!$A$17:$A$22,Expenses!Q$3:Q$7)</f>
        <v>0</v>
      </c>
      <c r="R20" s="42">
        <f>SUMIF(Expenses!$A$3:$A$7,'Current Working'!$A$17:$A$22,Expenses!R$3:R$7)</f>
        <v>0</v>
      </c>
      <c r="S20" s="42">
        <f>SUMIF(Expenses!$A$3:$A$7,'Current Working'!$A$17:$A$22,Expenses!S$3:S$7)</f>
        <v>0</v>
      </c>
      <c r="T20" s="42">
        <f>SUMIF(Expenses!$A$3:$A$7,'Current Working'!$A$17:$A$22,Expenses!T$3:T$7)</f>
        <v>0</v>
      </c>
      <c r="U20" s="42">
        <f>SUMIF(Expenses!$A$3:$A$7,'Current Working'!$A$17:$A$22,Expenses!U$3:U$7)</f>
        <v>0</v>
      </c>
      <c r="V20" s="42">
        <f>SUMIF(Expenses!$A$3:$A$7,'Current Working'!$A$17:$A$22,Expenses!V$3:V$7)</f>
        <v>0</v>
      </c>
      <c r="W20" s="42">
        <f>SUMIF(Expenses!$A$3:$A$7,'Current Working'!$A$17:$A$22,Expenses!W$3:W$7)</f>
        <v>0</v>
      </c>
      <c r="X20" s="46"/>
      <c r="Y20" s="47"/>
      <c r="Z20" s="41"/>
      <c r="AA20" s="41"/>
      <c r="AB20" s="42">
        <f>SUMIF(Expenses!$A$3:$A$7,'Current Working'!$A$17:$A$22,Expenses!Z$3:Z$7)</f>
        <v>0</v>
      </c>
      <c r="AC20" s="42">
        <f>SUMIF(Expenses!$A$3:$A$7,'Current Working'!$A$17:$A$22,Expenses!AA$3:AA$7)</f>
        <v>0</v>
      </c>
      <c r="AD20" s="42">
        <f>SUMIF(Expenses!$A$3:$A$7,'Current Working'!$A$17:$A$22,Expenses!AB$3:AB$7)</f>
        <v>0</v>
      </c>
      <c r="AE20" s="42">
        <f>SUMIF(Expenses!$A$3:$A$7,'Current Working'!$A$17:$A$22,Expenses!AC$3:AC$7)</f>
        <v>0</v>
      </c>
      <c r="AF20" s="42">
        <f>SUMIF(Expenses!$A$3:$A$7,'Current Working'!$A$17:$A$22,Expenses!AD$3:AD$7)</f>
        <v>0</v>
      </c>
      <c r="AG20" s="42">
        <f>SUMIF(Expenses!$A$3:$A$7,'Current Working'!$A$17:$A$22,Expenses!AE$3:AE$7)</f>
        <v>0</v>
      </c>
      <c r="AH20" s="42">
        <f>SUMIF(Expenses!$A$3:$A$7,'Current Working'!$A$17:$A$22,Expenses!AF$3:AF$7)</f>
        <v>0</v>
      </c>
      <c r="AI20" s="46"/>
      <c r="AJ20" s="47"/>
      <c r="AK20" s="48"/>
      <c r="AL20" s="49"/>
      <c r="AM20" s="42">
        <f>SUMIF(Expenses!$A$3:$A$7,'Current Working'!$A$17:$A$22,Expenses!AI$3:AI$7)</f>
        <v>0</v>
      </c>
      <c r="AN20" s="42">
        <f>SUMIF(Expenses!$A$3:$A$7,'Current Working'!$A$17:$A$22,Expenses!AJ$3:AJ$7)</f>
        <v>0</v>
      </c>
      <c r="AO20" s="42">
        <f>SUMIF(Expenses!$A$3:$A$7,'Current Working'!$A$17:$A$22,Expenses!AK$3:AK$7)</f>
        <v>0</v>
      </c>
      <c r="AP20" s="42">
        <f>SUMIF(Expenses!$A$3:$A$7,'Current Working'!$A$17:$A$22,Expenses!AL$3:AL$7)</f>
        <v>0</v>
      </c>
      <c r="AQ20" s="42">
        <f>SUMIF(Expenses!$A$3:$A$7,'Current Working'!$A$17:$A$22,Expenses!AM$3:AM$7)</f>
        <v>0</v>
      </c>
      <c r="AR20" s="42">
        <f>SUMIF(Expenses!$A$3:$A$7,'Current Working'!$A$17:$A$22,Expenses!AN$3:AN$7)</f>
        <v>0</v>
      </c>
      <c r="AS20" s="42">
        <f>SUMIF(Expenses!$A$3:$A$7,'Current Working'!$A$17:$A$22,Expenses!AO$3:AO$7)</f>
        <v>0</v>
      </c>
      <c r="AT20" s="42">
        <f>SUMIF(Expenses!$A$3:$A$7,'Current Working'!$A$17:$A$22,Expenses!AP$3:AP$7)</f>
        <v>0</v>
      </c>
      <c r="AU20" s="46"/>
      <c r="AV20" s="47"/>
      <c r="AW20" s="70"/>
      <c r="AY20" s="42">
        <f>SUMIF(Expenses!$A$3:$A$7,'Current Working'!$A$17:$A$22,Expenses!AS$3:AS$7)</f>
        <v>0</v>
      </c>
      <c r="AZ20" s="46"/>
      <c r="BA20" s="47"/>
      <c r="BB20" s="42">
        <f>SUMIF(Expenses!$A$3:$A$7,'Current Working'!$A$17:$A$22,Expenses!AT$3:AT$7)</f>
        <v>0</v>
      </c>
      <c r="BC20" s="42">
        <f>SUMIF(Expenses!$A$3:$A$7,'Current Working'!$A$17:$A$22,Expenses!AU$3:AU$7)</f>
        <v>0</v>
      </c>
      <c r="BD20" s="42">
        <f>SUMIF(Expenses!$A$3:$A$7,'Current Working'!$A$17:$A$22,Expenses!AV$3:AV$7)</f>
        <v>0</v>
      </c>
      <c r="BE20" s="42">
        <f>SUMIF(Expenses!$A$3:$A$7,'Current Working'!$A$17:$A$22,Expenses!AW$3:AW$7)</f>
        <v>0</v>
      </c>
      <c r="BF20" s="42">
        <f>SUMIF(Expenses!$A$3:$A$7,'Current Working'!$A$17:$A$22,Expenses!AX$3:AX$7)</f>
        <v>0</v>
      </c>
      <c r="BG20" s="42">
        <f>SUMIF(Expenses!$A$3:$A$7,'Current Working'!$A$17:$A$22,Expenses!AY$3:AY$7)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28</v>
      </c>
      <c r="E21" s="41"/>
      <c r="F21" s="42">
        <f>SUMIF(Expenses!$A$3:$A$7,'Current Working'!$A$17:$A$22,Expenses!H$3:H$7)</f>
        <v>0</v>
      </c>
      <c r="G21" s="42">
        <f>SUMIF(Expenses!$A$3:$A$7,'Current Working'!$A$17:$A$22,Expenses!I$3:I$7)</f>
        <v>0</v>
      </c>
      <c r="H21" s="42">
        <f>SUMIF(Expenses!$A$3:$A$7,'Current Working'!$A$17:$A$22,Expenses!J$3:J$7)</f>
        <v>0</v>
      </c>
      <c r="I21" s="42">
        <f>SUMIF(Expenses!$A$3:$A$7,'Current Working'!$A$17:$A$22,Expenses!K$3:K$7)</f>
        <v>0</v>
      </c>
      <c r="J21" s="42">
        <f>SUMIF(Expenses!$A$3:$A$7,'Current Working'!$A$17:$A$22,Expenses!L$3:L$7)</f>
        <v>0</v>
      </c>
      <c r="K21" s="42">
        <f>SUMIF(Expenses!$A$3:$A$7,'Current Working'!$A$17:$A$22,Expenses!M$3:M$7)</f>
        <v>0</v>
      </c>
      <c r="L21" s="42">
        <f>SUMIF(Expenses!$A$3:$A$7,'Current Working'!$A$17:$A$22,Expenses!N$3:N$7)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SUMIF(Expenses!$A$3:$A$7,'Current Working'!$A$17:$A$22,Expenses!Q$3:Q$7)</f>
        <v>0</v>
      </c>
      <c r="R21" s="42">
        <f>SUMIF(Expenses!$A$3:$A$7,'Current Working'!$A$17:$A$22,Expenses!R$3:R$7)</f>
        <v>0</v>
      </c>
      <c r="S21" s="42">
        <f>SUMIF(Expenses!$A$3:$A$7,'Current Working'!$A$17:$A$22,Expenses!S$3:S$7)</f>
        <v>0</v>
      </c>
      <c r="T21" s="42">
        <f>SUMIF(Expenses!$A$3:$A$7,'Current Working'!$A$17:$A$22,Expenses!T$3:T$7)</f>
        <v>0</v>
      </c>
      <c r="U21" s="42">
        <f>SUMIF(Expenses!$A$3:$A$7,'Current Working'!$A$17:$A$22,Expenses!U$3:U$7)</f>
        <v>0</v>
      </c>
      <c r="V21" s="42">
        <f>SUMIF(Expenses!$A$3:$A$7,'Current Working'!$A$17:$A$22,Expenses!V$3:V$7)</f>
        <v>0</v>
      </c>
      <c r="W21" s="42">
        <f>SUMIF(Expenses!$A$3:$A$7,'Current Working'!$A$17:$A$22,Expenses!W$3:W$7)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SUMIF(Expenses!$A$3:$A$7,'Current Working'!$A$17:$A$22,Expenses!Z$3:Z$7)</f>
        <v>0</v>
      </c>
      <c r="AC21" s="42">
        <f>SUMIF(Expenses!$A$3:$A$7,'Current Working'!$A$17:$A$22,Expenses!AA$3:AA$7)</f>
        <v>0</v>
      </c>
      <c r="AD21" s="42">
        <f>SUMIF(Expenses!$A$3:$A$7,'Current Working'!$A$17:$A$22,Expenses!AB$3:AB$7)</f>
        <v>0</v>
      </c>
      <c r="AE21" s="42">
        <f>SUMIF(Expenses!$A$3:$A$7,'Current Working'!$A$17:$A$22,Expenses!AC$3:AC$7)</f>
        <v>0</v>
      </c>
      <c r="AF21" s="42">
        <f>SUMIF(Expenses!$A$3:$A$7,'Current Working'!$A$17:$A$22,Expenses!AD$3:AD$7)</f>
        <v>0</v>
      </c>
      <c r="AG21" s="42">
        <f>SUMIF(Expenses!$A$3:$A$7,'Current Working'!$A$17:$A$22,Expenses!AE$3:AE$7)</f>
        <v>0</v>
      </c>
      <c r="AH21" s="42">
        <f>SUMIF(Expenses!$A$3:$A$7,'Current Working'!$A$17:$A$22,Expenses!AF$3:AF$7)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SUMIF(Expenses!$A$3:$A$7,'Current Working'!$A$17:$A$22,Expenses!AI$3:AI$7)</f>
        <v>0</v>
      </c>
      <c r="AN21" s="42">
        <f>SUMIF(Expenses!$A$3:$A$7,'Current Working'!$A$17:$A$22,Expenses!AJ$3:AJ$7)</f>
        <v>0</v>
      </c>
      <c r="AO21" s="42">
        <f>SUMIF(Expenses!$A$3:$A$7,'Current Working'!$A$17:$A$22,Expenses!AK$3:AK$7)</f>
        <v>0</v>
      </c>
      <c r="AP21" s="42">
        <f>SUMIF(Expenses!$A$3:$A$7,'Current Working'!$A$17:$A$22,Expenses!AL$3:AL$7)</f>
        <v>0</v>
      </c>
      <c r="AQ21" s="42">
        <f>SUMIF(Expenses!$A$3:$A$7,'Current Working'!$A$17:$A$22,Expenses!AM$3:AM$7)</f>
        <v>0</v>
      </c>
      <c r="AR21" s="42">
        <f>SUMIF(Expenses!$A$3:$A$7,'Current Working'!$A$17:$A$22,Expenses!AN$3:AN$7)</f>
        <v>0</v>
      </c>
      <c r="AS21" s="42">
        <f>SUMIF(Expenses!$A$3:$A$7,'Current Working'!$A$17:$A$22,Expenses!AO$3:AO$7)</f>
        <v>0</v>
      </c>
      <c r="AT21" s="42">
        <f>SUMIF(Expenses!$A$3:$A$7,'Current Working'!$A$17:$A$22,Expenses!AP$3:AP$7)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SUMIF(Expenses!$A$3:$A$7,'Current Working'!$A$17:$A$22,Expenses!AS$3:AS$7)</f>
        <v>0</v>
      </c>
      <c r="AZ21" s="46">
        <f>+AY21-AT21</f>
        <v>0</v>
      </c>
      <c r="BA21" s="47" t="str">
        <f>IFERROR(AZ21/AT21,"-")</f>
        <v>-</v>
      </c>
      <c r="BB21" s="42">
        <f>SUMIF(Expenses!$A$3:$A$7,'Current Working'!$A$17:$A$22,Expenses!AT$3:AT$7)</f>
        <v>0</v>
      </c>
      <c r="BC21" s="42">
        <f>SUMIF(Expenses!$A$3:$A$7,'Current Working'!$A$17:$A$22,Expenses!AU$3:AU$7)</f>
        <v>0</v>
      </c>
      <c r="BD21" s="42">
        <f>SUMIF(Expenses!$A$3:$A$7,'Current Working'!$A$17:$A$22,Expenses!AV$3:AV$7)</f>
        <v>0</v>
      </c>
      <c r="BE21" s="42">
        <f>SUMIF(Expenses!$A$3:$A$7,'Current Working'!$A$17:$A$22,Expenses!AW$3:AW$7)</f>
        <v>0</v>
      </c>
      <c r="BF21" s="42">
        <f>SUMIF(Expenses!$A$3:$A$7,'Current Working'!$A$17:$A$22,Expenses!AX$3:AX$7)</f>
        <v>0</v>
      </c>
      <c r="BG21" s="42">
        <f>SUMIF(Expenses!$A$3:$A$7,'Current Working'!$A$17:$A$22,Expenses!AY$3:AY$7)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29</v>
      </c>
      <c r="E22" s="41"/>
      <c r="F22" s="42">
        <f>SUMIF(Expenses!$A$3:$A$7,'Current Working'!$A$17:$A$22,Expenses!H$3:H$7)</f>
        <v>1386755</v>
      </c>
      <c r="G22" s="42">
        <f>SUMIF(Expenses!$A$3:$A$7,'Current Working'!$A$17:$A$22,Expenses!I$3:I$7)</f>
        <v>6105365</v>
      </c>
      <c r="H22" s="42">
        <f>SUMIF(Expenses!$A$3:$A$7,'Current Working'!$A$17:$A$22,Expenses!J$3:J$7)</f>
        <v>0</v>
      </c>
      <c r="I22" s="42">
        <f>SUMIF(Expenses!$A$3:$A$7,'Current Working'!$A$17:$A$22,Expenses!K$3:K$7)</f>
        <v>0</v>
      </c>
      <c r="J22" s="42">
        <f>SUMIF(Expenses!$A$3:$A$7,'Current Working'!$A$17:$A$22,Expenses!L$3:L$7)</f>
        <v>0</v>
      </c>
      <c r="K22" s="42">
        <f>SUMIF(Expenses!$A$3:$A$7,'Current Working'!$A$17:$A$22,Expenses!M$3:M$7)</f>
        <v>5315946.8499999996</v>
      </c>
      <c r="L22" s="42">
        <f>SUMIF(Expenses!$A$3:$A$7,'Current Working'!$A$17:$A$22,Expenses!N$3:N$7)</f>
        <v>5315946.8499999996</v>
      </c>
      <c r="M22" s="46">
        <f>L22-G22</f>
        <v>-789418.15000000037</v>
      </c>
      <c r="N22" s="47">
        <f>IFERROR(M22/G22,"-")</f>
        <v>-0.12929909186428665</v>
      </c>
      <c r="O22" s="41"/>
      <c r="Q22" s="42">
        <f>SUMIF(Expenses!$A$3:$A$7,'Current Working'!$A$17:$A$22,Expenses!Q$3:Q$7)</f>
        <v>0</v>
      </c>
      <c r="R22" s="42">
        <f>SUMIF(Expenses!$A$3:$A$7,'Current Working'!$A$17:$A$22,Expenses!R$3:R$7)</f>
        <v>5312110</v>
      </c>
      <c r="S22" s="42">
        <f>SUMIF(Expenses!$A$3:$A$7,'Current Working'!$A$17:$A$22,Expenses!S$3:S$7)</f>
        <v>0</v>
      </c>
      <c r="T22" s="42">
        <f>SUMIF(Expenses!$A$3:$A$7,'Current Working'!$A$17:$A$22,Expenses!T$3:T$7)</f>
        <v>0</v>
      </c>
      <c r="U22" s="42">
        <f>SUMIF(Expenses!$A$3:$A$7,'Current Working'!$A$17:$A$22,Expenses!U$3:U$7)</f>
        <v>0</v>
      </c>
      <c r="V22" s="42">
        <f>SUMIF(Expenses!$A$3:$A$7,'Current Working'!$A$17:$A$22,Expenses!V$3:V$7)</f>
        <v>5087311.4000000004</v>
      </c>
      <c r="W22" s="42">
        <f>SUMIF(Expenses!$A$3:$A$7,'Current Working'!$A$17:$A$22,Expenses!W$3:W$7)</f>
        <v>5087311.4000000004</v>
      </c>
      <c r="X22" s="46">
        <f>+W22-Q22</f>
        <v>5087311.4000000004</v>
      </c>
      <c r="Y22" s="72">
        <f>IFERROR(X22/L22,"-")</f>
        <v>0.95699064410322321</v>
      </c>
      <c r="Z22" s="41"/>
      <c r="AA22" s="41"/>
      <c r="AB22" s="42">
        <f>SUMIF(Expenses!$A$3:$A$7,'Current Working'!$A$17:$A$22,Expenses!Z$3:Z$7)</f>
        <v>14916030</v>
      </c>
      <c r="AC22" s="42">
        <f>SUMIF(Expenses!$A$3:$A$7,'Current Working'!$A$17:$A$22,Expenses!AA$3:AA$7)</f>
        <v>17387310</v>
      </c>
      <c r="AD22" s="42">
        <f>SUMIF(Expenses!$A$3:$A$7,'Current Working'!$A$17:$A$22,Expenses!AB$3:AB$7)</f>
        <v>0</v>
      </c>
      <c r="AE22" s="42">
        <f>SUMIF(Expenses!$A$3:$A$7,'Current Working'!$A$17:$A$22,Expenses!AC$3:AC$7)</f>
        <v>0</v>
      </c>
      <c r="AF22" s="42">
        <f>SUMIF(Expenses!$A$3:$A$7,'Current Working'!$A$17:$A$22,Expenses!AD$3:AD$7)</f>
        <v>0</v>
      </c>
      <c r="AG22" s="42">
        <f>SUMIF(Expenses!$A$3:$A$7,'Current Working'!$A$17:$A$22,Expenses!AE$3:AE$7)</f>
        <v>17350897.300000001</v>
      </c>
      <c r="AH22" s="42">
        <f>SUMIF(Expenses!$A$3:$A$7,'Current Working'!$A$17:$A$22,Expenses!AF$3:AF$7)</f>
        <v>17350897.300000001</v>
      </c>
      <c r="AI22" s="46">
        <f>+AH22-AC22</f>
        <v>-36412.699999999255</v>
      </c>
      <c r="AJ22" s="47">
        <f>IFERROR(AI22/AC22,"-")</f>
        <v>-2.094211237966037E-3</v>
      </c>
      <c r="AK22" s="48"/>
      <c r="AL22" s="49"/>
      <c r="AM22" s="42">
        <f>SUMIF(Expenses!$A$3:$A$7,'Current Working'!$A$17:$A$22,Expenses!AI$3:AI$7)</f>
        <v>0</v>
      </c>
      <c r="AN22" s="42">
        <f>SUMIF(Expenses!$A$3:$A$7,'Current Working'!$A$17:$A$22,Expenses!AJ$3:AJ$7)</f>
        <v>0</v>
      </c>
      <c r="AO22" s="42">
        <f>SUMIF(Expenses!$A$3:$A$7,'Current Working'!$A$17:$A$22,Expenses!AK$3:AK$7)</f>
        <v>0</v>
      </c>
      <c r="AP22" s="42">
        <f>SUMIF(Expenses!$A$3:$A$7,'Current Working'!$A$17:$A$22,Expenses!AL$3:AL$7)</f>
        <v>0</v>
      </c>
      <c r="AQ22" s="42">
        <f>SUMIF(Expenses!$A$3:$A$7,'Current Working'!$A$17:$A$22,Expenses!AM$3:AM$7)</f>
        <v>0</v>
      </c>
      <c r="AR22" s="42">
        <f>SUMIF(Expenses!$A$3:$A$7,'Current Working'!$A$17:$A$22,Expenses!AN$3:AN$7)</f>
        <v>0</v>
      </c>
      <c r="AS22" s="42">
        <f>SUMIF(Expenses!$A$3:$A$7,'Current Working'!$A$17:$A$22,Expenses!AO$3:AO$7)</f>
        <v>0</v>
      </c>
      <c r="AT22" s="42">
        <f>SUMIF(Expenses!$A$3:$A$7,'Current Working'!$A$17:$A$22,Expenses!AP$3:AP$7)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SUMIF(Expenses!$A$3:$A$7,'Current Working'!$A$17:$A$22,Expenses!AS$3:AS$7)</f>
        <v>0</v>
      </c>
      <c r="AZ22" s="46">
        <f>+AY22-AT22</f>
        <v>0</v>
      </c>
      <c r="BA22" s="47" t="str">
        <f>IFERROR(AZ22/AT22,"-")</f>
        <v>-</v>
      </c>
      <c r="BB22" s="42">
        <f>SUMIF(Expenses!$A$3:$A$7,'Current Working'!$A$17:$A$22,Expenses!AT$3:AT$7)</f>
        <v>0</v>
      </c>
      <c r="BC22" s="42">
        <f>SUMIF(Expenses!$A$3:$A$7,'Current Working'!$A$17:$A$22,Expenses!AU$3:AU$7)</f>
        <v>0</v>
      </c>
      <c r="BD22" s="42">
        <f>SUMIF(Expenses!$A$3:$A$7,'Current Working'!$A$17:$A$22,Expenses!AV$3:AV$7)</f>
        <v>0</v>
      </c>
      <c r="BE22" s="42">
        <f>SUMIF(Expenses!$A$3:$A$7,'Current Working'!$A$17:$A$22,Expenses!AW$3:AW$7)</f>
        <v>0</v>
      </c>
      <c r="BF22" s="42">
        <f>SUMIF(Expenses!$A$3:$A$7,'Current Working'!$A$17:$A$22,Expenses!AX$3:AX$7)</f>
        <v>0</v>
      </c>
      <c r="BG22" s="42">
        <f>SUMIF(Expenses!$A$3:$A$7,'Current Working'!$A$17:$A$22,Expenses!AY$3:AY$7)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30</v>
      </c>
      <c r="D23" s="75"/>
      <c r="E23" s="62"/>
      <c r="F23" s="76">
        <f t="shared" ref="F23:L23" si="7">SUM(F17:F22)</f>
        <v>1386755</v>
      </c>
      <c r="G23" s="77">
        <f t="shared" si="7"/>
        <v>8849030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7902155.1899999995</v>
      </c>
      <c r="L23" s="77">
        <f t="shared" si="7"/>
        <v>7902155.1899999995</v>
      </c>
      <c r="M23" s="78">
        <f>L23-G23</f>
        <v>-946874.81000000052</v>
      </c>
      <c r="N23" s="47">
        <f>IFERROR(M23/G23,"-")</f>
        <v>-0.10700323199265914</v>
      </c>
      <c r="O23" s="41"/>
      <c r="Q23" s="77">
        <f t="shared" ref="Q23:X23" si="8">SUM(Q17:Q22)</f>
        <v>0</v>
      </c>
      <c r="R23" s="77">
        <f t="shared" si="8"/>
        <v>9740140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9451974.1900000013</v>
      </c>
      <c r="W23" s="77">
        <f t="shared" si="8"/>
        <v>9451974.1900000013</v>
      </c>
      <c r="X23" s="76">
        <f t="shared" si="8"/>
        <v>9451974.1900000013</v>
      </c>
      <c r="Y23" s="47" t="str">
        <f>IFERROR(X23/Q23,"-")</f>
        <v>-</v>
      </c>
      <c r="Z23" s="41"/>
      <c r="AA23" s="41"/>
      <c r="AB23" s="76">
        <f t="shared" ref="AB23:AI23" si="9">SUM(AB17:AB22)</f>
        <v>14916030</v>
      </c>
      <c r="AC23" s="77">
        <f t="shared" si="9"/>
        <v>24368005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20119323.760000002</v>
      </c>
      <c r="AH23" s="77">
        <f t="shared" si="9"/>
        <v>20119323.760000002</v>
      </c>
      <c r="AI23" s="77">
        <f t="shared" si="9"/>
        <v>-4248681.2399999993</v>
      </c>
      <c r="AJ23" s="47">
        <f>IFERROR(AI23/AC23,"-")</f>
        <v>-0.17435490677222035</v>
      </c>
      <c r="AK23" s="68"/>
      <c r="AL23" s="79"/>
      <c r="AM23" s="76">
        <f t="shared" ref="AM23:AU23" si="10">SUM(AM17:AM22)</f>
        <v>0</v>
      </c>
      <c r="AN23" s="77">
        <f t="shared" si="10"/>
        <v>0</v>
      </c>
      <c r="AO23" s="77">
        <f t="shared" si="10"/>
        <v>0</v>
      </c>
      <c r="AP23" s="77">
        <f t="shared" si="10"/>
        <v>34169.1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0</v>
      </c>
      <c r="AV23" s="47" t="str">
        <f t="shared" si="6"/>
        <v>-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31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111</v>
      </c>
      <c r="E26" s="62"/>
      <c r="F26" s="42">
        <f>SUMIF(Revenues!$A$3:$A$5,'Current Working'!$A$26:$A$27,Revenues!H$3:H$5)</f>
        <v>0</v>
      </c>
      <c r="G26" s="42">
        <f>SUMIF(Revenues!$A$3:$A$5,'Current Working'!$A$26:$A$27,Revenues!I$3:I$5)</f>
        <v>0</v>
      </c>
      <c r="H26" s="42">
        <f>SUMIF(Revenues!$A$3:$A$5,'Current Working'!$A$26:$A$27,Revenues!J$3:J$5)</f>
        <v>0</v>
      </c>
      <c r="I26" s="42">
        <f>SUMIF(Revenues!$A$3:$A$5,'Current Working'!$A$26:$A$27,Revenues!K$3:K$5)</f>
        <v>0</v>
      </c>
      <c r="J26" s="42">
        <f>SUMIF(Revenues!$A$3:$A$5,'Current Working'!$A$26:$A$27,Revenues!L$3:L$5)</f>
        <v>0</v>
      </c>
      <c r="K26" s="42">
        <f>SUMIF(Revenues!$A$3:$A$5,'Current Working'!$A$26:$A$27,Revenues!M$3:M$5)</f>
        <v>0</v>
      </c>
      <c r="L26" s="42">
        <f>SUMIF(Revenues!$A$3:$A$5,'Current Working'!$A$26:$A$27,Revenues!N$3:N$5)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SUMIF(Revenues!$A$3:$A$5,'Current Working'!$A$26:$A$27,Revenues!Q$3:Q$5)</f>
        <v>0</v>
      </c>
      <c r="R26" s="42">
        <f>SUMIF(Revenues!$A$3:$A$5,'Current Working'!$A$26:$A$27,Revenues!R$3:R$5)</f>
        <v>0</v>
      </c>
      <c r="S26" s="42">
        <f>SUMIF(Revenues!$A$3:$A$5,'Current Working'!$A$26:$A$27,Revenues!S$3:S$5)</f>
        <v>0</v>
      </c>
      <c r="T26" s="42">
        <f>SUMIF(Revenues!$A$3:$A$5,'Current Working'!$A$26:$A$27,Revenues!T$3:T$5)</f>
        <v>0</v>
      </c>
      <c r="U26" s="42">
        <f>SUMIF(Revenues!$A$3:$A$5,'Current Working'!$A$26:$A$27,Revenues!U$3:U$5)</f>
        <v>0</v>
      </c>
      <c r="V26" s="42">
        <f>SUMIF(Revenues!$A$3:$A$5,'Current Working'!$A$26:$A$27,Revenues!V$3:V$5)</f>
        <v>0</v>
      </c>
      <c r="W26" s="42">
        <f>SUMIF(Revenues!$A$3:$A$5,'Current Working'!$A$26:$A$27,Revenues!W$3:W$5)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SUMIF(Revenues!$A$3:$A$5,'Current Working'!$A$26,Revenues!Z$3:Z$5)</f>
        <v>0</v>
      </c>
      <c r="AC26" s="42">
        <f>SUMIF(Revenues!$A$3:$A$5,'Current Working'!$A$26,Revenues!AA$3:AA$5)</f>
        <v>0</v>
      </c>
      <c r="AD26" s="42">
        <f>SUMIF(Revenues!$A$3:$A$5,'Current Working'!$A$26,Revenues!AB$3:AB$5)</f>
        <v>0</v>
      </c>
      <c r="AE26" s="42">
        <f>SUMIF(Revenues!$A$3:$A$5,'Current Working'!$A$26,Revenues!AC$3:AC$5)</f>
        <v>0</v>
      </c>
      <c r="AF26" s="42">
        <f>SUMIF(Revenues!$A$3:$A$5,'Current Working'!$A$26,Revenues!AD$3:AD$5)</f>
        <v>0</v>
      </c>
      <c r="AG26" s="42">
        <f>SUMIF(Revenues!$A$3:$A$5,'Current Working'!$A$26,Revenues!AE$3:AE$5)</f>
        <v>0</v>
      </c>
      <c r="AH26" s="42">
        <f>SUMIF(Revenues!$A$3:$A$5,'Current Working'!$A$26,Revenues!AF$3:AF$5)</f>
        <v>0</v>
      </c>
      <c r="AI26" s="46"/>
      <c r="AJ26" s="47"/>
      <c r="AK26" s="68"/>
      <c r="AL26" s="79"/>
      <c r="AM26" s="42">
        <f>SUMIF(Revenues!$A$3:$A$5,'Current Working'!$A$26,Revenues!AI$3:AI$5)</f>
        <v>0</v>
      </c>
      <c r="AN26" s="42">
        <f>SUMIF(Revenues!$A$3:$A$5,'Current Working'!$A$26,Revenues!AJ$3:AJ$5)</f>
        <v>0</v>
      </c>
      <c r="AO26" s="42">
        <f>SUMIF(Revenues!$A$3:$A$5,'Current Working'!$A$26,Revenues!AK$3:AK$5)</f>
        <v>0</v>
      </c>
      <c r="AP26" s="42">
        <f>SUMIF(Revenues!$A$3:$A$5,'Current Working'!$A$26,Revenues!AL$3:AL$5)</f>
        <v>0</v>
      </c>
      <c r="AQ26" s="42">
        <f>SUMIF(Revenues!$A$3:$A$5,'Current Working'!$A$26,Revenues!AM$3:AM$5)</f>
        <v>0</v>
      </c>
      <c r="AR26" s="42">
        <f>SUMIF(Revenues!$A$3:$A$5,'Current Working'!$A$26,Revenues!AN$3:AN$5)</f>
        <v>0</v>
      </c>
      <c r="AS26" s="42">
        <f>SUMIF(Revenues!$A$3:$A$5,'Current Working'!$A$26,Revenues!AO$3:AO$5)</f>
        <v>0</v>
      </c>
      <c r="AT26" s="42">
        <f>SUMIF(Revenues!$A$3:$A$5,'Current Working'!$A$26,Revenues!AP$3:AP$5)</f>
        <v>0</v>
      </c>
      <c r="AU26" s="46">
        <f>+AT26-AN26</f>
        <v>0</v>
      </c>
      <c r="AV26" s="47" t="str">
        <f>IFERROR(AU26/AF26,"-")</f>
        <v>-</v>
      </c>
      <c r="AW26" s="68"/>
      <c r="AY26" s="42">
        <f>SUMIF(Revenues!$A$3:$A$5,'Current Working'!$A$26,Revenues!AS$3:AS$5)</f>
        <v>0</v>
      </c>
      <c r="AZ26" s="46">
        <f>+AY26-AT26</f>
        <v>0</v>
      </c>
      <c r="BA26" s="47" t="str">
        <f>IFERROR(AZ26/AM26,"-")</f>
        <v>-</v>
      </c>
      <c r="BB26" s="42">
        <f>SUMIF(Revenues!$A$3:$A$5,'Current Working'!$A$26,Revenues!AT$3:AT$5)</f>
        <v>0</v>
      </c>
      <c r="BC26" s="42">
        <f>SUMIF(Revenues!$A$3:$A$5,'Current Working'!$A$26,Revenues!AU$3:AU$5)</f>
        <v>0</v>
      </c>
      <c r="BD26" s="42">
        <f>SUMIF(Revenues!$A$3:$A$5,'Current Working'!$A$26,Revenues!AV$3:AV$5)</f>
        <v>0</v>
      </c>
      <c r="BE26" s="42">
        <f>SUMIF(Revenues!$A$3:$A$5,'Current Working'!$A$26,Revenues!AW$3:AW$5)</f>
        <v>0</v>
      </c>
      <c r="BF26" s="42">
        <f>SUMIF(Revenues!$A$3:$A$5,'Current Working'!$A$26,Revenues!AX$3:AX$5)</f>
        <v>0</v>
      </c>
      <c r="BG26" s="42">
        <f>SUMIF(Revenues!$A$3:$A$5,'Current Working'!$A$26,Revenues!AY$3:AY$5)</f>
        <v>0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112</v>
      </c>
      <c r="E27" s="62"/>
      <c r="F27" s="42">
        <f>SUMIF(Revenues!$A$3:$A$5,'Current Working'!$A$26:$A$27,Revenues!H$3:H$5)</f>
        <v>0</v>
      </c>
      <c r="G27" s="42">
        <f>SUMIF(Revenues!$A$3:$A$5,'Current Working'!$A$26:$A$27,Revenues!I$3:I$5)</f>
        <v>0</v>
      </c>
      <c r="H27" s="42">
        <f>SUMIF(Revenues!$A$3:$A$5,'Current Working'!$A$26:$A$27,Revenues!J$3:J$5)</f>
        <v>0</v>
      </c>
      <c r="I27" s="42">
        <f>SUMIF(Revenues!$A$3:$A$5,'Current Working'!$A$26:$A$27,Revenues!K$3:K$5)</f>
        <v>0</v>
      </c>
      <c r="J27" s="42">
        <f>SUMIF(Revenues!$A$3:$A$5,'Current Working'!$A$26:$A$27,Revenues!L$3:L$5)</f>
        <v>0</v>
      </c>
      <c r="K27" s="42">
        <f>SUMIF(Revenues!$A$3:$A$5,'Current Working'!$A$26:$A$27,Revenues!M$3:M$5)</f>
        <v>0</v>
      </c>
      <c r="L27" s="42">
        <f>SUMIF(Revenues!$A$3:$A$5,'Current Working'!$A$26:$A$27,Revenues!N$3:N$5)</f>
        <v>0</v>
      </c>
      <c r="M27" s="46"/>
      <c r="N27" s="47"/>
      <c r="O27" s="41"/>
      <c r="Q27" s="42">
        <f>SUMIF(Revenues!$A$3:$A$5,'Current Working'!$A$26:$A$27,Revenues!Q$3:Q$5)</f>
        <v>0</v>
      </c>
      <c r="R27" s="42">
        <f>SUMIF(Revenues!$A$3:$A$5,'Current Working'!$A$26:$A$27,Revenues!R$3:R$5)</f>
        <v>0</v>
      </c>
      <c r="S27" s="42">
        <f>SUMIF(Revenues!$A$3:$A$5,'Current Working'!$A$26:$A$27,Revenues!S$3:S$5)</f>
        <v>0</v>
      </c>
      <c r="T27" s="42">
        <f>SUMIF(Revenues!$A$3:$A$5,'Current Working'!$A$26:$A$27,Revenues!T$3:T$5)</f>
        <v>0</v>
      </c>
      <c r="U27" s="42">
        <f>SUMIF(Revenues!$A$3:$A$5,'Current Working'!$A$26:$A$27,Revenues!U$3:U$5)</f>
        <v>0</v>
      </c>
      <c r="V27" s="42">
        <f>SUMIF(Revenues!$A$3:$A$5,'Current Working'!$A$26:$A$27,Revenues!V$3:V$5)</f>
        <v>0</v>
      </c>
      <c r="W27" s="42">
        <f>SUMIF(Revenues!$A$3:$A$5,'Current Working'!$A$26:$A$27,Revenues!W$3:W$5)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>SUMIF(Revenues!$A$3:$A$5,'Current Working'!$A$26,Revenues!AI$3:AI$5)</f>
        <v>0</v>
      </c>
      <c r="AN27" s="42">
        <f>SUMIF(Revenues!$A$3:$A$5,'Current Working'!$A$26,Revenues!AJ$3:AJ$5)</f>
        <v>0</v>
      </c>
      <c r="AO27" s="42">
        <f>SUMIF(Revenues!$A$3:$A$5,'Current Working'!$A$26,Revenues!AK$3:AK$5)</f>
        <v>0</v>
      </c>
      <c r="AP27" s="42">
        <f>SUMIF(Revenues!$A$3:$A$5,'Current Working'!$A$26,Revenues!AL$3:AL$5)</f>
        <v>0</v>
      </c>
      <c r="AQ27" s="42">
        <f>SUMIF(Revenues!$A$3:$A$5,'Current Working'!$A$26,Revenues!AM$3:AM$5)</f>
        <v>0</v>
      </c>
      <c r="AR27" s="42">
        <f>SUMIF(Revenues!$A$3:$A$5,'Current Working'!$A$26,Revenues!AN$3:AN$5)</f>
        <v>0</v>
      </c>
      <c r="AS27" s="42">
        <f>SUMIF(Revenues!$A$3:$A$5,'Current Working'!$A$26,Revenues!AO$3:AO$5)</f>
        <v>0</v>
      </c>
      <c r="AT27" s="42">
        <f>SUMIF(Revenues!$A$3:$A$5,'Current Working'!$A$26,Revenues!AP$3:AP$5)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32</v>
      </c>
      <c r="E28" s="62"/>
      <c r="F28" s="42">
        <f>SUMIF(Expenses!$A$3:$A$7,'Current Working'!$A$28,Expenses!H$3:H$7)</f>
        <v>0</v>
      </c>
      <c r="G28" s="42">
        <f>SUMIF(Expenses!$A$3:$A$7,'Current Working'!$A$28,Expenses!I$3:I$7)</f>
        <v>0</v>
      </c>
      <c r="H28" s="42">
        <f>SUMIF(Expenses!$A$3:$A$7,'Current Working'!$A$28,Expenses!J$3:J$7)</f>
        <v>0</v>
      </c>
      <c r="I28" s="42">
        <f>SUMIF(Expenses!$A$3:$A$7,'Current Working'!$A$28,Expenses!K$3:K$7)</f>
        <v>0</v>
      </c>
      <c r="J28" s="42">
        <f>SUMIF(Expenses!$A$3:$A$7,'Current Working'!$A$28,Expenses!L$3:L$7)</f>
        <v>0</v>
      </c>
      <c r="K28" s="42">
        <f>SUMIF(Expenses!$A$3:$A$7,'Current Working'!$A$28,Expenses!M$3:M$7)</f>
        <v>0</v>
      </c>
      <c r="L28" s="42">
        <f>-SUMIF(Expenses!$A$3:$A$7,'Current Working'!$A$28,Expenses!N$3:N$7)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-SUMIF(Expenses!$A$3:$A$7,'Current Working'!$A$28,Expenses!Q$3:Q$7)</f>
        <v>0</v>
      </c>
      <c r="R28" s="42">
        <f>-SUMIF(Expenses!$A$3:$A$7,'Current Working'!$A$28,Expenses!R$3:R$7)</f>
        <v>0</v>
      </c>
      <c r="S28" s="42">
        <f>-SUMIF(Expenses!$A$3:$A$7,'Current Working'!$A$28,Expenses!S$3:S$7)</f>
        <v>0</v>
      </c>
      <c r="T28" s="42">
        <f>-SUMIF(Expenses!$A$3:$A$7,'Current Working'!$A$28,Expenses!T$3:T$7)</f>
        <v>0</v>
      </c>
      <c r="U28" s="42">
        <f>-SUMIF(Expenses!$A$3:$A$7,'Current Working'!$A$28,Expenses!U$3:U$7)</f>
        <v>0</v>
      </c>
      <c r="V28" s="42">
        <f>-SUMIF(Expenses!$A$3:$A$7,'Current Working'!$A$28,Expenses!V$3:V$7)</f>
        <v>0</v>
      </c>
      <c r="W28" s="42">
        <f>-SUMIF(Expenses!$A$3:$A$7,'Current Working'!$A$28,Expenses!W$3:W$7)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-SUMIF(Expenses!$A$3:$A$7,'Current Working'!$A$28,Expenses!Z$3:Z$7)</f>
        <v>0</v>
      </c>
      <c r="AC28" s="42">
        <f>-SUMIF(Expenses!$A$3:$A$7,'Current Working'!$A$28,Expenses!AA$3:AA$7)</f>
        <v>0</v>
      </c>
      <c r="AD28" s="42">
        <f>-SUMIF(Expenses!$A$3:$A$7,'Current Working'!$A$28,Expenses!AB$3:AB$7)</f>
        <v>0</v>
      </c>
      <c r="AE28" s="42">
        <f>-SUMIF(Expenses!$A$3:$A$7,'Current Working'!$A$28,Expenses!AC$3:AC$7)</f>
        <v>0</v>
      </c>
      <c r="AF28" s="42">
        <f>-SUMIF(Expenses!$A$3:$A$7,'Current Working'!$A$28,Expenses!AD$3:AD$7)</f>
        <v>0</v>
      </c>
      <c r="AG28" s="42">
        <f>-SUMIF(Expenses!$A$3:$A$7,'Current Working'!$A$28,Expenses!AE$3:AE$7)</f>
        <v>0</v>
      </c>
      <c r="AH28" s="42">
        <f>-SUMIF(Expenses!$A$3:$A$7,'Current Working'!$A$28,Expenses!AF$3:AF$7)</f>
        <v>0</v>
      </c>
      <c r="AI28" s="46"/>
      <c r="AJ28" s="47"/>
      <c r="AK28" s="68"/>
      <c r="AL28" s="79"/>
      <c r="AM28" s="81">
        <f>SUMIF(Expenses!$A$3:$A$7,'Current Working'!$A$17:$A$22,Expenses!AI$3:AI$7)</f>
        <v>0</v>
      </c>
      <c r="AN28" s="81">
        <f>SUMIF(Expenses!$A$3:$A$7,'Current Working'!$A$17:$A$22,Expenses!AJ$3:AJ$7)</f>
        <v>0</v>
      </c>
      <c r="AO28" s="81">
        <f>SUMIF(Expenses!$A$3:$A$7,'Current Working'!$A$17:$A$22,Expenses!AK$3:AK$7)</f>
        <v>0</v>
      </c>
      <c r="AP28" s="42">
        <f>SUMIF(Expenses!$A$3:$A$7,'Current Working'!$A$17:$A$22,Expenses!AL$3:AL$7)</f>
        <v>0</v>
      </c>
      <c r="AQ28" s="42">
        <f>SUMIF(Expenses!$A$3:$A$7,'Current Working'!$A$17:$A$22,Expenses!AM$3:AM$7)</f>
        <v>0</v>
      </c>
      <c r="AR28" s="42">
        <f>SUMIF(Expenses!$A$3:$A$7,'Current Working'!$A$17:$A$22,Expenses!AN$3:AN$7)</f>
        <v>0</v>
      </c>
      <c r="AS28" s="42">
        <f>SUMIF(Expenses!$A$3:$A$7,'Current Working'!$A$17:$A$22,Expenses!AO$3:AO$7)</f>
        <v>0</v>
      </c>
      <c r="AT28" s="42">
        <f>SUMIF(Expenses!$A$3:$A$7,'Current Working'!$A$17:$A$22,Expenses!AP$3:AP$7)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-SUMIF(Expenses!$A$3:$A$7,'Current Working'!$A$28,Expenses!AS$3:AS$7)</f>
        <v>0</v>
      </c>
      <c r="AZ28" s="82">
        <f>+AY28-AT28</f>
        <v>0</v>
      </c>
      <c r="BA28" s="47" t="str">
        <f>IFERROR(AZ28/AM28,"-")</f>
        <v>-</v>
      </c>
      <c r="BB28" s="81">
        <f>-SUMIF(Expenses!$A$3:$A$7,'Current Working'!$A$28,Expenses!AT$3:AT$7)</f>
        <v>0</v>
      </c>
      <c r="BC28" s="81">
        <f>-SUMIF(Expenses!$A$3:$A$7,'Current Working'!$A$28,Expenses!AU$3:AU$7)</f>
        <v>0</v>
      </c>
      <c r="BD28" s="81">
        <f>-SUMIF(Expenses!$A$3:$A$7,'Current Working'!$A$28,Expenses!AV$3:AV$7)</f>
        <v>0</v>
      </c>
      <c r="BE28" s="81">
        <f>-SUMIF(Expenses!$A$3:$A$7,'Current Working'!$A$28,Expenses!AW$3:AW$7)</f>
        <v>0</v>
      </c>
      <c r="BF28" s="81">
        <f>-SUMIF(Expenses!$A$3:$A$7,'Current Working'!$A$28,Expenses!AX$3:AX$7)</f>
        <v>0</v>
      </c>
      <c r="BG28" s="81">
        <f>-SUMIF(Expenses!$A$3:$A$7,'Current Working'!$A$28,Expenses!AY$3:AY$7)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33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0</v>
      </c>
      <c r="AC29" s="77">
        <f t="shared" ref="AC29" si="15">SUM(AC26:AC28)</f>
        <v>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86">
        <f>SUM(AM26:AM28)</f>
        <v>0</v>
      </c>
      <c r="AN29" s="83">
        <f t="shared" ref="AN29:AT29" si="21">SUM(AN26:AN28)</f>
        <v>0</v>
      </c>
      <c r="AO29" s="83"/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>
        <f>SUM(AY26:AY28)</f>
        <v>0</v>
      </c>
      <c r="AZ29" s="46">
        <f>+AY29-AT29</f>
        <v>0</v>
      </c>
      <c r="BA29" s="47" t="str">
        <f>IFERROR(AZ29/AM29,"-")</f>
        <v>-</v>
      </c>
      <c r="BB29" s="83">
        <f t="shared" ref="BB29:BG29" si="22">SUM(BB26:BB28)</f>
        <v>0</v>
      </c>
      <c r="BC29" s="83">
        <f t="shared" si="22"/>
        <v>0</v>
      </c>
      <c r="BD29" s="83">
        <f t="shared" si="22"/>
        <v>0</v>
      </c>
      <c r="BE29" s="83">
        <f t="shared" si="22"/>
        <v>0</v>
      </c>
      <c r="BF29" s="83">
        <f t="shared" si="22"/>
        <v>0</v>
      </c>
      <c r="BG29" s="83">
        <f t="shared" si="22"/>
        <v>0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34</v>
      </c>
      <c r="C31" s="39"/>
      <c r="D31" s="75"/>
      <c r="E31" s="62"/>
      <c r="F31" s="84">
        <f>+F14-F23</f>
        <v>0</v>
      </c>
      <c r="G31" s="83">
        <f>+G14-G23</f>
        <v>619200</v>
      </c>
      <c r="H31" s="62"/>
      <c r="I31" s="62"/>
      <c r="J31" s="62"/>
      <c r="K31" s="62"/>
      <c r="L31" s="83">
        <f>+L14-L23</f>
        <v>676856.06000000052</v>
      </c>
      <c r="M31" s="83">
        <f>+M14-M23</f>
        <v>57656.060000000522</v>
      </c>
      <c r="N31" s="62"/>
      <c r="O31" s="41"/>
      <c r="Q31" s="83">
        <f t="shared" ref="Q31:W31" si="23">+Q14-Q23</f>
        <v>0</v>
      </c>
      <c r="R31" s="83">
        <f t="shared" si="23"/>
        <v>22370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4.4499999992549419</v>
      </c>
      <c r="W31" s="83">
        <f t="shared" si="23"/>
        <v>4.4499999992549419</v>
      </c>
      <c r="X31" s="62"/>
      <c r="Y31" s="63"/>
      <c r="Z31" s="41"/>
      <c r="AA31" s="41"/>
      <c r="AB31" s="84">
        <f>+AB14-AB23</f>
        <v>0</v>
      </c>
      <c r="AC31" s="83">
        <f>+AC14-AC23</f>
        <v>-9451975</v>
      </c>
      <c r="AD31" s="83">
        <f>+AD14-AD23</f>
        <v>0</v>
      </c>
      <c r="AE31" s="83">
        <f>+AE14-AE23</f>
        <v>0</v>
      </c>
      <c r="AF31" s="83">
        <f>+AF14-AF23</f>
        <v>0</v>
      </c>
      <c r="AG31" s="62"/>
      <c r="AH31" s="83">
        <f>+AH14-AH23</f>
        <v>-6530333.3500000015</v>
      </c>
      <c r="AI31" s="62"/>
      <c r="AJ31" s="63"/>
      <c r="AK31" s="68"/>
      <c r="AL31" s="79"/>
      <c r="AM31" s="84">
        <f>+AM14-AM23</f>
        <v>14916030</v>
      </c>
      <c r="AN31" s="83">
        <f>+AN14-AN23</f>
        <v>14916030</v>
      </c>
      <c r="AO31" s="83"/>
      <c r="AP31" s="83">
        <f>+AP14-AP23</f>
        <v>-32179.62</v>
      </c>
      <c r="AQ31" s="83">
        <f>+AQ14-AQ23</f>
        <v>0</v>
      </c>
      <c r="AR31" s="83">
        <f>+AR14-AR23</f>
        <v>0</v>
      </c>
      <c r="AS31" s="62"/>
      <c r="AT31" s="83">
        <f>+AT14-AT23</f>
        <v>0</v>
      </c>
      <c r="AU31" s="62"/>
      <c r="AV31" s="63"/>
      <c r="AW31" s="68"/>
      <c r="AY31" s="84">
        <f>+AY14-AY23</f>
        <v>0</v>
      </c>
      <c r="AZ31" s="62"/>
      <c r="BA31" s="63"/>
      <c r="BB31" s="83">
        <f>+BB14-BB23</f>
        <v>0</v>
      </c>
      <c r="BC31" s="83">
        <f>+BC14-BC23</f>
        <v>0</v>
      </c>
      <c r="BD31" s="83">
        <f>+BD14-BD23</f>
        <v>0</v>
      </c>
      <c r="BE31" s="83">
        <f>+BE14-BE23</f>
        <v>0</v>
      </c>
      <c r="BF31" s="62"/>
      <c r="BG31" s="83">
        <f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35</v>
      </c>
      <c r="C33" s="31"/>
      <c r="D33" s="86"/>
      <c r="E33" s="32"/>
      <c r="F33" s="87">
        <f>+F8+F31</f>
        <v>3074640.69</v>
      </c>
      <c r="G33" s="88">
        <f>+G8+G31</f>
        <v>3693840.69</v>
      </c>
      <c r="H33" s="32"/>
      <c r="I33" s="32"/>
      <c r="J33" s="32"/>
      <c r="K33" s="32"/>
      <c r="L33" s="88">
        <f>+L8+L31</f>
        <v>676856.06000000052</v>
      </c>
      <c r="M33" s="28"/>
      <c r="N33" s="89"/>
      <c r="O33" s="32"/>
      <c r="Q33" s="88">
        <f t="shared" ref="Q33:W33" si="24">+Q8+Q31</f>
        <v>676856.06000000052</v>
      </c>
      <c r="R33" s="88">
        <f t="shared" si="24"/>
        <v>699226.06000000052</v>
      </c>
      <c r="S33" s="88">
        <f t="shared" si="24"/>
        <v>0</v>
      </c>
      <c r="T33" s="88">
        <f t="shared" si="24"/>
        <v>0</v>
      </c>
      <c r="U33" s="88">
        <f t="shared" si="24"/>
        <v>0</v>
      </c>
      <c r="V33" s="88">
        <f t="shared" si="24"/>
        <v>4.4499999992549419</v>
      </c>
      <c r="W33" s="88">
        <f t="shared" si="24"/>
        <v>676860.50999999978</v>
      </c>
      <c r="X33" s="62"/>
      <c r="Y33" s="90"/>
      <c r="Z33" s="91"/>
      <c r="AA33" s="91"/>
      <c r="AB33" s="92">
        <f>+AB8+AB31</f>
        <v>676860.50999999978</v>
      </c>
      <c r="AC33" s="88">
        <f>+AC8+AC31</f>
        <v>-8775114.4900000002</v>
      </c>
      <c r="AD33" s="88">
        <f>+AD8+AD31</f>
        <v>0</v>
      </c>
      <c r="AE33" s="88">
        <f>+AE8+AE31</f>
        <v>0</v>
      </c>
      <c r="AF33" s="88">
        <f>+AF8+AF31</f>
        <v>0</v>
      </c>
      <c r="AG33" s="32"/>
      <c r="AH33" s="88">
        <f>+AH8+AH31</f>
        <v>-5853472.8400000017</v>
      </c>
      <c r="AI33" s="62"/>
      <c r="AJ33" s="90"/>
      <c r="AL33" s="14"/>
      <c r="AM33" s="92">
        <f>+AM8+AM31</f>
        <v>9062557.1599999983</v>
      </c>
      <c r="AN33" s="88">
        <f>+AN8+AN31</f>
        <v>14916030</v>
      </c>
      <c r="AO33" s="88">
        <f t="shared" ref="AO33:AS33" si="25">+AO8+AO31</f>
        <v>0</v>
      </c>
      <c r="AP33" s="88">
        <f t="shared" si="25"/>
        <v>-32179.62</v>
      </c>
      <c r="AQ33" s="88">
        <f t="shared" si="25"/>
        <v>0</v>
      </c>
      <c r="AR33" s="88">
        <f t="shared" si="25"/>
        <v>0</v>
      </c>
      <c r="AS33" s="88">
        <f t="shared" si="25"/>
        <v>0</v>
      </c>
      <c r="AT33" s="88">
        <f>+AT8+AT31</f>
        <v>-5853472.8400000017</v>
      </c>
      <c r="AU33" s="62"/>
      <c r="AV33" s="90"/>
      <c r="AY33" s="92">
        <f>+AY8+AY31</f>
        <v>-5853472.8400000017</v>
      </c>
      <c r="AZ33" s="62"/>
      <c r="BA33" s="90"/>
      <c r="BB33" s="88">
        <f t="shared" ref="BB33:BG33" si="26">+BB8+BB31</f>
        <v>0</v>
      </c>
      <c r="BC33" s="88">
        <f t="shared" si="26"/>
        <v>0</v>
      </c>
      <c r="BD33" s="88">
        <f t="shared" si="26"/>
        <v>0</v>
      </c>
      <c r="BE33" s="88">
        <f t="shared" si="26"/>
        <v>0</v>
      </c>
      <c r="BF33" s="88">
        <f t="shared" si="26"/>
        <v>0</v>
      </c>
      <c r="BG33" s="88">
        <f t="shared" si="26"/>
        <v>-5853472.8400000017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36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37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38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39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40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41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42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43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14916030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44</v>
      </c>
      <c r="AY45" s="195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45</v>
      </c>
      <c r="C47" s="116"/>
      <c r="D47" s="117"/>
      <c r="L47" s="118" t="s">
        <v>46</v>
      </c>
      <c r="W47" s="118" t="s">
        <v>47</v>
      </c>
      <c r="AL47" s="14"/>
      <c r="AT47" s="118" t="s">
        <v>48</v>
      </c>
      <c r="BG47" s="118" t="s">
        <v>49</v>
      </c>
    </row>
    <row r="48" spans="2:61" outlineLevel="1" x14ac:dyDescent="0.25">
      <c r="B48" s="74"/>
      <c r="C48" s="74" t="s">
        <v>50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51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52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53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54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55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56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57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58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59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60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61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62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63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64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58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65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66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67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68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-676856.06000000052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-676860.50999999978</v>
      </c>
      <c r="AL72" s="14"/>
      <c r="AT72" s="121">
        <f>+AT70-AT33</f>
        <v>5853472.8400000017</v>
      </c>
      <c r="BG72" s="123" t="e">
        <f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opLeftCell="A4" zoomScale="90" zoomScaleNormal="90" workbookViewId="0">
      <selection activeCell="AI3" sqref="AI3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7" hidden="1" customWidth="1" outlineLevel="1"/>
    <col min="4" max="4" width="8" style="187" hidden="1" customWidth="1" outlineLevel="1"/>
    <col min="5" max="5" width="12.5703125" style="187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0" width="15.42578125" style="143" hidden="1" customWidth="1" outlineLevel="1"/>
    <col min="31" max="31" width="15.42578125" style="143" bestFit="1" customWidth="1" collapsed="1"/>
    <col min="32" max="32" width="13.7109375" style="143" bestFit="1" customWidth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bestFit="1" customWidth="1"/>
    <col min="42" max="42" width="13.7109375" style="143" bestFit="1" customWidth="1"/>
    <col min="43" max="43" width="17.7109375" style="143" bestFit="1" customWidth="1"/>
    <col min="44" max="44" width="2.7109375" style="143" customWidth="1"/>
    <col min="45" max="45" width="10.7109375" style="143" customWidth="1"/>
    <col min="46" max="46" width="11.85546875" style="143" bestFit="1" customWidth="1"/>
    <col min="47" max="50" width="15.42578125" style="143" bestFit="1" customWidth="1"/>
    <col min="51" max="51" width="13.7109375" style="143" bestFit="1" customWidth="1"/>
    <col min="52" max="52" width="17.7109375" style="143" bestFit="1" customWidth="1"/>
    <col min="53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0" t="s">
        <v>2</v>
      </c>
      <c r="I1" s="200"/>
      <c r="J1" s="200"/>
      <c r="K1" s="200"/>
      <c r="L1" s="200"/>
      <c r="M1" s="200"/>
      <c r="N1" s="200"/>
      <c r="O1" s="200"/>
      <c r="Q1" s="201" t="s">
        <v>3</v>
      </c>
      <c r="R1" s="201"/>
      <c r="S1" s="201"/>
      <c r="T1" s="201"/>
      <c r="U1" s="201"/>
      <c r="V1" s="201"/>
      <c r="W1" s="201"/>
      <c r="X1" s="201"/>
      <c r="Z1" s="202" t="s">
        <v>4</v>
      </c>
      <c r="AA1" s="202"/>
      <c r="AB1" s="202"/>
      <c r="AC1" s="202"/>
      <c r="AD1" s="202"/>
      <c r="AE1" s="202"/>
      <c r="AF1" s="202"/>
      <c r="AG1" s="202"/>
      <c r="AI1" s="203" t="s">
        <v>5</v>
      </c>
      <c r="AJ1" s="203"/>
      <c r="AK1" s="203"/>
      <c r="AL1" s="203"/>
      <c r="AM1" s="203"/>
      <c r="AN1" s="203"/>
      <c r="AO1" s="203"/>
      <c r="AP1" s="203"/>
      <c r="AQ1" s="203"/>
      <c r="AS1" s="201" t="s">
        <v>6</v>
      </c>
      <c r="AT1" s="201"/>
      <c r="AU1" s="201"/>
      <c r="AV1" s="201"/>
      <c r="AW1" s="201"/>
      <c r="AX1" s="201"/>
      <c r="AY1" s="201"/>
      <c r="AZ1" s="201"/>
    </row>
    <row r="2" spans="1:52" s="192" customFormat="1" ht="33.75" customHeight="1" x14ac:dyDescent="0.2">
      <c r="A2" s="188" t="s">
        <v>69</v>
      </c>
      <c r="B2" s="188" t="s">
        <v>70</v>
      </c>
      <c r="C2" s="189" t="s">
        <v>71</v>
      </c>
      <c r="D2" s="189" t="s">
        <v>72</v>
      </c>
      <c r="E2" s="189" t="s">
        <v>73</v>
      </c>
      <c r="F2" s="190" t="s">
        <v>74</v>
      </c>
      <c r="G2" s="190" t="s">
        <v>75</v>
      </c>
      <c r="H2" s="191" t="s">
        <v>7</v>
      </c>
      <c r="I2" s="191" t="s">
        <v>8</v>
      </c>
      <c r="J2" s="191" t="s">
        <v>76</v>
      </c>
      <c r="K2" s="191" t="s">
        <v>77</v>
      </c>
      <c r="L2" s="191" t="s">
        <v>78</v>
      </c>
      <c r="M2" s="191" t="s">
        <v>79</v>
      </c>
      <c r="N2" s="191" t="s">
        <v>13</v>
      </c>
      <c r="O2" s="191" t="s">
        <v>80</v>
      </c>
      <c r="Q2" s="168" t="s">
        <v>7</v>
      </c>
      <c r="R2" s="168" t="s">
        <v>8</v>
      </c>
      <c r="S2" s="168" t="s">
        <v>76</v>
      </c>
      <c r="T2" s="168" t="s">
        <v>77</v>
      </c>
      <c r="U2" s="168" t="s">
        <v>78</v>
      </c>
      <c r="V2" s="168" t="s">
        <v>79</v>
      </c>
      <c r="W2" s="168" t="s">
        <v>13</v>
      </c>
      <c r="X2" s="168" t="s">
        <v>80</v>
      </c>
      <c r="Z2" s="170" t="s">
        <v>7</v>
      </c>
      <c r="AA2" s="170" t="s">
        <v>8</v>
      </c>
      <c r="AB2" s="170" t="s">
        <v>76</v>
      </c>
      <c r="AC2" s="170" t="s">
        <v>77</v>
      </c>
      <c r="AD2" s="170" t="s">
        <v>78</v>
      </c>
      <c r="AE2" s="170" t="s">
        <v>79</v>
      </c>
      <c r="AF2" s="170" t="s">
        <v>17</v>
      </c>
      <c r="AG2" s="170" t="s">
        <v>80</v>
      </c>
      <c r="AI2" s="172" t="s">
        <v>7</v>
      </c>
      <c r="AJ2" s="172" t="s">
        <v>8</v>
      </c>
      <c r="AK2" s="172" t="s">
        <v>130</v>
      </c>
      <c r="AL2" s="172" t="s">
        <v>76</v>
      </c>
      <c r="AM2" s="172" t="s">
        <v>77</v>
      </c>
      <c r="AN2" s="172" t="s">
        <v>78</v>
      </c>
      <c r="AO2" s="172" t="s">
        <v>79</v>
      </c>
      <c r="AP2" s="172" t="s">
        <v>17</v>
      </c>
      <c r="AQ2" s="176" t="s">
        <v>81</v>
      </c>
      <c r="AR2" s="174"/>
      <c r="AS2" s="168" t="s">
        <v>7</v>
      </c>
      <c r="AT2" s="168" t="s">
        <v>8</v>
      </c>
      <c r="AU2" s="168" t="s">
        <v>76</v>
      </c>
      <c r="AV2" s="168" t="s">
        <v>77</v>
      </c>
      <c r="AW2" s="168" t="s">
        <v>78</v>
      </c>
      <c r="AX2" s="168" t="s">
        <v>79</v>
      </c>
      <c r="AY2" s="168" t="s">
        <v>17</v>
      </c>
      <c r="AZ2" s="185" t="s">
        <v>81</v>
      </c>
    </row>
    <row r="3" spans="1:52" x14ac:dyDescent="0.2">
      <c r="A3" s="193">
        <v>6</v>
      </c>
      <c r="B3" s="143" t="s">
        <v>118</v>
      </c>
      <c r="C3" s="194" t="s">
        <v>82</v>
      </c>
      <c r="D3" s="194" t="s">
        <v>82</v>
      </c>
      <c r="E3" s="187">
        <v>900</v>
      </c>
      <c r="F3" s="143" t="str">
        <f t="shared" ref="F3:F7" si="0">RIGHT(B3,7)</f>
        <v>6410.02</v>
      </c>
      <c r="G3" s="143" t="s">
        <v>125</v>
      </c>
      <c r="H3" s="166">
        <f>IFERROR(VLOOKUP(B3,'[2]rptBudgetPerformance (21)'!$A$3:$O$9,8,FALSE),"0")</f>
        <v>0</v>
      </c>
      <c r="I3" s="166">
        <f>IFERROR(VLOOKUP(B3,'[2]rptBudgetPerformance (21)'!$A$3:$O$9,10,FALSE),"0")</f>
        <v>2743665</v>
      </c>
      <c r="J3" s="166"/>
      <c r="K3" s="166"/>
      <c r="L3" s="166"/>
      <c r="M3" s="166">
        <f>IFERROR(VLOOKUP(B3,'[2]rptBudgetPerformance (21)'!$A$3:$O$9,14,FALSE),"0")</f>
        <v>2586208.34</v>
      </c>
      <c r="N3" s="166">
        <f>IFERROR(VLOOKUP(B3,'[2]rptBudgetPerformance (21)'!$A$3:$O$9,14,FALSE),"0")</f>
        <v>2586208.34</v>
      </c>
      <c r="O3" s="141">
        <f t="shared" ref="O3:O7" si="1">N3-I3</f>
        <v>-157456.66000000015</v>
      </c>
      <c r="Q3" s="177" t="str">
        <f>IFERROR(VLOOKUP(K3,'[3]rptBudgetPerformance (22)'!$A$3:$O$9,8,FALSE),"0")</f>
        <v>0</v>
      </c>
      <c r="R3" s="177">
        <f>IFERROR(VLOOKUP(B3,'[3]rptBudgetPerformance (22)'!$A$3:$O$9,10,FALSE),"0")</f>
        <v>4428030</v>
      </c>
      <c r="S3" s="177"/>
      <c r="T3" s="177"/>
      <c r="U3" s="177"/>
      <c r="V3" s="177">
        <f>IFERROR(VLOOKUP(B3,'[3]rptBudgetPerformance (22)'!$A$3:$O$9,14,FALSE),"0")</f>
        <v>4364662.79</v>
      </c>
      <c r="W3" s="177">
        <f>IFERROR(VLOOKUP(B3,'[3]rptBudgetPerformance (22)'!$A$3:$O$9,14,FALSE),"0")</f>
        <v>4364662.79</v>
      </c>
      <c r="X3" s="142">
        <f t="shared" ref="X3:X7" si="2">W3-R3</f>
        <v>-63367.209999999963</v>
      </c>
      <c r="Z3" s="179">
        <v>0</v>
      </c>
      <c r="AA3" s="179">
        <v>6980695</v>
      </c>
      <c r="AB3" s="179"/>
      <c r="AC3" s="179"/>
      <c r="AD3" s="179"/>
      <c r="AE3" s="179">
        <v>2768426.46</v>
      </c>
      <c r="AF3" s="179">
        <v>2768426.46</v>
      </c>
      <c r="AG3" s="175">
        <f t="shared" ref="AG3:AG7" si="3">AF3-AA3</f>
        <v>-4212268.54</v>
      </c>
      <c r="AI3" s="181" t="str">
        <f>IFERROR(VLOOKUP(B3,'[4]Budget Worksheet'!$A$1:$C$195,3,FALSE),"0")</f>
        <v>0</v>
      </c>
      <c r="AJ3" s="173"/>
      <c r="AK3" s="173"/>
      <c r="AL3" s="173">
        <f>IFERROR(VLOOKUP(B3,[5]rptBudgetaryBudgetCrossOrganiza!$A$6960:$O$6985,13,FALSE),"0")</f>
        <v>34169.1</v>
      </c>
      <c r="AM3" s="173"/>
      <c r="AN3" s="173"/>
      <c r="AO3" s="173"/>
      <c r="AP3" s="173"/>
      <c r="AQ3" s="173">
        <f t="shared" ref="AQ3:AQ7" si="4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7" si="5">AY3-AT3</f>
        <v>0</v>
      </c>
    </row>
    <row r="4" spans="1:52" x14ac:dyDescent="0.2">
      <c r="A4" s="193">
        <v>8</v>
      </c>
      <c r="B4" s="143" t="s">
        <v>119</v>
      </c>
      <c r="C4" s="194" t="s">
        <v>82</v>
      </c>
      <c r="D4" s="194" t="s">
        <v>82</v>
      </c>
      <c r="E4" s="187">
        <v>900</v>
      </c>
      <c r="F4" s="143" t="str">
        <f t="shared" si="0"/>
        <v>8150.03</v>
      </c>
      <c r="G4" s="143" t="s">
        <v>126</v>
      </c>
      <c r="H4" s="166">
        <f>IFERROR(VLOOKUP(B4,'[2]rptBudgetPerformance (21)'!$A$3:$O$9,8,FALSE),"0")</f>
        <v>0</v>
      </c>
      <c r="I4" s="166">
        <f>IFERROR(VLOOKUP(B4,'[2]rptBudgetPerformance (21)'!$A$3:$O$9,10,FALSE),"0")</f>
        <v>2853000</v>
      </c>
      <c r="J4" s="141"/>
      <c r="K4" s="141"/>
      <c r="L4" s="141"/>
      <c r="M4" s="166">
        <f>IFERROR(VLOOKUP(B4,'[2]rptBudgetPerformance (21)'!$A$3:$O$9,14,FALSE),"0")</f>
        <v>2782565.61</v>
      </c>
      <c r="N4" s="166">
        <f>IFERROR(VLOOKUP(B4,'[2]rptBudgetPerformance (21)'!$A$3:$O$9,14,FALSE),"0")</f>
        <v>2782565.61</v>
      </c>
      <c r="O4" s="141">
        <f t="shared" si="1"/>
        <v>-70434.39000000013</v>
      </c>
      <c r="Q4" s="177" t="str">
        <f>IFERROR(VLOOKUP(K4,'[3]rptBudgetPerformance (22)'!$A$3:$O$9,8,FALSE),"0")</f>
        <v>0</v>
      </c>
      <c r="R4" s="177">
        <f>IFERROR(VLOOKUP(B4,'[3]rptBudgetPerformance (22)'!$A$3:$O$9,10,FALSE),"0")</f>
        <v>2781235</v>
      </c>
      <c r="S4" s="177"/>
      <c r="T4" s="177"/>
      <c r="U4" s="177"/>
      <c r="V4" s="177">
        <f>IFERROR(VLOOKUP(B4,'[3]rptBudgetPerformance (22)'!$A$3:$O$9,14,FALSE),"0")</f>
        <v>2715270.79</v>
      </c>
      <c r="W4" s="177">
        <f>IFERROR(VLOOKUP(B4,'[3]rptBudgetPerformance (22)'!$A$3:$O$9,14,FALSE),"0")</f>
        <v>2715270.79</v>
      </c>
      <c r="X4" s="142">
        <f t="shared" si="2"/>
        <v>-65964.209999999963</v>
      </c>
      <c r="Z4" s="179">
        <v>0</v>
      </c>
      <c r="AA4" s="179">
        <v>2715270</v>
      </c>
      <c r="AB4" s="179"/>
      <c r="AC4" s="179"/>
      <c r="AD4" s="179"/>
      <c r="AE4" s="179">
        <v>2685792.15</v>
      </c>
      <c r="AF4" s="179">
        <v>2685792.15</v>
      </c>
      <c r="AG4" s="175">
        <f t="shared" si="3"/>
        <v>-29477.850000000093</v>
      </c>
      <c r="AI4" s="181" t="str">
        <f>IFERROR(VLOOKUP(B4,'[4]Budget Worksheet'!$A$1:$C$195,3,FALSE),"0")</f>
        <v>0</v>
      </c>
      <c r="AJ4" s="173"/>
      <c r="AK4" s="173"/>
      <c r="AL4" s="173">
        <f>IFERROR(VLOOKUP(B4,[5]rptBudgetaryBudgetCrossOrganiza!$A$6960:$O$6985,13,FALSE),"0")</f>
        <v>0</v>
      </c>
      <c r="AM4" s="173"/>
      <c r="AN4" s="173"/>
      <c r="AO4" s="173"/>
      <c r="AP4" s="173"/>
      <c r="AQ4" s="173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3">
        <v>8</v>
      </c>
      <c r="B5" s="143" t="s">
        <v>120</v>
      </c>
      <c r="C5" s="194" t="s">
        <v>109</v>
      </c>
      <c r="D5" s="194" t="s">
        <v>82</v>
      </c>
      <c r="E5" s="187">
        <v>900</v>
      </c>
      <c r="F5" s="143" t="str">
        <f t="shared" si="0"/>
        <v>8150.04</v>
      </c>
      <c r="G5" s="143" t="s">
        <v>127</v>
      </c>
      <c r="H5" s="166">
        <f>IFERROR(VLOOKUP(B5,'[2]rptBudgetPerformance (21)'!$A$3:$O$9,8,FALSE),"0")</f>
        <v>0</v>
      </c>
      <c r="I5" s="166">
        <f>IFERROR(VLOOKUP(B5,'[2]rptBudgetPerformance (21)'!$A$3:$O$9,10,FALSE),"0")</f>
        <v>2635000</v>
      </c>
      <c r="J5" s="141"/>
      <c r="K5" s="141"/>
      <c r="L5" s="141"/>
      <c r="M5" s="166">
        <f>IFERROR(VLOOKUP(B5,'[2]rptBudgetPerformance (21)'!$A$3:$O$9,14,FALSE),"0")</f>
        <v>2532346.11</v>
      </c>
      <c r="N5" s="166">
        <f>IFERROR(VLOOKUP(B5,'[2]rptBudgetPerformance (21)'!$A$3:$O$9,14,FALSE),"0")</f>
        <v>2532346.11</v>
      </c>
      <c r="O5" s="141">
        <f t="shared" si="1"/>
        <v>-102653.89000000013</v>
      </c>
      <c r="Q5" s="177" t="str">
        <f>IFERROR(VLOOKUP(K5,'[3]rptBudgetPerformance (22)'!$A$3:$O$9,8,FALSE),"0")</f>
        <v>0</v>
      </c>
      <c r="R5" s="177">
        <f>IFERROR(VLOOKUP(B5,'[3]rptBudgetPerformance (22)'!$A$3:$O$9,10,FALSE),"0")</f>
        <v>2530875</v>
      </c>
      <c r="S5" s="177"/>
      <c r="T5" s="177"/>
      <c r="U5" s="177"/>
      <c r="V5" s="177">
        <f>IFERROR(VLOOKUP(B5,'[3]rptBudgetPerformance (22)'!$A$3:$O$9,14,FALSE),"0")</f>
        <v>2372040.61</v>
      </c>
      <c r="W5" s="177">
        <f>IFERROR(VLOOKUP(B5,'[3]rptBudgetPerformance (22)'!$A$3:$O$9,14,FALSE),"0")</f>
        <v>2372040.61</v>
      </c>
      <c r="X5" s="142">
        <f t="shared" si="2"/>
        <v>-158834.39000000013</v>
      </c>
      <c r="Z5" s="179">
        <v>0</v>
      </c>
      <c r="AA5" s="179">
        <v>2372040</v>
      </c>
      <c r="AB5" s="179"/>
      <c r="AC5" s="179"/>
      <c r="AD5" s="179"/>
      <c r="AE5" s="179">
        <v>2365105.15</v>
      </c>
      <c r="AF5" s="179">
        <v>2365105.15</v>
      </c>
      <c r="AG5" s="175">
        <f t="shared" si="3"/>
        <v>-6934.8500000000931</v>
      </c>
      <c r="AI5" s="181" t="str">
        <f>IFERROR(VLOOKUP(B5,'[4]Budget Worksheet'!$A$1:$C$195,3,FALSE),"0")</f>
        <v>0</v>
      </c>
      <c r="AJ5" s="173"/>
      <c r="AK5" s="173"/>
      <c r="AL5" s="173">
        <f>IFERROR(VLOOKUP(B5,[5]rptBudgetaryBudgetCrossOrganiza!$A$6960:$O$6985,13,FALSE),"0")</f>
        <v>0</v>
      </c>
      <c r="AM5" s="173"/>
      <c r="AN5" s="173"/>
      <c r="AO5" s="173"/>
      <c r="AP5" s="173"/>
      <c r="AQ5" s="173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3">
        <v>8</v>
      </c>
      <c r="B6" s="143" t="s">
        <v>121</v>
      </c>
      <c r="C6" s="194" t="s">
        <v>109</v>
      </c>
      <c r="D6" s="194" t="s">
        <v>82</v>
      </c>
      <c r="E6" s="187">
        <v>900</v>
      </c>
      <c r="F6" s="143" t="str">
        <f t="shared" si="0"/>
        <v>8150.25</v>
      </c>
      <c r="G6" s="143" t="s">
        <v>128</v>
      </c>
      <c r="H6" s="166">
        <f>IFERROR(VLOOKUP(B6,'[2]rptBudgetPerformance (21)'!$A$3:$O$9,8,FALSE),"0")</f>
        <v>0</v>
      </c>
      <c r="I6" s="166">
        <f>IFERROR(VLOOKUP(B6,'[2]rptBudgetPerformance (21)'!$A$3:$O$9,10,FALSE),"0")</f>
        <v>617365</v>
      </c>
      <c r="J6" s="141"/>
      <c r="K6" s="141"/>
      <c r="L6" s="141"/>
      <c r="M6" s="166">
        <f>IFERROR(VLOOKUP(B6,'[2]rptBudgetPerformance (21)'!$A$3:$O$9,14,FALSE),"0")</f>
        <v>1035.1300000000001</v>
      </c>
      <c r="N6" s="166">
        <f>IFERROR(VLOOKUP(B6,'[2]rptBudgetPerformance (21)'!$A$3:$O$9,14,FALSE),"0")</f>
        <v>1035.1300000000001</v>
      </c>
      <c r="O6" s="141"/>
      <c r="Q6" s="177" t="str">
        <f>IFERROR(VLOOKUP(K6,'[3]rptBudgetPerformance (22)'!$A$3:$O$9,8,FALSE),"0")</f>
        <v>0</v>
      </c>
      <c r="R6" s="177" t="str">
        <f>IFERROR(VLOOKUP(B6,'[3]rptBudgetPerformance (22)'!$A$3:$O$9,10,FALSE),"0")</f>
        <v>0</v>
      </c>
      <c r="S6" s="177"/>
      <c r="T6" s="177"/>
      <c r="U6" s="177"/>
      <c r="V6" s="177" t="str">
        <f>IFERROR(VLOOKUP(B6,'[3]rptBudgetPerformance (22)'!$A$3:$O$9,14,FALSE),"0")</f>
        <v>0</v>
      </c>
      <c r="W6" s="177" t="str">
        <f>IFERROR(VLOOKUP(B6,'[3]rptBudgetPerformance (22)'!$A$3:$O$9,14,FALSE),"0")</f>
        <v>0</v>
      </c>
      <c r="X6" s="142"/>
      <c r="Z6" s="179">
        <v>0</v>
      </c>
      <c r="AA6" s="179">
        <v>12300000</v>
      </c>
      <c r="AB6" s="179"/>
      <c r="AC6" s="179"/>
      <c r="AD6" s="179"/>
      <c r="AE6" s="179">
        <v>12300000</v>
      </c>
      <c r="AF6" s="179">
        <v>12300000</v>
      </c>
      <c r="AG6" s="175"/>
      <c r="AI6" s="181" t="str">
        <f>IFERROR(VLOOKUP(B6,'[4]Budget Worksheet'!$A$1:$C$195,3,FALSE),"0")</f>
        <v>0</v>
      </c>
      <c r="AJ6" s="173"/>
      <c r="AK6" s="173"/>
      <c r="AL6" s="173">
        <f>IFERROR(VLOOKUP(B6,[5]rptBudgetaryBudgetCrossOrganiza!$A$6960:$O$6985,13,FALSE),"0")</f>
        <v>0</v>
      </c>
      <c r="AM6" s="173"/>
      <c r="AN6" s="173"/>
      <c r="AO6" s="173"/>
      <c r="AP6" s="173"/>
      <c r="AQ6" s="173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3">
        <v>8</v>
      </c>
      <c r="B7" s="143" t="s">
        <v>122</v>
      </c>
      <c r="C7" s="194" t="s">
        <v>110</v>
      </c>
      <c r="D7" s="194" t="s">
        <v>82</v>
      </c>
      <c r="E7" s="187">
        <v>900</v>
      </c>
      <c r="F7" s="143" t="str">
        <f t="shared" si="0"/>
        <v>8150.99</v>
      </c>
      <c r="G7" s="143" t="s">
        <v>113</v>
      </c>
      <c r="H7" s="166">
        <f>IFERROR(VLOOKUP(B7,'[2]rptBudgetPerformance (21)'!$A$3:$O$9,8,FALSE),"0")</f>
        <v>1386755</v>
      </c>
      <c r="I7" s="166">
        <f>IFERROR(VLOOKUP(B7,'[2]rptBudgetPerformance (21)'!$A$3:$O$9,10,FALSE),"0")</f>
        <v>0</v>
      </c>
      <c r="J7" s="141"/>
      <c r="K7" s="141"/>
      <c r="L7" s="141"/>
      <c r="M7" s="166">
        <f>IFERROR(VLOOKUP(B7,'[2]rptBudgetPerformance (21)'!$A$3:$O$9,14,FALSE),"0")</f>
        <v>0</v>
      </c>
      <c r="N7" s="166">
        <f>IFERROR(VLOOKUP(B7,'[2]rptBudgetPerformance (21)'!$A$3:$O$9,14,FALSE),"0")</f>
        <v>0</v>
      </c>
      <c r="O7" s="141">
        <f t="shared" si="1"/>
        <v>0</v>
      </c>
      <c r="Q7" s="177" t="str">
        <f>IFERROR(VLOOKUP(K7,'[3]rptBudgetPerformance (22)'!$A$3:$O$9,8,FALSE),"0")</f>
        <v>0</v>
      </c>
      <c r="R7" s="177" t="str">
        <f>IFERROR(VLOOKUP(B7,'[3]rptBudgetPerformance (22)'!$A$3:$O$9,10,FALSE),"0")</f>
        <v>0</v>
      </c>
      <c r="S7" s="177"/>
      <c r="T7" s="177"/>
      <c r="U7" s="177"/>
      <c r="V7" s="177" t="str">
        <f>IFERROR(VLOOKUP(B7,'[3]rptBudgetPerformance (22)'!$A$3:$O$9,14,FALSE),"0")</f>
        <v>0</v>
      </c>
      <c r="W7" s="177" t="str">
        <f>IFERROR(VLOOKUP(B7,'[3]rptBudgetPerformance (22)'!$A$3:$O$9,14,FALSE),"0")</f>
        <v>0</v>
      </c>
      <c r="X7" s="142">
        <f t="shared" si="2"/>
        <v>0</v>
      </c>
      <c r="Z7" s="179">
        <v>14916030</v>
      </c>
      <c r="AA7" s="179">
        <v>0</v>
      </c>
      <c r="AB7" s="179"/>
      <c r="AC7" s="179"/>
      <c r="AD7" s="179"/>
      <c r="AE7" s="179">
        <v>0</v>
      </c>
      <c r="AF7" s="179">
        <v>0</v>
      </c>
      <c r="AG7" s="175">
        <f t="shared" si="3"/>
        <v>0</v>
      </c>
      <c r="AI7" s="181" t="str">
        <f>IFERROR(VLOOKUP(B7,'[4]Budget Worksheet'!$A$1:$C$195,3,FALSE),"0")</f>
        <v>0</v>
      </c>
      <c r="AJ7" s="173"/>
      <c r="AK7" s="173"/>
      <c r="AL7" s="173">
        <f>IFERROR(VLOOKUP(B7,[5]rptBudgetaryBudgetCrossOrganiza!$A$6960:$O$6985,13,FALSE),"0")</f>
        <v>0</v>
      </c>
      <c r="AM7" s="173"/>
      <c r="AN7" s="173"/>
      <c r="AO7" s="173"/>
      <c r="AP7" s="173"/>
      <c r="AQ7" s="173">
        <f t="shared" si="4"/>
        <v>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H8" s="143">
        <f>SUBTOTAL(9,H3:H7)</f>
        <v>1386755</v>
      </c>
      <c r="I8" s="143">
        <f>SUBTOTAL(9,I3:I7)</f>
        <v>8849030</v>
      </c>
      <c r="J8" s="143">
        <f>SUM(J3:J7)</f>
        <v>0</v>
      </c>
      <c r="K8" s="143">
        <f>SUM(K3:K7)</f>
        <v>0</v>
      </c>
      <c r="L8" s="143">
        <f>SUM(L3:L7)</f>
        <v>0</v>
      </c>
      <c r="M8" s="143">
        <f>SUM(M3:M7)</f>
        <v>7902155.1899999985</v>
      </c>
      <c r="N8" s="143">
        <f>SUBTOTAL(9,N3:N7)</f>
        <v>7902155.1899999985</v>
      </c>
      <c r="O8" s="143">
        <f>SUM(O3:O7)</f>
        <v>-330544.94000000041</v>
      </c>
      <c r="Q8" s="143">
        <f t="shared" ref="Q8:W8" si="6">SUBTOTAL(9,Q3:Q7)</f>
        <v>0</v>
      </c>
      <c r="R8" s="143">
        <f t="shared" si="6"/>
        <v>9740140</v>
      </c>
      <c r="S8" s="143">
        <f t="shared" si="6"/>
        <v>0</v>
      </c>
      <c r="T8" s="143">
        <f t="shared" si="6"/>
        <v>0</v>
      </c>
      <c r="U8" s="143">
        <f t="shared" si="6"/>
        <v>0</v>
      </c>
      <c r="V8" s="143">
        <f t="shared" si="6"/>
        <v>9451974.1899999995</v>
      </c>
      <c r="W8" s="143">
        <f t="shared" si="6"/>
        <v>9451974.1899999995</v>
      </c>
      <c r="X8" s="143">
        <f>SUM(X3:X7)</f>
        <v>-288165.81000000006</v>
      </c>
      <c r="Z8" s="143">
        <f t="shared" ref="Z8:AG8" si="7">SUBTOTAL(9,Z3:Z7)</f>
        <v>14916030</v>
      </c>
      <c r="AA8" s="143">
        <f t="shared" si="7"/>
        <v>24368005</v>
      </c>
      <c r="AB8" s="143">
        <f t="shared" si="7"/>
        <v>0</v>
      </c>
      <c r="AC8" s="143">
        <f t="shared" si="7"/>
        <v>0</v>
      </c>
      <c r="AD8" s="143">
        <f t="shared" si="7"/>
        <v>0</v>
      </c>
      <c r="AE8" s="143">
        <f t="shared" si="7"/>
        <v>20119323.759999998</v>
      </c>
      <c r="AF8" s="143">
        <f t="shared" si="7"/>
        <v>20119323.759999998</v>
      </c>
      <c r="AG8" s="143">
        <f t="shared" si="7"/>
        <v>-4248681.24</v>
      </c>
      <c r="AI8" s="143">
        <f t="shared" ref="AI8:AQ8" si="8">SUM(AI3:AI7)</f>
        <v>0</v>
      </c>
      <c r="AJ8" s="143">
        <f t="shared" si="8"/>
        <v>0</v>
      </c>
      <c r="AK8" s="143">
        <f t="shared" si="8"/>
        <v>0</v>
      </c>
      <c r="AL8" s="143">
        <f t="shared" si="8"/>
        <v>34169.1</v>
      </c>
      <c r="AM8" s="143">
        <f t="shared" si="8"/>
        <v>0</v>
      </c>
      <c r="AN8" s="143">
        <f t="shared" si="8"/>
        <v>0</v>
      </c>
      <c r="AO8" s="143">
        <f t="shared" si="8"/>
        <v>0</v>
      </c>
      <c r="AP8" s="143">
        <f t="shared" si="8"/>
        <v>0</v>
      </c>
      <c r="AQ8" s="143">
        <f t="shared" si="8"/>
        <v>0</v>
      </c>
      <c r="AS8" s="143">
        <f t="shared" ref="AS8:AZ8" si="9">SUM(AS3:AS7)</f>
        <v>0</v>
      </c>
      <c r="AT8" s="143">
        <f t="shared" si="9"/>
        <v>0</v>
      </c>
      <c r="AU8" s="143">
        <f t="shared" si="9"/>
        <v>0</v>
      </c>
      <c r="AV8" s="143">
        <f t="shared" si="9"/>
        <v>0</v>
      </c>
      <c r="AW8" s="143">
        <f t="shared" si="9"/>
        <v>0</v>
      </c>
      <c r="AX8" s="143">
        <f t="shared" si="9"/>
        <v>0</v>
      </c>
      <c r="AY8" s="143">
        <f t="shared" si="9"/>
        <v>0</v>
      </c>
      <c r="AZ8" s="143">
        <f t="shared" si="9"/>
        <v>0</v>
      </c>
    </row>
  </sheetData>
  <autoFilter ref="A2:BJ7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"/>
  <sheetViews>
    <sheetView zoomScale="90" zoomScaleNormal="90" workbookViewId="0">
      <selection activeCell="A5" sqref="A5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4" t="s">
        <v>2</v>
      </c>
      <c r="I1" s="204"/>
      <c r="J1" s="204"/>
      <c r="K1" s="204"/>
      <c r="L1" s="204"/>
      <c r="M1" s="204"/>
      <c r="N1" s="204"/>
      <c r="O1" s="145"/>
      <c r="Q1" s="205" t="s">
        <v>3</v>
      </c>
      <c r="R1" s="205"/>
      <c r="S1" s="205"/>
      <c r="T1" s="205"/>
      <c r="U1" s="205"/>
      <c r="V1" s="205"/>
      <c r="W1" s="205"/>
      <c r="X1" s="205"/>
      <c r="Z1" s="206" t="s">
        <v>4</v>
      </c>
      <c r="AA1" s="206"/>
      <c r="AB1" s="206"/>
      <c r="AC1" s="206"/>
      <c r="AD1" s="206"/>
      <c r="AE1" s="206"/>
      <c r="AF1" s="206"/>
      <c r="AG1" s="206"/>
      <c r="AI1" s="207" t="s">
        <v>5</v>
      </c>
      <c r="AJ1" s="207"/>
      <c r="AK1" s="207"/>
      <c r="AL1" s="207"/>
      <c r="AM1" s="207"/>
      <c r="AN1" s="207"/>
      <c r="AO1" s="207"/>
      <c r="AP1" s="207"/>
      <c r="AQ1" s="207"/>
      <c r="AS1" s="205" t="s">
        <v>6</v>
      </c>
      <c r="AT1" s="205"/>
      <c r="AU1" s="205"/>
      <c r="AV1" s="205"/>
      <c r="AW1" s="205"/>
      <c r="AX1" s="205"/>
      <c r="AY1" s="205"/>
      <c r="AZ1" s="205"/>
    </row>
    <row r="2" spans="1:62" s="148" customFormat="1" ht="25.5" x14ac:dyDescent="0.2">
      <c r="A2" s="132" t="s">
        <v>69</v>
      </c>
      <c r="B2" s="133" t="s">
        <v>70</v>
      </c>
      <c r="C2" s="146" t="s">
        <v>71</v>
      </c>
      <c r="D2" s="146" t="s">
        <v>72</v>
      </c>
      <c r="E2" s="132" t="s">
        <v>73</v>
      </c>
      <c r="F2" s="134" t="s">
        <v>74</v>
      </c>
      <c r="G2" s="134" t="s">
        <v>75</v>
      </c>
      <c r="H2" s="135" t="s">
        <v>7</v>
      </c>
      <c r="I2" s="135" t="s">
        <v>8</v>
      </c>
      <c r="J2" s="135" t="s">
        <v>76</v>
      </c>
      <c r="K2" s="135" t="s">
        <v>77</v>
      </c>
      <c r="L2" s="135" t="s">
        <v>78</v>
      </c>
      <c r="M2" s="135" t="s">
        <v>79</v>
      </c>
      <c r="N2" s="135" t="s">
        <v>13</v>
      </c>
      <c r="O2" s="135" t="s">
        <v>80</v>
      </c>
      <c r="P2" s="147"/>
      <c r="Q2" s="136" t="s">
        <v>7</v>
      </c>
      <c r="R2" s="136" t="s">
        <v>8</v>
      </c>
      <c r="S2" s="136" t="s">
        <v>76</v>
      </c>
      <c r="T2" s="136" t="s">
        <v>77</v>
      </c>
      <c r="U2" s="136" t="s">
        <v>78</v>
      </c>
      <c r="V2" s="136" t="s">
        <v>79</v>
      </c>
      <c r="W2" s="136" t="s">
        <v>13</v>
      </c>
      <c r="X2" s="136" t="s">
        <v>80</v>
      </c>
      <c r="Y2" s="147"/>
      <c r="Z2" s="137" t="s">
        <v>7</v>
      </c>
      <c r="AA2" s="137" t="s">
        <v>8</v>
      </c>
      <c r="AB2" s="137" t="s">
        <v>76</v>
      </c>
      <c r="AC2" s="137" t="s">
        <v>77</v>
      </c>
      <c r="AD2" s="137" t="s">
        <v>78</v>
      </c>
      <c r="AE2" s="137" t="s">
        <v>79</v>
      </c>
      <c r="AF2" s="137" t="s">
        <v>17</v>
      </c>
      <c r="AG2" s="137" t="s">
        <v>80</v>
      </c>
      <c r="AH2" s="147"/>
      <c r="AI2" s="138" t="s">
        <v>7</v>
      </c>
      <c r="AJ2" s="138" t="s">
        <v>8</v>
      </c>
      <c r="AK2" s="138" t="s">
        <v>130</v>
      </c>
      <c r="AL2" s="138" t="s">
        <v>76</v>
      </c>
      <c r="AM2" s="138" t="s">
        <v>77</v>
      </c>
      <c r="AN2" s="138" t="s">
        <v>78</v>
      </c>
      <c r="AO2" s="138" t="s">
        <v>79</v>
      </c>
      <c r="AP2" s="138" t="s">
        <v>17</v>
      </c>
      <c r="AQ2" s="139" t="s">
        <v>81</v>
      </c>
      <c r="AR2" s="140"/>
      <c r="AS2" s="136" t="s">
        <v>7</v>
      </c>
      <c r="AT2" s="136" t="s">
        <v>8</v>
      </c>
      <c r="AU2" s="136" t="s">
        <v>76</v>
      </c>
      <c r="AV2" s="136" t="s">
        <v>77</v>
      </c>
      <c r="AW2" s="136" t="s">
        <v>78</v>
      </c>
      <c r="AX2" s="136" t="s">
        <v>79</v>
      </c>
      <c r="AY2" s="136" t="s">
        <v>17</v>
      </c>
      <c r="AZ2" s="182" t="s">
        <v>81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50" t="s">
        <v>116</v>
      </c>
      <c r="C3" s="151" t="s">
        <v>82</v>
      </c>
      <c r="D3" s="151" t="s">
        <v>82</v>
      </c>
      <c r="E3" s="149">
        <v>900</v>
      </c>
      <c r="F3" s="129" t="str">
        <f t="shared" ref="F3:F4" si="0">RIGHT(B3,7)</f>
        <v>4450.20</v>
      </c>
      <c r="G3" s="152" t="s">
        <v>123</v>
      </c>
      <c r="H3" s="166">
        <v>0</v>
      </c>
      <c r="I3" s="166">
        <v>616330</v>
      </c>
      <c r="J3" s="166"/>
      <c r="K3" s="166"/>
      <c r="L3" s="166"/>
      <c r="M3" s="166">
        <v>0.12</v>
      </c>
      <c r="N3" s="166">
        <v>0.12</v>
      </c>
      <c r="O3" s="167">
        <f>N3-H3</f>
        <v>0.12</v>
      </c>
      <c r="P3" s="147"/>
      <c r="Q3" s="177" t="s">
        <v>108</v>
      </c>
      <c r="R3" s="177" t="s">
        <v>108</v>
      </c>
      <c r="S3" s="177"/>
      <c r="T3" s="177"/>
      <c r="U3" s="177"/>
      <c r="V3" s="177" t="s">
        <v>108</v>
      </c>
      <c r="W3" s="177" t="s">
        <v>108</v>
      </c>
      <c r="X3" s="178">
        <f>W3-R3</f>
        <v>0</v>
      </c>
      <c r="Y3" s="169"/>
      <c r="Z3" s="179" t="s">
        <v>108</v>
      </c>
      <c r="AA3" s="179" t="s">
        <v>108</v>
      </c>
      <c r="AB3" s="179"/>
      <c r="AC3" s="179"/>
      <c r="AD3" s="179"/>
      <c r="AE3" s="179" t="s">
        <v>108</v>
      </c>
      <c r="AF3" s="179" t="s">
        <v>108</v>
      </c>
      <c r="AG3" s="180">
        <f>AF3-AA3</f>
        <v>0</v>
      </c>
      <c r="AH3" s="169"/>
      <c r="AI3" s="171"/>
      <c r="AJ3" s="171"/>
      <c r="AK3" s="171"/>
      <c r="AL3" s="171">
        <f>IFERROR(VLOOKUP(B3,[6]rptBudgetaryBudgetCrossOrganiza!$A$635:$O$654,13,FALSE),"0")</f>
        <v>0</v>
      </c>
      <c r="AM3" s="171"/>
      <c r="AN3" s="171"/>
      <c r="AO3" s="171"/>
      <c r="AP3" s="171"/>
      <c r="AQ3" s="181">
        <f>AP3-AJ3</f>
        <v>0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117</v>
      </c>
      <c r="C4" s="151" t="s">
        <v>82</v>
      </c>
      <c r="D4" s="151" t="s">
        <v>82</v>
      </c>
      <c r="E4" s="149">
        <v>900</v>
      </c>
      <c r="F4" s="129" t="str">
        <f t="shared" si="0"/>
        <v>4450.37</v>
      </c>
      <c r="G4" s="130" t="s">
        <v>124</v>
      </c>
      <c r="H4" s="166">
        <v>1386755</v>
      </c>
      <c r="I4" s="166">
        <v>8851900</v>
      </c>
      <c r="J4" s="167"/>
      <c r="K4" s="167"/>
      <c r="L4" s="167"/>
      <c r="M4" s="166">
        <v>8579011.1300000008</v>
      </c>
      <c r="N4" s="166">
        <v>8579011.1300000008</v>
      </c>
      <c r="O4" s="167">
        <f>N4-H4</f>
        <v>7192256.1300000008</v>
      </c>
      <c r="Q4" s="177">
        <v>0</v>
      </c>
      <c r="R4" s="177">
        <v>9762510</v>
      </c>
      <c r="S4" s="178"/>
      <c r="T4" s="178"/>
      <c r="U4" s="178"/>
      <c r="V4" s="177">
        <v>9451978.6400000006</v>
      </c>
      <c r="W4" s="177">
        <v>9451978.6400000006</v>
      </c>
      <c r="X4" s="178">
        <f>W4-R4</f>
        <v>-310531.3599999994</v>
      </c>
      <c r="Y4" s="143"/>
      <c r="Z4" s="179">
        <v>14916030</v>
      </c>
      <c r="AA4" s="179">
        <v>14916030</v>
      </c>
      <c r="AB4" s="180"/>
      <c r="AC4" s="180"/>
      <c r="AD4" s="180"/>
      <c r="AE4" s="179">
        <v>13588990.41</v>
      </c>
      <c r="AF4" s="179">
        <v>13588990.41</v>
      </c>
      <c r="AG4" s="180">
        <f>AF4-AA4</f>
        <v>-1327039.5899999999</v>
      </c>
      <c r="AH4" s="143"/>
      <c r="AI4" s="181">
        <v>14916030</v>
      </c>
      <c r="AJ4" s="181">
        <v>14916030</v>
      </c>
      <c r="AK4" s="181">
        <f>AJ4</f>
        <v>14916030</v>
      </c>
      <c r="AL4" s="171">
        <f>IFERROR(VLOOKUP(B4,[6]rptBudgetaryBudgetCrossOrganiza!$A$635:$O$654,13,FALSE),"0")</f>
        <v>1989.48</v>
      </c>
      <c r="AM4" s="181"/>
      <c r="AN4" s="181"/>
      <c r="AO4" s="181"/>
      <c r="AP4" s="181"/>
      <c r="AQ4" s="181">
        <f>AP4-AJ4</f>
        <v>-14916030</v>
      </c>
      <c r="AR4" s="143"/>
      <c r="AS4" s="178"/>
      <c r="AT4" s="178"/>
      <c r="AU4" s="178"/>
      <c r="AV4" s="178"/>
      <c r="AW4" s="178"/>
      <c r="AX4" s="178"/>
      <c r="AY4" s="178"/>
      <c r="AZ4" s="178">
        <f>AY4-AT4</f>
        <v>0</v>
      </c>
      <c r="BA4" s="143"/>
      <c r="BB4" s="143"/>
      <c r="BC4" s="143"/>
      <c r="BD4" s="143"/>
    </row>
    <row r="5" spans="1:62" x14ac:dyDescent="0.2">
      <c r="C5" s="151"/>
      <c r="D5" s="151"/>
      <c r="E5" s="149"/>
      <c r="F5" s="129"/>
      <c r="H5" s="166"/>
      <c r="I5" s="166"/>
      <c r="J5" s="167"/>
      <c r="K5" s="167"/>
      <c r="L5" s="167"/>
      <c r="M5" s="167"/>
      <c r="N5" s="166"/>
      <c r="O5" s="167">
        <f t="shared" ref="O5" si="1">N5-H5</f>
        <v>0</v>
      </c>
      <c r="Q5" s="177" t="s">
        <v>108</v>
      </c>
      <c r="R5" s="177" t="s">
        <v>108</v>
      </c>
      <c r="S5" s="178"/>
      <c r="T5" s="178"/>
      <c r="U5" s="178"/>
      <c r="V5" s="177" t="s">
        <v>108</v>
      </c>
      <c r="W5" s="177" t="s">
        <v>108</v>
      </c>
      <c r="X5" s="178">
        <f t="shared" ref="X5" si="2">W5-R5</f>
        <v>0</v>
      </c>
      <c r="Y5" s="143"/>
      <c r="Z5" s="179" t="s">
        <v>108</v>
      </c>
      <c r="AA5" s="179" t="s">
        <v>108</v>
      </c>
      <c r="AB5" s="180"/>
      <c r="AC5" s="180"/>
      <c r="AD5" s="180"/>
      <c r="AE5" s="179" t="s">
        <v>108</v>
      </c>
      <c r="AF5" s="179" t="s">
        <v>108</v>
      </c>
      <c r="AG5" s="180">
        <f t="shared" ref="AG5" si="3">AF5-AA5</f>
        <v>0</v>
      </c>
      <c r="AH5" s="143"/>
      <c r="AI5" s="181"/>
      <c r="AJ5" s="181"/>
      <c r="AK5" s="181"/>
      <c r="AL5" s="171" t="str">
        <f>IFERROR(VLOOKUP(B5,[6]rptBudgetaryBudgetCrossOrganiza!$A$635:$O$654,13,FALSE),"0")</f>
        <v>0</v>
      </c>
      <c r="AM5" s="181"/>
      <c r="AN5" s="181"/>
      <c r="AO5" s="181"/>
      <c r="AP5" s="181"/>
      <c r="AQ5" s="181">
        <f t="shared" ref="AQ5" si="4">AP5-AJ5</f>
        <v>0</v>
      </c>
      <c r="AR5" s="143"/>
      <c r="AS5" s="178"/>
      <c r="AT5" s="178"/>
      <c r="AU5" s="178"/>
      <c r="AV5" s="178"/>
      <c r="AW5" s="178"/>
      <c r="AX5" s="178"/>
      <c r="AY5" s="178"/>
      <c r="AZ5" s="178">
        <f t="shared" ref="AZ5" si="5">AY5-AT5</f>
        <v>0</v>
      </c>
      <c r="BA5" s="143"/>
      <c r="BB5" s="143"/>
      <c r="BC5" s="143"/>
      <c r="BD5" s="143"/>
    </row>
    <row r="6" spans="1:62" x14ac:dyDescent="0.2">
      <c r="H6" s="143">
        <f t="shared" ref="H6:O6" si="6">SUM(H3:H5)</f>
        <v>1386755</v>
      </c>
      <c r="I6" s="143">
        <f t="shared" si="6"/>
        <v>9468230</v>
      </c>
      <c r="J6" s="143">
        <f t="shared" si="6"/>
        <v>0</v>
      </c>
      <c r="K6" s="143">
        <f t="shared" si="6"/>
        <v>0</v>
      </c>
      <c r="L6" s="143">
        <f t="shared" si="6"/>
        <v>0</v>
      </c>
      <c r="M6" s="143">
        <f t="shared" si="6"/>
        <v>8579011.25</v>
      </c>
      <c r="N6" s="143">
        <f t="shared" si="6"/>
        <v>8579011.25</v>
      </c>
      <c r="O6" s="143">
        <f t="shared" si="6"/>
        <v>7192256.2500000009</v>
      </c>
      <c r="Q6" s="143">
        <f t="shared" ref="Q6:X6" si="7">SUM(Q3:Q5)</f>
        <v>0</v>
      </c>
      <c r="R6" s="143">
        <f t="shared" si="7"/>
        <v>9762510</v>
      </c>
      <c r="S6" s="143">
        <f t="shared" si="7"/>
        <v>0</v>
      </c>
      <c r="T6" s="143">
        <f t="shared" si="7"/>
        <v>0</v>
      </c>
      <c r="U6" s="143">
        <f t="shared" si="7"/>
        <v>0</v>
      </c>
      <c r="V6" s="143">
        <f t="shared" si="7"/>
        <v>9451978.6400000006</v>
      </c>
      <c r="W6" s="143">
        <f t="shared" si="7"/>
        <v>9451978.6400000006</v>
      </c>
      <c r="X6" s="143">
        <f t="shared" si="7"/>
        <v>-310531.3599999994</v>
      </c>
      <c r="Y6" s="143"/>
      <c r="Z6" s="143">
        <f t="shared" ref="Z6:AG6" si="8">SUM(Z3:Z5)</f>
        <v>14916030</v>
      </c>
      <c r="AA6" s="143">
        <f t="shared" si="8"/>
        <v>14916030</v>
      </c>
      <c r="AB6" s="143">
        <f t="shared" si="8"/>
        <v>0</v>
      </c>
      <c r="AC6" s="143">
        <f t="shared" si="8"/>
        <v>0</v>
      </c>
      <c r="AD6" s="143">
        <f t="shared" si="8"/>
        <v>0</v>
      </c>
      <c r="AE6" s="143">
        <f t="shared" si="8"/>
        <v>13588990.41</v>
      </c>
      <c r="AF6" s="143">
        <f t="shared" si="8"/>
        <v>13588990.41</v>
      </c>
      <c r="AG6" s="143">
        <f t="shared" si="8"/>
        <v>-1327039.5899999999</v>
      </c>
      <c r="AH6" s="143"/>
      <c r="AI6" s="143">
        <f t="shared" ref="AI6:AQ6" si="9">SUM(AI3:AI5)</f>
        <v>14916030</v>
      </c>
      <c r="AJ6" s="143">
        <f t="shared" si="9"/>
        <v>14916030</v>
      </c>
      <c r="AK6" s="143">
        <f t="shared" si="9"/>
        <v>14916030</v>
      </c>
      <c r="AL6" s="143">
        <f t="shared" si="9"/>
        <v>1989.48</v>
      </c>
      <c r="AM6" s="143">
        <f t="shared" si="9"/>
        <v>0</v>
      </c>
      <c r="AN6" s="143">
        <f t="shared" si="9"/>
        <v>0</v>
      </c>
      <c r="AO6" s="143">
        <f t="shared" si="9"/>
        <v>0</v>
      </c>
      <c r="AP6" s="143">
        <f t="shared" si="9"/>
        <v>0</v>
      </c>
      <c r="AQ6" s="143">
        <f t="shared" si="9"/>
        <v>-14916030</v>
      </c>
      <c r="AR6" s="143"/>
      <c r="AS6" s="143">
        <f t="shared" ref="AS6:AZ6" si="10">SUM(AS3:AS5)</f>
        <v>0</v>
      </c>
      <c r="AT6" s="143">
        <f t="shared" si="10"/>
        <v>0</v>
      </c>
      <c r="AU6" s="143">
        <f t="shared" si="10"/>
        <v>0</v>
      </c>
      <c r="AV6" s="143">
        <f t="shared" si="10"/>
        <v>0</v>
      </c>
      <c r="AW6" s="143">
        <f t="shared" si="10"/>
        <v>0</v>
      </c>
      <c r="AX6" s="143">
        <f t="shared" si="10"/>
        <v>0</v>
      </c>
      <c r="AY6" s="143">
        <f t="shared" si="10"/>
        <v>0</v>
      </c>
      <c r="AZ6" s="143">
        <f t="shared" si="10"/>
        <v>0</v>
      </c>
      <c r="BA6" s="143"/>
      <c r="BB6" s="143"/>
      <c r="BC6" s="143"/>
      <c r="BD6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4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3" t="s">
        <v>83</v>
      </c>
      <c r="C1" s="153"/>
    </row>
    <row r="2" spans="1:22" x14ac:dyDescent="0.25">
      <c r="A2" s="153" t="s">
        <v>84</v>
      </c>
      <c r="C2" s="153"/>
      <c r="D2" s="155" t="s">
        <v>85</v>
      </c>
      <c r="E2" s="15"/>
      <c r="F2" s="155" t="s">
        <v>2</v>
      </c>
      <c r="G2" s="15"/>
      <c r="H2" s="155" t="s">
        <v>3</v>
      </c>
      <c r="I2" s="15"/>
      <c r="J2" s="155" t="s">
        <v>4</v>
      </c>
      <c r="K2" s="15"/>
      <c r="L2" s="155" t="s">
        <v>5</v>
      </c>
      <c r="M2" s="15"/>
      <c r="N2" s="155"/>
      <c r="O2" s="15"/>
      <c r="P2" s="155"/>
      <c r="Q2" s="156"/>
      <c r="R2" s="155"/>
      <c r="T2" s="157"/>
    </row>
    <row r="4" spans="1:22" x14ac:dyDescent="0.25">
      <c r="A4" s="153" t="s">
        <v>86</v>
      </c>
      <c r="C4" s="153"/>
    </row>
    <row r="5" spans="1:22" x14ac:dyDescent="0.25">
      <c r="B5" s="153"/>
      <c r="C5" s="153" t="s">
        <v>87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25">
      <c r="B6" s="153"/>
      <c r="C6" s="153" t="s">
        <v>88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25">
      <c r="B7" s="153"/>
      <c r="C7" s="153" t="s">
        <v>89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25">
      <c r="B8" s="153"/>
      <c r="C8" s="153" t="s">
        <v>90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25">
      <c r="B9" s="153"/>
      <c r="C9" s="153" t="s">
        <v>91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25">
      <c r="A10" s="153" t="s">
        <v>92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25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25">
      <c r="A12" s="153" t="s">
        <v>93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25">
      <c r="B13" s="153"/>
      <c r="C13" s="153" t="s">
        <v>94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25">
      <c r="B14" s="153"/>
      <c r="C14" s="153" t="s">
        <v>95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25">
      <c r="B15" s="153"/>
      <c r="C15" s="153" t="s">
        <v>96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25">
      <c r="B16" s="153"/>
      <c r="C16" s="153" t="s">
        <v>97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25">
      <c r="B17" s="153"/>
      <c r="C17" s="153" t="s">
        <v>98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25">
      <c r="B18" s="153"/>
      <c r="C18" s="153" t="s">
        <v>99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25">
      <c r="B19" s="153"/>
      <c r="C19" s="153" t="s">
        <v>99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25">
      <c r="B20" s="153"/>
      <c r="C20" s="153" t="s">
        <v>100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25">
      <c r="A21" s="153" t="s">
        <v>101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25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.75" thickBot="1" x14ac:dyDescent="0.3">
      <c r="A23" s="153" t="s">
        <v>102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.75" thickTop="1" x14ac:dyDescent="0.25">
      <c r="A24" t="s">
        <v>103</v>
      </c>
      <c r="B24" s="153"/>
      <c r="C24" s="153"/>
      <c r="D24" s="158">
        <f>+D23-'[1]Current Working'!H61</f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25">
      <c r="A25" t="s">
        <v>104</v>
      </c>
    </row>
    <row r="26" spans="1:20" x14ac:dyDescent="0.25">
      <c r="B26" s="154"/>
      <c r="C26" s="153" t="s">
        <v>105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25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25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25">
      <c r="P29" s="159"/>
      <c r="R29" s="154"/>
      <c r="S29" s="154"/>
    </row>
    <row r="30" spans="1:20" x14ac:dyDescent="0.25">
      <c r="R30" s="154"/>
      <c r="S30" s="154"/>
    </row>
    <row r="31" spans="1:20" x14ac:dyDescent="0.25">
      <c r="R31" s="154"/>
      <c r="S31" s="154"/>
    </row>
    <row r="32" spans="1:20" x14ac:dyDescent="0.25">
      <c r="R32" s="154"/>
      <c r="S32" s="154"/>
    </row>
    <row r="35" spans="3:18" x14ac:dyDescent="0.25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3"/>
    </row>
    <row r="3" spans="1:1" x14ac:dyDescent="0.25">
      <c r="A3" s="184"/>
    </row>
    <row r="4" spans="1:1" x14ac:dyDescent="0.25">
      <c r="A4" s="184"/>
    </row>
    <row r="5" spans="1:1" x14ac:dyDescent="0.25">
      <c r="A5" s="184"/>
    </row>
    <row r="6" spans="1:1" x14ac:dyDescent="0.25">
      <c r="A6" s="184"/>
    </row>
    <row r="7" spans="1:1" x14ac:dyDescent="0.25">
      <c r="A7" s="184"/>
    </row>
    <row r="8" spans="1:1" x14ac:dyDescent="0.25">
      <c r="A8" s="184"/>
    </row>
    <row r="9" spans="1:1" x14ac:dyDescent="0.25">
      <c r="A9" s="184"/>
    </row>
    <row r="10" spans="1:1" x14ac:dyDescent="0.25">
      <c r="A10" s="184"/>
    </row>
    <row r="11" spans="1:1" x14ac:dyDescent="0.25">
      <c r="A11" s="184"/>
    </row>
    <row r="12" spans="1:1" x14ac:dyDescent="0.25">
      <c r="A12" s="1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QD2UCF5UJE4V-2141839551-43</_dlc_DocId>
    <_dlc_DocIdUrl xmlns="7184055b-e5ea-4162-8b19-ace5c644b73a">
      <Url>http://intranet2/finance/_layouts/15/DocIdRedir.aspx?ID=QD2UCF5UJE4V-2141839551-43</Url>
      <Description>QD2UCF5UJE4V-2141839551-43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4427B-0318-46CB-9A0B-7C39B52DAF5C}"/>
</file>

<file path=customXml/itemProps2.xml><?xml version="1.0" encoding="utf-8"?>
<ds:datastoreItem xmlns:ds="http://schemas.openxmlformats.org/officeDocument/2006/customXml" ds:itemID="{30B7ACA6-2826-4ACC-9A22-E759BF36CE1F}"/>
</file>

<file path=customXml/itemProps3.xml><?xml version="1.0" encoding="utf-8"?>
<ds:datastoreItem xmlns:ds="http://schemas.openxmlformats.org/officeDocument/2006/customXml" ds:itemID="{001EA412-4EE5-4FD7-B4A9-B5D8A738FEA0}"/>
</file>

<file path=customXml/itemProps4.xml><?xml version="1.0" encoding="utf-8"?>
<ds:datastoreItem xmlns:ds="http://schemas.openxmlformats.org/officeDocument/2006/customXml" ds:itemID="{51AD44E0-1FB4-4884-8BD8-B672A7DED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2020-12-30T18:08:05Z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b09b1338-fb85-4818-94a8-5260927d6b79</vt:lpwstr>
  </property>
</Properties>
</file>