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Information Technology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  <sheet name="IT FY 17 and Prior" sheetId="7" r:id="rId6"/>
  </sheets>
  <externalReferences>
    <externalReference r:id="rId7"/>
    <externalReference r:id="rId8"/>
    <externalReference r:id="rId9"/>
  </externalReferences>
  <definedNames>
    <definedName name="_xlnm._FilterDatabase" localSheetId="1" hidden="1">Expenses!$A$2:$BJ$209</definedName>
    <definedName name="_xlnm.Print_Area" localSheetId="0">'Current Working'!$B$1:$BJ$50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N36" i="5" l="1"/>
  <c r="AK91" i="4"/>
  <c r="AJ91" i="4"/>
  <c r="AO32" i="5" l="1"/>
  <c r="AM36" i="5"/>
  <c r="G32" i="5" l="1"/>
  <c r="H32" i="5"/>
  <c r="I32" i="5"/>
  <c r="J32" i="5"/>
  <c r="L32" i="5"/>
  <c r="AI210" i="4"/>
  <c r="AM210" i="4"/>
  <c r="AN210" i="4"/>
  <c r="AO210" i="4"/>
  <c r="AP210" i="4"/>
  <c r="AJ210" i="4"/>
  <c r="F32" i="5"/>
  <c r="AU33" i="5"/>
  <c r="AT33" i="5"/>
  <c r="AS33" i="5"/>
  <c r="AR33" i="5"/>
  <c r="AQ33" i="5"/>
  <c r="AP33" i="5"/>
  <c r="AO33" i="5"/>
  <c r="AN33" i="5"/>
  <c r="AM33" i="5"/>
  <c r="AH33" i="5"/>
  <c r="AG33" i="5"/>
  <c r="AF33" i="5"/>
  <c r="AE33" i="5"/>
  <c r="AD33" i="5"/>
  <c r="AC33" i="5"/>
  <c r="AB33" i="5"/>
  <c r="W33" i="5"/>
  <c r="V33" i="5"/>
  <c r="U33" i="5"/>
  <c r="T33" i="5"/>
  <c r="S33" i="5"/>
  <c r="R33" i="5"/>
  <c r="Q33" i="5"/>
  <c r="L33" i="5"/>
  <c r="K33" i="5"/>
  <c r="J33" i="5"/>
  <c r="I33" i="5"/>
  <c r="H33" i="5"/>
  <c r="G33" i="5"/>
  <c r="F33" i="5"/>
  <c r="BG32" i="5"/>
  <c r="BG34" i="5" s="1"/>
  <c r="BF32" i="5"/>
  <c r="BE32" i="5"/>
  <c r="BE34" i="5" s="1"/>
  <c r="BD32" i="5"/>
  <c r="BC32" i="5"/>
  <c r="BC34" i="5" s="1"/>
  <c r="BB32" i="5"/>
  <c r="AY32" i="5"/>
  <c r="AY34" i="5" s="1"/>
  <c r="AT32" i="5"/>
  <c r="AS32" i="5"/>
  <c r="AS34" i="5" s="1"/>
  <c r="AR32" i="5"/>
  <c r="AQ32" i="5"/>
  <c r="AQ34" i="5" s="1"/>
  <c r="AP32" i="5"/>
  <c r="AN32" i="5"/>
  <c r="AN34" i="5" s="1"/>
  <c r="AM32" i="5"/>
  <c r="AH32" i="5"/>
  <c r="AG32" i="5"/>
  <c r="AF32" i="5"/>
  <c r="AE32" i="5"/>
  <c r="AD32" i="5"/>
  <c r="AC32" i="5"/>
  <c r="AB32" i="5"/>
  <c r="W32" i="5"/>
  <c r="V32" i="5"/>
  <c r="U32" i="5"/>
  <c r="T32" i="5"/>
  <c r="S32" i="5"/>
  <c r="R32" i="5"/>
  <c r="Q32" i="5"/>
  <c r="K32" i="5" l="1"/>
  <c r="K34" i="5" s="1"/>
  <c r="AH34" i="5"/>
  <c r="AU34" i="5" s="1"/>
  <c r="AG34" i="5"/>
  <c r="I34" i="5"/>
  <c r="AC34" i="5"/>
  <c r="G34" i="5"/>
  <c r="AE34" i="5"/>
  <c r="Q34" i="5"/>
  <c r="BB34" i="5"/>
  <c r="BD34" i="5"/>
  <c r="R34" i="5"/>
  <c r="BF34" i="5"/>
  <c r="T34" i="5"/>
  <c r="S34" i="5"/>
  <c r="AM34" i="5"/>
  <c r="F34" i="5"/>
  <c r="V34" i="5"/>
  <c r="AP34" i="5"/>
  <c r="U34" i="5"/>
  <c r="H34" i="5"/>
  <c r="AB34" i="5"/>
  <c r="AR34" i="5"/>
  <c r="J34" i="5"/>
  <c r="AD34" i="5"/>
  <c r="AT34" i="5"/>
  <c r="BH34" i="5" s="1"/>
  <c r="BI34" i="5" s="1"/>
  <c r="W34" i="5"/>
  <c r="L34" i="5"/>
  <c r="AF34" i="5"/>
  <c r="M32" i="5"/>
  <c r="BH32" i="5"/>
  <c r="BI32" i="5" s="1"/>
  <c r="AZ32" i="5"/>
  <c r="BA32" i="5" s="1"/>
  <c r="AV34" i="5" l="1"/>
  <c r="M34" i="5"/>
  <c r="N34" i="5" s="1"/>
  <c r="AZ34" i="5"/>
  <c r="BA34" i="5" s="1"/>
  <c r="X32" i="5"/>
  <c r="Y32" i="5" s="1"/>
  <c r="N32" i="5"/>
  <c r="AK209" i="4"/>
  <c r="AK208" i="4"/>
  <c r="AK207" i="4"/>
  <c r="AK206" i="4"/>
  <c r="AK205" i="4"/>
  <c r="AK204" i="4"/>
  <c r="AK203" i="4"/>
  <c r="AK202" i="4"/>
  <c r="AK201" i="4"/>
  <c r="AK200" i="4"/>
  <c r="AK199" i="4"/>
  <c r="AK198" i="4"/>
  <c r="AK197" i="4"/>
  <c r="AK196" i="4"/>
  <c r="AK195" i="4"/>
  <c r="AK194" i="4"/>
  <c r="AK193" i="4"/>
  <c r="AK192" i="4"/>
  <c r="AK191" i="4"/>
  <c r="AK190" i="4"/>
  <c r="AK189" i="4"/>
  <c r="AK188" i="4"/>
  <c r="AK187" i="4"/>
  <c r="AK186" i="4"/>
  <c r="AK185" i="4"/>
  <c r="AK184" i="4"/>
  <c r="AK183" i="4"/>
  <c r="AK182" i="4"/>
  <c r="AK181" i="4"/>
  <c r="AK180" i="4"/>
  <c r="AK179" i="4"/>
  <c r="AK178" i="4"/>
  <c r="AK177" i="4"/>
  <c r="AK176" i="4"/>
  <c r="AK175" i="4"/>
  <c r="AK174" i="4"/>
  <c r="AK173" i="4"/>
  <c r="AK172" i="4"/>
  <c r="AK171" i="4"/>
  <c r="AK170" i="4"/>
  <c r="AK169" i="4"/>
  <c r="AK168" i="4"/>
  <c r="AK167" i="4"/>
  <c r="AK166" i="4"/>
  <c r="AK165" i="4"/>
  <c r="AK164" i="4"/>
  <c r="AK163" i="4"/>
  <c r="AK162" i="4"/>
  <c r="AK161" i="4"/>
  <c r="AK160" i="4"/>
  <c r="AK158" i="4"/>
  <c r="AK157" i="4"/>
  <c r="AK156" i="4"/>
  <c r="AK151" i="4"/>
  <c r="AK150" i="4"/>
  <c r="AK149" i="4"/>
  <c r="AK148" i="4"/>
  <c r="AK147" i="4"/>
  <c r="AK146" i="4"/>
  <c r="AK145" i="4"/>
  <c r="AK144" i="4"/>
  <c r="AK143" i="4"/>
  <c r="AK142" i="4"/>
  <c r="AK141" i="4"/>
  <c r="AK140" i="4"/>
  <c r="AK139" i="4"/>
  <c r="AK138" i="4"/>
  <c r="AK137" i="4"/>
  <c r="AK136" i="4"/>
  <c r="AK135" i="4"/>
  <c r="AK134" i="4"/>
  <c r="AK133" i="4"/>
  <c r="AK132" i="4"/>
  <c r="AK131" i="4"/>
  <c r="AK130" i="4"/>
  <c r="AK129" i="4"/>
  <c r="AK128" i="4"/>
  <c r="AK127" i="4"/>
  <c r="AK126" i="4"/>
  <c r="AK125" i="4"/>
  <c r="AK124" i="4"/>
  <c r="AK123" i="4"/>
  <c r="AK122" i="4"/>
  <c r="AK121" i="4"/>
  <c r="AK120" i="4"/>
  <c r="AK119" i="4"/>
  <c r="AK118" i="4"/>
  <c r="AK117" i="4"/>
  <c r="AK116" i="4"/>
  <c r="AK114" i="4"/>
  <c r="AK112" i="4"/>
  <c r="AK111" i="4"/>
  <c r="AK110" i="4"/>
  <c r="AK109" i="4"/>
  <c r="AK108" i="4"/>
  <c r="AK107" i="4"/>
  <c r="AK106" i="4"/>
  <c r="AK102" i="4"/>
  <c r="AK100" i="4"/>
  <c r="AK99" i="4"/>
  <c r="AK98" i="4"/>
  <c r="AK96" i="4"/>
  <c r="AK94" i="4"/>
  <c r="AK93" i="4"/>
  <c r="AK92" i="4"/>
  <c r="AK90" i="4"/>
  <c r="AK89" i="4"/>
  <c r="AK88" i="4"/>
  <c r="AK87" i="4"/>
  <c r="AK86" i="4"/>
  <c r="AK85" i="4"/>
  <c r="AK84" i="4"/>
  <c r="AK83" i="4"/>
  <c r="AK82" i="4"/>
  <c r="AK81" i="4"/>
  <c r="AK80" i="4"/>
  <c r="AK79" i="4"/>
  <c r="AK78" i="4"/>
  <c r="AK77" i="4"/>
  <c r="AK76" i="4"/>
  <c r="AK75" i="4"/>
  <c r="AK74" i="4"/>
  <c r="AK73" i="4"/>
  <c r="AK72" i="4"/>
  <c r="AK71" i="4"/>
  <c r="AK70" i="4"/>
  <c r="AK69" i="4"/>
  <c r="AK68" i="4"/>
  <c r="AK67" i="4"/>
  <c r="AK66" i="4"/>
  <c r="AK59" i="4"/>
  <c r="AK58" i="4"/>
  <c r="AK57" i="4"/>
  <c r="AK56" i="4"/>
  <c r="AK55" i="4"/>
  <c r="AK54" i="4"/>
  <c r="AK53" i="4"/>
  <c r="AK52" i="4"/>
  <c r="AK51" i="4"/>
  <c r="AK50" i="4"/>
  <c r="AK49" i="4"/>
  <c r="AK48" i="4"/>
  <c r="AK47" i="4"/>
  <c r="AK46" i="4"/>
  <c r="AK45" i="4"/>
  <c r="AK44" i="4"/>
  <c r="AK43" i="4"/>
  <c r="AK42" i="4"/>
  <c r="AK41" i="4"/>
  <c r="AK40" i="4"/>
  <c r="AK39" i="4"/>
  <c r="AK38" i="4"/>
  <c r="AK37" i="4"/>
  <c r="AK36" i="4"/>
  <c r="AK35" i="4"/>
  <c r="AK34" i="4"/>
  <c r="AK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K11" i="4"/>
  <c r="AK9" i="4"/>
  <c r="AK8" i="4"/>
  <c r="AK7" i="4"/>
  <c r="AK6" i="4"/>
  <c r="AK5" i="4"/>
  <c r="AK4" i="4"/>
  <c r="AK3" i="4"/>
  <c r="AK210" i="4" s="1"/>
  <c r="AK4" i="3"/>
  <c r="AK5" i="3"/>
  <c r="AK6" i="3"/>
  <c r="AK7" i="3"/>
  <c r="AK8" i="3"/>
  <c r="AK9" i="3"/>
  <c r="AK11" i="3"/>
  <c r="AK12" i="3"/>
  <c r="AK13" i="3"/>
  <c r="AK14" i="3"/>
  <c r="AK3" i="3"/>
  <c r="X34" i="5" l="1"/>
  <c r="Y34" i="5" s="1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193" i="4"/>
  <c r="AL194" i="4"/>
  <c r="AL195" i="4"/>
  <c r="AL196" i="4"/>
  <c r="AL197" i="4"/>
  <c r="AL198" i="4"/>
  <c r="AL199" i="4"/>
  <c r="AL200" i="4"/>
  <c r="AL201" i="4"/>
  <c r="AL202" i="4"/>
  <c r="AL203" i="4"/>
  <c r="AL204" i="4"/>
  <c r="AL205" i="4"/>
  <c r="AL206" i="4"/>
  <c r="AL207" i="4"/>
  <c r="AL208" i="4"/>
  <c r="AL209" i="4"/>
  <c r="AL3" i="4"/>
  <c r="AL210" i="4" l="1"/>
  <c r="AN11" i="5"/>
  <c r="AN27" i="5"/>
  <c r="AN22" i="5"/>
  <c r="AN21" i="5"/>
  <c r="AU28" i="5"/>
  <c r="AN26" i="5"/>
  <c r="AO26" i="5"/>
  <c r="AP26" i="5"/>
  <c r="AQ26" i="5"/>
  <c r="AR26" i="5"/>
  <c r="AS26" i="5"/>
  <c r="AT26" i="5"/>
  <c r="AO27" i="5"/>
  <c r="AP27" i="5"/>
  <c r="AQ27" i="5"/>
  <c r="AR27" i="5"/>
  <c r="AS27" i="5"/>
  <c r="AT27" i="5"/>
  <c r="AU27" i="5"/>
  <c r="AM27" i="5"/>
  <c r="AM26" i="5"/>
  <c r="AC26" i="5"/>
  <c r="AD26" i="5"/>
  <c r="AE26" i="5"/>
  <c r="AF26" i="5"/>
  <c r="AG26" i="5"/>
  <c r="AH26" i="5"/>
  <c r="AC27" i="5"/>
  <c r="AD27" i="5"/>
  <c r="AE27" i="5"/>
  <c r="AF27" i="5"/>
  <c r="AG27" i="5"/>
  <c r="AH27" i="5"/>
  <c r="AB27" i="5"/>
  <c r="AB26" i="5"/>
  <c r="AN17" i="5"/>
  <c r="AO17" i="5"/>
  <c r="AP17" i="5"/>
  <c r="AQ17" i="5"/>
  <c r="AR17" i="5"/>
  <c r="AS17" i="5"/>
  <c r="AN18" i="5"/>
  <c r="AO18" i="5"/>
  <c r="AP18" i="5"/>
  <c r="AQ18" i="5"/>
  <c r="AR18" i="5"/>
  <c r="AS18" i="5"/>
  <c r="AN19" i="5"/>
  <c r="AO19" i="5"/>
  <c r="AP19" i="5"/>
  <c r="AQ19" i="5"/>
  <c r="AR19" i="5"/>
  <c r="AS19" i="5"/>
  <c r="AO20" i="5"/>
  <c r="AP20" i="5"/>
  <c r="AQ20" i="5"/>
  <c r="AR20" i="5"/>
  <c r="AS20" i="5"/>
  <c r="AO21" i="5"/>
  <c r="AP21" i="5"/>
  <c r="AQ21" i="5"/>
  <c r="AR21" i="5"/>
  <c r="AS21" i="5"/>
  <c r="AO22" i="5"/>
  <c r="AP22" i="5"/>
  <c r="AQ22" i="5"/>
  <c r="AR22" i="5"/>
  <c r="AS22" i="5"/>
  <c r="AO11" i="5"/>
  <c r="AP11" i="5"/>
  <c r="AQ11" i="5"/>
  <c r="AR11" i="5"/>
  <c r="AS11" i="5"/>
  <c r="AT11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M12" i="5"/>
  <c r="AM13" i="5"/>
  <c r="AM11" i="5"/>
  <c r="AK15" i="3"/>
  <c r="AL15" i="3"/>
  <c r="AO29" i="5" l="1"/>
  <c r="AO14" i="5"/>
  <c r="AQ23" i="5"/>
  <c r="AS23" i="5"/>
  <c r="AR23" i="5"/>
  <c r="AP23" i="5"/>
  <c r="AO23" i="5"/>
  <c r="AN20" i="5"/>
  <c r="AN23" i="5" s="1"/>
  <c r="AO36" i="5" l="1"/>
  <c r="D132" i="7"/>
  <c r="C132" i="7"/>
  <c r="D118" i="7"/>
  <c r="C118" i="7"/>
  <c r="D112" i="7"/>
  <c r="C112" i="7"/>
  <c r="D98" i="7"/>
  <c r="C98" i="7"/>
  <c r="D44" i="7"/>
  <c r="C44" i="7"/>
  <c r="D37" i="7"/>
  <c r="C37" i="7"/>
  <c r="D8" i="7"/>
  <c r="C8" i="7"/>
  <c r="D24" i="2"/>
  <c r="H23" i="2"/>
  <c r="F23" i="2"/>
  <c r="D23" i="2"/>
  <c r="H21" i="2"/>
  <c r="F21" i="2"/>
  <c r="D21" i="2"/>
  <c r="T10" i="2"/>
  <c r="R10" i="2"/>
  <c r="P10" i="2"/>
  <c r="N10" i="2"/>
  <c r="L10" i="2"/>
  <c r="J10" i="2"/>
  <c r="H10" i="2"/>
  <c r="F10" i="2"/>
  <c r="D10" i="2"/>
  <c r="AZ15" i="3"/>
  <c r="AY15" i="3"/>
  <c r="AX15" i="3"/>
  <c r="AW15" i="3"/>
  <c r="AV15" i="3"/>
  <c r="AU15" i="3"/>
  <c r="AT15" i="3"/>
  <c r="AS15" i="3"/>
  <c r="AP15" i="3"/>
  <c r="AO15" i="3"/>
  <c r="AN15" i="3"/>
  <c r="AM15" i="3"/>
  <c r="AJ15" i="3"/>
  <c r="AI15" i="3"/>
  <c r="AE15" i="3"/>
  <c r="AD15" i="3"/>
  <c r="AC15" i="3"/>
  <c r="AB15" i="3"/>
  <c r="AA15" i="3"/>
  <c r="Z15" i="3"/>
  <c r="W15" i="3"/>
  <c r="V15" i="3"/>
  <c r="U15" i="3"/>
  <c r="T15" i="3"/>
  <c r="S15" i="3"/>
  <c r="R15" i="3"/>
  <c r="Q15" i="3"/>
  <c r="O15" i="3"/>
  <c r="N15" i="3"/>
  <c r="M15" i="3"/>
  <c r="L15" i="3"/>
  <c r="K15" i="3"/>
  <c r="J15" i="3"/>
  <c r="I15" i="3"/>
  <c r="H15" i="3"/>
  <c r="AF14" i="3"/>
  <c r="AG14" i="3" s="1"/>
  <c r="X14" i="3"/>
  <c r="F14" i="3"/>
  <c r="E14" i="3"/>
  <c r="D14" i="3"/>
  <c r="C14" i="3"/>
  <c r="AZ13" i="3"/>
  <c r="AF13" i="3"/>
  <c r="AG13" i="3" s="1"/>
  <c r="X13" i="3"/>
  <c r="F13" i="3"/>
  <c r="E13" i="3"/>
  <c r="D13" i="3"/>
  <c r="C13" i="3"/>
  <c r="AZ12" i="3"/>
  <c r="AF12" i="3"/>
  <c r="AG12" i="3" s="1"/>
  <c r="X12" i="3"/>
  <c r="O12" i="3"/>
  <c r="F12" i="3"/>
  <c r="E12" i="3"/>
  <c r="D12" i="3"/>
  <c r="C12" i="3"/>
  <c r="AZ11" i="3"/>
  <c r="AQ11" i="3"/>
  <c r="AF11" i="3"/>
  <c r="AG11" i="3" s="1"/>
  <c r="X11" i="3"/>
  <c r="O11" i="3"/>
  <c r="F11" i="3"/>
  <c r="E11" i="3"/>
  <c r="D11" i="3"/>
  <c r="C11" i="3"/>
  <c r="AZ10" i="3"/>
  <c r="AQ10" i="3"/>
  <c r="AF10" i="3"/>
  <c r="X10" i="3"/>
  <c r="O10" i="3"/>
  <c r="F10" i="3"/>
  <c r="E10" i="3"/>
  <c r="D10" i="3"/>
  <c r="C10" i="3"/>
  <c r="AZ9" i="3"/>
  <c r="AQ9" i="3"/>
  <c r="AF9" i="3"/>
  <c r="AG9" i="3" s="1"/>
  <c r="X9" i="3"/>
  <c r="O9" i="3"/>
  <c r="F9" i="3"/>
  <c r="E9" i="3"/>
  <c r="D9" i="3"/>
  <c r="C9" i="3"/>
  <c r="AZ8" i="3"/>
  <c r="AQ8" i="3"/>
  <c r="AF8" i="3"/>
  <c r="AG8" i="3" s="1"/>
  <c r="X8" i="3"/>
  <c r="O8" i="3"/>
  <c r="F8" i="3"/>
  <c r="E8" i="3"/>
  <c r="D8" i="3"/>
  <c r="C8" i="3"/>
  <c r="AZ7" i="3"/>
  <c r="AQ7" i="3"/>
  <c r="AF7" i="3"/>
  <c r="AG7" i="3" s="1"/>
  <c r="X7" i="3"/>
  <c r="O7" i="3"/>
  <c r="F7" i="3"/>
  <c r="E7" i="3"/>
  <c r="D7" i="3"/>
  <c r="C7" i="3"/>
  <c r="AZ6" i="3"/>
  <c r="AQ6" i="3"/>
  <c r="AF6" i="3"/>
  <c r="AH11" i="5" s="1"/>
  <c r="X6" i="3"/>
  <c r="O6" i="3"/>
  <c r="F6" i="3"/>
  <c r="E6" i="3"/>
  <c r="D6" i="3"/>
  <c r="C6" i="3"/>
  <c r="AZ5" i="3"/>
  <c r="AQ5" i="3"/>
  <c r="AF5" i="3"/>
  <c r="AG5" i="3" s="1"/>
  <c r="X5" i="3"/>
  <c r="O5" i="3"/>
  <c r="F5" i="3"/>
  <c r="E5" i="3"/>
  <c r="D5" i="3"/>
  <c r="C5" i="3"/>
  <c r="AZ4" i="3"/>
  <c r="AQ4" i="3"/>
  <c r="AF4" i="3"/>
  <c r="AG4" i="3" s="1"/>
  <c r="X4" i="3"/>
  <c r="O4" i="3"/>
  <c r="F4" i="3"/>
  <c r="E4" i="3"/>
  <c r="D4" i="3"/>
  <c r="C4" i="3"/>
  <c r="AZ3" i="3"/>
  <c r="AQ3" i="3"/>
  <c r="AF3" i="3"/>
  <c r="AF15" i="3" s="1"/>
  <c r="X3" i="3"/>
  <c r="X15" i="3" s="1"/>
  <c r="O3" i="3"/>
  <c r="F3" i="3"/>
  <c r="E3" i="3"/>
  <c r="D3" i="3"/>
  <c r="C3" i="3"/>
  <c r="AY210" i="4"/>
  <c r="AX210" i="4"/>
  <c r="AW210" i="4"/>
  <c r="AV210" i="4"/>
  <c r="AU210" i="4"/>
  <c r="AT210" i="4"/>
  <c r="AS210" i="4"/>
  <c r="AF210" i="4"/>
  <c r="AE210" i="4"/>
  <c r="AD210" i="4"/>
  <c r="AC210" i="4"/>
  <c r="AB210" i="4"/>
  <c r="AA210" i="4"/>
  <c r="Z210" i="4"/>
  <c r="W210" i="4"/>
  <c r="V210" i="4"/>
  <c r="V214" i="4" s="1"/>
  <c r="U210" i="4"/>
  <c r="T210" i="4"/>
  <c r="S210" i="4"/>
  <c r="R210" i="4"/>
  <c r="Q210" i="4"/>
  <c r="N210" i="4"/>
  <c r="L210" i="4"/>
  <c r="K210" i="4"/>
  <c r="J210" i="4"/>
  <c r="AQ209" i="4"/>
  <c r="AG209" i="4"/>
  <c r="X209" i="4"/>
  <c r="O209" i="4"/>
  <c r="F209" i="4"/>
  <c r="AQ208" i="4"/>
  <c r="AG208" i="4"/>
  <c r="X208" i="4"/>
  <c r="O208" i="4"/>
  <c r="F208" i="4"/>
  <c r="AQ207" i="4"/>
  <c r="AG207" i="4"/>
  <c r="X207" i="4"/>
  <c r="O207" i="4"/>
  <c r="F207" i="4"/>
  <c r="AQ206" i="4"/>
  <c r="AG206" i="4"/>
  <c r="X206" i="4"/>
  <c r="O206" i="4"/>
  <c r="F206" i="4"/>
  <c r="AQ205" i="4"/>
  <c r="AG205" i="4"/>
  <c r="X205" i="4"/>
  <c r="O205" i="4"/>
  <c r="F205" i="4"/>
  <c r="AQ204" i="4"/>
  <c r="AG204" i="4"/>
  <c r="X204" i="4"/>
  <c r="O204" i="4"/>
  <c r="F204" i="4"/>
  <c r="AQ203" i="4"/>
  <c r="AG203" i="4"/>
  <c r="X203" i="4"/>
  <c r="O203" i="4"/>
  <c r="F203" i="4"/>
  <c r="AQ202" i="4"/>
  <c r="AG202" i="4"/>
  <c r="X202" i="4"/>
  <c r="O202" i="4"/>
  <c r="F202" i="4"/>
  <c r="AQ201" i="4"/>
  <c r="AG201" i="4"/>
  <c r="X201" i="4"/>
  <c r="O201" i="4"/>
  <c r="F201" i="4"/>
  <c r="AQ200" i="4"/>
  <c r="AG200" i="4"/>
  <c r="X200" i="4"/>
  <c r="O200" i="4"/>
  <c r="F200" i="4"/>
  <c r="AQ199" i="4"/>
  <c r="AG199" i="4"/>
  <c r="X199" i="4"/>
  <c r="O199" i="4"/>
  <c r="F199" i="4"/>
  <c r="AQ198" i="4"/>
  <c r="AG198" i="4"/>
  <c r="X198" i="4"/>
  <c r="O198" i="4"/>
  <c r="F198" i="4"/>
  <c r="AQ197" i="4"/>
  <c r="AG197" i="4"/>
  <c r="X197" i="4"/>
  <c r="O197" i="4"/>
  <c r="F197" i="4"/>
  <c r="AQ196" i="4"/>
  <c r="AG196" i="4"/>
  <c r="X196" i="4"/>
  <c r="O196" i="4"/>
  <c r="F196" i="4"/>
  <c r="AQ195" i="4"/>
  <c r="AG195" i="4"/>
  <c r="X195" i="4"/>
  <c r="O195" i="4"/>
  <c r="F195" i="4"/>
  <c r="AQ194" i="4"/>
  <c r="AG194" i="4"/>
  <c r="X194" i="4"/>
  <c r="O194" i="4"/>
  <c r="F194" i="4"/>
  <c r="AQ193" i="4"/>
  <c r="AG193" i="4"/>
  <c r="X193" i="4"/>
  <c r="O193" i="4"/>
  <c r="F193" i="4"/>
  <c r="AQ192" i="4"/>
  <c r="AG192" i="4"/>
  <c r="X192" i="4"/>
  <c r="O192" i="4"/>
  <c r="F192" i="4"/>
  <c r="AQ191" i="4"/>
  <c r="AG191" i="4"/>
  <c r="X191" i="4"/>
  <c r="O191" i="4"/>
  <c r="F191" i="4"/>
  <c r="AQ190" i="4"/>
  <c r="AG190" i="4"/>
  <c r="X190" i="4"/>
  <c r="O190" i="4"/>
  <c r="F190" i="4"/>
  <c r="AQ189" i="4"/>
  <c r="AG189" i="4"/>
  <c r="X189" i="4"/>
  <c r="O189" i="4"/>
  <c r="F189" i="4"/>
  <c r="AQ188" i="4"/>
  <c r="X188" i="4"/>
  <c r="O188" i="4"/>
  <c r="F188" i="4"/>
  <c r="AZ187" i="4"/>
  <c r="AQ187" i="4"/>
  <c r="AG187" i="4"/>
  <c r="X187" i="4"/>
  <c r="O187" i="4"/>
  <c r="F187" i="4"/>
  <c r="AZ186" i="4"/>
  <c r="AQ186" i="4"/>
  <c r="AG186" i="4"/>
  <c r="X186" i="4"/>
  <c r="O186" i="4"/>
  <c r="F186" i="4"/>
  <c r="AZ185" i="4"/>
  <c r="AQ185" i="4"/>
  <c r="AG185" i="4"/>
  <c r="X185" i="4"/>
  <c r="O185" i="4"/>
  <c r="F185" i="4"/>
  <c r="AZ184" i="4"/>
  <c r="AQ184" i="4"/>
  <c r="AG184" i="4"/>
  <c r="X184" i="4"/>
  <c r="O184" i="4"/>
  <c r="F184" i="4"/>
  <c r="AZ183" i="4"/>
  <c r="AQ183" i="4"/>
  <c r="AG183" i="4"/>
  <c r="X183" i="4"/>
  <c r="O183" i="4"/>
  <c r="F183" i="4"/>
  <c r="AZ182" i="4"/>
  <c r="AQ182" i="4"/>
  <c r="AG182" i="4"/>
  <c r="X182" i="4"/>
  <c r="O182" i="4"/>
  <c r="F182" i="4"/>
  <c r="AZ181" i="4"/>
  <c r="AQ181" i="4"/>
  <c r="AG181" i="4"/>
  <c r="X181" i="4"/>
  <c r="O181" i="4"/>
  <c r="F181" i="4"/>
  <c r="AZ180" i="4"/>
  <c r="AQ180" i="4"/>
  <c r="AG180" i="4"/>
  <c r="X180" i="4"/>
  <c r="O180" i="4"/>
  <c r="F180" i="4"/>
  <c r="AZ179" i="4"/>
  <c r="AQ179" i="4"/>
  <c r="AG179" i="4"/>
  <c r="X179" i="4"/>
  <c r="O179" i="4"/>
  <c r="F179" i="4"/>
  <c r="AZ178" i="4"/>
  <c r="AQ178" i="4"/>
  <c r="AG178" i="4"/>
  <c r="X178" i="4"/>
  <c r="O178" i="4"/>
  <c r="F178" i="4"/>
  <c r="AZ177" i="4"/>
  <c r="AQ177" i="4"/>
  <c r="AG177" i="4"/>
  <c r="X177" i="4"/>
  <c r="O177" i="4"/>
  <c r="F177" i="4"/>
  <c r="AZ176" i="4"/>
  <c r="AQ176" i="4"/>
  <c r="AG176" i="4"/>
  <c r="X176" i="4"/>
  <c r="O176" i="4"/>
  <c r="F176" i="4"/>
  <c r="AZ175" i="4"/>
  <c r="AQ175" i="4"/>
  <c r="AG175" i="4"/>
  <c r="X175" i="4"/>
  <c r="O175" i="4"/>
  <c r="F175" i="4"/>
  <c r="AZ174" i="4"/>
  <c r="AQ174" i="4"/>
  <c r="AG174" i="4"/>
  <c r="X174" i="4"/>
  <c r="O174" i="4"/>
  <c r="F174" i="4"/>
  <c r="AZ173" i="4"/>
  <c r="AQ173" i="4"/>
  <c r="AG173" i="4"/>
  <c r="X173" i="4"/>
  <c r="O173" i="4"/>
  <c r="F173" i="4"/>
  <c r="AZ172" i="4"/>
  <c r="AQ172" i="4"/>
  <c r="AG172" i="4"/>
  <c r="X172" i="4"/>
  <c r="O172" i="4"/>
  <c r="F172" i="4"/>
  <c r="AZ171" i="4"/>
  <c r="AQ171" i="4"/>
  <c r="AG171" i="4"/>
  <c r="X171" i="4"/>
  <c r="O171" i="4"/>
  <c r="F171" i="4"/>
  <c r="AZ170" i="4"/>
  <c r="AQ170" i="4"/>
  <c r="AG170" i="4"/>
  <c r="X170" i="4"/>
  <c r="O170" i="4"/>
  <c r="F170" i="4"/>
  <c r="AZ169" i="4"/>
  <c r="AQ169" i="4"/>
  <c r="AG169" i="4"/>
  <c r="X169" i="4"/>
  <c r="O169" i="4"/>
  <c r="F169" i="4"/>
  <c r="AZ168" i="4"/>
  <c r="AQ168" i="4"/>
  <c r="AG168" i="4"/>
  <c r="X168" i="4"/>
  <c r="O168" i="4"/>
  <c r="F168" i="4"/>
  <c r="AZ167" i="4"/>
  <c r="AQ167" i="4"/>
  <c r="AG167" i="4"/>
  <c r="X167" i="4"/>
  <c r="O167" i="4"/>
  <c r="F167" i="4"/>
  <c r="AZ166" i="4"/>
  <c r="AQ166" i="4"/>
  <c r="AG166" i="4"/>
  <c r="X166" i="4"/>
  <c r="O166" i="4"/>
  <c r="F166" i="4"/>
  <c r="AZ165" i="4"/>
  <c r="AQ165" i="4"/>
  <c r="AG165" i="4"/>
  <c r="X165" i="4"/>
  <c r="O165" i="4"/>
  <c r="F165" i="4"/>
  <c r="AZ164" i="4"/>
  <c r="AQ164" i="4"/>
  <c r="AG164" i="4"/>
  <c r="X164" i="4"/>
  <c r="O164" i="4"/>
  <c r="F164" i="4"/>
  <c r="AZ163" i="4"/>
  <c r="AQ163" i="4"/>
  <c r="AG163" i="4"/>
  <c r="X163" i="4"/>
  <c r="O163" i="4"/>
  <c r="F163" i="4"/>
  <c r="AZ162" i="4"/>
  <c r="AQ162" i="4"/>
  <c r="AG162" i="4"/>
  <c r="X162" i="4"/>
  <c r="O162" i="4"/>
  <c r="F162" i="4"/>
  <c r="AZ161" i="4"/>
  <c r="AQ161" i="4"/>
  <c r="AG161" i="4"/>
  <c r="X161" i="4"/>
  <c r="O161" i="4"/>
  <c r="F161" i="4"/>
  <c r="AZ160" i="4"/>
  <c r="AQ160" i="4"/>
  <c r="AG160" i="4"/>
  <c r="X160" i="4"/>
  <c r="O160" i="4"/>
  <c r="F160" i="4"/>
  <c r="AZ159" i="4"/>
  <c r="AQ159" i="4"/>
  <c r="AG159" i="4"/>
  <c r="X159" i="4"/>
  <c r="O159" i="4"/>
  <c r="F159" i="4"/>
  <c r="AZ158" i="4"/>
  <c r="AQ158" i="4"/>
  <c r="AG158" i="4"/>
  <c r="X158" i="4"/>
  <c r="O158" i="4"/>
  <c r="F158" i="4"/>
  <c r="AZ157" i="4"/>
  <c r="AQ157" i="4"/>
  <c r="AG157" i="4"/>
  <c r="X157" i="4"/>
  <c r="O157" i="4"/>
  <c r="F157" i="4"/>
  <c r="AZ156" i="4"/>
  <c r="AQ156" i="4"/>
  <c r="AG156" i="4"/>
  <c r="X156" i="4"/>
  <c r="O156" i="4"/>
  <c r="F156" i="4"/>
  <c r="AZ155" i="4"/>
  <c r="AQ155" i="4"/>
  <c r="AG155" i="4"/>
  <c r="X155" i="4"/>
  <c r="O155" i="4"/>
  <c r="F155" i="4"/>
  <c r="AZ154" i="4"/>
  <c r="AQ154" i="4"/>
  <c r="AG154" i="4"/>
  <c r="X154" i="4"/>
  <c r="O154" i="4"/>
  <c r="F154" i="4"/>
  <c r="AZ153" i="4"/>
  <c r="AQ153" i="4"/>
  <c r="AG153" i="4"/>
  <c r="X153" i="4"/>
  <c r="O153" i="4"/>
  <c r="F153" i="4"/>
  <c r="AZ152" i="4"/>
  <c r="AQ152" i="4"/>
  <c r="AG152" i="4"/>
  <c r="X152" i="4"/>
  <c r="O152" i="4"/>
  <c r="F152" i="4"/>
  <c r="AZ151" i="4"/>
  <c r="AQ151" i="4"/>
  <c r="AG151" i="4"/>
  <c r="X151" i="4"/>
  <c r="O151" i="4"/>
  <c r="F151" i="4"/>
  <c r="AZ150" i="4"/>
  <c r="AQ150" i="4"/>
  <c r="AG150" i="4"/>
  <c r="X150" i="4"/>
  <c r="O150" i="4"/>
  <c r="F150" i="4"/>
  <c r="AZ149" i="4"/>
  <c r="AQ149" i="4"/>
  <c r="AG149" i="4"/>
  <c r="X149" i="4"/>
  <c r="O149" i="4"/>
  <c r="F149" i="4"/>
  <c r="AZ148" i="4"/>
  <c r="AQ148" i="4"/>
  <c r="AG148" i="4"/>
  <c r="X148" i="4"/>
  <c r="O148" i="4"/>
  <c r="F148" i="4"/>
  <c r="AZ147" i="4"/>
  <c r="AQ147" i="4"/>
  <c r="AG147" i="4"/>
  <c r="X147" i="4"/>
  <c r="O147" i="4"/>
  <c r="F147" i="4"/>
  <c r="AZ146" i="4"/>
  <c r="AQ146" i="4"/>
  <c r="AG146" i="4"/>
  <c r="X146" i="4"/>
  <c r="O146" i="4"/>
  <c r="F146" i="4"/>
  <c r="AZ145" i="4"/>
  <c r="AQ145" i="4"/>
  <c r="AG145" i="4"/>
  <c r="X145" i="4"/>
  <c r="O145" i="4"/>
  <c r="F145" i="4"/>
  <c r="AZ144" i="4"/>
  <c r="AQ144" i="4"/>
  <c r="AG144" i="4"/>
  <c r="X144" i="4"/>
  <c r="O144" i="4"/>
  <c r="F144" i="4"/>
  <c r="AZ143" i="4"/>
  <c r="AQ143" i="4"/>
  <c r="AG143" i="4"/>
  <c r="X143" i="4"/>
  <c r="O143" i="4"/>
  <c r="F143" i="4"/>
  <c r="AZ142" i="4"/>
  <c r="AQ142" i="4"/>
  <c r="AG142" i="4"/>
  <c r="X142" i="4"/>
  <c r="O142" i="4"/>
  <c r="F142" i="4"/>
  <c r="AZ141" i="4"/>
  <c r="AQ141" i="4"/>
  <c r="AG141" i="4"/>
  <c r="X141" i="4"/>
  <c r="O141" i="4"/>
  <c r="F141" i="4"/>
  <c r="AZ140" i="4"/>
  <c r="AQ140" i="4"/>
  <c r="AG140" i="4"/>
  <c r="X140" i="4"/>
  <c r="O140" i="4"/>
  <c r="F140" i="4"/>
  <c r="AZ139" i="4"/>
  <c r="AQ139" i="4"/>
  <c r="AG139" i="4"/>
  <c r="X139" i="4"/>
  <c r="O139" i="4"/>
  <c r="F139" i="4"/>
  <c r="AZ138" i="4"/>
  <c r="AQ138" i="4"/>
  <c r="AG138" i="4"/>
  <c r="X138" i="4"/>
  <c r="O138" i="4"/>
  <c r="F138" i="4"/>
  <c r="AZ137" i="4"/>
  <c r="AQ137" i="4"/>
  <c r="AG137" i="4"/>
  <c r="X137" i="4"/>
  <c r="O137" i="4"/>
  <c r="F137" i="4"/>
  <c r="AZ136" i="4"/>
  <c r="AQ136" i="4"/>
  <c r="AG136" i="4"/>
  <c r="X136" i="4"/>
  <c r="O136" i="4"/>
  <c r="F136" i="4"/>
  <c r="AZ135" i="4"/>
  <c r="AQ135" i="4"/>
  <c r="AG135" i="4"/>
  <c r="X135" i="4"/>
  <c r="O135" i="4"/>
  <c r="F135" i="4"/>
  <c r="AZ134" i="4"/>
  <c r="AQ134" i="4"/>
  <c r="AG134" i="4"/>
  <c r="X134" i="4"/>
  <c r="O134" i="4"/>
  <c r="F134" i="4"/>
  <c r="AZ133" i="4"/>
  <c r="AQ133" i="4"/>
  <c r="AG133" i="4"/>
  <c r="X133" i="4"/>
  <c r="O133" i="4"/>
  <c r="F133" i="4"/>
  <c r="AZ132" i="4"/>
  <c r="AQ132" i="4"/>
  <c r="AG132" i="4"/>
  <c r="X132" i="4"/>
  <c r="O132" i="4"/>
  <c r="F132" i="4"/>
  <c r="AZ131" i="4"/>
  <c r="AQ131" i="4"/>
  <c r="AG131" i="4"/>
  <c r="X131" i="4"/>
  <c r="O131" i="4"/>
  <c r="F131" i="4"/>
  <c r="AZ130" i="4"/>
  <c r="AQ130" i="4"/>
  <c r="AG130" i="4"/>
  <c r="X130" i="4"/>
  <c r="O130" i="4"/>
  <c r="F130" i="4"/>
  <c r="AZ129" i="4"/>
  <c r="AQ129" i="4"/>
  <c r="AG129" i="4"/>
  <c r="X129" i="4"/>
  <c r="O129" i="4"/>
  <c r="F129" i="4"/>
  <c r="AZ128" i="4"/>
  <c r="AQ128" i="4"/>
  <c r="AG128" i="4"/>
  <c r="X128" i="4"/>
  <c r="O128" i="4"/>
  <c r="F128" i="4"/>
  <c r="AZ127" i="4"/>
  <c r="AQ127" i="4"/>
  <c r="AM21" i="5"/>
  <c r="AG127" i="4"/>
  <c r="X127" i="4"/>
  <c r="O127" i="4"/>
  <c r="F127" i="4"/>
  <c r="AZ126" i="4"/>
  <c r="AQ126" i="4"/>
  <c r="AG126" i="4"/>
  <c r="X126" i="4"/>
  <c r="O126" i="4"/>
  <c r="F126" i="4"/>
  <c r="AZ125" i="4"/>
  <c r="AQ125" i="4"/>
  <c r="AG125" i="4"/>
  <c r="X125" i="4"/>
  <c r="O125" i="4"/>
  <c r="F125" i="4"/>
  <c r="AZ124" i="4"/>
  <c r="AQ124" i="4"/>
  <c r="AG124" i="4"/>
  <c r="X124" i="4"/>
  <c r="O124" i="4"/>
  <c r="F124" i="4"/>
  <c r="AZ123" i="4"/>
  <c r="AQ123" i="4"/>
  <c r="AG123" i="4"/>
  <c r="X123" i="4"/>
  <c r="O123" i="4"/>
  <c r="F123" i="4"/>
  <c r="AZ122" i="4"/>
  <c r="AQ122" i="4"/>
  <c r="AG122" i="4"/>
  <c r="X122" i="4"/>
  <c r="O122" i="4"/>
  <c r="F122" i="4"/>
  <c r="AZ121" i="4"/>
  <c r="AQ121" i="4"/>
  <c r="AG121" i="4"/>
  <c r="X121" i="4"/>
  <c r="O121" i="4"/>
  <c r="F121" i="4"/>
  <c r="AZ120" i="4"/>
  <c r="AQ120" i="4"/>
  <c r="AG120" i="4"/>
  <c r="X120" i="4"/>
  <c r="O120" i="4"/>
  <c r="F120" i="4"/>
  <c r="AZ119" i="4"/>
  <c r="AQ119" i="4"/>
  <c r="AG119" i="4"/>
  <c r="X119" i="4"/>
  <c r="O119" i="4"/>
  <c r="F119" i="4"/>
  <c r="AZ118" i="4"/>
  <c r="AQ118" i="4"/>
  <c r="AG118" i="4"/>
  <c r="X118" i="4"/>
  <c r="O118" i="4"/>
  <c r="F118" i="4"/>
  <c r="AZ117" i="4"/>
  <c r="AQ117" i="4"/>
  <c r="AG117" i="4"/>
  <c r="X117" i="4"/>
  <c r="O117" i="4"/>
  <c r="F117" i="4"/>
  <c r="AZ116" i="4"/>
  <c r="AQ116" i="4"/>
  <c r="AG116" i="4"/>
  <c r="X116" i="4"/>
  <c r="O116" i="4"/>
  <c r="F116" i="4"/>
  <c r="AZ115" i="4"/>
  <c r="AQ115" i="4"/>
  <c r="AG115" i="4"/>
  <c r="X115" i="4"/>
  <c r="O115" i="4"/>
  <c r="F115" i="4"/>
  <c r="AZ114" i="4"/>
  <c r="AQ114" i="4"/>
  <c r="AG114" i="4"/>
  <c r="X114" i="4"/>
  <c r="O114" i="4"/>
  <c r="F114" i="4"/>
  <c r="AZ113" i="4"/>
  <c r="AQ113" i="4"/>
  <c r="AG113" i="4"/>
  <c r="X113" i="4"/>
  <c r="O113" i="4"/>
  <c r="F113" i="4"/>
  <c r="AZ112" i="4"/>
  <c r="AQ112" i="4"/>
  <c r="AG112" i="4"/>
  <c r="X112" i="4"/>
  <c r="O112" i="4"/>
  <c r="F112" i="4"/>
  <c r="AZ111" i="4"/>
  <c r="AQ111" i="4"/>
  <c r="AG111" i="4"/>
  <c r="X111" i="4"/>
  <c r="O111" i="4"/>
  <c r="F111" i="4"/>
  <c r="AZ110" i="4"/>
  <c r="AQ110" i="4"/>
  <c r="AG110" i="4"/>
  <c r="X110" i="4"/>
  <c r="O110" i="4"/>
  <c r="F110" i="4"/>
  <c r="AZ109" i="4"/>
  <c r="AQ109" i="4"/>
  <c r="AG109" i="4"/>
  <c r="X109" i="4"/>
  <c r="O109" i="4"/>
  <c r="F109" i="4"/>
  <c r="AZ108" i="4"/>
  <c r="AQ108" i="4"/>
  <c r="AG108" i="4"/>
  <c r="X108" i="4"/>
  <c r="O108" i="4"/>
  <c r="F108" i="4"/>
  <c r="AZ107" i="4"/>
  <c r="AQ107" i="4"/>
  <c r="AG107" i="4"/>
  <c r="X107" i="4"/>
  <c r="O107" i="4"/>
  <c r="F107" i="4"/>
  <c r="AZ106" i="4"/>
  <c r="AQ106" i="4"/>
  <c r="AG106" i="4"/>
  <c r="X106" i="4"/>
  <c r="O106" i="4"/>
  <c r="F106" i="4"/>
  <c r="AZ105" i="4"/>
  <c r="AQ105" i="4"/>
  <c r="AG105" i="4"/>
  <c r="X105" i="4"/>
  <c r="O105" i="4"/>
  <c r="F105" i="4"/>
  <c r="AZ104" i="4"/>
  <c r="AQ104" i="4"/>
  <c r="AG104" i="4"/>
  <c r="X104" i="4"/>
  <c r="O104" i="4"/>
  <c r="F104" i="4"/>
  <c r="AZ103" i="4"/>
  <c r="AQ103" i="4"/>
  <c r="AG103" i="4"/>
  <c r="X103" i="4"/>
  <c r="O103" i="4"/>
  <c r="F103" i="4"/>
  <c r="AZ102" i="4"/>
  <c r="AQ102" i="4"/>
  <c r="AG102" i="4"/>
  <c r="X102" i="4"/>
  <c r="O102" i="4"/>
  <c r="F102" i="4"/>
  <c r="AZ101" i="4"/>
  <c r="AQ101" i="4"/>
  <c r="AG101" i="4"/>
  <c r="X101" i="4"/>
  <c r="O101" i="4"/>
  <c r="F101" i="4"/>
  <c r="AZ100" i="4"/>
  <c r="AQ100" i="4"/>
  <c r="AG100" i="4"/>
  <c r="X100" i="4"/>
  <c r="O100" i="4"/>
  <c r="F100" i="4"/>
  <c r="AZ99" i="4"/>
  <c r="AQ99" i="4"/>
  <c r="AG99" i="4"/>
  <c r="X99" i="4"/>
  <c r="O99" i="4"/>
  <c r="F99" i="4"/>
  <c r="AZ98" i="4"/>
  <c r="AQ98" i="4"/>
  <c r="AG98" i="4"/>
  <c r="X98" i="4"/>
  <c r="O98" i="4"/>
  <c r="F98" i="4"/>
  <c r="AZ97" i="4"/>
  <c r="AQ97" i="4"/>
  <c r="AG97" i="4"/>
  <c r="X97" i="4"/>
  <c r="O97" i="4"/>
  <c r="F97" i="4"/>
  <c r="AZ96" i="4"/>
  <c r="AQ96" i="4"/>
  <c r="AG96" i="4"/>
  <c r="X96" i="4"/>
  <c r="O96" i="4"/>
  <c r="F96" i="4"/>
  <c r="AZ95" i="4"/>
  <c r="AQ95" i="4"/>
  <c r="AG95" i="4"/>
  <c r="X95" i="4"/>
  <c r="O95" i="4"/>
  <c r="F95" i="4"/>
  <c r="AZ94" i="4"/>
  <c r="AQ94" i="4"/>
  <c r="AG94" i="4"/>
  <c r="X94" i="4"/>
  <c r="O94" i="4"/>
  <c r="F94" i="4"/>
  <c r="AZ93" i="4"/>
  <c r="AQ93" i="4"/>
  <c r="AG93" i="4"/>
  <c r="X93" i="4"/>
  <c r="O93" i="4"/>
  <c r="F93" i="4"/>
  <c r="AZ92" i="4"/>
  <c r="AQ92" i="4"/>
  <c r="AG92" i="4"/>
  <c r="X92" i="4"/>
  <c r="O92" i="4"/>
  <c r="F92" i="4"/>
  <c r="AZ91" i="4"/>
  <c r="AQ91" i="4"/>
  <c r="AG91" i="4"/>
  <c r="X91" i="4"/>
  <c r="O91" i="4"/>
  <c r="F91" i="4"/>
  <c r="X90" i="4"/>
  <c r="M210" i="4"/>
  <c r="I210" i="4"/>
  <c r="F17" i="5"/>
  <c r="F90" i="4"/>
  <c r="F89" i="4"/>
  <c r="AZ88" i="4"/>
  <c r="AQ88" i="4"/>
  <c r="AG88" i="4"/>
  <c r="X88" i="4"/>
  <c r="O88" i="4"/>
  <c r="F88" i="4"/>
  <c r="AZ87" i="4"/>
  <c r="AQ87" i="4"/>
  <c r="AG87" i="4"/>
  <c r="X87" i="4"/>
  <c r="O87" i="4"/>
  <c r="F87" i="4"/>
  <c r="AZ86" i="4"/>
  <c r="AQ86" i="4"/>
  <c r="AG86" i="4"/>
  <c r="X86" i="4"/>
  <c r="O86" i="4"/>
  <c r="F86" i="4"/>
  <c r="AZ85" i="4"/>
  <c r="AQ85" i="4"/>
  <c r="AG85" i="4"/>
  <c r="X85" i="4"/>
  <c r="O85" i="4"/>
  <c r="F85" i="4"/>
  <c r="AZ84" i="4"/>
  <c r="AQ84" i="4"/>
  <c r="AG84" i="4"/>
  <c r="X84" i="4"/>
  <c r="O84" i="4"/>
  <c r="F84" i="4"/>
  <c r="AZ83" i="4"/>
  <c r="AQ83" i="4"/>
  <c r="AG83" i="4"/>
  <c r="X83" i="4"/>
  <c r="O83" i="4"/>
  <c r="F83" i="4"/>
  <c r="AZ82" i="4"/>
  <c r="AQ82" i="4"/>
  <c r="AG82" i="4"/>
  <c r="X82" i="4"/>
  <c r="O82" i="4"/>
  <c r="F82" i="4"/>
  <c r="AZ81" i="4"/>
  <c r="AQ81" i="4"/>
  <c r="AG81" i="4"/>
  <c r="X81" i="4"/>
  <c r="O81" i="4"/>
  <c r="F81" i="4"/>
  <c r="AZ80" i="4"/>
  <c r="AQ80" i="4"/>
  <c r="AG80" i="4"/>
  <c r="X80" i="4"/>
  <c r="O80" i="4"/>
  <c r="F80" i="4"/>
  <c r="AZ79" i="4"/>
  <c r="AQ79" i="4"/>
  <c r="AG79" i="4"/>
  <c r="X79" i="4"/>
  <c r="O79" i="4"/>
  <c r="F79" i="4"/>
  <c r="AZ78" i="4"/>
  <c r="AQ78" i="4"/>
  <c r="AG78" i="4"/>
  <c r="X78" i="4"/>
  <c r="O78" i="4"/>
  <c r="F78" i="4"/>
  <c r="AZ77" i="4"/>
  <c r="AQ77" i="4"/>
  <c r="AG77" i="4"/>
  <c r="X77" i="4"/>
  <c r="O77" i="4"/>
  <c r="F77" i="4"/>
  <c r="AZ76" i="4"/>
  <c r="AQ76" i="4"/>
  <c r="AG76" i="4"/>
  <c r="X76" i="4"/>
  <c r="O76" i="4"/>
  <c r="F76" i="4"/>
  <c r="AZ75" i="4"/>
  <c r="AQ75" i="4"/>
  <c r="AG75" i="4"/>
  <c r="X75" i="4"/>
  <c r="O75" i="4"/>
  <c r="F75" i="4"/>
  <c r="AZ74" i="4"/>
  <c r="AQ74" i="4"/>
  <c r="AG74" i="4"/>
  <c r="X74" i="4"/>
  <c r="O74" i="4"/>
  <c r="F74" i="4"/>
  <c r="AZ73" i="4"/>
  <c r="AQ73" i="4"/>
  <c r="AG73" i="4"/>
  <c r="X73" i="4"/>
  <c r="O73" i="4"/>
  <c r="F73" i="4"/>
  <c r="AZ72" i="4"/>
  <c r="AQ72" i="4"/>
  <c r="AG72" i="4"/>
  <c r="X72" i="4"/>
  <c r="O72" i="4"/>
  <c r="F72" i="4"/>
  <c r="AZ71" i="4"/>
  <c r="AQ71" i="4"/>
  <c r="AG71" i="4"/>
  <c r="X71" i="4"/>
  <c r="O71" i="4"/>
  <c r="F71" i="4"/>
  <c r="AZ70" i="4"/>
  <c r="AQ70" i="4"/>
  <c r="AG70" i="4"/>
  <c r="X70" i="4"/>
  <c r="O70" i="4"/>
  <c r="F70" i="4"/>
  <c r="AZ69" i="4"/>
  <c r="AQ69" i="4"/>
  <c r="AG69" i="4"/>
  <c r="X69" i="4"/>
  <c r="O69" i="4"/>
  <c r="F69" i="4"/>
  <c r="AZ68" i="4"/>
  <c r="AQ68" i="4"/>
  <c r="AG68" i="4"/>
  <c r="X68" i="4"/>
  <c r="O68" i="4"/>
  <c r="F68" i="4"/>
  <c r="AZ67" i="4"/>
  <c r="AQ67" i="4"/>
  <c r="AG67" i="4"/>
  <c r="X67" i="4"/>
  <c r="O67" i="4"/>
  <c r="F67" i="4"/>
  <c r="AZ66" i="4"/>
  <c r="AQ66" i="4"/>
  <c r="AG66" i="4"/>
  <c r="X66" i="4"/>
  <c r="O66" i="4"/>
  <c r="F66" i="4"/>
  <c r="AZ65" i="4"/>
  <c r="AQ65" i="4"/>
  <c r="AG65" i="4"/>
  <c r="X65" i="4"/>
  <c r="O65" i="4"/>
  <c r="F65" i="4"/>
  <c r="AZ64" i="4"/>
  <c r="AQ64" i="4"/>
  <c r="AG64" i="4"/>
  <c r="X64" i="4"/>
  <c r="O64" i="4"/>
  <c r="F64" i="4"/>
  <c r="AZ63" i="4"/>
  <c r="AQ63" i="4"/>
  <c r="AG63" i="4"/>
  <c r="X63" i="4"/>
  <c r="O63" i="4"/>
  <c r="F63" i="4"/>
  <c r="AZ62" i="4"/>
  <c r="AQ62" i="4"/>
  <c r="AG62" i="4"/>
  <c r="X62" i="4"/>
  <c r="O62" i="4"/>
  <c r="F62" i="4"/>
  <c r="AZ61" i="4"/>
  <c r="AQ61" i="4"/>
  <c r="AG61" i="4"/>
  <c r="X61" i="4"/>
  <c r="O61" i="4"/>
  <c r="F61" i="4"/>
  <c r="AZ60" i="4"/>
  <c r="AQ60" i="4"/>
  <c r="AG60" i="4"/>
  <c r="X60" i="4"/>
  <c r="O60" i="4"/>
  <c r="F60" i="4"/>
  <c r="AZ59" i="4"/>
  <c r="AQ59" i="4"/>
  <c r="AG59" i="4"/>
  <c r="X59" i="4"/>
  <c r="O59" i="4"/>
  <c r="F59" i="4"/>
  <c r="AZ58" i="4"/>
  <c r="AQ58" i="4"/>
  <c r="AG58" i="4"/>
  <c r="X58" i="4"/>
  <c r="O58" i="4"/>
  <c r="F58" i="4"/>
  <c r="AZ57" i="4"/>
  <c r="AQ57" i="4"/>
  <c r="AG57" i="4"/>
  <c r="X57" i="4"/>
  <c r="O57" i="4"/>
  <c r="F57" i="4"/>
  <c r="AZ56" i="4"/>
  <c r="AQ56" i="4"/>
  <c r="AG56" i="4"/>
  <c r="X56" i="4"/>
  <c r="O56" i="4"/>
  <c r="F56" i="4"/>
  <c r="AZ55" i="4"/>
  <c r="AQ55" i="4"/>
  <c r="AG55" i="4"/>
  <c r="X55" i="4"/>
  <c r="O55" i="4"/>
  <c r="F55" i="4"/>
  <c r="AZ54" i="4"/>
  <c r="AQ54" i="4"/>
  <c r="AG54" i="4"/>
  <c r="X54" i="4"/>
  <c r="O54" i="4"/>
  <c r="F54" i="4"/>
  <c r="AZ53" i="4"/>
  <c r="AQ53" i="4"/>
  <c r="AG53" i="4"/>
  <c r="X53" i="4"/>
  <c r="O53" i="4"/>
  <c r="F53" i="4"/>
  <c r="AZ52" i="4"/>
  <c r="AQ52" i="4"/>
  <c r="AG52" i="4"/>
  <c r="X52" i="4"/>
  <c r="O52" i="4"/>
  <c r="F52" i="4"/>
  <c r="AZ51" i="4"/>
  <c r="AQ51" i="4"/>
  <c r="AG51" i="4"/>
  <c r="X51" i="4"/>
  <c r="O51" i="4"/>
  <c r="F51" i="4"/>
  <c r="AZ50" i="4"/>
  <c r="AQ50" i="4"/>
  <c r="AG50" i="4"/>
  <c r="X50" i="4"/>
  <c r="O50" i="4"/>
  <c r="F50" i="4"/>
  <c r="AZ49" i="4"/>
  <c r="AQ49" i="4"/>
  <c r="AG49" i="4"/>
  <c r="X49" i="4"/>
  <c r="O49" i="4"/>
  <c r="F49" i="4"/>
  <c r="AZ48" i="4"/>
  <c r="AQ48" i="4"/>
  <c r="AG48" i="4"/>
  <c r="X48" i="4"/>
  <c r="O48" i="4"/>
  <c r="F48" i="4"/>
  <c r="AZ47" i="4"/>
  <c r="AQ47" i="4"/>
  <c r="AG47" i="4"/>
  <c r="X47" i="4"/>
  <c r="O47" i="4"/>
  <c r="F47" i="4"/>
  <c r="AZ46" i="4"/>
  <c r="AQ46" i="4"/>
  <c r="AG46" i="4"/>
  <c r="X46" i="4"/>
  <c r="O46" i="4"/>
  <c r="F46" i="4"/>
  <c r="AZ45" i="4"/>
  <c r="AQ45" i="4"/>
  <c r="AG45" i="4"/>
  <c r="X45" i="4"/>
  <c r="O45" i="4"/>
  <c r="F45" i="4"/>
  <c r="AZ44" i="4"/>
  <c r="AQ44" i="4"/>
  <c r="AG44" i="4"/>
  <c r="X44" i="4"/>
  <c r="O44" i="4"/>
  <c r="F44" i="4"/>
  <c r="AZ43" i="4"/>
  <c r="AQ43" i="4"/>
  <c r="AG43" i="4"/>
  <c r="X43" i="4"/>
  <c r="O43" i="4"/>
  <c r="F43" i="4"/>
  <c r="AZ42" i="4"/>
  <c r="AQ42" i="4"/>
  <c r="AG42" i="4"/>
  <c r="X42" i="4"/>
  <c r="O42" i="4"/>
  <c r="F42" i="4"/>
  <c r="AZ41" i="4"/>
  <c r="AQ41" i="4"/>
  <c r="AG41" i="4"/>
  <c r="X41" i="4"/>
  <c r="O41" i="4"/>
  <c r="F41" i="4"/>
  <c r="AZ40" i="4"/>
  <c r="AQ40" i="4"/>
  <c r="AG40" i="4"/>
  <c r="X40" i="4"/>
  <c r="O40" i="4"/>
  <c r="F40" i="4"/>
  <c r="AZ39" i="4"/>
  <c r="AQ39" i="4"/>
  <c r="AG39" i="4"/>
  <c r="X39" i="4"/>
  <c r="O39" i="4"/>
  <c r="F39" i="4"/>
  <c r="AZ38" i="4"/>
  <c r="AQ38" i="4"/>
  <c r="AG38" i="4"/>
  <c r="X38" i="4"/>
  <c r="O38" i="4"/>
  <c r="F38" i="4"/>
  <c r="AZ37" i="4"/>
  <c r="AQ37" i="4"/>
  <c r="AG37" i="4"/>
  <c r="X37" i="4"/>
  <c r="O37" i="4"/>
  <c r="F37" i="4"/>
  <c r="AZ36" i="4"/>
  <c r="AQ36" i="4"/>
  <c r="AG36" i="4"/>
  <c r="X36" i="4"/>
  <c r="O36" i="4"/>
  <c r="F36" i="4"/>
  <c r="AZ35" i="4"/>
  <c r="AQ35" i="4"/>
  <c r="AG35" i="4"/>
  <c r="X35" i="4"/>
  <c r="O35" i="4"/>
  <c r="F35" i="4"/>
  <c r="AZ34" i="4"/>
  <c r="AQ34" i="4"/>
  <c r="AG34" i="4"/>
  <c r="X34" i="4"/>
  <c r="O34" i="4"/>
  <c r="F34" i="4"/>
  <c r="AZ33" i="4"/>
  <c r="AQ33" i="4"/>
  <c r="AG33" i="4"/>
  <c r="X33" i="4"/>
  <c r="O33" i="4"/>
  <c r="F33" i="4"/>
  <c r="AZ32" i="4"/>
  <c r="AQ32" i="4"/>
  <c r="AG32" i="4"/>
  <c r="X32" i="4"/>
  <c r="O32" i="4"/>
  <c r="F32" i="4"/>
  <c r="AZ31" i="4"/>
  <c r="AQ31" i="4"/>
  <c r="AG31" i="4"/>
  <c r="X31" i="4"/>
  <c r="O31" i="4"/>
  <c r="F31" i="4"/>
  <c r="AZ30" i="4"/>
  <c r="AQ30" i="4"/>
  <c r="AG30" i="4"/>
  <c r="X30" i="4"/>
  <c r="O30" i="4"/>
  <c r="F30" i="4"/>
  <c r="AZ29" i="4"/>
  <c r="AQ29" i="4"/>
  <c r="AG29" i="4"/>
  <c r="X29" i="4"/>
  <c r="O29" i="4"/>
  <c r="F29" i="4"/>
  <c r="AZ28" i="4"/>
  <c r="AQ28" i="4"/>
  <c r="AG28" i="4"/>
  <c r="X28" i="4"/>
  <c r="O28" i="4"/>
  <c r="F28" i="4"/>
  <c r="AZ27" i="4"/>
  <c r="AQ27" i="4"/>
  <c r="AG27" i="4"/>
  <c r="X27" i="4"/>
  <c r="O27" i="4"/>
  <c r="F27" i="4"/>
  <c r="AZ26" i="4"/>
  <c r="AQ26" i="4"/>
  <c r="AG26" i="4"/>
  <c r="X26" i="4"/>
  <c r="O26" i="4"/>
  <c r="F26" i="4"/>
  <c r="AZ25" i="4"/>
  <c r="AQ25" i="4"/>
  <c r="AG25" i="4"/>
  <c r="X25" i="4"/>
  <c r="O25" i="4"/>
  <c r="F25" i="4"/>
  <c r="AZ24" i="4"/>
  <c r="AQ24" i="4"/>
  <c r="AG24" i="4"/>
  <c r="X24" i="4"/>
  <c r="O24" i="4"/>
  <c r="F24" i="4"/>
  <c r="AZ23" i="4"/>
  <c r="AQ23" i="4"/>
  <c r="AG23" i="4"/>
  <c r="X23" i="4"/>
  <c r="O23" i="4"/>
  <c r="F23" i="4"/>
  <c r="AZ22" i="4"/>
  <c r="AQ22" i="4"/>
  <c r="AG22" i="4"/>
  <c r="X22" i="4"/>
  <c r="O22" i="4"/>
  <c r="F22" i="4"/>
  <c r="AZ21" i="4"/>
  <c r="AQ21" i="4"/>
  <c r="AG21" i="4"/>
  <c r="X21" i="4"/>
  <c r="O21" i="4"/>
  <c r="F21" i="4"/>
  <c r="AZ20" i="4"/>
  <c r="AQ20" i="4"/>
  <c r="AG20" i="4"/>
  <c r="X20" i="4"/>
  <c r="O20" i="4"/>
  <c r="F20" i="4"/>
  <c r="AZ19" i="4"/>
  <c r="AQ19" i="4"/>
  <c r="AM22" i="5"/>
  <c r="AG19" i="4"/>
  <c r="X19" i="4"/>
  <c r="O19" i="4"/>
  <c r="F19" i="4"/>
  <c r="AZ18" i="4"/>
  <c r="AQ18" i="4"/>
  <c r="AG18" i="4"/>
  <c r="X18" i="4"/>
  <c r="O18" i="4"/>
  <c r="F18" i="4"/>
  <c r="AZ17" i="4"/>
  <c r="AQ17" i="4"/>
  <c r="AG17" i="4"/>
  <c r="X17" i="4"/>
  <c r="O17" i="4"/>
  <c r="F17" i="4"/>
  <c r="X16" i="4"/>
  <c r="F16" i="4"/>
  <c r="AZ15" i="4"/>
  <c r="AQ15" i="4"/>
  <c r="AM20" i="5"/>
  <c r="AG15" i="4"/>
  <c r="X15" i="4"/>
  <c r="O15" i="4"/>
  <c r="F15" i="4"/>
  <c r="X14" i="4"/>
  <c r="F14" i="4"/>
  <c r="X13" i="4"/>
  <c r="F13" i="4"/>
  <c r="X12" i="4"/>
  <c r="F12" i="4"/>
  <c r="X11" i="4"/>
  <c r="F11" i="4"/>
  <c r="AZ10" i="4"/>
  <c r="AQ10" i="4"/>
  <c r="AG10" i="4"/>
  <c r="X10" i="4"/>
  <c r="O10" i="4"/>
  <c r="F10" i="4"/>
  <c r="X9" i="4"/>
  <c r="F9" i="4"/>
  <c r="X8" i="4"/>
  <c r="F8" i="4"/>
  <c r="X7" i="4"/>
  <c r="F7" i="4"/>
  <c r="X6" i="4"/>
  <c r="F6" i="4"/>
  <c r="X5" i="4"/>
  <c r="F5" i="4"/>
  <c r="X4" i="4"/>
  <c r="F4" i="4"/>
  <c r="AZ3" i="4"/>
  <c r="AQ3" i="4"/>
  <c r="AG3" i="4"/>
  <c r="X3" i="4"/>
  <c r="O3" i="4"/>
  <c r="F3" i="4"/>
  <c r="BG73" i="5"/>
  <c r="W71" i="5"/>
  <c r="BG70" i="5"/>
  <c r="L70" i="5"/>
  <c r="BG67" i="5"/>
  <c r="BG65" i="5"/>
  <c r="BG71" i="5" s="1"/>
  <c r="AT65" i="5"/>
  <c r="AT71" i="5" s="1"/>
  <c r="W65" i="5"/>
  <c r="L64" i="5"/>
  <c r="L65" i="5" s="1"/>
  <c r="BG59" i="5"/>
  <c r="AT59" i="5"/>
  <c r="AT70" i="5" s="1"/>
  <c r="AT72" i="5" s="1"/>
  <c r="AT75" i="5" s="1"/>
  <c r="W59" i="5"/>
  <c r="W70" i="5" s="1"/>
  <c r="W72" i="5" s="1"/>
  <c r="W75" i="5" s="1"/>
  <c r="L59" i="5"/>
  <c r="L58" i="5"/>
  <c r="AY48" i="5"/>
  <c r="AB48" i="5"/>
  <c r="AY43" i="5"/>
  <c r="AB43" i="5"/>
  <c r="Q43" i="5"/>
  <c r="BF38" i="5"/>
  <c r="BG28" i="5"/>
  <c r="BF28" i="5"/>
  <c r="BE28" i="5"/>
  <c r="BD28" i="5"/>
  <c r="BC28" i="5"/>
  <c r="BB28" i="5"/>
  <c r="AY28" i="5"/>
  <c r="AT28" i="5"/>
  <c r="AT29" i="5" s="1"/>
  <c r="BH29" i="5" s="1"/>
  <c r="AS28" i="5"/>
  <c r="AR28" i="5"/>
  <c r="AR29" i="5" s="1"/>
  <c r="AQ28" i="5"/>
  <c r="AP28" i="5"/>
  <c r="AP29" i="5" s="1"/>
  <c r="AN28" i="5"/>
  <c r="AM28" i="5"/>
  <c r="AM29" i="5" s="1"/>
  <c r="AH28" i="5"/>
  <c r="AG28" i="5"/>
  <c r="AG29" i="5" s="1"/>
  <c r="AF28" i="5"/>
  <c r="AF29" i="5" s="1"/>
  <c r="AE28" i="5"/>
  <c r="AE29" i="5" s="1"/>
  <c r="AD28" i="5"/>
  <c r="AD29" i="5" s="1"/>
  <c r="AC28" i="5"/>
  <c r="AC29" i="5" s="1"/>
  <c r="AB28" i="5"/>
  <c r="AB29" i="5" s="1"/>
  <c r="W28" i="5"/>
  <c r="V28" i="5"/>
  <c r="U28" i="5"/>
  <c r="T28" i="5"/>
  <c r="S28" i="5"/>
  <c r="R28" i="5"/>
  <c r="Q28" i="5"/>
  <c r="L28" i="5"/>
  <c r="K28" i="5"/>
  <c r="J28" i="5"/>
  <c r="I28" i="5"/>
  <c r="H28" i="5"/>
  <c r="G28" i="5"/>
  <c r="F28" i="5"/>
  <c r="W27" i="5"/>
  <c r="V27" i="5"/>
  <c r="U27" i="5"/>
  <c r="T27" i="5"/>
  <c r="S27" i="5"/>
  <c r="R27" i="5"/>
  <c r="Q27" i="5"/>
  <c r="L27" i="5"/>
  <c r="K27" i="5"/>
  <c r="J27" i="5"/>
  <c r="I27" i="5"/>
  <c r="H27" i="5"/>
  <c r="G27" i="5"/>
  <c r="F27" i="5"/>
  <c r="BG26" i="5"/>
  <c r="BF26" i="5"/>
  <c r="BE26" i="5"/>
  <c r="BD26" i="5"/>
  <c r="BC26" i="5"/>
  <c r="BB26" i="5"/>
  <c r="AY26" i="5"/>
  <c r="W26" i="5"/>
  <c r="V26" i="5"/>
  <c r="U26" i="5"/>
  <c r="T26" i="5"/>
  <c r="S26" i="5"/>
  <c r="R26" i="5"/>
  <c r="Q26" i="5"/>
  <c r="L26" i="5"/>
  <c r="K26" i="5"/>
  <c r="J26" i="5"/>
  <c r="I26" i="5"/>
  <c r="H26" i="5"/>
  <c r="G26" i="5"/>
  <c r="F26" i="5"/>
  <c r="BG22" i="5"/>
  <c r="BF22" i="5"/>
  <c r="BE22" i="5"/>
  <c r="BD22" i="5"/>
  <c r="BC22" i="5"/>
  <c r="BB22" i="5"/>
  <c r="AY22" i="5"/>
  <c r="AT22" i="5"/>
  <c r="AU22" i="5" s="1"/>
  <c r="AV22" i="5" s="1"/>
  <c r="AH22" i="5"/>
  <c r="AG22" i="5"/>
  <c r="AF22" i="5"/>
  <c r="AE22" i="5"/>
  <c r="AD22" i="5"/>
  <c r="AC22" i="5"/>
  <c r="AB22" i="5"/>
  <c r="W22" i="5"/>
  <c r="V22" i="5"/>
  <c r="U22" i="5"/>
  <c r="T22" i="5"/>
  <c r="S22" i="5"/>
  <c r="R22" i="5"/>
  <c r="Q22" i="5"/>
  <c r="L22" i="5"/>
  <c r="K22" i="5"/>
  <c r="J22" i="5"/>
  <c r="I22" i="5"/>
  <c r="H22" i="5"/>
  <c r="G22" i="5"/>
  <c r="F22" i="5"/>
  <c r="BG21" i="5"/>
  <c r="BF21" i="5"/>
  <c r="BE21" i="5"/>
  <c r="BD21" i="5"/>
  <c r="BC21" i="5"/>
  <c r="BB21" i="5"/>
  <c r="AY21" i="5"/>
  <c r="AT21" i="5"/>
  <c r="AH21" i="5"/>
  <c r="AG21" i="5"/>
  <c r="AF21" i="5"/>
  <c r="AE21" i="5"/>
  <c r="AD21" i="5"/>
  <c r="AC21" i="5"/>
  <c r="AB21" i="5"/>
  <c r="W21" i="5"/>
  <c r="V21" i="5"/>
  <c r="U21" i="5"/>
  <c r="T21" i="5"/>
  <c r="S21" i="5"/>
  <c r="R21" i="5"/>
  <c r="Q21" i="5"/>
  <c r="L21" i="5"/>
  <c r="K21" i="5"/>
  <c r="J21" i="5"/>
  <c r="I21" i="5"/>
  <c r="H21" i="5"/>
  <c r="G21" i="5"/>
  <c r="F21" i="5"/>
  <c r="BG20" i="5"/>
  <c r="BF20" i="5"/>
  <c r="BE20" i="5"/>
  <c r="BD20" i="5"/>
  <c r="BC20" i="5"/>
  <c r="BB20" i="5"/>
  <c r="AY20" i="5"/>
  <c r="AT20" i="5"/>
  <c r="AH20" i="5"/>
  <c r="AG20" i="5"/>
  <c r="AF20" i="5"/>
  <c r="AE20" i="5"/>
  <c r="AD20" i="5"/>
  <c r="AC20" i="5"/>
  <c r="AB20" i="5"/>
  <c r="W20" i="5"/>
  <c r="V20" i="5"/>
  <c r="U20" i="5"/>
  <c r="T20" i="5"/>
  <c r="S20" i="5"/>
  <c r="R20" i="5"/>
  <c r="Q20" i="5"/>
  <c r="L20" i="5"/>
  <c r="K20" i="5"/>
  <c r="J20" i="5"/>
  <c r="I20" i="5"/>
  <c r="H20" i="5"/>
  <c r="G20" i="5"/>
  <c r="F20" i="5"/>
  <c r="BG19" i="5"/>
  <c r="BF19" i="5"/>
  <c r="BE19" i="5"/>
  <c r="BD19" i="5"/>
  <c r="BC19" i="5"/>
  <c r="BB19" i="5"/>
  <c r="AY19" i="5"/>
  <c r="AT19" i="5"/>
  <c r="AU19" i="5" s="1"/>
  <c r="AV19" i="5" s="1"/>
  <c r="AM19" i="5"/>
  <c r="AH19" i="5"/>
  <c r="AG19" i="5"/>
  <c r="AF19" i="5"/>
  <c r="AE19" i="5"/>
  <c r="AD19" i="5"/>
  <c r="AC19" i="5"/>
  <c r="AB19" i="5"/>
  <c r="W19" i="5"/>
  <c r="V19" i="5"/>
  <c r="U19" i="5"/>
  <c r="T19" i="5"/>
  <c r="S19" i="5"/>
  <c r="R19" i="5"/>
  <c r="Q19" i="5"/>
  <c r="L19" i="5"/>
  <c r="K19" i="5"/>
  <c r="J19" i="5"/>
  <c r="I19" i="5"/>
  <c r="H19" i="5"/>
  <c r="G19" i="5"/>
  <c r="F19" i="5"/>
  <c r="BG18" i="5"/>
  <c r="BF18" i="5"/>
  <c r="BE18" i="5"/>
  <c r="BD18" i="5"/>
  <c r="BC18" i="5"/>
  <c r="BB18" i="5"/>
  <c r="AY18" i="5"/>
  <c r="AT18" i="5"/>
  <c r="AU18" i="5" s="1"/>
  <c r="AV18" i="5" s="1"/>
  <c r="AM18" i="5"/>
  <c r="AH18" i="5"/>
  <c r="AG18" i="5"/>
  <c r="AF18" i="5"/>
  <c r="AE18" i="5"/>
  <c r="AD18" i="5"/>
  <c r="AC18" i="5"/>
  <c r="AB18" i="5"/>
  <c r="W18" i="5"/>
  <c r="V18" i="5"/>
  <c r="U18" i="5"/>
  <c r="T18" i="5"/>
  <c r="S18" i="5"/>
  <c r="R18" i="5"/>
  <c r="Q18" i="5"/>
  <c r="L18" i="5"/>
  <c r="K18" i="5"/>
  <c r="J18" i="5"/>
  <c r="I18" i="5"/>
  <c r="H18" i="5"/>
  <c r="G18" i="5"/>
  <c r="F18" i="5"/>
  <c r="BG17" i="5"/>
  <c r="BF17" i="5"/>
  <c r="BE17" i="5"/>
  <c r="BD17" i="5"/>
  <c r="BC17" i="5"/>
  <c r="BB17" i="5"/>
  <c r="AY17" i="5"/>
  <c r="AT17" i="5"/>
  <c r="AM17" i="5"/>
  <c r="AH17" i="5"/>
  <c r="AG17" i="5"/>
  <c r="AF17" i="5"/>
  <c r="AE17" i="5"/>
  <c r="AD17" i="5"/>
  <c r="AC17" i="5"/>
  <c r="AB17" i="5"/>
  <c r="W17" i="5"/>
  <c r="V17" i="5"/>
  <c r="U17" i="5"/>
  <c r="T17" i="5"/>
  <c r="S17" i="5"/>
  <c r="R17" i="5"/>
  <c r="Q17" i="5"/>
  <c r="L17" i="5"/>
  <c r="J17" i="5"/>
  <c r="I17" i="5"/>
  <c r="H17" i="5"/>
  <c r="G17" i="5"/>
  <c r="BG13" i="5"/>
  <c r="BF13" i="5"/>
  <c r="BE13" i="5"/>
  <c r="BD13" i="5"/>
  <c r="BC13" i="5"/>
  <c r="BB13" i="5"/>
  <c r="AY13" i="5"/>
  <c r="AG13" i="5"/>
  <c r="AF13" i="5"/>
  <c r="AE13" i="5"/>
  <c r="AD13" i="5"/>
  <c r="AC13" i="5"/>
  <c r="AB13" i="5"/>
  <c r="W13" i="5"/>
  <c r="V13" i="5"/>
  <c r="U13" i="5"/>
  <c r="T13" i="5"/>
  <c r="S13" i="5"/>
  <c r="R13" i="5"/>
  <c r="Q13" i="5"/>
  <c r="L13" i="5"/>
  <c r="K13" i="5"/>
  <c r="J13" i="5"/>
  <c r="I13" i="5"/>
  <c r="H13" i="5"/>
  <c r="G13" i="5"/>
  <c r="F13" i="5"/>
  <c r="BG12" i="5"/>
  <c r="BF12" i="5"/>
  <c r="BE12" i="5"/>
  <c r="BD12" i="5"/>
  <c r="BC12" i="5"/>
  <c r="BB12" i="5"/>
  <c r="AY12" i="5"/>
  <c r="AH12" i="5"/>
  <c r="AG12" i="5"/>
  <c r="AF12" i="5"/>
  <c r="AE12" i="5"/>
  <c r="AD12" i="5"/>
  <c r="AC12" i="5"/>
  <c r="AB12" i="5"/>
  <c r="W12" i="5"/>
  <c r="V12" i="5"/>
  <c r="U12" i="5"/>
  <c r="T12" i="5"/>
  <c r="S12" i="5"/>
  <c r="R12" i="5"/>
  <c r="Q12" i="5"/>
  <c r="L12" i="5"/>
  <c r="K12" i="5"/>
  <c r="J12" i="5"/>
  <c r="I12" i="5"/>
  <c r="H12" i="5"/>
  <c r="G12" i="5"/>
  <c r="F12" i="5"/>
  <c r="BG11" i="5"/>
  <c r="BF11" i="5"/>
  <c r="BE11" i="5"/>
  <c r="BD11" i="5"/>
  <c r="BC11" i="5"/>
  <c r="BB11" i="5"/>
  <c r="AY11" i="5"/>
  <c r="AG11" i="5"/>
  <c r="AF11" i="5"/>
  <c r="AE11" i="5"/>
  <c r="AD11" i="5"/>
  <c r="AC11" i="5"/>
  <c r="AB11" i="5"/>
  <c r="W11" i="5"/>
  <c r="V11" i="5"/>
  <c r="U11" i="5"/>
  <c r="T11" i="5"/>
  <c r="S11" i="5"/>
  <c r="R11" i="5"/>
  <c r="Q11" i="5"/>
  <c r="L11" i="5"/>
  <c r="K11" i="5"/>
  <c r="J11" i="5"/>
  <c r="I11" i="5"/>
  <c r="H11" i="5"/>
  <c r="G11" i="5"/>
  <c r="M11" i="5" s="1"/>
  <c r="N11" i="5" s="1"/>
  <c r="F11" i="5"/>
  <c r="G8" i="5"/>
  <c r="AU26" i="5" l="1"/>
  <c r="AV26" i="5" s="1"/>
  <c r="AU32" i="5"/>
  <c r="AV32" i="5" s="1"/>
  <c r="K17" i="5"/>
  <c r="K23" i="5" s="1"/>
  <c r="O210" i="4"/>
  <c r="X210" i="4"/>
  <c r="AG210" i="4"/>
  <c r="AQ210" i="4"/>
  <c r="AZ210" i="4"/>
  <c r="L14" i="5"/>
  <c r="T14" i="5"/>
  <c r="W67" i="5"/>
  <c r="M13" i="5"/>
  <c r="N13" i="5" s="1"/>
  <c r="AI17" i="5"/>
  <c r="AJ17" i="5" s="1"/>
  <c r="BH19" i="5"/>
  <c r="BI19" i="5" s="1"/>
  <c r="X18" i="5"/>
  <c r="Y18" i="5" s="1"/>
  <c r="AT23" i="5"/>
  <c r="M22" i="5"/>
  <c r="N22" i="5" s="1"/>
  <c r="S23" i="5"/>
  <c r="BE23" i="5"/>
  <c r="X22" i="5"/>
  <c r="Y22" i="5" s="1"/>
  <c r="BD29" i="5"/>
  <c r="G23" i="5"/>
  <c r="AI21" i="5"/>
  <c r="AJ21" i="5" s="1"/>
  <c r="AY23" i="5"/>
  <c r="AY50" i="5" s="1"/>
  <c r="AI19" i="5"/>
  <c r="AJ19" i="5" s="1"/>
  <c r="AQ15" i="3"/>
  <c r="BG72" i="5"/>
  <c r="BG75" i="5" s="1"/>
  <c r="BH18" i="5"/>
  <c r="BI18" i="5" s="1"/>
  <c r="BH21" i="5"/>
  <c r="BI21" i="5" s="1"/>
  <c r="X11" i="5"/>
  <c r="Y11" i="5" s="1"/>
  <c r="X17" i="5"/>
  <c r="Y17" i="5" s="1"/>
  <c r="AE23" i="5"/>
  <c r="L29" i="5"/>
  <c r="M28" i="5"/>
  <c r="N28" i="5" s="1"/>
  <c r="H23" i="5"/>
  <c r="L23" i="5"/>
  <c r="T23" i="5"/>
  <c r="AB23" i="5"/>
  <c r="AB50" i="5" s="1"/>
  <c r="AF23" i="5"/>
  <c r="M19" i="5"/>
  <c r="N19" i="5" s="1"/>
  <c r="AI22" i="5"/>
  <c r="AJ22" i="5" s="1"/>
  <c r="AV28" i="5"/>
  <c r="AT67" i="5"/>
  <c r="L71" i="5"/>
  <c r="L72" i="5" s="1"/>
  <c r="L75" i="5" s="1"/>
  <c r="L67" i="5"/>
  <c r="AI18" i="5"/>
  <c r="AJ18" i="5" s="1"/>
  <c r="AG23" i="5"/>
  <c r="Q14" i="5"/>
  <c r="U14" i="5"/>
  <c r="M12" i="5"/>
  <c r="N12" i="5" s="1"/>
  <c r="X12" i="5"/>
  <c r="Y12" i="5" s="1"/>
  <c r="I23" i="5"/>
  <c r="Q23" i="5"/>
  <c r="Q50" i="5" s="1"/>
  <c r="U23" i="5"/>
  <c r="BC23" i="5"/>
  <c r="BG23" i="5"/>
  <c r="BG78" i="5" s="1"/>
  <c r="M18" i="5"/>
  <c r="N18" i="5" s="1"/>
  <c r="AZ18" i="5"/>
  <c r="BA18" i="5" s="1"/>
  <c r="AU21" i="5"/>
  <c r="AV21" i="5" s="1"/>
  <c r="BH22" i="5"/>
  <c r="BI22" i="5" s="1"/>
  <c r="BH28" i="5"/>
  <c r="BI28" i="5" s="1"/>
  <c r="F23" i="5"/>
  <c r="X13" i="5"/>
  <c r="Y13" i="5" s="1"/>
  <c r="W14" i="5"/>
  <c r="J23" i="5"/>
  <c r="R23" i="5"/>
  <c r="V23" i="5"/>
  <c r="AD23" i="5"/>
  <c r="AH23" i="5"/>
  <c r="BD23" i="5"/>
  <c r="BH17" i="5"/>
  <c r="BI17" i="5" s="1"/>
  <c r="X19" i="5"/>
  <c r="Y19" i="5" s="1"/>
  <c r="BF23" i="5"/>
  <c r="BB29" i="5"/>
  <c r="BF29" i="5"/>
  <c r="M21" i="5"/>
  <c r="N21" i="5" s="1"/>
  <c r="X21" i="5"/>
  <c r="Y21" i="5" s="1"/>
  <c r="AZ22" i="5"/>
  <c r="BA22" i="5" s="1"/>
  <c r="AZ28" i="5"/>
  <c r="BA28" i="5" s="1"/>
  <c r="AM23" i="5"/>
  <c r="AC23" i="5"/>
  <c r="BB23" i="5"/>
  <c r="AZ17" i="5"/>
  <c r="AZ21" i="5"/>
  <c r="BA21" i="5" s="1"/>
  <c r="W23" i="5"/>
  <c r="AU17" i="5"/>
  <c r="S29" i="5"/>
  <c r="W29" i="5"/>
  <c r="AN29" i="5"/>
  <c r="AS29" i="5"/>
  <c r="BC29" i="5"/>
  <c r="BG29" i="5"/>
  <c r="AH29" i="5"/>
  <c r="AU29" i="5" s="1"/>
  <c r="AV29" i="5" s="1"/>
  <c r="M17" i="5"/>
  <c r="N17" i="5" s="1"/>
  <c r="AZ19" i="5"/>
  <c r="BA19" i="5" s="1"/>
  <c r="H210" i="4"/>
  <c r="I212" i="4" s="1"/>
  <c r="AQ29" i="5"/>
  <c r="BE29" i="5"/>
  <c r="R14" i="5"/>
  <c r="AG6" i="3"/>
  <c r="AG10" i="3"/>
  <c r="S14" i="5"/>
  <c r="R29" i="5"/>
  <c r="V29" i="5"/>
  <c r="AG3" i="3"/>
  <c r="V14" i="5"/>
  <c r="AH13" i="5"/>
  <c r="AH14" i="5" s="1"/>
  <c r="AH36" i="5" s="1"/>
  <c r="T29" i="5"/>
  <c r="Q29" i="5"/>
  <c r="U29" i="5"/>
  <c r="I29" i="5"/>
  <c r="AE14" i="5"/>
  <c r="AM14" i="5"/>
  <c r="AR14" i="5"/>
  <c r="AR36" i="5" s="1"/>
  <c r="BB14" i="5"/>
  <c r="BF14" i="5"/>
  <c r="BI29" i="5"/>
  <c r="F14" i="5"/>
  <c r="AB14" i="5"/>
  <c r="AN14" i="5"/>
  <c r="AS14" i="5"/>
  <c r="AS36" i="5" s="1"/>
  <c r="AS38" i="5" s="1"/>
  <c r="BG14" i="5"/>
  <c r="AZ12" i="5"/>
  <c r="BA12" i="5" s="1"/>
  <c r="AC14" i="5"/>
  <c r="AP14" i="5"/>
  <c r="AP36" i="5" s="1"/>
  <c r="BD14" i="5"/>
  <c r="J14" i="5"/>
  <c r="AF14" i="5"/>
  <c r="BC14" i="5"/>
  <c r="AI12" i="5"/>
  <c r="AJ12" i="5" s="1"/>
  <c r="AU13" i="5"/>
  <c r="AV13" i="5" s="1"/>
  <c r="K14" i="5"/>
  <c r="AG14" i="5"/>
  <c r="AT14" i="5"/>
  <c r="G29" i="5"/>
  <c r="K29" i="5"/>
  <c r="H14" i="5"/>
  <c r="H29" i="5"/>
  <c r="I14" i="5"/>
  <c r="AD14" i="5"/>
  <c r="AQ14" i="5"/>
  <c r="AU11" i="5"/>
  <c r="AV11" i="5" s="1"/>
  <c r="AZ13" i="5"/>
  <c r="BA13" i="5" s="1"/>
  <c r="F29" i="5"/>
  <c r="J29" i="5"/>
  <c r="AZ26" i="5"/>
  <c r="BA26" i="5" s="1"/>
  <c r="G14" i="5"/>
  <c r="AY14" i="5"/>
  <c r="BE14" i="5"/>
  <c r="BH12" i="5"/>
  <c r="BI12" i="5" s="1"/>
  <c r="AU12" i="5"/>
  <c r="AV12" i="5" s="1"/>
  <c r="BH13" i="5"/>
  <c r="BI13" i="5" s="1"/>
  <c r="AY29" i="5"/>
  <c r="AZ29" i="5" s="1"/>
  <c r="BA29" i="5" s="1"/>
  <c r="M26" i="5"/>
  <c r="BH26" i="5"/>
  <c r="BI26" i="5" s="1"/>
  <c r="AI11" i="5"/>
  <c r="AZ11" i="5"/>
  <c r="BH11" i="5"/>
  <c r="BE36" i="5" l="1"/>
  <c r="BE38" i="5" s="1"/>
  <c r="AF36" i="5"/>
  <c r="AF38" i="5" s="1"/>
  <c r="M14" i="5"/>
  <c r="N14" i="5" s="1"/>
  <c r="T36" i="5"/>
  <c r="T38" i="5" s="1"/>
  <c r="L36" i="5"/>
  <c r="L38" i="5" s="1"/>
  <c r="W8" i="5" s="1"/>
  <c r="BC36" i="5"/>
  <c r="BC38" i="5" s="1"/>
  <c r="AQ36" i="5"/>
  <c r="AQ38" i="5" s="1"/>
  <c r="X14" i="5"/>
  <c r="Y14" i="5" s="1"/>
  <c r="U36" i="5"/>
  <c r="U38" i="5" s="1"/>
  <c r="AT36" i="5"/>
  <c r="S36" i="5"/>
  <c r="S38" i="5" s="1"/>
  <c r="AY36" i="5"/>
  <c r="AC36" i="5"/>
  <c r="M29" i="5"/>
  <c r="N29" i="5" s="1"/>
  <c r="BB36" i="5"/>
  <c r="BB38" i="5" s="1"/>
  <c r="X28" i="5"/>
  <c r="Y28" i="5" s="1"/>
  <c r="M23" i="5"/>
  <c r="N23" i="5" s="1"/>
  <c r="BD36" i="5"/>
  <c r="BD38" i="5" s="1"/>
  <c r="AE36" i="5"/>
  <c r="AE38" i="5" s="1"/>
  <c r="Q36" i="5"/>
  <c r="R36" i="5"/>
  <c r="AD36" i="5"/>
  <c r="AD38" i="5" s="1"/>
  <c r="AG15" i="3"/>
  <c r="AB36" i="5"/>
  <c r="F36" i="5"/>
  <c r="F38" i="5" s="1"/>
  <c r="BH23" i="5"/>
  <c r="BI23" i="5" s="1"/>
  <c r="W36" i="5"/>
  <c r="BG36" i="5"/>
  <c r="AR38" i="5"/>
  <c r="AI23" i="5"/>
  <c r="AJ23" i="5" s="1"/>
  <c r="AI13" i="5"/>
  <c r="AJ13" i="5" s="1"/>
  <c r="V36" i="5"/>
  <c r="V38" i="5" s="1"/>
  <c r="AP38" i="5"/>
  <c r="X23" i="5"/>
  <c r="Y23" i="5" s="1"/>
  <c r="AZ23" i="5"/>
  <c r="BA23" i="5" s="1"/>
  <c r="BA17" i="5"/>
  <c r="AU23" i="5"/>
  <c r="AV17" i="5"/>
  <c r="AU14" i="5"/>
  <c r="AV14" i="5" s="1"/>
  <c r="G36" i="5"/>
  <c r="G38" i="5" s="1"/>
  <c r="BI11" i="5"/>
  <c r="BH14" i="5"/>
  <c r="BI14" i="5" s="1"/>
  <c r="X26" i="5"/>
  <c r="Y26" i="5" s="1"/>
  <c r="N26" i="5"/>
  <c r="AZ14" i="5"/>
  <c r="BA14" i="5" s="1"/>
  <c r="BA11" i="5"/>
  <c r="AJ11" i="5"/>
  <c r="W38" i="5" l="1"/>
  <c r="AB8" i="5" s="1"/>
  <c r="AH8" i="5" s="1"/>
  <c r="AH38" i="5" s="1"/>
  <c r="AO8" i="5" s="1"/>
  <c r="AO38" i="5" s="1"/>
  <c r="R8" i="5"/>
  <c r="R38" i="5" s="1"/>
  <c r="L77" i="5"/>
  <c r="Q8" i="5"/>
  <c r="Q38" i="5" s="1"/>
  <c r="M36" i="5"/>
  <c r="X29" i="5"/>
  <c r="Y29" i="5" s="1"/>
  <c r="AV23" i="5"/>
  <c r="AV36" i="5" s="1"/>
  <c r="AU36" i="5"/>
  <c r="AI14" i="5"/>
  <c r="AJ14" i="5" s="1"/>
  <c r="AC8" i="5" l="1"/>
  <c r="AC38" i="5" s="1"/>
  <c r="AB38" i="5"/>
  <c r="W77" i="5"/>
  <c r="AT8" i="5"/>
  <c r="AT38" i="5" s="1"/>
  <c r="AM8" i="5"/>
  <c r="AM38" i="5" l="1"/>
  <c r="AN8" i="5"/>
  <c r="AN38" i="5" s="1"/>
  <c r="BG8" i="5"/>
  <c r="BG38" i="5" s="1"/>
  <c r="BG77" i="5" s="1"/>
  <c r="AT77" i="5"/>
  <c r="AY8" i="5"/>
  <c r="AY38" i="5" s="1"/>
</calcChain>
</file>

<file path=xl/comments1.xml><?xml version="1.0" encoding="utf-8"?>
<comments xmlns="http://schemas.openxmlformats.org/spreadsheetml/2006/main">
  <authors>
    <author>Arounsack Marques, Pennie</author>
    <author>Arounsack, Pennie</author>
    <author>O'Keefe, Paula</author>
  </authors>
  <commentList>
    <comment ref="AK10" authorId="0" shapeId="0">
      <text>
        <r>
          <rPr>
            <b/>
            <sz val="9"/>
            <color indexed="81"/>
            <rFont val="Tahoma"/>
            <family val="2"/>
          </rPr>
          <t>Arounsack Marques, Pennie:</t>
        </r>
        <r>
          <rPr>
            <sz val="9"/>
            <color indexed="81"/>
            <rFont val="Tahoma"/>
            <family val="2"/>
          </rPr>
          <t xml:space="preserve">
Moving these over to professional services: 830.07.00.170-6000.01</t>
        </r>
      </text>
    </comment>
    <comment ref="AK60" authorId="1" shapeId="0">
      <text>
        <r>
          <rPr>
            <b/>
            <sz val="9"/>
            <color indexed="81"/>
            <rFont val="Tahoma"/>
            <family val="2"/>
          </rPr>
          <t>Arounsack, Pennie:</t>
        </r>
        <r>
          <rPr>
            <sz val="9"/>
            <color indexed="81"/>
            <rFont val="Tahoma"/>
            <family val="2"/>
          </rPr>
          <t xml:space="preserve">
Currently used 46% of budget. Adding parks and rec commission, council meetings, and planning committee meetings</t>
        </r>
      </text>
    </comment>
    <comment ref="AK63" authorId="1" shapeId="0">
      <text>
        <r>
          <rPr>
            <b/>
            <sz val="9"/>
            <color indexed="81"/>
            <rFont val="Tahoma"/>
            <family val="2"/>
          </rPr>
          <t>Arounsack, Pennie:</t>
        </r>
        <r>
          <rPr>
            <sz val="9"/>
            <color indexed="81"/>
            <rFont val="Tahoma"/>
            <family val="2"/>
          </rPr>
          <t xml:space="preserve">
OOC for IT manager</t>
        </r>
      </text>
    </comment>
    <comment ref="AK64" authorId="1" shapeId="0">
      <text>
        <r>
          <rPr>
            <b/>
            <sz val="9"/>
            <color indexed="81"/>
            <rFont val="Tahoma"/>
            <family val="2"/>
          </rPr>
          <t>Arounsack, Pennie:</t>
        </r>
        <r>
          <rPr>
            <sz val="9"/>
            <color indexed="81"/>
            <rFont val="Tahoma"/>
            <family val="2"/>
          </rPr>
          <t xml:space="preserve">
Already cashed out- need to budget next year's cash out in FY22 for 3 managers</t>
        </r>
      </text>
    </comment>
    <comment ref="AK65" authorId="1" shapeId="0">
      <text>
        <r>
          <rPr>
            <b/>
            <sz val="9"/>
            <color indexed="81"/>
            <rFont val="Tahoma"/>
            <family val="2"/>
          </rPr>
          <t>Arounsack, Pennie:</t>
        </r>
        <r>
          <rPr>
            <sz val="9"/>
            <color indexed="81"/>
            <rFont val="Tahoma"/>
            <family val="2"/>
          </rPr>
          <t xml:space="preserve">
3 people will receive pay out</t>
        </r>
      </text>
    </comment>
    <comment ref="AK91" authorId="0" shapeId="0">
      <text>
        <r>
          <rPr>
            <b/>
            <sz val="9"/>
            <color indexed="81"/>
            <rFont val="Tahoma"/>
            <family val="2"/>
          </rPr>
          <t>Arounsack Marques, Pennie:</t>
        </r>
        <r>
          <rPr>
            <sz val="9"/>
            <color indexed="81"/>
            <rFont val="Tahoma"/>
            <family val="2"/>
          </rPr>
          <t xml:space="preserve">
This total includes the sum of the following professional services (formerly CIPs):
  $24,045.00 - Current Budget
$220,000.00 - Website Upgrade (Council Approved)
  $85,000.00 - Network Core Switch (Council Approved)
$175,000.00 - City Council Chambers Upgrade (Put in as a request through the COVID-19 Emergency Account)
$650,000.00 - Data Center Refresh (We went to council with this in July 2020 and got it approved as three payments, over three years.
$75,000 - Consultant for Security Analyst Services
TOTAL = $1,229,045.00
*We did not include the Scada Water -Well System Upgrade ($150,000) in this total number, as it is coming out of the following G/L: 680.40.85.560, per George Montross.
**Also, not included are the two carryover projects below.
• FY21 CIP 16022 Fiber Optic Cabling - $80,000 (We asked for $30,000 more than the $50,000 amount that was put in for this project in previous years)
• FY21 CIP 18054 IT Strategic Plan - $100,000 (We asked for $60,000 more than the $40,000 amount that was put in for this project in previous years</t>
        </r>
      </text>
    </comment>
    <comment ref="AK95" authorId="1" shapeId="0">
      <text>
        <r>
          <rPr>
            <b/>
            <sz val="9"/>
            <color indexed="81"/>
            <rFont val="Tahoma"/>
            <family val="2"/>
          </rPr>
          <t>Arounsack, Pennie:</t>
        </r>
        <r>
          <rPr>
            <sz val="9"/>
            <color indexed="81"/>
            <rFont val="Tahoma"/>
            <family val="2"/>
          </rPr>
          <t xml:space="preserve">
fiber optics station 1-5, CDD, city hall
verizon, wave
council approved</t>
        </r>
      </text>
    </comment>
    <comment ref="AK101" authorId="1" shapeId="0">
      <text>
        <r>
          <rPr>
            <b/>
            <sz val="9"/>
            <color indexed="81"/>
            <rFont val="Tahoma"/>
            <family val="2"/>
          </rPr>
          <t>Arounsack, Pennie:</t>
        </r>
        <r>
          <rPr>
            <sz val="9"/>
            <color indexed="81"/>
            <rFont val="Tahoma"/>
            <family val="2"/>
          </rPr>
          <t xml:space="preserve">
Additional voice switch phones $6771.07
department computer replacements</t>
        </r>
      </text>
    </comment>
    <comment ref="AK103" authorId="1" shapeId="0">
      <text>
        <r>
          <rPr>
            <b/>
            <sz val="9"/>
            <color indexed="81"/>
            <rFont val="Tahoma"/>
            <family val="2"/>
          </rPr>
          <t>Arounsack, Pennie:</t>
        </r>
        <r>
          <rPr>
            <sz val="9"/>
            <color indexed="81"/>
            <rFont val="Tahoma"/>
            <family val="2"/>
          </rPr>
          <t xml:space="preserve">
Arounsack, Pennie:
Adobe licensing subscription $519 x 4= $2076
Workforce Telestaff IVR Services $18000
10500
existing contracts for applications</t>
        </r>
      </text>
    </comment>
    <comment ref="AK115" authorId="2" shapeId="0">
      <text>
        <r>
          <rPr>
            <b/>
            <sz val="9"/>
            <color indexed="81"/>
            <rFont val="Tahoma"/>
            <family val="2"/>
          </rPr>
          <t>O'Keefe, Paula:</t>
        </r>
        <r>
          <rPr>
            <sz val="9"/>
            <color indexed="81"/>
            <rFont val="Tahoma"/>
            <family val="2"/>
          </rPr>
          <t xml:space="preserve">
All recruitment to go through HR. </t>
        </r>
      </text>
    </comment>
    <comment ref="AK154" authorId="1" shapeId="0">
      <text>
        <r>
          <rPr>
            <b/>
            <sz val="9"/>
            <color indexed="81"/>
            <rFont val="Tahoma"/>
            <family val="2"/>
          </rPr>
          <t xml:space="preserve">Arounsack, Pennie
</t>
        </r>
        <r>
          <rPr>
            <sz val="9"/>
            <color indexed="81"/>
            <rFont val="Tahoma"/>
            <family val="2"/>
          </rPr>
          <t>council approved</t>
        </r>
      </text>
    </comment>
  </commentList>
</comments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<sst xmlns="http://schemas.openxmlformats.org/spreadsheetml/2006/main" count="1157" uniqueCount="559">
  <si>
    <t>Repairs &amp; Maint</t>
  </si>
  <si>
    <t>Supplies</t>
  </si>
  <si>
    <t>Total Revenue</t>
  </si>
  <si>
    <t>Unallocated Investment Expense</t>
  </si>
  <si>
    <t>Interest on Investments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</si>
  <si>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</si>
  <si>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</si>
  <si>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</si>
  <si>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</si>
  <si>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</si>
  <si>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</si>
  <si>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</si>
  <si>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</si>
  <si>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</si>
  <si>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</si>
  <si>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</si>
  <si>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</si>
  <si>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</si>
  <si>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</si>
  <si>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</si>
  <si>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</si>
  <si>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</si>
  <si>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</si>
  <si>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</si>
  <si>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</si>
  <si>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</si>
  <si>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</si>
  <si>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</si>
  <si>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</si>
  <si>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</si>
  <si>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</si>
  <si>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</si>
  <si>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</si>
  <si>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</si>
  <si>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</si>
  <si>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</si>
  <si>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</si>
  <si>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</si>
  <si>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</si>
  <si>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</si>
  <si>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</si>
  <si>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</si>
  <si>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</si>
  <si>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</si>
  <si>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</si>
  <si>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</si>
  <si>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</si>
  <si>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</si>
  <si>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</si>
  <si>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</si>
  <si>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</si>
  <si>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</si>
  <si>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</si>
  <si>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</si>
  <si>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</si>
  <si>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</si>
  <si>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</si>
  <si>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</si>
  <si>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</si>
  <si>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</si>
  <si>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</si>
  <si>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</si>
  <si>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</si>
  <si>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</si>
  <si>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</si>
  <si>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</si>
  <si>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</si>
  <si>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</si>
  <si>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</si>
  <si>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</si>
  <si>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</si>
  <si>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</si>
  <si>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</si>
  <si>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</si>
  <si>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</si>
  <si>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</si>
  <si>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</si>
  <si>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</si>
  <si>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</si>
  <si>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</si>
  <si>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</si>
  <si>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</si>
  <si>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</si>
  <si>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</si>
  <si>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</si>
  <si>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</si>
  <si>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</si>
  <si>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00</t>
  </si>
  <si>
    <t>Capital Outlay Operations Equip-Minor</t>
  </si>
  <si>
    <t>Capital Outlay General</t>
  </si>
  <si>
    <t>Salaries Regular</t>
  </si>
  <si>
    <t>Salaries Part Time</t>
  </si>
  <si>
    <t>Salaries Overtime</t>
  </si>
  <si>
    <t>Salaries Holiday Pay</t>
  </si>
  <si>
    <t>Salaries Duty Pay</t>
  </si>
  <si>
    <t>Salaries Out of Class</t>
  </si>
  <si>
    <t>Salaries Admin Leave Pay</t>
  </si>
  <si>
    <t>Salaries Longevity Pay</t>
  </si>
  <si>
    <t>Salaries Mutual Aid Overtime</t>
  </si>
  <si>
    <t>Salaries Furloughs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</si>
  <si>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</si>
  <si>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</si>
  <si>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</si>
  <si>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</si>
  <si>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</si>
  <si>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</si>
  <si>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</si>
  <si>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</si>
  <si>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</si>
  <si>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</si>
  <si>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</si>
  <si>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</si>
  <si>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</si>
  <si>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</si>
  <si>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</si>
  <si>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</si>
  <si>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Employee Assistance Program</t>
  </si>
  <si>
    <t>Benefits PPE</t>
  </si>
  <si>
    <t>Benefits Cell Phone Allowance</t>
  </si>
  <si>
    <t>Benefits 1959 Survivor Retirement</t>
  </si>
  <si>
    <t>Professional Services General</t>
  </si>
  <si>
    <t>Utilities Electric</t>
  </si>
  <si>
    <t>Supplies Special Department</t>
  </si>
  <si>
    <t>Supplies Copier Maintenance &amp; Supplies</t>
  </si>
  <si>
    <t>Supplies Gasoline</t>
  </si>
  <si>
    <t>Repairs &amp; Maintenance Minor Equipment/Other</t>
  </si>
  <si>
    <t>Repairs &amp; Maintenance Equipment Rental</t>
  </si>
  <si>
    <t>Repairs &amp; Maintenance Vehicle</t>
  </si>
  <si>
    <t>Claims &amp; Insurance Insurance Premiums</t>
  </si>
  <si>
    <t>Administrative Expenses Training/Conferences</t>
  </si>
  <si>
    <t>Administrative Expenses Employee Recruitment</t>
  </si>
  <si>
    <t>Administrative Expenses Equipment Fund Contribution</t>
  </si>
  <si>
    <t>Administrative Expenses Vehicle Fund Contribution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</si>
  <si>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</si>
  <si>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</si>
  <si>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</si>
  <si>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</si>
  <si>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</si>
  <si>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</si>
  <si>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</si>
  <si>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</si>
  <si>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</si>
  <si>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</si>
  <si>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</si>
  <si>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</si>
  <si>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</si>
  <si>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</si>
  <si>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</si>
  <si>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</si>
  <si>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</si>
  <si>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</si>
  <si>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</si>
  <si>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</si>
  <si>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</si>
  <si>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</si>
  <si>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</si>
  <si>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 xml:space="preserve">Benefits Other Post Employment Benefits </t>
  </si>
  <si>
    <t>015</t>
  </si>
  <si>
    <t>Repairs and Maintenance</t>
  </si>
  <si>
    <t>Supplies and Utilities</t>
  </si>
  <si>
    <t>0</t>
  </si>
  <si>
    <t>Information Technology</t>
  </si>
  <si>
    <t>Fund 830</t>
  </si>
  <si>
    <t>830.00.00.900-5100.17</t>
  </si>
  <si>
    <t>830.00.00.900-7000.27</t>
  </si>
  <si>
    <t>830.01.00.900-6200.09</t>
  </si>
  <si>
    <t>830.01.00.900-6400.04</t>
  </si>
  <si>
    <t>830.03.00.000-5000.01</t>
  </si>
  <si>
    <t>830.03.00.000-5000.02</t>
  </si>
  <si>
    <t>830.03.00.000-5000.03</t>
  </si>
  <si>
    <t>830.03.00.000-5000.04</t>
  </si>
  <si>
    <t>830.03.00.000-5000.05</t>
  </si>
  <si>
    <t>830.03.00.000-5000.06</t>
  </si>
  <si>
    <t>830.03.00.000-5000.07</t>
  </si>
  <si>
    <t>830.03.00.000-5000.08</t>
  </si>
  <si>
    <t>830.03.00.000-5000.09</t>
  </si>
  <si>
    <t>830.03.00.000-5000.10</t>
  </si>
  <si>
    <t>830.03.00.000-5000.11</t>
  </si>
  <si>
    <t>830.03.00.000-5000.12</t>
  </si>
  <si>
    <t>830.03.00.000-5100.01</t>
  </si>
  <si>
    <t>830.03.00.000-5100.02</t>
  </si>
  <si>
    <t>830.03.00.000-5100.03</t>
  </si>
  <si>
    <t>830.03.00.000-5100.04</t>
  </si>
  <si>
    <t>830.03.00.000-5100.05</t>
  </si>
  <si>
    <t>830.03.00.000-5100.06</t>
  </si>
  <si>
    <t>830.03.00.000-5100.07</t>
  </si>
  <si>
    <t>830.03.00.000-5100.08</t>
  </si>
  <si>
    <t>830.03.00.000-5100.09</t>
  </si>
  <si>
    <t>830.03.00.000-5100.10</t>
  </si>
  <si>
    <t>830.03.00.000-5100.11</t>
  </si>
  <si>
    <t>830.03.00.000-5100.12</t>
  </si>
  <si>
    <t>830.03.00.000-5100.13</t>
  </si>
  <si>
    <t>830.03.00.000-5100.14</t>
  </si>
  <si>
    <t>830.03.00.000-5100.15</t>
  </si>
  <si>
    <t>830.03.00.000-5100.16</t>
  </si>
  <si>
    <t>830.03.00.000-5100.17</t>
  </si>
  <si>
    <t>830.03.00.900-6200.09</t>
  </si>
  <si>
    <t>830.03.00.900-6400.04</t>
  </si>
  <si>
    <t>830.04.00.900-6200.09</t>
  </si>
  <si>
    <t>830.04.00.900-6400.04</t>
  </si>
  <si>
    <t>830.04.00.900-7000.27</t>
  </si>
  <si>
    <t>830.05.00.900-6200.09</t>
  </si>
  <si>
    <t>830.05.00.900-6400.04</t>
  </si>
  <si>
    <t>830.05.00.900-7000.27</t>
  </si>
  <si>
    <t>830.07.00.005-8900.08</t>
  </si>
  <si>
    <t>830.07.00.005-8900.23</t>
  </si>
  <si>
    <t>830.07.00.005-8910.08</t>
  </si>
  <si>
    <t>830.07.00.005-8910.23</t>
  </si>
  <si>
    <t>830.07.00.170-5000.01</t>
  </si>
  <si>
    <t>830.07.00.170-5000.02</t>
  </si>
  <si>
    <t>830.07.00.170-5000.03</t>
  </si>
  <si>
    <t>830.07.00.170-5000.04</t>
  </si>
  <si>
    <t>830.07.00.170-5000.05</t>
  </si>
  <si>
    <t>830.07.00.170-5000.06</t>
  </si>
  <si>
    <t>830.07.00.170-5000.07</t>
  </si>
  <si>
    <t>830.07.00.170-5000.08</t>
  </si>
  <si>
    <t>830.07.00.170-5000.09</t>
  </si>
  <si>
    <t>830.07.00.170-5000.10</t>
  </si>
  <si>
    <t>830.07.00.170-5000.11</t>
  </si>
  <si>
    <t>830.07.00.170-5000.12</t>
  </si>
  <si>
    <t>830.07.00.170-5000.99</t>
  </si>
  <si>
    <t>830.07.00.170-5100.00</t>
  </si>
  <si>
    <t>830.07.00.170-5100.01</t>
  </si>
  <si>
    <t>830.07.00.170-5100.02</t>
  </si>
  <si>
    <t>830.07.00.170-5100.03</t>
  </si>
  <si>
    <t>830.07.00.170-5100.04</t>
  </si>
  <si>
    <t>830.07.00.170-5100.05</t>
  </si>
  <si>
    <t>830.07.00.170-5100.06</t>
  </si>
  <si>
    <t>830.07.00.170-5100.07</t>
  </si>
  <si>
    <t>830.07.00.170-5100.08</t>
  </si>
  <si>
    <t>830.07.00.170-5100.09</t>
  </si>
  <si>
    <t>830.07.00.170-5100.10</t>
  </si>
  <si>
    <t>830.07.00.170-5100.11</t>
  </si>
  <si>
    <t>830.07.00.170-5100.12</t>
  </si>
  <si>
    <t>830.07.00.170-5100.13</t>
  </si>
  <si>
    <t>830.07.00.170-5100.14</t>
  </si>
  <si>
    <t>830.07.00.170-5100.15</t>
  </si>
  <si>
    <t>830.07.00.170-5100.16</t>
  </si>
  <si>
    <t>830.07.00.170-5100.17</t>
  </si>
  <si>
    <t>830.07.00.170-6000.01</t>
  </si>
  <si>
    <t>830.07.00.170-6000.24</t>
  </si>
  <si>
    <t>830.07.00.170-6100.01</t>
  </si>
  <si>
    <t>830.07.00.170-6100.02</t>
  </si>
  <si>
    <t>830.07.00.170-6100.03</t>
  </si>
  <si>
    <t>830.07.00.170-6200.01</t>
  </si>
  <si>
    <t>830.07.00.170-6200.02</t>
  </si>
  <si>
    <t>830.07.00.170-6200.03</t>
  </si>
  <si>
    <t>830.07.00.170-6200.04</t>
  </si>
  <si>
    <t>830.07.00.170-6200.05</t>
  </si>
  <si>
    <t>830.07.00.170-6200.09</t>
  </si>
  <si>
    <t>830.07.00.170-6300.01</t>
  </si>
  <si>
    <t>830.07.00.170-6350.01</t>
  </si>
  <si>
    <t>830.07.00.170-6350.02</t>
  </si>
  <si>
    <t>830.07.00.170-6350.03</t>
  </si>
  <si>
    <t>830.07.00.170-6400.01</t>
  </si>
  <si>
    <t>830.07.00.170-6400.02</t>
  </si>
  <si>
    <t>830.07.00.170-6400.05</t>
  </si>
  <si>
    <t>830.07.00.170-6400.20</t>
  </si>
  <si>
    <t>830.07.00.170-6500.04</t>
  </si>
  <si>
    <t>830.07.00.170-6600.01</t>
  </si>
  <si>
    <t>830.07.00.170-6600.03</t>
  </si>
  <si>
    <t>830.07.00.170-6600.04</t>
  </si>
  <si>
    <t>830.07.00.170-6600.06</t>
  </si>
  <si>
    <t>830.07.00.170-6600.07</t>
  </si>
  <si>
    <t>830.07.00.170-6600.25</t>
  </si>
  <si>
    <t>830.07.00.170-6600.28</t>
  </si>
  <si>
    <t>830.07.00.170-6600.32</t>
  </si>
  <si>
    <t>830.07.00.170-6700.99</t>
  </si>
  <si>
    <t>830.07.00.170-7000.02</t>
  </si>
  <si>
    <t>830.07.00.180-5000.01</t>
  </si>
  <si>
    <t>830.07.00.180-5000.02</t>
  </si>
  <si>
    <t>830.07.00.180-5000.03</t>
  </si>
  <si>
    <t>830.07.00.180-5000.04</t>
  </si>
  <si>
    <t>830.07.00.180-5000.05</t>
  </si>
  <si>
    <t>830.07.00.180-5000.06</t>
  </si>
  <si>
    <t>830.07.00.180-5000.07</t>
  </si>
  <si>
    <t>830.07.00.180-5000.08</t>
  </si>
  <si>
    <t>830.07.00.180-5000.09</t>
  </si>
  <si>
    <t>830.07.00.180-5000.10</t>
  </si>
  <si>
    <t>830.07.00.180-5000.11</t>
  </si>
  <si>
    <t>830.07.00.180-5000.12</t>
  </si>
  <si>
    <t>830.07.00.180-5000.99</t>
  </si>
  <si>
    <t>830.07.00.180-5100.00</t>
  </si>
  <si>
    <t>830.07.00.180-5100.01</t>
  </si>
  <si>
    <t>830.07.00.180-5100.02</t>
  </si>
  <si>
    <t>830.07.00.180-5100.03</t>
  </si>
  <si>
    <t>830.07.00.180-5100.04</t>
  </si>
  <si>
    <t>830.07.00.180-5100.05</t>
  </si>
  <si>
    <t>830.07.00.180-5100.06</t>
  </si>
  <si>
    <t>830.07.00.180-5100.07</t>
  </si>
  <si>
    <t>830.07.00.180-5100.08</t>
  </si>
  <si>
    <t>830.07.00.180-5100.09</t>
  </si>
  <si>
    <t>830.07.00.180-5100.10</t>
  </si>
  <si>
    <t>830.07.00.180-5100.11</t>
  </si>
  <si>
    <t>830.07.00.180-5100.12</t>
  </si>
  <si>
    <t>830.07.00.180-5100.13</t>
  </si>
  <si>
    <t>830.07.00.180-5100.14</t>
  </si>
  <si>
    <t>830.07.00.180-5100.15</t>
  </si>
  <si>
    <t>830.07.00.180-5100.16</t>
  </si>
  <si>
    <t>830.07.00.180-5100.17</t>
  </si>
  <si>
    <t>830.07.00.180-6000.01</t>
  </si>
  <si>
    <t>830.07.00.180-6200.02</t>
  </si>
  <si>
    <t>830.07.00.180-6200.09</t>
  </si>
  <si>
    <t>830.07.00.180-6300.01</t>
  </si>
  <si>
    <t>830.07.00.180-6350.01</t>
  </si>
  <si>
    <t>830.07.00.180-6350.02</t>
  </si>
  <si>
    <t>830.07.00.180-6400.04</t>
  </si>
  <si>
    <t>830.07.00.180-6600.04</t>
  </si>
  <si>
    <t>830.07.00.180-6600.07</t>
  </si>
  <si>
    <t>830.07.00.180-7000.27</t>
  </si>
  <si>
    <t>830.07.00.900-6200.09</t>
  </si>
  <si>
    <t>830.07.00.900-6400.04</t>
  </si>
  <si>
    <t>830.07.00.900-7000.02</t>
  </si>
  <si>
    <t>830.07.00.900-7000.03</t>
  </si>
  <si>
    <t>830.07.00.900-7000.08</t>
  </si>
  <si>
    <t>830.07.00.900-7000.27</t>
  </si>
  <si>
    <t>830.07.00.900-7000.99</t>
  </si>
  <si>
    <t>830.07.00.900-8000.99</t>
  </si>
  <si>
    <t>830.11.00.900-6200.09</t>
  </si>
  <si>
    <t>830.11.00.900-6400.04</t>
  </si>
  <si>
    <t>830.11.00.900-7000.27</t>
  </si>
  <si>
    <t>830.11.10.900-6200.09</t>
  </si>
  <si>
    <t>830.11.10.900-6400.04</t>
  </si>
  <si>
    <t>830.11.10.900-7000.27</t>
  </si>
  <si>
    <t>830.13.00.900-6200.09</t>
  </si>
  <si>
    <t>830.13.00.900-6400.04</t>
  </si>
  <si>
    <t>830.13.00.900-7000.27</t>
  </si>
  <si>
    <t>830.20.00.900-6200.09</t>
  </si>
  <si>
    <t>830.20.00.900-6400.04</t>
  </si>
  <si>
    <t>830.20.00.900-7000.27</t>
  </si>
  <si>
    <t>830.20.20.310-6200.09</t>
  </si>
  <si>
    <t>830.20.20.310-6400.04</t>
  </si>
  <si>
    <t>830.30.00.900-6200.09</t>
  </si>
  <si>
    <t>830.30.00.900-6400.04</t>
  </si>
  <si>
    <t>830.30.00.900-7000.27</t>
  </si>
  <si>
    <t>830.30.45.900-6200.09</t>
  </si>
  <si>
    <t>830.30.45.900-6400.04</t>
  </si>
  <si>
    <t>830.30.45.900-7000.27</t>
  </si>
  <si>
    <t>830.40.50.900-6200.09</t>
  </si>
  <si>
    <t>830.40.50.900-6400.04</t>
  </si>
  <si>
    <t>830.40.50.900-7000.27</t>
  </si>
  <si>
    <t>830.40.55.900-6200.09</t>
  </si>
  <si>
    <t>830.40.55.900-6400.04</t>
  </si>
  <si>
    <t>830.40.55.900-7000.27</t>
  </si>
  <si>
    <t>830.40.60.520-6400.05</t>
  </si>
  <si>
    <t>830.40.60.900-6200.09</t>
  </si>
  <si>
    <t>830.40.60.900-6400.04</t>
  </si>
  <si>
    <t>830.40.60.900-7000.27</t>
  </si>
  <si>
    <t>830.40.70.570-6200.09</t>
  </si>
  <si>
    <t>830.40.70.570-6400.04</t>
  </si>
  <si>
    <t>830.40.70.570-7000.27</t>
  </si>
  <si>
    <t>830.40.75.900-6200.09</t>
  </si>
  <si>
    <t>830.40.75.900-6400.04</t>
  </si>
  <si>
    <t>830.40.75.900-7000.27</t>
  </si>
  <si>
    <t>830.40.80.900-6400.04</t>
  </si>
  <si>
    <t>830.40.85.900-6200.09</t>
  </si>
  <si>
    <t>830.40.85.900-6400.04</t>
  </si>
  <si>
    <t>830.40.85.900-7000.27</t>
  </si>
  <si>
    <t>Capital Outlay Information Technology</t>
  </si>
  <si>
    <t>Supplies Data Processing</t>
  </si>
  <si>
    <t>Debt Service-Principal Westamerica Bank-New World</t>
  </si>
  <si>
    <t>Debt Service-Principal HSE Leasing</t>
  </si>
  <si>
    <t>Debt Service-Interest Westamerica Bank-New World</t>
  </si>
  <si>
    <t>Debt Service-Interest HSE Leasing</t>
  </si>
  <si>
    <t>Professional Services Internet Services</t>
  </si>
  <si>
    <t>Utilities Telephone</t>
  </si>
  <si>
    <t>Utilities Data Transmission / ISP</t>
  </si>
  <si>
    <t>Supplies Office</t>
  </si>
  <si>
    <t>Supplies Postage</t>
  </si>
  <si>
    <t>Dues &amp; Subscriptions Memberships</t>
  </si>
  <si>
    <t>Maintenance Agreements &amp; Licenses License/Software Maintenance</t>
  </si>
  <si>
    <t>Maintenance Agreements &amp; Licenses Hardware Maintenance</t>
  </si>
  <si>
    <t>Maintenance Agreements &amp; Licenses Maintenance Agreements</t>
  </si>
  <si>
    <t>Repairs &amp; Maintenance Building</t>
  </si>
  <si>
    <t>Repairs &amp; Maintenance Property Maintenance</t>
  </si>
  <si>
    <t>Administrative Expenses Meetings</t>
  </si>
  <si>
    <t>Administrative Expenses Mileage Reimbursement</t>
  </si>
  <si>
    <t>Administrative Expenses Property/Building Rental</t>
  </si>
  <si>
    <t>Administrative Expenses Support Services-Indirect Labor</t>
  </si>
  <si>
    <t>Depreciation Conversion</t>
  </si>
  <si>
    <t>Capital Outlay Vehicles-Major</t>
  </si>
  <si>
    <t>Capital Outlay Computer Software</t>
  </si>
  <si>
    <t>Capital Improvements-General Government General</t>
  </si>
  <si>
    <t>01</t>
  </si>
  <si>
    <t>03</t>
  </si>
  <si>
    <t>04</t>
  </si>
  <si>
    <t>05</t>
  </si>
  <si>
    <t>07</t>
  </si>
  <si>
    <t>830.00.00.900-4700.01</t>
  </si>
  <si>
    <t>830.00.00.900-4700.02</t>
  </si>
  <si>
    <t>830.00.00.900-4700.21</t>
  </si>
  <si>
    <t>830.00.00.900-4800.01</t>
  </si>
  <si>
    <t>830.00.00.900-4850.21</t>
  </si>
  <si>
    <t>Lease Trust Account</t>
  </si>
  <si>
    <t>Fixed Asset Contributions</t>
  </si>
  <si>
    <t>Misc Reimbursement</t>
  </si>
  <si>
    <t>Rebates</t>
  </si>
  <si>
    <t>Information Systems Equip Fee</t>
  </si>
  <si>
    <t>Op Transfer In-General Fund</t>
  </si>
  <si>
    <t>Long Term Debt Proceeds</t>
  </si>
  <si>
    <t>Op Transfer In-Dev. Mitigation</t>
  </si>
  <si>
    <t>Op Transfer In-Equipment</t>
  </si>
  <si>
    <t>Op Transfer In-SIR</t>
  </si>
  <si>
    <t>830.00.00.900-4850.07</t>
  </si>
  <si>
    <t>830.00.00.900-4850.13</t>
  </si>
  <si>
    <t>830.00.00.900-4900.01</t>
  </si>
  <si>
    <t>830.00.00.900-4900.04</t>
  </si>
  <si>
    <t>830.00.00.900-4900.25</t>
  </si>
  <si>
    <t>830.00.00.900-4900.84</t>
  </si>
  <si>
    <t>830.00.00.900-4900.86</t>
  </si>
  <si>
    <t>Transfer In - General Fund</t>
  </si>
  <si>
    <t>Transfer In - Other</t>
  </si>
  <si>
    <t>IT Budget to Actual</t>
  </si>
  <si>
    <t>Paid from wrong acct</t>
  </si>
  <si>
    <t>830.07.00.170</t>
  </si>
  <si>
    <t>Budget</t>
  </si>
  <si>
    <t>YTD as of 2/27/17</t>
  </si>
  <si>
    <t>Coban Server Migration</t>
  </si>
  <si>
    <t>Professional</t>
  </si>
  <si>
    <t>Shore Tel Server Migration</t>
  </si>
  <si>
    <t>Services</t>
  </si>
  <si>
    <t>Telestaff Server Migration</t>
  </si>
  <si>
    <t>Office Supplies</t>
  </si>
  <si>
    <t>Desktop PC's</t>
  </si>
  <si>
    <t>Parks-Adobe Acrobat Pro</t>
  </si>
  <si>
    <t>Data Processing</t>
  </si>
  <si>
    <t>Parks Laptop</t>
  </si>
  <si>
    <t>PD Replacement car modems</t>
  </si>
  <si>
    <t>PD Surface Tablet</t>
  </si>
  <si>
    <t>PW Laptops</t>
  </si>
  <si>
    <t>PW Vue Works Mobile</t>
  </si>
  <si>
    <t>Replacement Shoretel Phones</t>
  </si>
  <si>
    <t>Vehicle Maint - Rugged Laptop</t>
  </si>
  <si>
    <t>Water - Desktop PC</t>
  </si>
  <si>
    <t>Water Rugged Laptop</t>
  </si>
  <si>
    <t>WQCF Color Laser Printer</t>
  </si>
  <si>
    <t xml:space="preserve">WQCF Laptop </t>
  </si>
  <si>
    <t>CM Ipad Keyboard</t>
  </si>
  <si>
    <t>Shoretel Licenses</t>
  </si>
  <si>
    <t>GIS Monitor</t>
  </si>
  <si>
    <t>Dotcom Computer</t>
  </si>
  <si>
    <t>Wwan cards &amp; wireless keyboard</t>
  </si>
  <si>
    <t>Printers</t>
  </si>
  <si>
    <t>Keyboard and mouse</t>
  </si>
  <si>
    <t>Amazon Web Services - Zocalo</t>
  </si>
  <si>
    <t>Dues &amp;</t>
  </si>
  <si>
    <t>Archive Social Media Subscr.</t>
  </si>
  <si>
    <t>Subscriptions</t>
  </si>
  <si>
    <t>MISAC Membership</t>
  </si>
  <si>
    <t>Password Mgmt Sys.Cloud</t>
  </si>
  <si>
    <t>AutoCAD</t>
  </si>
  <si>
    <t>Mtnce Agmt</t>
  </si>
  <si>
    <t>Bldg Safety Xerox</t>
  </si>
  <si>
    <t>Licenses</t>
  </si>
  <si>
    <t>Clerk-Granicus Legistar</t>
  </si>
  <si>
    <t>Clerk - ImageFlow Maint</t>
  </si>
  <si>
    <t>Eng Auto Turn</t>
  </si>
  <si>
    <t>Eng Brava</t>
  </si>
  <si>
    <t>Fin - CIP Ace</t>
  </si>
  <si>
    <t>Fin - CosTREE</t>
  </si>
  <si>
    <t>Fin - Creditron</t>
  </si>
  <si>
    <t>Fin E Misc Billing</t>
  </si>
  <si>
    <t>Fin - IVR Support</t>
  </si>
  <si>
    <t>Fire - Active 911</t>
  </si>
  <si>
    <t>Fire - Firehouse Software</t>
  </si>
  <si>
    <t>Fire - FireView Software Omega</t>
  </si>
  <si>
    <t>Fire - Gov Outreach Weed Ab</t>
  </si>
  <si>
    <t>Go Enforce</t>
  </si>
  <si>
    <t>HR Neogov</t>
  </si>
  <si>
    <t>HR Neogov Perfomance Eval</t>
  </si>
  <si>
    <t>IT - Annual Executime</t>
  </si>
  <si>
    <t>IT - Anti Malware</t>
  </si>
  <si>
    <t>IT - Government Outreach Soft.</t>
  </si>
  <si>
    <t>IT - Microsoft Ent - Dell</t>
  </si>
  <si>
    <t>IT - Shoretel Phone Support</t>
  </si>
  <si>
    <t>IT - Sophos Antivirus Maint</t>
  </si>
  <si>
    <t>IT - Track it help desk</t>
  </si>
  <si>
    <t>IT - Tyler New world Logos</t>
  </si>
  <si>
    <t>IT - VMWare Support</t>
  </si>
  <si>
    <t>Parks Adobe Creative Cloud</t>
  </si>
  <si>
    <t>Parks Keysoft Maint</t>
  </si>
  <si>
    <t>Parks - Trims Software Maint</t>
  </si>
  <si>
    <t>PD - 3m License Plate Reader</t>
  </si>
  <si>
    <t>PD - Chameleon Animal Software</t>
  </si>
  <si>
    <t>PD - Citation Interface-Crossroads</t>
  </si>
  <si>
    <t>PD - Coplogic Online Reporting</t>
  </si>
  <si>
    <t>PD - Copware Automated Info</t>
  </si>
  <si>
    <t>PD - Critical Reach Software</t>
  </si>
  <si>
    <t>PD - Imprivata Maint</t>
  </si>
  <si>
    <t>PD - Laserfiche - Peele</t>
  </si>
  <si>
    <t>PD - NetMotion - Feeney Wireless</t>
  </si>
  <si>
    <t>PD - Photo ID Maint - Capture Tech</t>
  </si>
  <si>
    <t>PD - Rapid Notify</t>
  </si>
  <si>
    <t>PD - Signalscape</t>
  </si>
  <si>
    <t>Tablet Command</t>
  </si>
  <si>
    <t>PD - Tyler New World Maint</t>
  </si>
  <si>
    <t>PD/Fire Telestaff Kronos</t>
  </si>
  <si>
    <t>Rec - Vermont Systems</t>
  </si>
  <si>
    <t xml:space="preserve">Training Innovations </t>
  </si>
  <si>
    <t>ESRI- Enterprise Agmt year 2</t>
  </si>
  <si>
    <t>Star Witness</t>
  </si>
  <si>
    <t>Critical Reach APBnet Crime Bulletin</t>
  </si>
  <si>
    <t>Coban Maintce Renewal</t>
  </si>
  <si>
    <t>Barracuda Archiver Maint</t>
  </si>
  <si>
    <t>Mtce Agmt</t>
  </si>
  <si>
    <t>Barracuda Spam Filter Maint</t>
  </si>
  <si>
    <t>Hardware Mtce</t>
  </si>
  <si>
    <t>Barracuda Web Filter Maint</t>
  </si>
  <si>
    <t>Cisco Smartnet for Network</t>
  </si>
  <si>
    <t>Creditron Hardware</t>
  </si>
  <si>
    <t>EMC Avamar Support</t>
  </si>
  <si>
    <t>EMC SANMaintenance</t>
  </si>
  <si>
    <t>Firewall Maintenance</t>
  </si>
  <si>
    <t>Police Call Recorder (Goserco)</t>
  </si>
  <si>
    <t xml:space="preserve">CDW </t>
  </si>
  <si>
    <t>Chameleon Software Maint</t>
  </si>
  <si>
    <t>Coban Repairs</t>
  </si>
  <si>
    <t>Printer and Computer Parts</t>
  </si>
  <si>
    <t>PW Plotter parts and repair</t>
  </si>
  <si>
    <t>Minor Equip</t>
  </si>
  <si>
    <t>Alarm Service</t>
  </si>
  <si>
    <t>Firehouse Software User Conf</t>
  </si>
  <si>
    <t>Track IT Helpdesk Admin Train</t>
  </si>
  <si>
    <t>Tyler New World Conference</t>
  </si>
  <si>
    <t>Tyler New World West Coast user</t>
  </si>
  <si>
    <t>Tyler New World Logos Conf</t>
  </si>
  <si>
    <t>Windows Server Training</t>
  </si>
  <si>
    <t>ICMA Conference</t>
  </si>
  <si>
    <t>Cops West Training</t>
  </si>
  <si>
    <t>830.07.00.170-5100.99</t>
  </si>
  <si>
    <t>Benefits Pension Expense</t>
  </si>
  <si>
    <t>830.00.00.900-6700.01</t>
  </si>
  <si>
    <t>830.00.00.900-6700.02</t>
  </si>
  <si>
    <t>830.00.00.900-6700.03</t>
  </si>
  <si>
    <t>830.00.00.900-6700.04</t>
  </si>
  <si>
    <t>830.00.00.900-6700.05</t>
  </si>
  <si>
    <t>830.00.00.900-6700.06</t>
  </si>
  <si>
    <t>Depreciation Buildings</t>
  </si>
  <si>
    <t>Depreciation Building Improvements</t>
  </si>
  <si>
    <t>Depreciation Computer Hardware</t>
  </si>
  <si>
    <t>Depreciation Software</t>
  </si>
  <si>
    <t>Depreciation Machinery &amp; Equipment</t>
  </si>
  <si>
    <t>Depreciation Vehicles</t>
  </si>
  <si>
    <t>830.00.00.900-9888.01</t>
  </si>
  <si>
    <t>830.00.00.900-9888.03</t>
  </si>
  <si>
    <t>830.00.00.900-9888.04</t>
  </si>
  <si>
    <t>830.00.00.900-9888.05</t>
  </si>
  <si>
    <t>Capital Asset Expenditure Adjustments  Current Year Additions</t>
  </si>
  <si>
    <t>Capital Asset Expenditure Adjustments  Disposals</t>
  </si>
  <si>
    <t>Capital Asset Expenditure Adjustments  Asset Transfer In</t>
  </si>
  <si>
    <t>Capital Asset Expenditure Adjustments  Asset Transfer Out</t>
  </si>
  <si>
    <t>830.07.00.170-5100.98</t>
  </si>
  <si>
    <t>Benefits GASB 75 Expense</t>
  </si>
  <si>
    <t>Provisional Budget</t>
  </si>
  <si>
    <t>Total Budget Request</t>
  </si>
  <si>
    <t>Debt Service</t>
  </si>
  <si>
    <t>Principal</t>
  </si>
  <si>
    <t>Interest</t>
  </si>
  <si>
    <t xml:space="preserve">Amount needed to cover current expenses, not including new requests.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</si>
</sst>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29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 applyAlignment="1">
      <alignment horizontal="right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1" fillId="0" borderId="0" xfId="0" applyFont="1" applyFill="1"/>
    <xf numFmtId="44" fontId="11" fillId="6" borderId="0" xfId="0" applyNumberFormat="1" applyFont="1" applyFill="1"/>
    <xf numFmtId="44" fontId="1" fillId="0" borderId="0" xfId="0" applyNumberFormat="1" applyFont="1" applyFill="1"/>
    <xf numFmtId="0" fontId="12" fillId="0" borderId="0" xfId="0" applyFont="1"/>
    <xf numFmtId="44" fontId="0" fillId="0" borderId="0" xfId="0" applyNumberFormat="1"/>
    <xf numFmtId="0" fontId="1" fillId="0" borderId="3" xfId="0" applyFont="1" applyBorder="1"/>
    <xf numFmtId="44" fontId="1" fillId="0" borderId="3" xfId="0" applyNumberFormat="1" applyFont="1" applyBorder="1"/>
    <xf numFmtId="44" fontId="1" fillId="0" borderId="3" xfId="0" applyNumberFormat="1" applyFont="1" applyBorder="1" applyAlignment="1">
      <alignment wrapText="1"/>
    </xf>
    <xf numFmtId="44" fontId="0" fillId="0" borderId="3" xfId="0" applyNumberFormat="1" applyBorder="1"/>
    <xf numFmtId="44" fontId="1" fillId="0" borderId="0" xfId="0" applyNumberFormat="1" applyFont="1"/>
    <xf numFmtId="44" fontId="0" fillId="0" borderId="0" xfId="0" applyNumberFormat="1" applyBorder="1"/>
    <xf numFmtId="44" fontId="0" fillId="0" borderId="0" xfId="0" applyNumberFormat="1" applyFill="1" applyBorder="1"/>
    <xf numFmtId="44" fontId="0" fillId="0" borderId="0" xfId="0" applyNumberFormat="1" applyFill="1"/>
    <xf numFmtId="0" fontId="0" fillId="7" borderId="0" xfId="0" applyFill="1"/>
    <xf numFmtId="0" fontId="0" fillId="6" borderId="0" xfId="0" applyFill="1"/>
    <xf numFmtId="44" fontId="0" fillId="6" borderId="0" xfId="0" applyNumberFormat="1" applyFill="1"/>
    <xf numFmtId="44" fontId="0" fillId="7" borderId="0" xfId="0" applyNumberFormat="1" applyFill="1"/>
    <xf numFmtId="44" fontId="0" fillId="7" borderId="0" xfId="0" applyNumberFormat="1" applyFill="1" applyBorder="1"/>
    <xf numFmtId="44" fontId="0" fillId="6" borderId="3" xfId="0" applyNumberFormat="1" applyFill="1" applyBorder="1"/>
    <xf numFmtId="0" fontId="1" fillId="0" borderId="1" xfId="0" applyFont="1" applyBorder="1" applyAlignment="1">
      <alignment horizontal="center" vertical="top" wrapText="1"/>
    </xf>
    <xf numFmtId="37" fontId="9" fillId="7" borderId="5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esktop\vlookup%20template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>
            <v>0</v>
          </cell>
        </row>
        <row r="20">
          <cell r="F20">
            <v>0</v>
          </cell>
        </row>
        <row r="21">
          <cell r="F2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3323">
          <cell r="A13323" t="str">
            <v>830 - Informa-5100.98</v>
          </cell>
          <cell r="B13323" t="str">
            <v>830</v>
          </cell>
          <cell r="C13323" t="str">
            <v xml:space="preserve">- </v>
          </cell>
          <cell r="D13323" t="str">
            <v>nf</v>
          </cell>
          <cell r="E13323" t="str">
            <v>rma</v>
          </cell>
          <cell r="F13323" t="str">
            <v>5100.98</v>
          </cell>
          <cell r="G13323" t="str">
            <v>Benefits GASB 75 Expense</v>
          </cell>
          <cell r="H13323">
            <v>0</v>
          </cell>
          <cell r="I13323">
            <v>0</v>
          </cell>
          <cell r="J13323">
            <v>0</v>
          </cell>
          <cell r="K13323">
            <v>0</v>
          </cell>
          <cell r="L13323">
            <v>0</v>
          </cell>
          <cell r="M13323">
            <v>0</v>
          </cell>
          <cell r="N13323">
            <v>0</v>
          </cell>
        </row>
        <row r="13324">
          <cell r="A13324" t="str">
            <v>830.00.00.900-5100.17</v>
          </cell>
          <cell r="B13324" t="str">
            <v>830</v>
          </cell>
          <cell r="C13324" t="str">
            <v>00</v>
          </cell>
          <cell r="D13324" t="str">
            <v>00</v>
          </cell>
          <cell r="E13324" t="str">
            <v>900</v>
          </cell>
          <cell r="F13324" t="str">
            <v>5100.17</v>
          </cell>
          <cell r="G13324" t="str">
            <v>Benefits Other Post Employment Benefits</v>
          </cell>
          <cell r="H13324">
            <v>0</v>
          </cell>
          <cell r="I13324">
            <v>0</v>
          </cell>
          <cell r="J13324">
            <v>0</v>
          </cell>
          <cell r="K13324">
            <v>0</v>
          </cell>
          <cell r="L13324">
            <v>0</v>
          </cell>
          <cell r="M13324">
            <v>0</v>
          </cell>
          <cell r="N13324">
            <v>0</v>
          </cell>
        </row>
        <row r="13325">
          <cell r="A13325" t="str">
            <v>830.00.00.900-6700.01</v>
          </cell>
          <cell r="B13325" t="str">
            <v>830</v>
          </cell>
          <cell r="C13325" t="str">
            <v>00</v>
          </cell>
          <cell r="D13325" t="str">
            <v>00</v>
          </cell>
          <cell r="E13325" t="str">
            <v>900</v>
          </cell>
          <cell r="F13325" t="str">
            <v>6700.01</v>
          </cell>
          <cell r="G13325" t="str">
            <v>Depreciation Buildings</v>
          </cell>
          <cell r="H13325">
            <v>0</v>
          </cell>
          <cell r="I13325">
            <v>0</v>
          </cell>
          <cell r="J13325">
            <v>0</v>
          </cell>
          <cell r="K13325">
            <v>0</v>
          </cell>
          <cell r="L13325">
            <v>0</v>
          </cell>
          <cell r="M13325">
            <v>0</v>
          </cell>
          <cell r="N13325">
            <v>0</v>
          </cell>
        </row>
        <row r="13326">
          <cell r="A13326" t="str">
            <v>830.00.00.900-6700.02</v>
          </cell>
          <cell r="B13326" t="str">
            <v>830</v>
          </cell>
          <cell r="C13326" t="str">
            <v>00</v>
          </cell>
          <cell r="D13326" t="str">
            <v>00</v>
          </cell>
          <cell r="E13326" t="str">
            <v>900</v>
          </cell>
          <cell r="F13326" t="str">
            <v>6700.02</v>
          </cell>
          <cell r="G13326" t="str">
            <v>Depreciation Building Improvements</v>
          </cell>
          <cell r="H13326">
            <v>0</v>
          </cell>
          <cell r="I13326">
            <v>0</v>
          </cell>
          <cell r="J13326">
            <v>0</v>
          </cell>
          <cell r="K13326">
            <v>0</v>
          </cell>
          <cell r="L13326">
            <v>0</v>
          </cell>
          <cell r="M13326">
            <v>0</v>
          </cell>
          <cell r="N13326">
            <v>0</v>
          </cell>
        </row>
        <row r="13327">
          <cell r="A13327" t="str">
            <v>830.00.00.900-6700.03</v>
          </cell>
          <cell r="B13327" t="str">
            <v>830</v>
          </cell>
          <cell r="C13327" t="str">
            <v>00</v>
          </cell>
          <cell r="D13327" t="str">
            <v>00</v>
          </cell>
          <cell r="E13327" t="str">
            <v>900</v>
          </cell>
          <cell r="F13327" t="str">
            <v>6700.03</v>
          </cell>
          <cell r="G13327" t="str">
            <v>Depreciation Computer Hardware</v>
          </cell>
          <cell r="H13327">
            <v>0</v>
          </cell>
          <cell r="I13327">
            <v>0</v>
          </cell>
          <cell r="J13327">
            <v>0</v>
          </cell>
          <cell r="K13327">
            <v>0</v>
          </cell>
          <cell r="L13327">
            <v>0</v>
          </cell>
          <cell r="M13327">
            <v>0</v>
          </cell>
          <cell r="N13327">
            <v>0</v>
          </cell>
        </row>
        <row r="13328">
          <cell r="A13328" t="str">
            <v>830.00.00.900-6700.04</v>
          </cell>
          <cell r="B13328" t="str">
            <v>830</v>
          </cell>
          <cell r="C13328" t="str">
            <v>00</v>
          </cell>
          <cell r="D13328" t="str">
            <v>00</v>
          </cell>
          <cell r="E13328" t="str">
            <v>900</v>
          </cell>
          <cell r="F13328" t="str">
            <v>6700.04</v>
          </cell>
          <cell r="G13328" t="str">
            <v>Depreciation Software</v>
          </cell>
          <cell r="H13328">
            <v>0</v>
          </cell>
          <cell r="I13328">
            <v>0</v>
          </cell>
          <cell r="J13328">
            <v>0</v>
          </cell>
          <cell r="K13328">
            <v>0</v>
          </cell>
          <cell r="L13328">
            <v>0</v>
          </cell>
          <cell r="M13328">
            <v>0</v>
          </cell>
          <cell r="N13328">
            <v>0</v>
          </cell>
        </row>
        <row r="13329">
          <cell r="A13329" t="str">
            <v>830.00.00.900-6700.05</v>
          </cell>
          <cell r="B13329" t="str">
            <v>830</v>
          </cell>
          <cell r="C13329" t="str">
            <v>00</v>
          </cell>
          <cell r="D13329" t="str">
            <v>00</v>
          </cell>
          <cell r="E13329" t="str">
            <v>900</v>
          </cell>
          <cell r="F13329" t="str">
            <v>6700.05</v>
          </cell>
          <cell r="G13329" t="str">
            <v>Depreciation Machinery &amp; Equipment</v>
          </cell>
          <cell r="H13329">
            <v>0</v>
          </cell>
          <cell r="I13329">
            <v>0</v>
          </cell>
          <cell r="J13329">
            <v>0</v>
          </cell>
          <cell r="K13329">
            <v>0</v>
          </cell>
          <cell r="L13329">
            <v>0</v>
          </cell>
          <cell r="M13329">
            <v>0</v>
          </cell>
          <cell r="N13329">
            <v>0</v>
          </cell>
        </row>
        <row r="13330">
          <cell r="A13330" t="str">
            <v>830.00.00.900-6700.06</v>
          </cell>
          <cell r="B13330" t="str">
            <v>830</v>
          </cell>
          <cell r="C13330" t="str">
            <v>00</v>
          </cell>
          <cell r="D13330" t="str">
            <v>00</v>
          </cell>
          <cell r="E13330" t="str">
            <v>900</v>
          </cell>
          <cell r="F13330" t="str">
            <v>6700.06</v>
          </cell>
          <cell r="G13330" t="str">
            <v>Depreciation Vehicles</v>
          </cell>
          <cell r="H13330">
            <v>0</v>
          </cell>
          <cell r="I13330">
            <v>0</v>
          </cell>
          <cell r="J13330">
            <v>0</v>
          </cell>
          <cell r="K13330">
            <v>0</v>
          </cell>
          <cell r="L13330">
            <v>0</v>
          </cell>
          <cell r="M13330">
            <v>0</v>
          </cell>
          <cell r="N13330">
            <v>0</v>
          </cell>
        </row>
        <row r="13331">
          <cell r="A13331" t="str">
            <v>830.00.00.900-7000.27</v>
          </cell>
          <cell r="B13331" t="str">
            <v>830</v>
          </cell>
          <cell r="C13331" t="str">
            <v>00</v>
          </cell>
          <cell r="D13331" t="str">
            <v>00</v>
          </cell>
          <cell r="E13331" t="str">
            <v>900</v>
          </cell>
          <cell r="F13331" t="str">
            <v>7000.27</v>
          </cell>
          <cell r="G13331" t="str">
            <v>Capital Outlay Information Technology</v>
          </cell>
          <cell r="H13331">
            <v>305000</v>
          </cell>
          <cell r="I13331">
            <v>0</v>
          </cell>
          <cell r="J13331">
            <v>305000</v>
          </cell>
          <cell r="K13331">
            <v>0</v>
          </cell>
          <cell r="L13331">
            <v>0</v>
          </cell>
          <cell r="M13331">
            <v>0</v>
          </cell>
          <cell r="N13331">
            <v>305000</v>
          </cell>
        </row>
        <row r="13332">
          <cell r="A13332" t="str">
            <v>830.00.00.900-9888.01</v>
          </cell>
          <cell r="B13332" t="str">
            <v>830</v>
          </cell>
          <cell r="C13332" t="str">
            <v>00</v>
          </cell>
          <cell r="D13332" t="str">
            <v>00</v>
          </cell>
          <cell r="E13332" t="str">
            <v>900</v>
          </cell>
          <cell r="F13332" t="str">
            <v>9888.01</v>
          </cell>
          <cell r="G13332" t="str">
            <v>Capital Asset Expenditure Adjustments  Current Year Additions</v>
          </cell>
          <cell r="H13332">
            <v>0</v>
          </cell>
          <cell r="I13332">
            <v>0</v>
          </cell>
          <cell r="J13332">
            <v>0</v>
          </cell>
          <cell r="K13332">
            <v>0</v>
          </cell>
          <cell r="L13332">
            <v>0</v>
          </cell>
          <cell r="M13332">
            <v>0</v>
          </cell>
          <cell r="N13332">
            <v>0</v>
          </cell>
        </row>
        <row r="13333">
          <cell r="A13333" t="str">
            <v>830.00.00.900-9888.03</v>
          </cell>
          <cell r="B13333" t="str">
            <v>830</v>
          </cell>
          <cell r="C13333" t="str">
            <v>00</v>
          </cell>
          <cell r="D13333" t="str">
            <v>00</v>
          </cell>
          <cell r="E13333" t="str">
            <v>900</v>
          </cell>
          <cell r="F13333" t="str">
            <v>9888.03</v>
          </cell>
          <cell r="G13333" t="str">
            <v>Capital Asset Expenditure Adjustments  Disposals</v>
          </cell>
          <cell r="H13333">
            <v>0</v>
          </cell>
          <cell r="I13333">
            <v>0</v>
          </cell>
          <cell r="J13333">
            <v>0</v>
          </cell>
          <cell r="K13333">
            <v>0</v>
          </cell>
          <cell r="L13333">
            <v>0</v>
          </cell>
          <cell r="M13333">
            <v>0</v>
          </cell>
          <cell r="N13333">
            <v>0</v>
          </cell>
        </row>
        <row r="13334">
          <cell r="A13334" t="str">
            <v>830.00.00.900-9888.04</v>
          </cell>
          <cell r="B13334" t="str">
            <v>830</v>
          </cell>
          <cell r="C13334" t="str">
            <v>00</v>
          </cell>
          <cell r="D13334" t="str">
            <v>00</v>
          </cell>
          <cell r="E13334" t="str">
            <v>900</v>
          </cell>
          <cell r="F13334" t="str">
            <v>9888.04</v>
          </cell>
          <cell r="G13334" t="str">
            <v>Capital Asset Expenditure Adjustments  Asset Transfer In</v>
          </cell>
          <cell r="H13334">
            <v>0</v>
          </cell>
          <cell r="I13334">
            <v>0</v>
          </cell>
          <cell r="J13334">
            <v>0</v>
          </cell>
          <cell r="K13334">
            <v>0</v>
          </cell>
          <cell r="L13334">
            <v>0</v>
          </cell>
          <cell r="M13334">
            <v>0</v>
          </cell>
          <cell r="N13334">
            <v>0</v>
          </cell>
        </row>
        <row r="13335">
          <cell r="A13335" t="str">
            <v>830.00.00.900-9888.05</v>
          </cell>
          <cell r="B13335" t="str">
            <v>830</v>
          </cell>
          <cell r="C13335" t="str">
            <v>00</v>
          </cell>
          <cell r="D13335" t="str">
            <v>00</v>
          </cell>
          <cell r="E13335" t="str">
            <v>900</v>
          </cell>
          <cell r="F13335" t="str">
            <v>9888.05</v>
          </cell>
          <cell r="G13335" t="str">
            <v>Capital Asset Expenditure Adjustments  Asset Transfer Out</v>
          </cell>
          <cell r="H13335">
            <v>0</v>
          </cell>
          <cell r="I13335">
            <v>0</v>
          </cell>
          <cell r="J13335">
            <v>0</v>
          </cell>
          <cell r="K13335">
            <v>0</v>
          </cell>
          <cell r="L13335">
            <v>0</v>
          </cell>
          <cell r="M13335">
            <v>0</v>
          </cell>
          <cell r="N13335">
            <v>0</v>
          </cell>
        </row>
        <row r="13336">
          <cell r="A13336" t="str">
            <v>830.01.00.900-6200.09</v>
          </cell>
          <cell r="B13336" t="str">
            <v>830</v>
          </cell>
          <cell r="C13336" t="str">
            <v>01</v>
          </cell>
          <cell r="D13336" t="str">
            <v>00</v>
          </cell>
          <cell r="E13336" t="str">
            <v>900</v>
          </cell>
          <cell r="F13336" t="str">
            <v>6200.09</v>
          </cell>
          <cell r="G13336" t="str">
            <v>Supplies Data Processing</v>
          </cell>
          <cell r="H13336">
            <v>0</v>
          </cell>
          <cell r="I13336">
            <v>0</v>
          </cell>
          <cell r="J13336">
            <v>0</v>
          </cell>
          <cell r="K13336">
            <v>0</v>
          </cell>
          <cell r="L13336">
            <v>0</v>
          </cell>
          <cell r="M13336">
            <v>0</v>
          </cell>
          <cell r="N13336">
            <v>0</v>
          </cell>
        </row>
        <row r="13337">
          <cell r="A13337" t="str">
            <v>830.01.00.900-6400.04</v>
          </cell>
          <cell r="B13337" t="str">
            <v>830</v>
          </cell>
          <cell r="C13337" t="str">
            <v>01</v>
          </cell>
          <cell r="D13337" t="str">
            <v>00</v>
          </cell>
          <cell r="E13337" t="str">
            <v>900</v>
          </cell>
          <cell r="F13337" t="str">
            <v>6400.04</v>
          </cell>
          <cell r="G13337" t="str">
            <v>Repairs &amp; Maintenance Equipment Rental</v>
          </cell>
          <cell r="H13337">
            <v>0</v>
          </cell>
          <cell r="I13337">
            <v>0</v>
          </cell>
          <cell r="J13337">
            <v>0</v>
          </cell>
          <cell r="K13337">
            <v>0</v>
          </cell>
          <cell r="L13337">
            <v>0</v>
          </cell>
          <cell r="M13337">
            <v>0</v>
          </cell>
          <cell r="N13337">
            <v>0</v>
          </cell>
        </row>
        <row r="13338">
          <cell r="A13338" t="str">
            <v>830.03.00.000-5000.01</v>
          </cell>
          <cell r="B13338" t="str">
            <v>830</v>
          </cell>
          <cell r="C13338" t="str">
            <v>03</v>
          </cell>
          <cell r="D13338" t="str">
            <v>00</v>
          </cell>
          <cell r="E13338" t="str">
            <v>000</v>
          </cell>
          <cell r="F13338" t="str">
            <v>5000.01</v>
          </cell>
          <cell r="G13338" t="str">
            <v>Salaries Regular</v>
          </cell>
          <cell r="H13338">
            <v>0</v>
          </cell>
          <cell r="I13338">
            <v>0</v>
          </cell>
          <cell r="J13338">
            <v>0</v>
          </cell>
          <cell r="K13338">
            <v>0</v>
          </cell>
          <cell r="L13338">
            <v>0</v>
          </cell>
          <cell r="M13338">
            <v>0</v>
          </cell>
          <cell r="N13338">
            <v>0</v>
          </cell>
        </row>
        <row r="13339">
          <cell r="A13339" t="str">
            <v>830.03.00.000-5000.02</v>
          </cell>
          <cell r="B13339" t="str">
            <v>830</v>
          </cell>
          <cell r="C13339" t="str">
            <v>03</v>
          </cell>
          <cell r="D13339" t="str">
            <v>00</v>
          </cell>
          <cell r="E13339" t="str">
            <v>000</v>
          </cell>
          <cell r="F13339" t="str">
            <v>5000.02</v>
          </cell>
          <cell r="G13339" t="str">
            <v>Salaries Part Time</v>
          </cell>
          <cell r="H13339">
            <v>0</v>
          </cell>
          <cell r="I13339">
            <v>0</v>
          </cell>
          <cell r="J13339">
            <v>0</v>
          </cell>
          <cell r="K13339">
            <v>0</v>
          </cell>
          <cell r="L13339">
            <v>0</v>
          </cell>
          <cell r="M13339">
            <v>0</v>
          </cell>
          <cell r="N13339">
            <v>0</v>
          </cell>
        </row>
        <row r="13340">
          <cell r="A13340" t="str">
            <v>830.03.00.000-5000.03</v>
          </cell>
          <cell r="B13340" t="str">
            <v>830</v>
          </cell>
          <cell r="C13340" t="str">
            <v>03</v>
          </cell>
          <cell r="D13340" t="str">
            <v>00</v>
          </cell>
          <cell r="E13340" t="str">
            <v>000</v>
          </cell>
          <cell r="F13340" t="str">
            <v>5000.03</v>
          </cell>
          <cell r="G13340" t="str">
            <v>Salaries Overtime</v>
          </cell>
          <cell r="H13340">
            <v>0</v>
          </cell>
          <cell r="I13340">
            <v>0</v>
          </cell>
          <cell r="J13340">
            <v>0</v>
          </cell>
          <cell r="K13340">
            <v>0</v>
          </cell>
          <cell r="L13340">
            <v>0</v>
          </cell>
          <cell r="M13340">
            <v>0</v>
          </cell>
          <cell r="N13340">
            <v>0</v>
          </cell>
        </row>
        <row r="13341">
          <cell r="A13341" t="str">
            <v>830.03.00.000-5000.04</v>
          </cell>
          <cell r="B13341" t="str">
            <v>830</v>
          </cell>
          <cell r="C13341" t="str">
            <v>03</v>
          </cell>
          <cell r="D13341" t="str">
            <v>00</v>
          </cell>
          <cell r="E13341" t="str">
            <v>000</v>
          </cell>
          <cell r="F13341" t="str">
            <v>5000.04</v>
          </cell>
          <cell r="G13341" t="str">
            <v>Salaries Holiday Pay</v>
          </cell>
          <cell r="H13341">
            <v>0</v>
          </cell>
          <cell r="I13341">
            <v>0</v>
          </cell>
          <cell r="J13341">
            <v>0</v>
          </cell>
          <cell r="K13341">
            <v>0</v>
          </cell>
          <cell r="L13341">
            <v>0</v>
          </cell>
          <cell r="M13341">
            <v>0</v>
          </cell>
          <cell r="N13341">
            <v>0</v>
          </cell>
        </row>
        <row r="13342">
          <cell r="A13342" t="str">
            <v>830.03.00.000-5000.05</v>
          </cell>
          <cell r="B13342" t="str">
            <v>830</v>
          </cell>
          <cell r="C13342" t="str">
            <v>03</v>
          </cell>
          <cell r="D13342" t="str">
            <v>00</v>
          </cell>
          <cell r="E13342" t="str">
            <v>000</v>
          </cell>
          <cell r="F13342" t="str">
            <v>5000.05</v>
          </cell>
          <cell r="G13342" t="str">
            <v>Salaries Duty Pay</v>
          </cell>
          <cell r="H13342">
            <v>0</v>
          </cell>
          <cell r="I13342">
            <v>0</v>
          </cell>
          <cell r="J13342">
            <v>0</v>
          </cell>
          <cell r="K13342">
            <v>0</v>
          </cell>
          <cell r="L13342">
            <v>0</v>
          </cell>
          <cell r="M13342">
            <v>0</v>
          </cell>
          <cell r="N13342">
            <v>0</v>
          </cell>
        </row>
        <row r="13343">
          <cell r="A13343" t="str">
            <v>830.03.00.000-5000.06</v>
          </cell>
          <cell r="B13343" t="str">
            <v>830</v>
          </cell>
          <cell r="C13343" t="str">
            <v>03</v>
          </cell>
          <cell r="D13343" t="str">
            <v>00</v>
          </cell>
          <cell r="E13343" t="str">
            <v>000</v>
          </cell>
          <cell r="F13343" t="str">
            <v>5000.06</v>
          </cell>
          <cell r="G13343" t="str">
            <v>Salaries Out of Class</v>
          </cell>
          <cell r="H13343">
            <v>0</v>
          </cell>
          <cell r="I13343">
            <v>0</v>
          </cell>
          <cell r="J13343">
            <v>0</v>
          </cell>
          <cell r="K13343">
            <v>0</v>
          </cell>
          <cell r="L13343">
            <v>0</v>
          </cell>
          <cell r="M13343">
            <v>0</v>
          </cell>
          <cell r="N13343">
            <v>0</v>
          </cell>
        </row>
        <row r="13344">
          <cell r="A13344" t="str">
            <v>830.03.00.000-5000.07</v>
          </cell>
          <cell r="B13344" t="str">
            <v>830</v>
          </cell>
          <cell r="C13344" t="str">
            <v>03</v>
          </cell>
          <cell r="D13344" t="str">
            <v>00</v>
          </cell>
          <cell r="E13344" t="str">
            <v>000</v>
          </cell>
          <cell r="F13344" t="str">
            <v>5000.07</v>
          </cell>
          <cell r="G13344" t="str">
            <v>Salaries Admin Leave Pay</v>
          </cell>
          <cell r="H13344">
            <v>0</v>
          </cell>
          <cell r="I13344">
            <v>0</v>
          </cell>
          <cell r="J13344">
            <v>0</v>
          </cell>
          <cell r="K13344">
            <v>0</v>
          </cell>
          <cell r="L13344">
            <v>0</v>
          </cell>
          <cell r="M13344">
            <v>0</v>
          </cell>
          <cell r="N13344">
            <v>0</v>
          </cell>
        </row>
        <row r="13345">
          <cell r="A13345" t="str">
            <v>830.03.00.000-5000.08</v>
          </cell>
          <cell r="B13345" t="str">
            <v>830</v>
          </cell>
          <cell r="C13345" t="str">
            <v>03</v>
          </cell>
          <cell r="D13345" t="str">
            <v>00</v>
          </cell>
          <cell r="E13345" t="str">
            <v>000</v>
          </cell>
          <cell r="F13345" t="str">
            <v>5000.08</v>
          </cell>
          <cell r="G13345" t="str">
            <v>Salaries Longevity Pay</v>
          </cell>
          <cell r="H13345">
            <v>0</v>
          </cell>
          <cell r="I13345">
            <v>0</v>
          </cell>
          <cell r="J13345">
            <v>0</v>
          </cell>
          <cell r="K13345">
            <v>0</v>
          </cell>
          <cell r="L13345">
            <v>0</v>
          </cell>
          <cell r="M13345">
            <v>0</v>
          </cell>
          <cell r="N13345">
            <v>0</v>
          </cell>
        </row>
        <row r="13346">
          <cell r="A13346" t="str">
            <v>830.03.00.000-5000.09</v>
          </cell>
          <cell r="B13346" t="str">
            <v>830</v>
          </cell>
          <cell r="C13346" t="str">
            <v>03</v>
          </cell>
          <cell r="D13346" t="str">
            <v>00</v>
          </cell>
          <cell r="E13346" t="str">
            <v>000</v>
          </cell>
          <cell r="F13346" t="str">
            <v>5000.09</v>
          </cell>
          <cell r="G13346" t="str">
            <v>Salaries Mutual Aid Overtime</v>
          </cell>
          <cell r="H13346">
            <v>0</v>
          </cell>
          <cell r="I13346">
            <v>0</v>
          </cell>
          <cell r="J13346">
            <v>0</v>
          </cell>
          <cell r="K13346">
            <v>0</v>
          </cell>
          <cell r="L13346">
            <v>0</v>
          </cell>
          <cell r="M13346">
            <v>0</v>
          </cell>
          <cell r="N13346">
            <v>0</v>
          </cell>
        </row>
        <row r="13347">
          <cell r="A13347" t="str">
            <v>830.03.00.000-5000.10</v>
          </cell>
          <cell r="B13347" t="str">
            <v>830</v>
          </cell>
          <cell r="C13347" t="str">
            <v>03</v>
          </cell>
          <cell r="D13347" t="str">
            <v>00</v>
          </cell>
          <cell r="E13347" t="str">
            <v>000</v>
          </cell>
          <cell r="F13347" t="str">
            <v>5000.10</v>
          </cell>
          <cell r="G13347" t="str">
            <v>Salaries Furloughs</v>
          </cell>
          <cell r="H13347">
            <v>0</v>
          </cell>
          <cell r="I13347">
            <v>0</v>
          </cell>
          <cell r="J13347">
            <v>0</v>
          </cell>
          <cell r="K13347">
            <v>0</v>
          </cell>
          <cell r="L13347">
            <v>0</v>
          </cell>
          <cell r="M13347">
            <v>0</v>
          </cell>
          <cell r="N13347">
            <v>0</v>
          </cell>
        </row>
        <row r="13348">
          <cell r="A13348" t="str">
            <v>830.03.00.000-5000.11</v>
          </cell>
          <cell r="B13348" t="str">
            <v>830</v>
          </cell>
          <cell r="C13348" t="str">
            <v>03</v>
          </cell>
          <cell r="D13348" t="str">
            <v>00</v>
          </cell>
          <cell r="E13348" t="str">
            <v>000</v>
          </cell>
          <cell r="F13348" t="str">
            <v>5000.11</v>
          </cell>
          <cell r="G13348" t="str">
            <v>Salaries Worker's Comp</v>
          </cell>
          <cell r="H13348">
            <v>0</v>
          </cell>
          <cell r="I13348">
            <v>0</v>
          </cell>
          <cell r="J13348">
            <v>0</v>
          </cell>
          <cell r="K13348">
            <v>0</v>
          </cell>
          <cell r="L13348">
            <v>0</v>
          </cell>
          <cell r="M13348">
            <v>0</v>
          </cell>
          <cell r="N13348">
            <v>0</v>
          </cell>
        </row>
        <row r="13349">
          <cell r="A13349" t="str">
            <v>830.03.00.000-5000.12</v>
          </cell>
          <cell r="B13349" t="str">
            <v>830</v>
          </cell>
          <cell r="C13349" t="str">
            <v>03</v>
          </cell>
          <cell r="D13349" t="str">
            <v>00</v>
          </cell>
          <cell r="E13349" t="str">
            <v>000</v>
          </cell>
          <cell r="F13349" t="str">
            <v>5000.12</v>
          </cell>
          <cell r="G13349" t="str">
            <v>Salaries Compensated Absences</v>
          </cell>
          <cell r="H13349">
            <v>0</v>
          </cell>
          <cell r="I13349">
            <v>0</v>
          </cell>
          <cell r="J13349">
            <v>0</v>
          </cell>
          <cell r="K13349">
            <v>0</v>
          </cell>
          <cell r="L13349">
            <v>0</v>
          </cell>
          <cell r="M13349">
            <v>0</v>
          </cell>
          <cell r="N13349">
            <v>0</v>
          </cell>
        </row>
        <row r="13350">
          <cell r="A13350" t="str">
            <v>830.03.00.000-5100.01</v>
          </cell>
          <cell r="B13350" t="str">
            <v>830</v>
          </cell>
          <cell r="C13350" t="str">
            <v>03</v>
          </cell>
          <cell r="D13350" t="str">
            <v>00</v>
          </cell>
          <cell r="E13350" t="str">
            <v>000</v>
          </cell>
          <cell r="F13350" t="str">
            <v>5100.01</v>
          </cell>
          <cell r="G13350" t="str">
            <v>Benefits Retirement</v>
          </cell>
          <cell r="H13350">
            <v>0</v>
          </cell>
          <cell r="I13350">
            <v>0</v>
          </cell>
          <cell r="J13350">
            <v>0</v>
          </cell>
          <cell r="K13350">
            <v>0</v>
          </cell>
          <cell r="L13350">
            <v>0</v>
          </cell>
          <cell r="M13350">
            <v>0</v>
          </cell>
          <cell r="N13350">
            <v>0</v>
          </cell>
        </row>
        <row r="13351">
          <cell r="A13351" t="str">
            <v>830.03.00.000-5100.02</v>
          </cell>
          <cell r="B13351" t="str">
            <v>830</v>
          </cell>
          <cell r="C13351" t="str">
            <v>03</v>
          </cell>
          <cell r="D13351" t="str">
            <v>00</v>
          </cell>
          <cell r="E13351" t="str">
            <v>000</v>
          </cell>
          <cell r="F13351" t="str">
            <v>5100.02</v>
          </cell>
          <cell r="G13351" t="str">
            <v>Benefits Health Insurance</v>
          </cell>
          <cell r="H13351">
            <v>0</v>
          </cell>
          <cell r="I13351">
            <v>0</v>
          </cell>
          <cell r="J13351">
            <v>0</v>
          </cell>
          <cell r="K13351">
            <v>0</v>
          </cell>
          <cell r="L13351">
            <v>0</v>
          </cell>
          <cell r="M13351">
            <v>0</v>
          </cell>
          <cell r="N13351">
            <v>0</v>
          </cell>
        </row>
        <row r="13352">
          <cell r="A13352" t="str">
            <v>830.03.00.000-5100.03</v>
          </cell>
          <cell r="B13352" t="str">
            <v>830</v>
          </cell>
          <cell r="C13352" t="str">
            <v>03</v>
          </cell>
          <cell r="D13352" t="str">
            <v>00</v>
          </cell>
          <cell r="E13352" t="str">
            <v>000</v>
          </cell>
          <cell r="F13352" t="str">
            <v>5100.03</v>
          </cell>
          <cell r="G13352" t="str">
            <v>Benefits Dental Insurance</v>
          </cell>
          <cell r="H13352">
            <v>0</v>
          </cell>
          <cell r="I13352">
            <v>0</v>
          </cell>
          <cell r="J13352">
            <v>0</v>
          </cell>
          <cell r="K13352">
            <v>0</v>
          </cell>
          <cell r="L13352">
            <v>0</v>
          </cell>
          <cell r="M13352">
            <v>0</v>
          </cell>
          <cell r="N13352">
            <v>0</v>
          </cell>
        </row>
        <row r="13353">
          <cell r="A13353" t="str">
            <v>830.03.00.000-5100.04</v>
          </cell>
          <cell r="B13353" t="str">
            <v>830</v>
          </cell>
          <cell r="C13353" t="str">
            <v>03</v>
          </cell>
          <cell r="D13353" t="str">
            <v>00</v>
          </cell>
          <cell r="E13353" t="str">
            <v>000</v>
          </cell>
          <cell r="F13353" t="str">
            <v>5100.04</v>
          </cell>
          <cell r="G13353" t="str">
            <v>Benefits Vision Insurance</v>
          </cell>
          <cell r="H13353">
            <v>0</v>
          </cell>
          <cell r="I13353">
            <v>0</v>
          </cell>
          <cell r="J13353">
            <v>0</v>
          </cell>
          <cell r="K13353">
            <v>0</v>
          </cell>
          <cell r="L13353">
            <v>0</v>
          </cell>
          <cell r="M13353">
            <v>0</v>
          </cell>
          <cell r="N13353">
            <v>0</v>
          </cell>
        </row>
        <row r="13354">
          <cell r="A13354" t="str">
            <v>830.03.00.000-5100.05</v>
          </cell>
          <cell r="B13354" t="str">
            <v>830</v>
          </cell>
          <cell r="C13354" t="str">
            <v>03</v>
          </cell>
          <cell r="D13354" t="str">
            <v>00</v>
          </cell>
          <cell r="E13354" t="str">
            <v>000</v>
          </cell>
          <cell r="F13354" t="str">
            <v>5100.05</v>
          </cell>
          <cell r="G13354" t="str">
            <v>Benefits Life Insurance</v>
          </cell>
          <cell r="H13354">
            <v>0</v>
          </cell>
          <cell r="I13354">
            <v>0</v>
          </cell>
          <cell r="J13354">
            <v>0</v>
          </cell>
          <cell r="K13354">
            <v>0</v>
          </cell>
          <cell r="L13354">
            <v>0</v>
          </cell>
          <cell r="M13354">
            <v>0</v>
          </cell>
          <cell r="N13354">
            <v>0</v>
          </cell>
        </row>
        <row r="13355">
          <cell r="A13355" t="str">
            <v>830.03.00.000-5100.06</v>
          </cell>
          <cell r="B13355" t="str">
            <v>830</v>
          </cell>
          <cell r="C13355" t="str">
            <v>03</v>
          </cell>
          <cell r="D13355" t="str">
            <v>00</v>
          </cell>
          <cell r="E13355" t="str">
            <v>000</v>
          </cell>
          <cell r="F13355" t="str">
            <v>5100.06</v>
          </cell>
          <cell r="G13355" t="str">
            <v>Benefits Worker's Comp</v>
          </cell>
          <cell r="H13355">
            <v>0</v>
          </cell>
          <cell r="I13355">
            <v>0</v>
          </cell>
          <cell r="J13355">
            <v>0</v>
          </cell>
          <cell r="K13355">
            <v>0</v>
          </cell>
          <cell r="L13355">
            <v>0</v>
          </cell>
          <cell r="M13355">
            <v>0</v>
          </cell>
          <cell r="N13355">
            <v>0</v>
          </cell>
        </row>
        <row r="13356">
          <cell r="A13356" t="str">
            <v>830.03.00.000-5100.07</v>
          </cell>
          <cell r="B13356" t="str">
            <v>830</v>
          </cell>
          <cell r="C13356" t="str">
            <v>03</v>
          </cell>
          <cell r="D13356" t="str">
            <v>00</v>
          </cell>
          <cell r="E13356" t="str">
            <v>000</v>
          </cell>
          <cell r="F13356" t="str">
            <v>5100.07</v>
          </cell>
          <cell r="G13356" t="str">
            <v>Benefits Long Term Disability</v>
          </cell>
          <cell r="H13356">
            <v>0</v>
          </cell>
          <cell r="I13356">
            <v>0</v>
          </cell>
          <cell r="J13356">
            <v>0</v>
          </cell>
          <cell r="K13356">
            <v>0</v>
          </cell>
          <cell r="L13356">
            <v>0</v>
          </cell>
          <cell r="M13356">
            <v>0</v>
          </cell>
          <cell r="N13356">
            <v>0</v>
          </cell>
        </row>
        <row r="13357">
          <cell r="A13357" t="str">
            <v>830.03.00.000-5100.08</v>
          </cell>
          <cell r="B13357" t="str">
            <v>830</v>
          </cell>
          <cell r="C13357" t="str">
            <v>03</v>
          </cell>
          <cell r="D13357" t="str">
            <v>00</v>
          </cell>
          <cell r="E13357" t="str">
            <v>000</v>
          </cell>
          <cell r="F13357" t="str">
            <v>5100.08</v>
          </cell>
          <cell r="G13357" t="str">
            <v>Benefits Deferred Compensation</v>
          </cell>
          <cell r="H13357">
            <v>0</v>
          </cell>
          <cell r="I13357">
            <v>0</v>
          </cell>
          <cell r="J13357">
            <v>0</v>
          </cell>
          <cell r="K13357">
            <v>0</v>
          </cell>
          <cell r="L13357">
            <v>0</v>
          </cell>
          <cell r="M13357">
            <v>0</v>
          </cell>
          <cell r="N13357">
            <v>0</v>
          </cell>
        </row>
        <row r="13358">
          <cell r="A13358" t="str">
            <v>830.03.00.000-5100.09</v>
          </cell>
          <cell r="B13358" t="str">
            <v>830</v>
          </cell>
          <cell r="C13358" t="str">
            <v>03</v>
          </cell>
          <cell r="D13358" t="str">
            <v>00</v>
          </cell>
          <cell r="E13358" t="str">
            <v>000</v>
          </cell>
          <cell r="F13358" t="str">
            <v>5100.09</v>
          </cell>
          <cell r="G13358" t="str">
            <v>Benefits Unemployment Insurance</v>
          </cell>
          <cell r="H13358">
            <v>0</v>
          </cell>
          <cell r="I13358">
            <v>0</v>
          </cell>
          <cell r="J13358">
            <v>0</v>
          </cell>
          <cell r="K13358">
            <v>0</v>
          </cell>
          <cell r="L13358">
            <v>0</v>
          </cell>
          <cell r="M13358">
            <v>0</v>
          </cell>
          <cell r="N13358">
            <v>0</v>
          </cell>
        </row>
        <row r="13359">
          <cell r="A13359" t="str">
            <v>830.03.00.000-5100.10</v>
          </cell>
          <cell r="B13359" t="str">
            <v>830</v>
          </cell>
          <cell r="C13359" t="str">
            <v>03</v>
          </cell>
          <cell r="D13359" t="str">
            <v>00</v>
          </cell>
          <cell r="E13359" t="str">
            <v>000</v>
          </cell>
          <cell r="F13359" t="str">
            <v>5100.10</v>
          </cell>
          <cell r="G13359" t="str">
            <v>Benefits Uniform Allowance</v>
          </cell>
          <cell r="H13359">
            <v>0</v>
          </cell>
          <cell r="I13359">
            <v>0</v>
          </cell>
          <cell r="J13359">
            <v>0</v>
          </cell>
          <cell r="K13359">
            <v>0</v>
          </cell>
          <cell r="L13359">
            <v>0</v>
          </cell>
          <cell r="M13359">
            <v>0</v>
          </cell>
          <cell r="N13359">
            <v>0</v>
          </cell>
        </row>
        <row r="13360">
          <cell r="A13360" t="str">
            <v>830.03.00.000-5100.11</v>
          </cell>
          <cell r="B13360" t="str">
            <v>830</v>
          </cell>
          <cell r="C13360" t="str">
            <v>03</v>
          </cell>
          <cell r="D13360" t="str">
            <v>00</v>
          </cell>
          <cell r="E13360" t="str">
            <v>000</v>
          </cell>
          <cell r="F13360" t="str">
            <v>5100.11</v>
          </cell>
          <cell r="G13360" t="str">
            <v>Benefits Medicare</v>
          </cell>
          <cell r="H13360">
            <v>0</v>
          </cell>
          <cell r="I13360">
            <v>0</v>
          </cell>
          <cell r="J13360">
            <v>0</v>
          </cell>
          <cell r="K13360">
            <v>0</v>
          </cell>
          <cell r="L13360">
            <v>0</v>
          </cell>
          <cell r="M13360">
            <v>0</v>
          </cell>
          <cell r="N13360">
            <v>0</v>
          </cell>
        </row>
        <row r="13361">
          <cell r="A13361" t="str">
            <v>830.03.00.000-5100.12</v>
          </cell>
          <cell r="B13361" t="str">
            <v>830</v>
          </cell>
          <cell r="C13361" t="str">
            <v>03</v>
          </cell>
          <cell r="D13361" t="str">
            <v>00</v>
          </cell>
          <cell r="E13361" t="str">
            <v>000</v>
          </cell>
          <cell r="F13361" t="str">
            <v>5100.12</v>
          </cell>
          <cell r="G13361" t="str">
            <v>Benefits Annual Physical Exam</v>
          </cell>
          <cell r="H13361">
            <v>0</v>
          </cell>
          <cell r="I13361">
            <v>0</v>
          </cell>
          <cell r="J13361">
            <v>0</v>
          </cell>
          <cell r="K13361">
            <v>0</v>
          </cell>
          <cell r="L13361">
            <v>0</v>
          </cell>
          <cell r="M13361">
            <v>0</v>
          </cell>
          <cell r="N13361">
            <v>0</v>
          </cell>
        </row>
        <row r="13362">
          <cell r="A13362" t="str">
            <v>830.03.00.000-5100.13</v>
          </cell>
          <cell r="B13362" t="str">
            <v>830</v>
          </cell>
          <cell r="C13362" t="str">
            <v>03</v>
          </cell>
          <cell r="D13362" t="str">
            <v>00</v>
          </cell>
          <cell r="E13362" t="str">
            <v>000</v>
          </cell>
          <cell r="F13362" t="str">
            <v>5100.13</v>
          </cell>
          <cell r="G13362" t="str">
            <v>Benefits Employee Assistance Program</v>
          </cell>
          <cell r="H13362">
            <v>0</v>
          </cell>
          <cell r="I13362">
            <v>0</v>
          </cell>
          <cell r="J13362">
            <v>0</v>
          </cell>
          <cell r="K13362">
            <v>0</v>
          </cell>
          <cell r="L13362">
            <v>0</v>
          </cell>
          <cell r="M13362">
            <v>0</v>
          </cell>
          <cell r="N13362">
            <v>0</v>
          </cell>
        </row>
        <row r="13363">
          <cell r="A13363" t="str">
            <v>830.03.00.000-5100.14</v>
          </cell>
          <cell r="B13363" t="str">
            <v>830</v>
          </cell>
          <cell r="C13363" t="str">
            <v>03</v>
          </cell>
          <cell r="D13363" t="str">
            <v>00</v>
          </cell>
          <cell r="E13363" t="str">
            <v>000</v>
          </cell>
          <cell r="F13363" t="str">
            <v>5100.14</v>
          </cell>
          <cell r="G13363" t="str">
            <v>Benefits PPE</v>
          </cell>
          <cell r="H13363">
            <v>0</v>
          </cell>
          <cell r="I13363">
            <v>0</v>
          </cell>
          <cell r="J13363">
            <v>0</v>
          </cell>
          <cell r="K13363">
            <v>0</v>
          </cell>
          <cell r="L13363">
            <v>0</v>
          </cell>
          <cell r="M13363">
            <v>0</v>
          </cell>
          <cell r="N13363">
            <v>0</v>
          </cell>
        </row>
        <row r="13364">
          <cell r="A13364" t="str">
            <v>830.03.00.000-5100.15</v>
          </cell>
          <cell r="B13364" t="str">
            <v>830</v>
          </cell>
          <cell r="C13364" t="str">
            <v>03</v>
          </cell>
          <cell r="D13364" t="str">
            <v>00</v>
          </cell>
          <cell r="E13364" t="str">
            <v>000</v>
          </cell>
          <cell r="F13364" t="str">
            <v>5100.15</v>
          </cell>
          <cell r="G13364" t="str">
            <v>Benefits Cell Phone Allowance</v>
          </cell>
          <cell r="H13364">
            <v>0</v>
          </cell>
          <cell r="I13364">
            <v>0</v>
          </cell>
          <cell r="J13364">
            <v>0</v>
          </cell>
          <cell r="K13364">
            <v>0</v>
          </cell>
          <cell r="L13364">
            <v>0</v>
          </cell>
          <cell r="M13364">
            <v>0</v>
          </cell>
          <cell r="N13364">
            <v>0</v>
          </cell>
        </row>
        <row r="13365">
          <cell r="A13365" t="str">
            <v>830.03.00.000-5100.16</v>
          </cell>
          <cell r="B13365" t="str">
            <v>830</v>
          </cell>
          <cell r="C13365" t="str">
            <v>03</v>
          </cell>
          <cell r="D13365" t="str">
            <v>00</v>
          </cell>
          <cell r="E13365" t="str">
            <v>000</v>
          </cell>
          <cell r="F13365" t="str">
            <v>5100.16</v>
          </cell>
          <cell r="G13365" t="str">
            <v>Benefits 1959 Survivor Retirement</v>
          </cell>
          <cell r="H13365">
            <v>0</v>
          </cell>
          <cell r="I13365">
            <v>0</v>
          </cell>
          <cell r="J13365">
            <v>0</v>
          </cell>
          <cell r="K13365">
            <v>0</v>
          </cell>
          <cell r="L13365">
            <v>0</v>
          </cell>
          <cell r="M13365">
            <v>0</v>
          </cell>
          <cell r="N13365">
            <v>0</v>
          </cell>
        </row>
        <row r="13366">
          <cell r="A13366" t="str">
            <v>830.03.00.000-5100.17</v>
          </cell>
          <cell r="B13366" t="str">
            <v>830</v>
          </cell>
          <cell r="C13366" t="str">
            <v>03</v>
          </cell>
          <cell r="D13366" t="str">
            <v>00</v>
          </cell>
          <cell r="E13366" t="str">
            <v>000</v>
          </cell>
          <cell r="F13366" t="str">
            <v>5100.17</v>
          </cell>
          <cell r="G13366" t="str">
            <v>Benefits Other Post Employment Benefits</v>
          </cell>
          <cell r="H13366">
            <v>0</v>
          </cell>
          <cell r="I13366">
            <v>0</v>
          </cell>
          <cell r="J13366">
            <v>0</v>
          </cell>
          <cell r="K13366">
            <v>0</v>
          </cell>
          <cell r="L13366">
            <v>0</v>
          </cell>
          <cell r="M13366">
            <v>0</v>
          </cell>
          <cell r="N13366">
            <v>0</v>
          </cell>
        </row>
        <row r="13367">
          <cell r="A13367" t="str">
            <v>830.03.00.900-6200.09</v>
          </cell>
          <cell r="B13367" t="str">
            <v>830</v>
          </cell>
          <cell r="C13367" t="str">
            <v>03</v>
          </cell>
          <cell r="D13367" t="str">
            <v>00</v>
          </cell>
          <cell r="E13367" t="str">
            <v>900</v>
          </cell>
          <cell r="F13367" t="str">
            <v>6200.09</v>
          </cell>
          <cell r="G13367" t="str">
            <v>Supplies Data Processing</v>
          </cell>
          <cell r="H13367">
            <v>0</v>
          </cell>
          <cell r="I13367">
            <v>0</v>
          </cell>
          <cell r="J13367">
            <v>0</v>
          </cell>
          <cell r="K13367">
            <v>0</v>
          </cell>
          <cell r="L13367">
            <v>0</v>
          </cell>
          <cell r="M13367">
            <v>0</v>
          </cell>
          <cell r="N13367">
            <v>0</v>
          </cell>
        </row>
        <row r="13368">
          <cell r="A13368" t="str">
            <v>830.03.00.900-6400.04</v>
          </cell>
          <cell r="B13368" t="str">
            <v>830</v>
          </cell>
          <cell r="C13368" t="str">
            <v>03</v>
          </cell>
          <cell r="D13368" t="str">
            <v>00</v>
          </cell>
          <cell r="E13368" t="str">
            <v>900</v>
          </cell>
          <cell r="F13368" t="str">
            <v>6400.04</v>
          </cell>
          <cell r="G13368" t="str">
            <v>Repairs &amp; Maintenance Equipment Rental</v>
          </cell>
          <cell r="H13368">
            <v>0</v>
          </cell>
          <cell r="I13368">
            <v>0</v>
          </cell>
          <cell r="J13368">
            <v>0</v>
          </cell>
          <cell r="K13368">
            <v>0</v>
          </cell>
          <cell r="L13368">
            <v>0</v>
          </cell>
          <cell r="M13368">
            <v>0</v>
          </cell>
          <cell r="N13368">
            <v>0</v>
          </cell>
        </row>
        <row r="13369">
          <cell r="A13369" t="str">
            <v>830.04.00.900-6200.09</v>
          </cell>
          <cell r="B13369" t="str">
            <v>830</v>
          </cell>
          <cell r="C13369" t="str">
            <v>04</v>
          </cell>
          <cell r="D13369" t="str">
            <v>00</v>
          </cell>
          <cell r="E13369" t="str">
            <v>900</v>
          </cell>
          <cell r="F13369" t="str">
            <v>6200.09</v>
          </cell>
          <cell r="G13369" t="str">
            <v>Supplies Data Processing</v>
          </cell>
          <cell r="H13369">
            <v>0</v>
          </cell>
          <cell r="I13369">
            <v>0</v>
          </cell>
          <cell r="J13369">
            <v>0</v>
          </cell>
          <cell r="K13369">
            <v>0</v>
          </cell>
          <cell r="L13369">
            <v>0</v>
          </cell>
          <cell r="M13369">
            <v>0</v>
          </cell>
          <cell r="N13369">
            <v>0</v>
          </cell>
        </row>
        <row r="13370">
          <cell r="A13370" t="str">
            <v>830.04.00.900-6400.04</v>
          </cell>
          <cell r="B13370" t="str">
            <v>830</v>
          </cell>
          <cell r="C13370" t="str">
            <v>04</v>
          </cell>
          <cell r="D13370" t="str">
            <v>00</v>
          </cell>
          <cell r="E13370" t="str">
            <v>900</v>
          </cell>
          <cell r="F13370" t="str">
            <v>6400.04</v>
          </cell>
          <cell r="G13370" t="str">
            <v>Repairs &amp; Maintenance Equipment Rental</v>
          </cell>
          <cell r="H13370">
            <v>0</v>
          </cell>
          <cell r="I13370">
            <v>0</v>
          </cell>
          <cell r="J13370">
            <v>0</v>
          </cell>
          <cell r="K13370">
            <v>0</v>
          </cell>
          <cell r="L13370">
            <v>0</v>
          </cell>
          <cell r="M13370">
            <v>0</v>
          </cell>
          <cell r="N13370">
            <v>0</v>
          </cell>
        </row>
        <row r="13371">
          <cell r="A13371" t="str">
            <v>830.04.00.900-7000.27</v>
          </cell>
          <cell r="B13371" t="str">
            <v>830</v>
          </cell>
          <cell r="C13371" t="str">
            <v>04</v>
          </cell>
          <cell r="D13371" t="str">
            <v>00</v>
          </cell>
          <cell r="E13371" t="str">
            <v>900</v>
          </cell>
          <cell r="F13371" t="str">
            <v>7000.27</v>
          </cell>
          <cell r="G13371" t="str">
            <v>Capital Outlay Information Technology</v>
          </cell>
          <cell r="H13371">
            <v>0</v>
          </cell>
          <cell r="I13371">
            <v>0</v>
          </cell>
          <cell r="J13371">
            <v>0</v>
          </cell>
          <cell r="K13371">
            <v>0</v>
          </cell>
          <cell r="L13371">
            <v>0</v>
          </cell>
          <cell r="M13371">
            <v>0</v>
          </cell>
          <cell r="N13371">
            <v>0</v>
          </cell>
        </row>
        <row r="13372">
          <cell r="A13372" t="str">
            <v>830.05.00.900-6200.09</v>
          </cell>
          <cell r="B13372" t="str">
            <v>830</v>
          </cell>
          <cell r="C13372" t="str">
            <v>05</v>
          </cell>
          <cell r="D13372" t="str">
            <v>00</v>
          </cell>
          <cell r="E13372" t="str">
            <v>900</v>
          </cell>
          <cell r="F13372" t="str">
            <v>6200.09</v>
          </cell>
          <cell r="G13372" t="str">
            <v>Supplies Data Processing</v>
          </cell>
          <cell r="H13372">
            <v>0</v>
          </cell>
          <cell r="I13372">
            <v>0</v>
          </cell>
          <cell r="J13372">
            <v>0</v>
          </cell>
          <cell r="K13372">
            <v>0</v>
          </cell>
          <cell r="L13372">
            <v>0</v>
          </cell>
          <cell r="M13372">
            <v>0</v>
          </cell>
          <cell r="N13372">
            <v>0</v>
          </cell>
        </row>
        <row r="13373">
          <cell r="A13373" t="str">
            <v>830.05.00.900-6400.04</v>
          </cell>
          <cell r="B13373" t="str">
            <v>830</v>
          </cell>
          <cell r="C13373" t="str">
            <v>05</v>
          </cell>
          <cell r="D13373" t="str">
            <v>00</v>
          </cell>
          <cell r="E13373" t="str">
            <v>900</v>
          </cell>
          <cell r="F13373" t="str">
            <v>6400.04</v>
          </cell>
          <cell r="G13373" t="str">
            <v>Repairs &amp; Maintenance Equipment Rental</v>
          </cell>
          <cell r="H13373">
            <v>0</v>
          </cell>
          <cell r="I13373">
            <v>0</v>
          </cell>
          <cell r="J13373">
            <v>0</v>
          </cell>
          <cell r="K13373">
            <v>0</v>
          </cell>
          <cell r="L13373">
            <v>0</v>
          </cell>
          <cell r="M13373">
            <v>0</v>
          </cell>
          <cell r="N13373">
            <v>0</v>
          </cell>
        </row>
        <row r="13374">
          <cell r="A13374" t="str">
            <v>830.05.00.900-7000.27</v>
          </cell>
          <cell r="B13374" t="str">
            <v>830</v>
          </cell>
          <cell r="C13374" t="str">
            <v>05</v>
          </cell>
          <cell r="D13374" t="str">
            <v>00</v>
          </cell>
          <cell r="E13374" t="str">
            <v>900</v>
          </cell>
          <cell r="F13374" t="str">
            <v>7000.27</v>
          </cell>
          <cell r="G13374" t="str">
            <v>Capital Outlay Information Technology</v>
          </cell>
          <cell r="H13374">
            <v>0</v>
          </cell>
          <cell r="I13374">
            <v>0</v>
          </cell>
          <cell r="J13374">
            <v>0</v>
          </cell>
          <cell r="K13374">
            <v>0</v>
          </cell>
          <cell r="L13374">
            <v>0</v>
          </cell>
          <cell r="M13374">
            <v>0</v>
          </cell>
          <cell r="N13374">
            <v>0</v>
          </cell>
        </row>
        <row r="13375">
          <cell r="A13375" t="str">
            <v>830.07.00.005-8900.08</v>
          </cell>
          <cell r="B13375" t="str">
            <v>830</v>
          </cell>
          <cell r="C13375" t="str">
            <v>07</v>
          </cell>
          <cell r="D13375" t="str">
            <v>00</v>
          </cell>
          <cell r="E13375" t="str">
            <v>005</v>
          </cell>
          <cell r="F13375" t="str">
            <v>8900.08</v>
          </cell>
          <cell r="G13375" t="str">
            <v>Debt Service-Principal Westamerica Bank-New World</v>
          </cell>
          <cell r="H13375">
            <v>0</v>
          </cell>
          <cell r="I13375">
            <v>0</v>
          </cell>
          <cell r="J13375">
            <v>0</v>
          </cell>
          <cell r="K13375">
            <v>0</v>
          </cell>
          <cell r="L13375">
            <v>0</v>
          </cell>
          <cell r="M13375">
            <v>0</v>
          </cell>
          <cell r="N13375">
            <v>0</v>
          </cell>
        </row>
        <row r="13376">
          <cell r="A13376" t="str">
            <v>830.07.00.005-8900.23</v>
          </cell>
          <cell r="B13376" t="str">
            <v>830</v>
          </cell>
          <cell r="C13376" t="str">
            <v>07</v>
          </cell>
          <cell r="D13376" t="str">
            <v>00</v>
          </cell>
          <cell r="E13376" t="str">
            <v>005</v>
          </cell>
          <cell r="F13376" t="str">
            <v>8900.23</v>
          </cell>
          <cell r="G13376" t="str">
            <v>Debt Service-Principal HSE Leasing</v>
          </cell>
          <cell r="H13376">
            <v>128205</v>
          </cell>
          <cell r="I13376">
            <v>0</v>
          </cell>
          <cell r="J13376">
            <v>128205</v>
          </cell>
          <cell r="K13376">
            <v>0</v>
          </cell>
          <cell r="L13376">
            <v>0</v>
          </cell>
          <cell r="M13376">
            <v>0</v>
          </cell>
          <cell r="N13376">
            <v>128205</v>
          </cell>
        </row>
        <row r="13377">
          <cell r="A13377" t="str">
            <v>830.07.00.005-8910.08</v>
          </cell>
          <cell r="B13377" t="str">
            <v>830</v>
          </cell>
          <cell r="C13377" t="str">
            <v>07</v>
          </cell>
          <cell r="D13377" t="str">
            <v>00</v>
          </cell>
          <cell r="E13377" t="str">
            <v>005</v>
          </cell>
          <cell r="F13377" t="str">
            <v>8910.08</v>
          </cell>
          <cell r="G13377" t="str">
            <v>Debt Service-Interest Westamerica Bank-New World</v>
          </cell>
          <cell r="H13377">
            <v>0</v>
          </cell>
          <cell r="I13377">
            <v>0</v>
          </cell>
          <cell r="J13377">
            <v>0</v>
          </cell>
          <cell r="K13377">
            <v>0</v>
          </cell>
          <cell r="L13377">
            <v>0</v>
          </cell>
          <cell r="M13377">
            <v>0</v>
          </cell>
          <cell r="N13377">
            <v>0</v>
          </cell>
        </row>
        <row r="13378">
          <cell r="A13378" t="str">
            <v>830.07.00.005-8910.23</v>
          </cell>
          <cell r="B13378" t="str">
            <v>830</v>
          </cell>
          <cell r="C13378" t="str">
            <v>07</v>
          </cell>
          <cell r="D13378" t="str">
            <v>00</v>
          </cell>
          <cell r="E13378" t="str">
            <v>005</v>
          </cell>
          <cell r="F13378" t="str">
            <v>8910.23</v>
          </cell>
          <cell r="G13378" t="str">
            <v>Debt Service-Interest HSE Leasing</v>
          </cell>
          <cell r="H13378">
            <v>3270</v>
          </cell>
          <cell r="I13378">
            <v>0</v>
          </cell>
          <cell r="J13378">
            <v>3270</v>
          </cell>
          <cell r="K13378">
            <v>0</v>
          </cell>
          <cell r="L13378">
            <v>0</v>
          </cell>
          <cell r="M13378">
            <v>0</v>
          </cell>
          <cell r="N13378">
            <v>3270</v>
          </cell>
        </row>
        <row r="13379">
          <cell r="A13379" t="str">
            <v>830.07.00.170-5000.01</v>
          </cell>
          <cell r="B13379" t="str">
            <v>830</v>
          </cell>
          <cell r="C13379" t="str">
            <v>07</v>
          </cell>
          <cell r="D13379" t="str">
            <v>00</v>
          </cell>
          <cell r="E13379" t="str">
            <v>170</v>
          </cell>
          <cell r="F13379" t="str">
            <v>5000.01</v>
          </cell>
          <cell r="G13379" t="str">
            <v>Salaries Regular</v>
          </cell>
          <cell r="H13379">
            <v>540863</v>
          </cell>
          <cell r="I13379">
            <v>0</v>
          </cell>
          <cell r="J13379">
            <v>540863</v>
          </cell>
          <cell r="K13379">
            <v>0</v>
          </cell>
          <cell r="L13379">
            <v>0</v>
          </cell>
          <cell r="M13379">
            <v>162029.46</v>
          </cell>
          <cell r="N13379">
            <v>378833.54</v>
          </cell>
        </row>
        <row r="13380">
          <cell r="A13380" t="str">
            <v>830.07.00.170-5000.02</v>
          </cell>
          <cell r="B13380" t="str">
            <v>830</v>
          </cell>
          <cell r="C13380" t="str">
            <v>07</v>
          </cell>
          <cell r="D13380" t="str">
            <v>00</v>
          </cell>
          <cell r="E13380" t="str">
            <v>170</v>
          </cell>
          <cell r="F13380" t="str">
            <v>5000.02</v>
          </cell>
          <cell r="G13380" t="str">
            <v>Salaries Part Time</v>
          </cell>
          <cell r="H13380">
            <v>0</v>
          </cell>
          <cell r="I13380">
            <v>0</v>
          </cell>
          <cell r="J13380">
            <v>0</v>
          </cell>
          <cell r="K13380">
            <v>0</v>
          </cell>
          <cell r="L13380">
            <v>0</v>
          </cell>
          <cell r="M13380">
            <v>0</v>
          </cell>
          <cell r="N13380">
            <v>0</v>
          </cell>
        </row>
        <row r="13381">
          <cell r="A13381" t="str">
            <v>830.07.00.170-5000.03</v>
          </cell>
          <cell r="B13381" t="str">
            <v>830</v>
          </cell>
          <cell r="C13381" t="str">
            <v>07</v>
          </cell>
          <cell r="D13381" t="str">
            <v>00</v>
          </cell>
          <cell r="E13381" t="str">
            <v>170</v>
          </cell>
          <cell r="F13381" t="str">
            <v>5000.03</v>
          </cell>
          <cell r="G13381" t="str">
            <v>Salaries Overtime</v>
          </cell>
          <cell r="H13381">
            <v>20600</v>
          </cell>
          <cell r="I13381">
            <v>0</v>
          </cell>
          <cell r="J13381">
            <v>20600</v>
          </cell>
          <cell r="K13381">
            <v>0</v>
          </cell>
          <cell r="L13381">
            <v>0</v>
          </cell>
          <cell r="M13381">
            <v>9164.6</v>
          </cell>
          <cell r="N13381">
            <v>11435.4</v>
          </cell>
        </row>
        <row r="13382">
          <cell r="A13382" t="str">
            <v>830.07.00.170-5000.04</v>
          </cell>
          <cell r="B13382" t="str">
            <v>830</v>
          </cell>
          <cell r="C13382" t="str">
            <v>07</v>
          </cell>
          <cell r="D13382" t="str">
            <v>00</v>
          </cell>
          <cell r="E13382" t="str">
            <v>170</v>
          </cell>
          <cell r="F13382" t="str">
            <v>5000.04</v>
          </cell>
          <cell r="G13382" t="str">
            <v>Salaries Holiday Pay</v>
          </cell>
          <cell r="H13382">
            <v>0</v>
          </cell>
          <cell r="I13382">
            <v>0</v>
          </cell>
          <cell r="J13382">
            <v>0</v>
          </cell>
          <cell r="K13382">
            <v>0</v>
          </cell>
          <cell r="L13382">
            <v>0</v>
          </cell>
          <cell r="M13382">
            <v>0</v>
          </cell>
          <cell r="N13382">
            <v>0</v>
          </cell>
        </row>
        <row r="13383">
          <cell r="A13383" t="str">
            <v>830.07.00.170-5000.05</v>
          </cell>
          <cell r="B13383" t="str">
            <v>830</v>
          </cell>
          <cell r="C13383" t="str">
            <v>07</v>
          </cell>
          <cell r="D13383" t="str">
            <v>00</v>
          </cell>
          <cell r="E13383" t="str">
            <v>170</v>
          </cell>
          <cell r="F13383" t="str">
            <v>5000.05</v>
          </cell>
          <cell r="G13383" t="str">
            <v>Salaries Duty Pay</v>
          </cell>
          <cell r="H13383">
            <v>0</v>
          </cell>
          <cell r="I13383">
            <v>0</v>
          </cell>
          <cell r="J13383">
            <v>0</v>
          </cell>
          <cell r="K13383">
            <v>0</v>
          </cell>
          <cell r="L13383">
            <v>0</v>
          </cell>
          <cell r="M13383">
            <v>0</v>
          </cell>
          <cell r="N13383">
            <v>0</v>
          </cell>
        </row>
        <row r="13384">
          <cell r="A13384" t="str">
            <v>830.07.00.170-5000.06</v>
          </cell>
          <cell r="B13384" t="str">
            <v>830</v>
          </cell>
          <cell r="C13384" t="str">
            <v>07</v>
          </cell>
          <cell r="D13384" t="str">
            <v>00</v>
          </cell>
          <cell r="E13384" t="str">
            <v>170</v>
          </cell>
          <cell r="F13384" t="str">
            <v>5000.06</v>
          </cell>
          <cell r="G13384" t="str">
            <v>Salaries Out of Class</v>
          </cell>
          <cell r="H13384">
            <v>0</v>
          </cell>
          <cell r="I13384">
            <v>0</v>
          </cell>
          <cell r="J13384">
            <v>0</v>
          </cell>
          <cell r="K13384">
            <v>0</v>
          </cell>
          <cell r="L13384">
            <v>0</v>
          </cell>
          <cell r="M13384">
            <v>923.47</v>
          </cell>
          <cell r="N13384">
            <v>-923.47</v>
          </cell>
        </row>
        <row r="13385">
          <cell r="A13385" t="str">
            <v>830.07.00.170-5000.07</v>
          </cell>
          <cell r="B13385" t="str">
            <v>830</v>
          </cell>
          <cell r="C13385" t="str">
            <v>07</v>
          </cell>
          <cell r="D13385" t="str">
            <v>00</v>
          </cell>
          <cell r="E13385" t="str">
            <v>170</v>
          </cell>
          <cell r="F13385" t="str">
            <v>5000.07</v>
          </cell>
          <cell r="G13385" t="str">
            <v>Salaries Admin Leave Pay</v>
          </cell>
          <cell r="H13385">
            <v>1640</v>
          </cell>
          <cell r="I13385">
            <v>0</v>
          </cell>
          <cell r="J13385">
            <v>1640</v>
          </cell>
          <cell r="K13385">
            <v>0</v>
          </cell>
          <cell r="L13385">
            <v>0</v>
          </cell>
          <cell r="M13385">
            <v>5800.6</v>
          </cell>
          <cell r="N13385">
            <v>-4160.6000000000004</v>
          </cell>
        </row>
        <row r="13386">
          <cell r="A13386" t="str">
            <v>830.07.00.170-5000.08</v>
          </cell>
          <cell r="B13386" t="str">
            <v>830</v>
          </cell>
          <cell r="C13386" t="str">
            <v>07</v>
          </cell>
          <cell r="D13386" t="str">
            <v>00</v>
          </cell>
          <cell r="E13386" t="str">
            <v>170</v>
          </cell>
          <cell r="F13386" t="str">
            <v>5000.08</v>
          </cell>
          <cell r="G13386" t="str">
            <v>Salaries Longevity Pay</v>
          </cell>
          <cell r="H13386">
            <v>2730</v>
          </cell>
          <cell r="I13386">
            <v>0</v>
          </cell>
          <cell r="J13386">
            <v>2730</v>
          </cell>
          <cell r="K13386">
            <v>0</v>
          </cell>
          <cell r="L13386">
            <v>0</v>
          </cell>
          <cell r="M13386">
            <v>0</v>
          </cell>
          <cell r="N13386">
            <v>2730</v>
          </cell>
        </row>
        <row r="13387">
          <cell r="A13387" t="str">
            <v>830.07.00.170-5000.09</v>
          </cell>
          <cell r="B13387" t="str">
            <v>830</v>
          </cell>
          <cell r="C13387" t="str">
            <v>07</v>
          </cell>
          <cell r="D13387" t="str">
            <v>00</v>
          </cell>
          <cell r="E13387" t="str">
            <v>170</v>
          </cell>
          <cell r="F13387" t="str">
            <v>5000.09</v>
          </cell>
          <cell r="G13387" t="str">
            <v>Salaries Mutual Aid Overtime</v>
          </cell>
          <cell r="H13387">
            <v>0</v>
          </cell>
          <cell r="I13387">
            <v>0</v>
          </cell>
          <cell r="J13387">
            <v>0</v>
          </cell>
          <cell r="K13387">
            <v>0</v>
          </cell>
          <cell r="L13387">
            <v>0</v>
          </cell>
          <cell r="M13387">
            <v>0</v>
          </cell>
          <cell r="N13387">
            <v>0</v>
          </cell>
        </row>
        <row r="13388">
          <cell r="A13388" t="str">
            <v>830.07.00.170-5000.10</v>
          </cell>
          <cell r="B13388" t="str">
            <v>830</v>
          </cell>
          <cell r="C13388" t="str">
            <v>07</v>
          </cell>
          <cell r="D13388" t="str">
            <v>00</v>
          </cell>
          <cell r="E13388" t="str">
            <v>170</v>
          </cell>
          <cell r="F13388" t="str">
            <v>5000.10</v>
          </cell>
          <cell r="G13388" t="str">
            <v>Salaries Furloughs</v>
          </cell>
          <cell r="H13388">
            <v>0</v>
          </cell>
          <cell r="I13388">
            <v>0</v>
          </cell>
          <cell r="J13388">
            <v>0</v>
          </cell>
          <cell r="K13388">
            <v>0</v>
          </cell>
          <cell r="L13388">
            <v>0</v>
          </cell>
          <cell r="M13388">
            <v>0</v>
          </cell>
          <cell r="N13388">
            <v>0</v>
          </cell>
        </row>
        <row r="13389">
          <cell r="A13389" t="str">
            <v>830.07.00.170-5000.11</v>
          </cell>
          <cell r="B13389" t="str">
            <v>830</v>
          </cell>
          <cell r="C13389" t="str">
            <v>07</v>
          </cell>
          <cell r="D13389" t="str">
            <v>00</v>
          </cell>
          <cell r="E13389" t="str">
            <v>170</v>
          </cell>
          <cell r="F13389" t="str">
            <v>5000.11</v>
          </cell>
          <cell r="G13389" t="str">
            <v>Salaries Worker's Comp</v>
          </cell>
          <cell r="H13389">
            <v>0</v>
          </cell>
          <cell r="I13389">
            <v>0</v>
          </cell>
          <cell r="J13389">
            <v>0</v>
          </cell>
          <cell r="K13389">
            <v>0</v>
          </cell>
          <cell r="L13389">
            <v>0</v>
          </cell>
          <cell r="M13389">
            <v>0</v>
          </cell>
          <cell r="N13389">
            <v>0</v>
          </cell>
        </row>
        <row r="13390">
          <cell r="A13390" t="str">
            <v>830.07.00.170-5000.12</v>
          </cell>
          <cell r="B13390" t="str">
            <v>830</v>
          </cell>
          <cell r="C13390" t="str">
            <v>07</v>
          </cell>
          <cell r="D13390" t="str">
            <v>00</v>
          </cell>
          <cell r="E13390" t="str">
            <v>170</v>
          </cell>
          <cell r="F13390" t="str">
            <v>5000.12</v>
          </cell>
          <cell r="G13390" t="str">
            <v>Salaries Compensated Absences</v>
          </cell>
          <cell r="H13390">
            <v>0</v>
          </cell>
          <cell r="I13390">
            <v>0</v>
          </cell>
          <cell r="J13390">
            <v>0</v>
          </cell>
          <cell r="K13390">
            <v>0</v>
          </cell>
          <cell r="L13390">
            <v>0</v>
          </cell>
          <cell r="M13390">
            <v>0</v>
          </cell>
          <cell r="N13390">
            <v>0</v>
          </cell>
        </row>
        <row r="13391">
          <cell r="A13391" t="str">
            <v>830.07.00.170-5000.99</v>
          </cell>
          <cell r="B13391" t="str">
            <v>830</v>
          </cell>
          <cell r="C13391" t="str">
            <v>07</v>
          </cell>
          <cell r="D13391" t="str">
            <v>00</v>
          </cell>
          <cell r="E13391" t="str">
            <v>170</v>
          </cell>
          <cell r="F13391" t="str">
            <v>5000.99</v>
          </cell>
          <cell r="G13391" t="str">
            <v>Salaries New Personnel Requests</v>
          </cell>
          <cell r="H13391">
            <v>0</v>
          </cell>
          <cell r="I13391">
            <v>0</v>
          </cell>
          <cell r="J13391">
            <v>0</v>
          </cell>
          <cell r="K13391">
            <v>0</v>
          </cell>
          <cell r="L13391">
            <v>0</v>
          </cell>
          <cell r="M13391">
            <v>0</v>
          </cell>
          <cell r="N13391">
            <v>0</v>
          </cell>
        </row>
        <row r="13392">
          <cell r="A13392" t="str">
            <v>830.07.00.170-5100.00</v>
          </cell>
          <cell r="B13392" t="str">
            <v>830</v>
          </cell>
          <cell r="C13392" t="str">
            <v>07</v>
          </cell>
          <cell r="D13392" t="str">
            <v>00</v>
          </cell>
          <cell r="E13392" t="str">
            <v>170</v>
          </cell>
          <cell r="F13392" t="str">
            <v>5100.00</v>
          </cell>
          <cell r="G13392" t="str">
            <v>Benefits PERS Pool Liability</v>
          </cell>
          <cell r="H13392">
            <v>101565</v>
          </cell>
          <cell r="I13392">
            <v>0</v>
          </cell>
          <cell r="J13392">
            <v>101565</v>
          </cell>
          <cell r="K13392">
            <v>0</v>
          </cell>
          <cell r="L13392">
            <v>0</v>
          </cell>
          <cell r="M13392">
            <v>29444.29</v>
          </cell>
          <cell r="N13392">
            <v>72120.710000000006</v>
          </cell>
        </row>
        <row r="13393">
          <cell r="A13393" t="str">
            <v>830.07.00.170-5100.01</v>
          </cell>
          <cell r="B13393" t="str">
            <v>830</v>
          </cell>
          <cell r="C13393" t="str">
            <v>07</v>
          </cell>
          <cell r="D13393" t="str">
            <v>00</v>
          </cell>
          <cell r="E13393" t="str">
            <v>170</v>
          </cell>
          <cell r="F13393" t="str">
            <v>5100.01</v>
          </cell>
          <cell r="G13393" t="str">
            <v>Benefits Retirement</v>
          </cell>
          <cell r="H13393">
            <v>49260</v>
          </cell>
          <cell r="I13393">
            <v>0</v>
          </cell>
          <cell r="J13393">
            <v>49260</v>
          </cell>
          <cell r="K13393">
            <v>0</v>
          </cell>
          <cell r="L13393">
            <v>0</v>
          </cell>
          <cell r="M13393">
            <v>13584.93</v>
          </cell>
          <cell r="N13393">
            <v>35675.07</v>
          </cell>
        </row>
        <row r="13394">
          <cell r="A13394" t="str">
            <v>830.07.00.170-5100.02</v>
          </cell>
          <cell r="B13394" t="str">
            <v>830</v>
          </cell>
          <cell r="C13394" t="str">
            <v>07</v>
          </cell>
          <cell r="D13394" t="str">
            <v>00</v>
          </cell>
          <cell r="E13394" t="str">
            <v>170</v>
          </cell>
          <cell r="F13394" t="str">
            <v>5100.02</v>
          </cell>
          <cell r="G13394" t="str">
            <v>Benefits Health Insurance</v>
          </cell>
          <cell r="H13394">
            <v>89915</v>
          </cell>
          <cell r="I13394">
            <v>0</v>
          </cell>
          <cell r="J13394">
            <v>89915</v>
          </cell>
          <cell r="K13394">
            <v>0</v>
          </cell>
          <cell r="L13394">
            <v>0</v>
          </cell>
          <cell r="M13394">
            <v>17445</v>
          </cell>
          <cell r="N13394">
            <v>72470</v>
          </cell>
        </row>
        <row r="13395">
          <cell r="A13395" t="str">
            <v>830.07.00.170-5100.03</v>
          </cell>
          <cell r="B13395" t="str">
            <v>830</v>
          </cell>
          <cell r="C13395" t="str">
            <v>07</v>
          </cell>
          <cell r="D13395" t="str">
            <v>00</v>
          </cell>
          <cell r="E13395" t="str">
            <v>170</v>
          </cell>
          <cell r="F13395" t="str">
            <v>5100.03</v>
          </cell>
          <cell r="G13395" t="str">
            <v>Benefits Dental Insurance</v>
          </cell>
          <cell r="H13395">
            <v>6950</v>
          </cell>
          <cell r="I13395">
            <v>0</v>
          </cell>
          <cell r="J13395">
            <v>6950</v>
          </cell>
          <cell r="K13395">
            <v>0</v>
          </cell>
          <cell r="L13395">
            <v>0</v>
          </cell>
          <cell r="M13395">
            <v>1727.04</v>
          </cell>
          <cell r="N13395">
            <v>5222.96</v>
          </cell>
        </row>
        <row r="13396">
          <cell r="A13396" t="str">
            <v>830.07.00.170-5100.04</v>
          </cell>
          <cell r="B13396" t="str">
            <v>830</v>
          </cell>
          <cell r="C13396" t="str">
            <v>07</v>
          </cell>
          <cell r="D13396" t="str">
            <v>00</v>
          </cell>
          <cell r="E13396" t="str">
            <v>170</v>
          </cell>
          <cell r="F13396" t="str">
            <v>5100.04</v>
          </cell>
          <cell r="G13396" t="str">
            <v>Benefits Vision Insurance</v>
          </cell>
          <cell r="H13396">
            <v>1075</v>
          </cell>
          <cell r="I13396">
            <v>0</v>
          </cell>
          <cell r="J13396">
            <v>1075</v>
          </cell>
          <cell r="K13396">
            <v>0</v>
          </cell>
          <cell r="L13396">
            <v>0</v>
          </cell>
          <cell r="M13396">
            <v>294.95999999999998</v>
          </cell>
          <cell r="N13396">
            <v>780.04</v>
          </cell>
        </row>
        <row r="13397">
          <cell r="A13397" t="str">
            <v>830.07.00.170-5100.05</v>
          </cell>
          <cell r="B13397" t="str">
            <v>830</v>
          </cell>
          <cell r="C13397" t="str">
            <v>07</v>
          </cell>
          <cell r="D13397" t="str">
            <v>00</v>
          </cell>
          <cell r="E13397" t="str">
            <v>170</v>
          </cell>
          <cell r="F13397" t="str">
            <v>5100.05</v>
          </cell>
          <cell r="G13397" t="str">
            <v>Benefits Life Insurance</v>
          </cell>
          <cell r="H13397">
            <v>770</v>
          </cell>
          <cell r="I13397">
            <v>0</v>
          </cell>
          <cell r="J13397">
            <v>770</v>
          </cell>
          <cell r="K13397">
            <v>0</v>
          </cell>
          <cell r="L13397">
            <v>0</v>
          </cell>
          <cell r="M13397">
            <v>175.29</v>
          </cell>
          <cell r="N13397">
            <v>594.71</v>
          </cell>
        </row>
        <row r="13398">
          <cell r="A13398" t="str">
            <v>830.07.00.170-5100.06</v>
          </cell>
          <cell r="B13398" t="str">
            <v>830</v>
          </cell>
          <cell r="C13398" t="str">
            <v>07</v>
          </cell>
          <cell r="D13398" t="str">
            <v>00</v>
          </cell>
          <cell r="E13398" t="str">
            <v>170</v>
          </cell>
          <cell r="F13398" t="str">
            <v>5100.06</v>
          </cell>
          <cell r="G13398" t="str">
            <v>Benefits Worker's Comp</v>
          </cell>
          <cell r="H13398">
            <v>18790</v>
          </cell>
          <cell r="I13398">
            <v>0</v>
          </cell>
          <cell r="J13398">
            <v>18790</v>
          </cell>
          <cell r="K13398">
            <v>0</v>
          </cell>
          <cell r="L13398">
            <v>0</v>
          </cell>
          <cell r="M13398">
            <v>0</v>
          </cell>
          <cell r="N13398">
            <v>18790</v>
          </cell>
        </row>
        <row r="13399">
          <cell r="A13399" t="str">
            <v>830.07.00.170-5100.07</v>
          </cell>
          <cell r="B13399" t="str">
            <v>830</v>
          </cell>
          <cell r="C13399" t="str">
            <v>07</v>
          </cell>
          <cell r="D13399" t="str">
            <v>00</v>
          </cell>
          <cell r="E13399" t="str">
            <v>170</v>
          </cell>
          <cell r="F13399" t="str">
            <v>5100.07</v>
          </cell>
          <cell r="G13399" t="str">
            <v>Benefits Long Term Disability</v>
          </cell>
          <cell r="H13399">
            <v>1940</v>
          </cell>
          <cell r="I13399">
            <v>0</v>
          </cell>
          <cell r="J13399">
            <v>1940</v>
          </cell>
          <cell r="K13399">
            <v>0</v>
          </cell>
          <cell r="L13399">
            <v>0</v>
          </cell>
          <cell r="M13399">
            <v>339.27</v>
          </cell>
          <cell r="N13399">
            <v>1600.73</v>
          </cell>
        </row>
        <row r="13400">
          <cell r="A13400" t="str">
            <v>830.07.00.170-5100.08</v>
          </cell>
          <cell r="B13400" t="str">
            <v>830</v>
          </cell>
          <cell r="C13400" t="str">
            <v>07</v>
          </cell>
          <cell r="D13400" t="str">
            <v>00</v>
          </cell>
          <cell r="E13400" t="str">
            <v>170</v>
          </cell>
          <cell r="F13400" t="str">
            <v>5100.08</v>
          </cell>
          <cell r="G13400" t="str">
            <v>Benefits Deferred Compensation</v>
          </cell>
          <cell r="H13400">
            <v>0</v>
          </cell>
          <cell r="I13400">
            <v>0</v>
          </cell>
          <cell r="J13400">
            <v>0</v>
          </cell>
          <cell r="K13400">
            <v>0</v>
          </cell>
          <cell r="L13400">
            <v>0</v>
          </cell>
          <cell r="M13400">
            <v>2677.46</v>
          </cell>
          <cell r="N13400">
            <v>-2677.46</v>
          </cell>
        </row>
        <row r="13401">
          <cell r="A13401" t="str">
            <v>830.07.00.170-5100.09</v>
          </cell>
          <cell r="B13401" t="str">
            <v>830</v>
          </cell>
          <cell r="C13401" t="str">
            <v>07</v>
          </cell>
          <cell r="D13401" t="str">
            <v>00</v>
          </cell>
          <cell r="E13401" t="str">
            <v>170</v>
          </cell>
          <cell r="F13401" t="str">
            <v>5100.09</v>
          </cell>
          <cell r="G13401" t="str">
            <v>Benefits Unemployment Insurance</v>
          </cell>
          <cell r="H13401">
            <v>0</v>
          </cell>
          <cell r="I13401">
            <v>0</v>
          </cell>
          <cell r="J13401">
            <v>0</v>
          </cell>
          <cell r="K13401">
            <v>0</v>
          </cell>
          <cell r="L13401">
            <v>0</v>
          </cell>
          <cell r="M13401">
            <v>0</v>
          </cell>
          <cell r="N13401">
            <v>0</v>
          </cell>
        </row>
        <row r="13402">
          <cell r="A13402" t="str">
            <v>830.07.00.170-5100.10</v>
          </cell>
          <cell r="B13402" t="str">
            <v>830</v>
          </cell>
          <cell r="C13402" t="str">
            <v>07</v>
          </cell>
          <cell r="D13402" t="str">
            <v>00</v>
          </cell>
          <cell r="E13402" t="str">
            <v>170</v>
          </cell>
          <cell r="F13402" t="str">
            <v>5100.10</v>
          </cell>
          <cell r="G13402" t="str">
            <v>Benefits Uniform Allowance</v>
          </cell>
          <cell r="H13402">
            <v>0</v>
          </cell>
          <cell r="I13402">
            <v>0</v>
          </cell>
          <cell r="J13402">
            <v>0</v>
          </cell>
          <cell r="K13402">
            <v>0</v>
          </cell>
          <cell r="L13402">
            <v>0</v>
          </cell>
          <cell r="M13402">
            <v>0</v>
          </cell>
          <cell r="N13402">
            <v>0</v>
          </cell>
        </row>
        <row r="13403">
          <cell r="A13403" t="str">
            <v>830.07.00.170-5100.11</v>
          </cell>
          <cell r="B13403" t="str">
            <v>830</v>
          </cell>
          <cell r="C13403" t="str">
            <v>07</v>
          </cell>
          <cell r="D13403" t="str">
            <v>00</v>
          </cell>
          <cell r="E13403" t="str">
            <v>170</v>
          </cell>
          <cell r="F13403" t="str">
            <v>5100.11</v>
          </cell>
          <cell r="G13403" t="str">
            <v>Benefits Medicare</v>
          </cell>
          <cell r="H13403">
            <v>7790</v>
          </cell>
          <cell r="I13403">
            <v>0</v>
          </cell>
          <cell r="J13403">
            <v>7790</v>
          </cell>
          <cell r="K13403">
            <v>0</v>
          </cell>
          <cell r="L13403">
            <v>0</v>
          </cell>
          <cell r="M13403">
            <v>2625.34</v>
          </cell>
          <cell r="N13403">
            <v>5164.66</v>
          </cell>
        </row>
        <row r="13404">
          <cell r="A13404" t="str">
            <v>830.07.00.170-5100.12</v>
          </cell>
          <cell r="B13404" t="str">
            <v>830</v>
          </cell>
          <cell r="C13404" t="str">
            <v>07</v>
          </cell>
          <cell r="D13404" t="str">
            <v>00</v>
          </cell>
          <cell r="E13404" t="str">
            <v>170</v>
          </cell>
          <cell r="F13404" t="str">
            <v>5100.12</v>
          </cell>
          <cell r="G13404" t="str">
            <v>Benefits Annual Physical Exam</v>
          </cell>
          <cell r="H13404">
            <v>0</v>
          </cell>
          <cell r="I13404">
            <v>0</v>
          </cell>
          <cell r="J13404">
            <v>0</v>
          </cell>
          <cell r="K13404">
            <v>0</v>
          </cell>
          <cell r="L13404">
            <v>0</v>
          </cell>
          <cell r="M13404">
            <v>0</v>
          </cell>
          <cell r="N13404">
            <v>0</v>
          </cell>
        </row>
        <row r="13405">
          <cell r="A13405" t="str">
            <v>830.07.00.170-5100.13</v>
          </cell>
          <cell r="B13405" t="str">
            <v>830</v>
          </cell>
          <cell r="C13405" t="str">
            <v>07</v>
          </cell>
          <cell r="D13405" t="str">
            <v>00</v>
          </cell>
          <cell r="E13405" t="str">
            <v>170</v>
          </cell>
          <cell r="F13405" t="str">
            <v>5100.13</v>
          </cell>
          <cell r="G13405" t="str">
            <v>Benefits Employee Assistance Program</v>
          </cell>
          <cell r="H13405">
            <v>0</v>
          </cell>
          <cell r="I13405">
            <v>0</v>
          </cell>
          <cell r="J13405">
            <v>0</v>
          </cell>
          <cell r="K13405">
            <v>0</v>
          </cell>
          <cell r="L13405">
            <v>0</v>
          </cell>
          <cell r="M13405">
            <v>0</v>
          </cell>
          <cell r="N13405">
            <v>0</v>
          </cell>
        </row>
        <row r="13406">
          <cell r="A13406" t="str">
            <v>830.07.00.170-5100.14</v>
          </cell>
          <cell r="B13406" t="str">
            <v>830</v>
          </cell>
          <cell r="C13406" t="str">
            <v>07</v>
          </cell>
          <cell r="D13406" t="str">
            <v>00</v>
          </cell>
          <cell r="E13406" t="str">
            <v>170</v>
          </cell>
          <cell r="F13406" t="str">
            <v>5100.14</v>
          </cell>
          <cell r="G13406" t="str">
            <v>Benefits PPE</v>
          </cell>
          <cell r="H13406">
            <v>0</v>
          </cell>
          <cell r="I13406">
            <v>0</v>
          </cell>
          <cell r="J13406">
            <v>0</v>
          </cell>
          <cell r="K13406">
            <v>0</v>
          </cell>
          <cell r="L13406">
            <v>0</v>
          </cell>
          <cell r="M13406">
            <v>0</v>
          </cell>
          <cell r="N13406">
            <v>0</v>
          </cell>
        </row>
        <row r="13407">
          <cell r="A13407" t="str">
            <v>830.07.00.170-5100.15</v>
          </cell>
          <cell r="B13407" t="str">
            <v>830</v>
          </cell>
          <cell r="C13407" t="str">
            <v>07</v>
          </cell>
          <cell r="D13407" t="str">
            <v>00</v>
          </cell>
          <cell r="E13407" t="str">
            <v>170</v>
          </cell>
          <cell r="F13407" t="str">
            <v>5100.15</v>
          </cell>
          <cell r="G13407" t="str">
            <v>Benefits Cell Phone Allowance</v>
          </cell>
          <cell r="H13407">
            <v>7200</v>
          </cell>
          <cell r="I13407">
            <v>0</v>
          </cell>
          <cell r="J13407">
            <v>7200</v>
          </cell>
          <cell r="K13407">
            <v>0</v>
          </cell>
          <cell r="L13407">
            <v>0</v>
          </cell>
          <cell r="M13407">
            <v>1800</v>
          </cell>
          <cell r="N13407">
            <v>5400</v>
          </cell>
        </row>
        <row r="13408">
          <cell r="A13408" t="str">
            <v>830.07.00.170-5100.16</v>
          </cell>
          <cell r="B13408" t="str">
            <v>830</v>
          </cell>
          <cell r="C13408" t="str">
            <v>07</v>
          </cell>
          <cell r="D13408" t="str">
            <v>00</v>
          </cell>
          <cell r="E13408" t="str">
            <v>170</v>
          </cell>
          <cell r="F13408" t="str">
            <v>5100.16</v>
          </cell>
          <cell r="G13408" t="str">
            <v>Benefits 1959 Survivor Retirement</v>
          </cell>
          <cell r="H13408">
            <v>0</v>
          </cell>
          <cell r="I13408">
            <v>0</v>
          </cell>
          <cell r="J13408">
            <v>0</v>
          </cell>
          <cell r="K13408">
            <v>0</v>
          </cell>
          <cell r="L13408">
            <v>0</v>
          </cell>
          <cell r="M13408">
            <v>0</v>
          </cell>
          <cell r="N13408">
            <v>0</v>
          </cell>
        </row>
        <row r="13409">
          <cell r="A13409" t="str">
            <v>830.07.00.170-5100.17</v>
          </cell>
          <cell r="B13409" t="str">
            <v>830</v>
          </cell>
          <cell r="C13409" t="str">
            <v>07</v>
          </cell>
          <cell r="D13409" t="str">
            <v>00</v>
          </cell>
          <cell r="E13409" t="str">
            <v>170</v>
          </cell>
          <cell r="F13409" t="str">
            <v>5100.17</v>
          </cell>
          <cell r="G13409" t="str">
            <v>Benefits Other Post Employment Benefits</v>
          </cell>
          <cell r="H13409">
            <v>16200</v>
          </cell>
          <cell r="I13409">
            <v>0</v>
          </cell>
          <cell r="J13409">
            <v>16200</v>
          </cell>
          <cell r="K13409">
            <v>0</v>
          </cell>
          <cell r="L13409">
            <v>0</v>
          </cell>
          <cell r="M13409">
            <v>4050</v>
          </cell>
          <cell r="N13409">
            <v>12150</v>
          </cell>
        </row>
        <row r="13410">
          <cell r="A13410" t="str">
            <v>830.07.00.170-5100.98</v>
          </cell>
          <cell r="B13410" t="str">
            <v>830</v>
          </cell>
          <cell r="C13410" t="str">
            <v>07</v>
          </cell>
          <cell r="D13410" t="str">
            <v>00</v>
          </cell>
          <cell r="E13410" t="str">
            <v>170</v>
          </cell>
          <cell r="F13410" t="str">
            <v>5100.98</v>
          </cell>
          <cell r="G13410" t="str">
            <v>Benefits GASB 75 Expense</v>
          </cell>
          <cell r="H13410">
            <v>0</v>
          </cell>
          <cell r="I13410">
            <v>0</v>
          </cell>
          <cell r="J13410">
            <v>0</v>
          </cell>
          <cell r="K13410">
            <v>0</v>
          </cell>
          <cell r="L13410">
            <v>0</v>
          </cell>
          <cell r="M13410">
            <v>0</v>
          </cell>
          <cell r="N13410">
            <v>0</v>
          </cell>
        </row>
        <row r="13411">
          <cell r="A13411" t="str">
            <v>830.07.00.170-5100.99</v>
          </cell>
          <cell r="B13411" t="str">
            <v>830</v>
          </cell>
          <cell r="C13411" t="str">
            <v>07</v>
          </cell>
          <cell r="D13411" t="str">
            <v>00</v>
          </cell>
          <cell r="E13411" t="str">
            <v>170</v>
          </cell>
          <cell r="F13411" t="str">
            <v>5100.99</v>
          </cell>
          <cell r="G13411" t="str">
            <v>Benefits Pension Expense</v>
          </cell>
          <cell r="H13411">
            <v>0</v>
          </cell>
          <cell r="I13411">
            <v>0</v>
          </cell>
          <cell r="J13411">
            <v>0</v>
          </cell>
          <cell r="K13411">
            <v>0</v>
          </cell>
          <cell r="L13411">
            <v>0</v>
          </cell>
          <cell r="M13411">
            <v>0</v>
          </cell>
          <cell r="N13411">
            <v>0</v>
          </cell>
        </row>
        <row r="13412">
          <cell r="A13412" t="str">
            <v>830.07.00.170-6000.01</v>
          </cell>
          <cell r="B13412" t="str">
            <v>830</v>
          </cell>
          <cell r="C13412" t="str">
            <v>07</v>
          </cell>
          <cell r="D13412" t="str">
            <v>00</v>
          </cell>
          <cell r="E13412" t="str">
            <v>170</v>
          </cell>
          <cell r="F13412" t="str">
            <v>6000.01</v>
          </cell>
          <cell r="G13412" t="str">
            <v>Professional Services General</v>
          </cell>
          <cell r="H13412">
            <v>18000</v>
          </cell>
          <cell r="I13412">
            <v>6045</v>
          </cell>
          <cell r="J13412">
            <v>24045</v>
          </cell>
          <cell r="K13412">
            <v>0</v>
          </cell>
          <cell r="L13412">
            <v>6044.97</v>
          </cell>
          <cell r="M13412">
            <v>326</v>
          </cell>
          <cell r="N13412">
            <v>17674.03</v>
          </cell>
        </row>
        <row r="13413">
          <cell r="A13413" t="str">
            <v>830.07.00.170-6000.24</v>
          </cell>
          <cell r="B13413" t="str">
            <v>830</v>
          </cell>
          <cell r="C13413" t="str">
            <v>07</v>
          </cell>
          <cell r="D13413" t="str">
            <v>00</v>
          </cell>
          <cell r="E13413" t="str">
            <v>170</v>
          </cell>
          <cell r="F13413" t="str">
            <v>6000.24</v>
          </cell>
          <cell r="G13413" t="str">
            <v>Professional Services Internet Services</v>
          </cell>
          <cell r="H13413">
            <v>0</v>
          </cell>
          <cell r="I13413">
            <v>0</v>
          </cell>
          <cell r="J13413">
            <v>0</v>
          </cell>
          <cell r="K13413">
            <v>0</v>
          </cell>
          <cell r="L13413">
            <v>0</v>
          </cell>
          <cell r="M13413">
            <v>0</v>
          </cell>
          <cell r="N13413">
            <v>0</v>
          </cell>
        </row>
        <row r="13414">
          <cell r="A13414" t="str">
            <v>830.07.00.170-6100.01</v>
          </cell>
          <cell r="B13414" t="str">
            <v>830</v>
          </cell>
          <cell r="C13414" t="str">
            <v>07</v>
          </cell>
          <cell r="D13414" t="str">
            <v>00</v>
          </cell>
          <cell r="E13414" t="str">
            <v>170</v>
          </cell>
          <cell r="F13414" t="str">
            <v>6100.01</v>
          </cell>
          <cell r="G13414" t="str">
            <v>Utilities Electric</v>
          </cell>
          <cell r="H13414">
            <v>9000</v>
          </cell>
          <cell r="I13414">
            <v>0</v>
          </cell>
          <cell r="J13414">
            <v>9000</v>
          </cell>
          <cell r="K13414">
            <v>0</v>
          </cell>
          <cell r="L13414">
            <v>0</v>
          </cell>
          <cell r="M13414">
            <v>2679.89</v>
          </cell>
          <cell r="N13414">
            <v>6320.11</v>
          </cell>
        </row>
        <row r="13415">
          <cell r="A13415" t="str">
            <v>830.07.00.170-6100.02</v>
          </cell>
          <cell r="B13415" t="str">
            <v>830</v>
          </cell>
          <cell r="C13415" t="str">
            <v>07</v>
          </cell>
          <cell r="D13415" t="str">
            <v>00</v>
          </cell>
          <cell r="E13415" t="str">
            <v>170</v>
          </cell>
          <cell r="F13415" t="str">
            <v>6100.02</v>
          </cell>
          <cell r="G13415" t="str">
            <v>Utilities Telephone</v>
          </cell>
          <cell r="H13415">
            <v>22900</v>
          </cell>
          <cell r="I13415">
            <v>0</v>
          </cell>
          <cell r="J13415">
            <v>22900</v>
          </cell>
          <cell r="K13415">
            <v>0</v>
          </cell>
          <cell r="L13415">
            <v>0</v>
          </cell>
          <cell r="M13415">
            <v>3925.94</v>
          </cell>
          <cell r="N13415">
            <v>18974.060000000001</v>
          </cell>
        </row>
        <row r="13416">
          <cell r="A13416" t="str">
            <v>830.07.00.170-6100.03</v>
          </cell>
          <cell r="B13416" t="str">
            <v>830</v>
          </cell>
          <cell r="C13416" t="str">
            <v>07</v>
          </cell>
          <cell r="D13416" t="str">
            <v>00</v>
          </cell>
          <cell r="E13416" t="str">
            <v>170</v>
          </cell>
          <cell r="F13416" t="str">
            <v>6100.03</v>
          </cell>
          <cell r="G13416" t="str">
            <v>Utilities Data Transmission / ISP</v>
          </cell>
          <cell r="H13416">
            <v>42000</v>
          </cell>
          <cell r="I13416">
            <v>0</v>
          </cell>
          <cell r="J13416">
            <v>42000</v>
          </cell>
          <cell r="K13416">
            <v>0</v>
          </cell>
          <cell r="L13416">
            <v>0</v>
          </cell>
          <cell r="M13416">
            <v>14148.06</v>
          </cell>
          <cell r="N13416">
            <v>27851.94</v>
          </cell>
        </row>
        <row r="13417">
          <cell r="A13417" t="str">
            <v>830.07.00.170-6200.01</v>
          </cell>
          <cell r="B13417" t="str">
            <v>830</v>
          </cell>
          <cell r="C13417" t="str">
            <v>07</v>
          </cell>
          <cell r="D13417" t="str">
            <v>00</v>
          </cell>
          <cell r="E13417" t="str">
            <v>170</v>
          </cell>
          <cell r="F13417" t="str">
            <v>6200.01</v>
          </cell>
          <cell r="G13417" t="str">
            <v>Supplies Office</v>
          </cell>
          <cell r="H13417">
            <v>2000</v>
          </cell>
          <cell r="I13417">
            <v>0</v>
          </cell>
          <cell r="J13417">
            <v>2000</v>
          </cell>
          <cell r="K13417">
            <v>0</v>
          </cell>
          <cell r="L13417">
            <v>0</v>
          </cell>
          <cell r="M13417">
            <v>431.25</v>
          </cell>
          <cell r="N13417">
            <v>1568.75</v>
          </cell>
        </row>
        <row r="13418">
          <cell r="A13418" t="str">
            <v>830.07.00.170-6200.02</v>
          </cell>
          <cell r="B13418" t="str">
            <v>830</v>
          </cell>
          <cell r="C13418" t="str">
            <v>07</v>
          </cell>
          <cell r="D13418" t="str">
            <v>00</v>
          </cell>
          <cell r="E13418" t="str">
            <v>170</v>
          </cell>
          <cell r="F13418" t="str">
            <v>6200.02</v>
          </cell>
          <cell r="G13418" t="str">
            <v>Supplies Special Department</v>
          </cell>
          <cell r="H13418">
            <v>23400</v>
          </cell>
          <cell r="I13418">
            <v>0</v>
          </cell>
          <cell r="J13418">
            <v>23400</v>
          </cell>
          <cell r="K13418">
            <v>0</v>
          </cell>
          <cell r="L13418">
            <v>0</v>
          </cell>
          <cell r="M13418">
            <v>9760.7900000000009</v>
          </cell>
          <cell r="N13418">
            <v>13639.21</v>
          </cell>
        </row>
        <row r="13419">
          <cell r="A13419" t="str">
            <v>830.07.00.170-6200.03</v>
          </cell>
          <cell r="B13419" t="str">
            <v>830</v>
          </cell>
          <cell r="C13419" t="str">
            <v>07</v>
          </cell>
          <cell r="D13419" t="str">
            <v>00</v>
          </cell>
          <cell r="E13419" t="str">
            <v>170</v>
          </cell>
          <cell r="F13419" t="str">
            <v>6200.03</v>
          </cell>
          <cell r="G13419" t="str">
            <v>Supplies Copier Maintenance &amp; Supplies</v>
          </cell>
          <cell r="H13419">
            <v>0</v>
          </cell>
          <cell r="I13419">
            <v>0</v>
          </cell>
          <cell r="J13419">
            <v>0</v>
          </cell>
          <cell r="K13419">
            <v>0</v>
          </cell>
          <cell r="L13419">
            <v>0</v>
          </cell>
          <cell r="M13419">
            <v>0</v>
          </cell>
          <cell r="N13419">
            <v>0</v>
          </cell>
        </row>
        <row r="13420">
          <cell r="A13420" t="str">
            <v>830.07.00.170-6200.04</v>
          </cell>
          <cell r="B13420" t="str">
            <v>830</v>
          </cell>
          <cell r="C13420" t="str">
            <v>07</v>
          </cell>
          <cell r="D13420" t="str">
            <v>00</v>
          </cell>
          <cell r="E13420" t="str">
            <v>170</v>
          </cell>
          <cell r="F13420" t="str">
            <v>6200.04</v>
          </cell>
          <cell r="G13420" t="str">
            <v>Supplies Postage</v>
          </cell>
          <cell r="H13420">
            <v>400</v>
          </cell>
          <cell r="I13420">
            <v>0</v>
          </cell>
          <cell r="J13420">
            <v>400</v>
          </cell>
          <cell r="K13420">
            <v>0</v>
          </cell>
          <cell r="L13420">
            <v>0</v>
          </cell>
          <cell r="M13420">
            <v>0</v>
          </cell>
          <cell r="N13420">
            <v>400</v>
          </cell>
        </row>
        <row r="13421">
          <cell r="A13421" t="str">
            <v>830.07.00.170-6200.05</v>
          </cell>
          <cell r="B13421" t="str">
            <v>830</v>
          </cell>
          <cell r="C13421" t="str">
            <v>07</v>
          </cell>
          <cell r="D13421" t="str">
            <v>00</v>
          </cell>
          <cell r="E13421" t="str">
            <v>170</v>
          </cell>
          <cell r="F13421" t="str">
            <v>6200.05</v>
          </cell>
          <cell r="G13421" t="str">
            <v>Supplies Gasoline</v>
          </cell>
          <cell r="H13421">
            <v>500</v>
          </cell>
          <cell r="I13421">
            <v>0</v>
          </cell>
          <cell r="J13421">
            <v>500</v>
          </cell>
          <cell r="K13421">
            <v>0</v>
          </cell>
          <cell r="L13421">
            <v>0</v>
          </cell>
          <cell r="M13421">
            <v>0</v>
          </cell>
          <cell r="N13421">
            <v>500</v>
          </cell>
        </row>
        <row r="13422">
          <cell r="A13422" t="str">
            <v>830.07.00.170-6200.09</v>
          </cell>
          <cell r="B13422" t="str">
            <v>830</v>
          </cell>
          <cell r="C13422" t="str">
            <v>07</v>
          </cell>
          <cell r="D13422" t="str">
            <v>00</v>
          </cell>
          <cell r="E13422" t="str">
            <v>170</v>
          </cell>
          <cell r="F13422" t="str">
            <v>6200.09</v>
          </cell>
          <cell r="G13422" t="str">
            <v>Supplies Data Processing</v>
          </cell>
          <cell r="H13422">
            <v>161200</v>
          </cell>
          <cell r="I13422">
            <v>1962</v>
          </cell>
          <cell r="J13422">
            <v>163162</v>
          </cell>
          <cell r="K13422">
            <v>0</v>
          </cell>
          <cell r="L13422">
            <v>36558.31</v>
          </cell>
          <cell r="M13422">
            <v>48789.17</v>
          </cell>
          <cell r="N13422">
            <v>77814.52</v>
          </cell>
        </row>
        <row r="13423">
          <cell r="A13423" t="str">
            <v>830.07.00.170-6300.01</v>
          </cell>
          <cell r="B13423" t="str">
            <v>830</v>
          </cell>
          <cell r="C13423" t="str">
            <v>07</v>
          </cell>
          <cell r="D13423" t="str">
            <v>00</v>
          </cell>
          <cell r="E13423" t="str">
            <v>170</v>
          </cell>
          <cell r="F13423" t="str">
            <v>6300.01</v>
          </cell>
          <cell r="G13423" t="str">
            <v>Dues &amp; Subscriptions Memberships</v>
          </cell>
          <cell r="H13423">
            <v>12490</v>
          </cell>
          <cell r="I13423">
            <v>0</v>
          </cell>
          <cell r="J13423">
            <v>12490</v>
          </cell>
          <cell r="K13423">
            <v>0</v>
          </cell>
          <cell r="L13423">
            <v>0</v>
          </cell>
          <cell r="M13423">
            <v>130</v>
          </cell>
          <cell r="N13423">
            <v>12360</v>
          </cell>
        </row>
        <row r="13424">
          <cell r="A13424" t="str">
            <v>830.07.00.170-6350.01</v>
          </cell>
          <cell r="B13424" t="str">
            <v>830</v>
          </cell>
          <cell r="C13424" t="str">
            <v>07</v>
          </cell>
          <cell r="D13424" t="str">
            <v>00</v>
          </cell>
          <cell r="E13424" t="str">
            <v>170</v>
          </cell>
          <cell r="F13424" t="str">
            <v>6350.01</v>
          </cell>
          <cell r="G13424" t="str">
            <v>Maintenance Agreements &amp; Licenses License/Software Maintenance</v>
          </cell>
          <cell r="H13424">
            <v>713535</v>
          </cell>
          <cell r="I13424">
            <v>8975</v>
          </cell>
          <cell r="J13424">
            <v>722510</v>
          </cell>
          <cell r="K13424">
            <v>0</v>
          </cell>
          <cell r="L13424">
            <v>230291.05</v>
          </cell>
          <cell r="M13424">
            <v>184001.01</v>
          </cell>
          <cell r="N13424">
            <v>308217.94</v>
          </cell>
        </row>
        <row r="13425">
          <cell r="A13425" t="str">
            <v>830.07.00.170-6350.02</v>
          </cell>
          <cell r="B13425" t="str">
            <v>830</v>
          </cell>
          <cell r="C13425" t="str">
            <v>07</v>
          </cell>
          <cell r="D13425" t="str">
            <v>00</v>
          </cell>
          <cell r="E13425" t="str">
            <v>170</v>
          </cell>
          <cell r="F13425" t="str">
            <v>6350.02</v>
          </cell>
          <cell r="G13425" t="str">
            <v>Maintenance Agreements &amp; Licenses Hardware Maintenance</v>
          </cell>
          <cell r="H13425">
            <v>29700</v>
          </cell>
          <cell r="I13425">
            <v>0</v>
          </cell>
          <cell r="J13425">
            <v>29700</v>
          </cell>
          <cell r="K13425">
            <v>0</v>
          </cell>
          <cell r="L13425">
            <v>4832.3999999999996</v>
          </cell>
          <cell r="M13425">
            <v>0</v>
          </cell>
          <cell r="N13425">
            <v>24867.599999999999</v>
          </cell>
        </row>
        <row r="13426">
          <cell r="A13426" t="str">
            <v>830.07.00.170-6350.03</v>
          </cell>
          <cell r="B13426" t="str">
            <v>830</v>
          </cell>
          <cell r="C13426" t="str">
            <v>07</v>
          </cell>
          <cell r="D13426" t="str">
            <v>00</v>
          </cell>
          <cell r="E13426" t="str">
            <v>170</v>
          </cell>
          <cell r="F13426" t="str">
            <v>6350.03</v>
          </cell>
          <cell r="G13426" t="str">
            <v>Maintenance Agreements &amp; Licenses Maintenance Agreements</v>
          </cell>
          <cell r="H13426">
            <v>0</v>
          </cell>
          <cell r="I13426">
            <v>0</v>
          </cell>
          <cell r="J13426">
            <v>0</v>
          </cell>
          <cell r="K13426">
            <v>0</v>
          </cell>
          <cell r="L13426">
            <v>0</v>
          </cell>
          <cell r="M13426">
            <v>0</v>
          </cell>
          <cell r="N13426">
            <v>0</v>
          </cell>
        </row>
        <row r="13427">
          <cell r="A13427" t="str">
            <v>830.07.00.170-6400.01</v>
          </cell>
          <cell r="B13427" t="str">
            <v>830</v>
          </cell>
          <cell r="C13427" t="str">
            <v>07</v>
          </cell>
          <cell r="D13427" t="str">
            <v>00</v>
          </cell>
          <cell r="E13427" t="str">
            <v>170</v>
          </cell>
          <cell r="F13427" t="str">
            <v>6400.01</v>
          </cell>
          <cell r="G13427" t="str">
            <v>Repairs &amp; Maintenance Building</v>
          </cell>
          <cell r="H13427">
            <v>0</v>
          </cell>
          <cell r="I13427">
            <v>0</v>
          </cell>
          <cell r="J13427">
            <v>0</v>
          </cell>
          <cell r="K13427">
            <v>0</v>
          </cell>
          <cell r="L13427">
            <v>0</v>
          </cell>
          <cell r="M13427">
            <v>0</v>
          </cell>
          <cell r="N13427">
            <v>0</v>
          </cell>
        </row>
        <row r="13428">
          <cell r="A13428" t="str">
            <v>830.07.00.170-6400.02</v>
          </cell>
          <cell r="B13428" t="str">
            <v>830</v>
          </cell>
          <cell r="C13428" t="str">
            <v>07</v>
          </cell>
          <cell r="D13428" t="str">
            <v>00</v>
          </cell>
          <cell r="E13428" t="str">
            <v>170</v>
          </cell>
          <cell r="F13428" t="str">
            <v>6400.02</v>
          </cell>
          <cell r="G13428" t="str">
            <v>Repairs &amp; Maintenance Minor Equipment/Other</v>
          </cell>
          <cell r="H13428">
            <v>21000</v>
          </cell>
          <cell r="I13428">
            <v>0</v>
          </cell>
          <cell r="J13428">
            <v>21000</v>
          </cell>
          <cell r="K13428">
            <v>0</v>
          </cell>
          <cell r="L13428">
            <v>0</v>
          </cell>
          <cell r="M13428">
            <v>2119.5100000000002</v>
          </cell>
          <cell r="N13428">
            <v>18880.490000000002</v>
          </cell>
        </row>
        <row r="13429">
          <cell r="A13429" t="str">
            <v>830.07.00.170-6400.05</v>
          </cell>
          <cell r="B13429" t="str">
            <v>830</v>
          </cell>
          <cell r="C13429" t="str">
            <v>07</v>
          </cell>
          <cell r="D13429" t="str">
            <v>00</v>
          </cell>
          <cell r="E13429" t="str">
            <v>170</v>
          </cell>
          <cell r="F13429" t="str">
            <v>6400.05</v>
          </cell>
          <cell r="G13429" t="str">
            <v>Repairs &amp; Maintenance Vehicle</v>
          </cell>
          <cell r="H13429">
            <v>0</v>
          </cell>
          <cell r="I13429">
            <v>0</v>
          </cell>
          <cell r="J13429">
            <v>0</v>
          </cell>
          <cell r="K13429">
            <v>0</v>
          </cell>
          <cell r="L13429">
            <v>0</v>
          </cell>
          <cell r="M13429">
            <v>0</v>
          </cell>
          <cell r="N13429">
            <v>0</v>
          </cell>
        </row>
        <row r="13430">
          <cell r="A13430" t="str">
            <v>830.07.00.170-6400.20</v>
          </cell>
          <cell r="B13430" t="str">
            <v>830</v>
          </cell>
          <cell r="C13430" t="str">
            <v>07</v>
          </cell>
          <cell r="D13430" t="str">
            <v>00</v>
          </cell>
          <cell r="E13430" t="str">
            <v>170</v>
          </cell>
          <cell r="F13430" t="str">
            <v>6400.20</v>
          </cell>
          <cell r="G13430" t="str">
            <v>Repairs &amp; Maintenance Property Maintenance</v>
          </cell>
          <cell r="H13430">
            <v>700</v>
          </cell>
          <cell r="I13430">
            <v>0</v>
          </cell>
          <cell r="J13430">
            <v>700</v>
          </cell>
          <cell r="K13430">
            <v>0</v>
          </cell>
          <cell r="L13430">
            <v>0</v>
          </cell>
          <cell r="M13430">
            <v>295.72000000000003</v>
          </cell>
          <cell r="N13430">
            <v>404.28</v>
          </cell>
        </row>
        <row r="13431">
          <cell r="A13431" t="str">
            <v>830.07.00.170-6500.04</v>
          </cell>
          <cell r="B13431" t="str">
            <v>830</v>
          </cell>
          <cell r="C13431" t="str">
            <v>07</v>
          </cell>
          <cell r="D13431" t="str">
            <v>00</v>
          </cell>
          <cell r="E13431" t="str">
            <v>170</v>
          </cell>
          <cell r="F13431" t="str">
            <v>6500.04</v>
          </cell>
          <cell r="G13431" t="str">
            <v>Claims &amp; Insurance Insurance Premiums</v>
          </cell>
          <cell r="H13431">
            <v>32740</v>
          </cell>
          <cell r="I13431">
            <v>0</v>
          </cell>
          <cell r="J13431">
            <v>32740</v>
          </cell>
          <cell r="K13431">
            <v>0</v>
          </cell>
          <cell r="L13431">
            <v>0</v>
          </cell>
          <cell r="M13431">
            <v>0</v>
          </cell>
          <cell r="N13431">
            <v>32740</v>
          </cell>
        </row>
        <row r="13432">
          <cell r="A13432" t="str">
            <v>830.07.00.170-6600.01</v>
          </cell>
          <cell r="B13432" t="str">
            <v>830</v>
          </cell>
          <cell r="C13432" t="str">
            <v>07</v>
          </cell>
          <cell r="D13432" t="str">
            <v>00</v>
          </cell>
          <cell r="E13432" t="str">
            <v>170</v>
          </cell>
          <cell r="F13432" t="str">
            <v>6600.01</v>
          </cell>
          <cell r="G13432" t="str">
            <v>Administrative Expenses Meetings</v>
          </cell>
          <cell r="H13432">
            <v>100</v>
          </cell>
          <cell r="I13432">
            <v>0</v>
          </cell>
          <cell r="J13432">
            <v>100</v>
          </cell>
          <cell r="K13432">
            <v>0</v>
          </cell>
          <cell r="L13432">
            <v>0</v>
          </cell>
          <cell r="M13432">
            <v>0</v>
          </cell>
          <cell r="N13432">
            <v>100</v>
          </cell>
        </row>
        <row r="13433">
          <cell r="A13433" t="str">
            <v>830.07.00.170-6600.03</v>
          </cell>
          <cell r="B13433" t="str">
            <v>830</v>
          </cell>
          <cell r="C13433" t="str">
            <v>07</v>
          </cell>
          <cell r="D13433" t="str">
            <v>00</v>
          </cell>
          <cell r="E13433" t="str">
            <v>170</v>
          </cell>
          <cell r="F13433" t="str">
            <v>6600.03</v>
          </cell>
          <cell r="G13433" t="str">
            <v>Administrative Expenses Mileage Reimbursement</v>
          </cell>
          <cell r="H13433">
            <v>150</v>
          </cell>
          <cell r="I13433">
            <v>0</v>
          </cell>
          <cell r="J13433">
            <v>150</v>
          </cell>
          <cell r="K13433">
            <v>0</v>
          </cell>
          <cell r="L13433">
            <v>0</v>
          </cell>
          <cell r="M13433">
            <v>0</v>
          </cell>
          <cell r="N13433">
            <v>150</v>
          </cell>
        </row>
        <row r="13434">
          <cell r="A13434" t="str">
            <v>830.07.00.170-6600.04</v>
          </cell>
          <cell r="B13434" t="str">
            <v>830</v>
          </cell>
          <cell r="C13434" t="str">
            <v>07</v>
          </cell>
          <cell r="D13434" t="str">
            <v>00</v>
          </cell>
          <cell r="E13434" t="str">
            <v>170</v>
          </cell>
          <cell r="F13434" t="str">
            <v>6600.04</v>
          </cell>
          <cell r="G13434" t="str">
            <v>Administrative Expenses Training/Conferences</v>
          </cell>
          <cell r="H13434">
            <v>10600</v>
          </cell>
          <cell r="I13434">
            <v>0</v>
          </cell>
          <cell r="J13434">
            <v>10600</v>
          </cell>
          <cell r="K13434">
            <v>0</v>
          </cell>
          <cell r="L13434">
            <v>0</v>
          </cell>
          <cell r="M13434">
            <v>0</v>
          </cell>
          <cell r="N13434">
            <v>10600</v>
          </cell>
        </row>
        <row r="13435">
          <cell r="A13435" t="str">
            <v>830.07.00.170-6600.06</v>
          </cell>
          <cell r="B13435" t="str">
            <v>830</v>
          </cell>
          <cell r="C13435" t="str">
            <v>07</v>
          </cell>
          <cell r="D13435" t="str">
            <v>00</v>
          </cell>
          <cell r="E13435" t="str">
            <v>170</v>
          </cell>
          <cell r="F13435" t="str">
            <v>6600.06</v>
          </cell>
          <cell r="G13435" t="str">
            <v>Administrative Expenses Property/Building Rental</v>
          </cell>
          <cell r="H13435">
            <v>46300</v>
          </cell>
          <cell r="I13435">
            <v>0</v>
          </cell>
          <cell r="J13435">
            <v>46300</v>
          </cell>
          <cell r="K13435">
            <v>0</v>
          </cell>
          <cell r="L13435">
            <v>0</v>
          </cell>
          <cell r="M13435">
            <v>0</v>
          </cell>
          <cell r="N13435">
            <v>46300</v>
          </cell>
        </row>
        <row r="13436">
          <cell r="A13436" t="str">
            <v>830.07.00.170-6600.07</v>
          </cell>
          <cell r="B13436" t="str">
            <v>830</v>
          </cell>
          <cell r="C13436" t="str">
            <v>07</v>
          </cell>
          <cell r="D13436" t="str">
            <v>00</v>
          </cell>
          <cell r="E13436" t="str">
            <v>170</v>
          </cell>
          <cell r="F13436" t="str">
            <v>6600.07</v>
          </cell>
          <cell r="G13436" t="str">
            <v>Administrative Expenses Employee Recruitment</v>
          </cell>
          <cell r="H13436">
            <v>0</v>
          </cell>
          <cell r="I13436">
            <v>0</v>
          </cell>
          <cell r="J13436">
            <v>0</v>
          </cell>
          <cell r="K13436">
            <v>0</v>
          </cell>
          <cell r="L13436">
            <v>0</v>
          </cell>
          <cell r="M13436">
            <v>0</v>
          </cell>
          <cell r="N13436">
            <v>0</v>
          </cell>
        </row>
        <row r="13437">
          <cell r="A13437" t="str">
            <v>830.07.00.170-6600.25</v>
          </cell>
          <cell r="B13437" t="str">
            <v>830</v>
          </cell>
          <cell r="C13437" t="str">
            <v>07</v>
          </cell>
          <cell r="D13437" t="str">
            <v>00</v>
          </cell>
          <cell r="E13437" t="str">
            <v>170</v>
          </cell>
          <cell r="F13437" t="str">
            <v>6600.25</v>
          </cell>
          <cell r="G13437" t="str">
            <v>Administrative Expenses Support Services-Indirect Labor</v>
          </cell>
          <cell r="H13437">
            <v>273440</v>
          </cell>
          <cell r="I13437">
            <v>0</v>
          </cell>
          <cell r="J13437">
            <v>273440</v>
          </cell>
          <cell r="K13437">
            <v>0</v>
          </cell>
          <cell r="L13437">
            <v>0</v>
          </cell>
          <cell r="M13437">
            <v>0</v>
          </cell>
          <cell r="N13437">
            <v>273440</v>
          </cell>
        </row>
        <row r="13438">
          <cell r="A13438" t="str">
            <v>830.07.00.170-6600.28</v>
          </cell>
          <cell r="B13438" t="str">
            <v>830</v>
          </cell>
          <cell r="C13438" t="str">
            <v>07</v>
          </cell>
          <cell r="D13438" t="str">
            <v>00</v>
          </cell>
          <cell r="E13438" t="str">
            <v>170</v>
          </cell>
          <cell r="F13438" t="str">
            <v>6600.28</v>
          </cell>
          <cell r="G13438" t="str">
            <v>Administrative Expenses Equipment Fund Contribution</v>
          </cell>
          <cell r="H13438">
            <v>0</v>
          </cell>
          <cell r="I13438">
            <v>0</v>
          </cell>
          <cell r="J13438">
            <v>0</v>
          </cell>
          <cell r="K13438">
            <v>0</v>
          </cell>
          <cell r="L13438">
            <v>0</v>
          </cell>
          <cell r="M13438">
            <v>0</v>
          </cell>
          <cell r="N13438">
            <v>0</v>
          </cell>
        </row>
        <row r="13439">
          <cell r="A13439" t="str">
            <v>830.07.00.170-6600.32</v>
          </cell>
          <cell r="B13439" t="str">
            <v>830</v>
          </cell>
          <cell r="C13439" t="str">
            <v>07</v>
          </cell>
          <cell r="D13439" t="str">
            <v>00</v>
          </cell>
          <cell r="E13439" t="str">
            <v>170</v>
          </cell>
          <cell r="F13439" t="str">
            <v>6600.32</v>
          </cell>
          <cell r="G13439" t="str">
            <v>Administrative Expenses Vehicle Fund Contribution</v>
          </cell>
          <cell r="H13439">
            <v>1690</v>
          </cell>
          <cell r="I13439">
            <v>0</v>
          </cell>
          <cell r="J13439">
            <v>1690</v>
          </cell>
          <cell r="K13439">
            <v>0</v>
          </cell>
          <cell r="L13439">
            <v>0</v>
          </cell>
          <cell r="M13439">
            <v>0</v>
          </cell>
          <cell r="N13439">
            <v>1690</v>
          </cell>
        </row>
        <row r="13440">
          <cell r="A13440" t="str">
            <v>830.07.00.170-6700.99</v>
          </cell>
          <cell r="B13440" t="str">
            <v>830</v>
          </cell>
          <cell r="C13440" t="str">
            <v>07</v>
          </cell>
          <cell r="D13440" t="str">
            <v>00</v>
          </cell>
          <cell r="E13440" t="str">
            <v>170</v>
          </cell>
          <cell r="F13440" t="str">
            <v>6700.99</v>
          </cell>
          <cell r="G13440" t="str">
            <v>Depreciation Conversion</v>
          </cell>
          <cell r="H13440">
            <v>0</v>
          </cell>
          <cell r="I13440">
            <v>0</v>
          </cell>
          <cell r="J13440">
            <v>0</v>
          </cell>
          <cell r="K13440">
            <v>0</v>
          </cell>
          <cell r="L13440">
            <v>0</v>
          </cell>
          <cell r="M13440">
            <v>0</v>
          </cell>
          <cell r="N13440">
            <v>0</v>
          </cell>
        </row>
        <row r="13441">
          <cell r="A13441" t="str">
            <v>830.07.00.170-7000.02</v>
          </cell>
          <cell r="B13441" t="str">
            <v>830</v>
          </cell>
          <cell r="C13441" t="str">
            <v>07</v>
          </cell>
          <cell r="D13441" t="str">
            <v>00</v>
          </cell>
          <cell r="E13441" t="str">
            <v>170</v>
          </cell>
          <cell r="F13441" t="str">
            <v>7000.02</v>
          </cell>
          <cell r="G13441" t="str">
            <v>Capital Outlay Vehicles-Major</v>
          </cell>
          <cell r="H13441">
            <v>0</v>
          </cell>
          <cell r="I13441">
            <v>0</v>
          </cell>
          <cell r="J13441">
            <v>0</v>
          </cell>
          <cell r="K13441">
            <v>0</v>
          </cell>
          <cell r="L13441">
            <v>0</v>
          </cell>
          <cell r="M13441">
            <v>0</v>
          </cell>
          <cell r="N13441">
            <v>0</v>
          </cell>
        </row>
        <row r="13442">
          <cell r="A13442" t="str">
            <v>830.07.00.180-5000.01</v>
          </cell>
          <cell r="B13442" t="str">
            <v>830</v>
          </cell>
          <cell r="C13442" t="str">
            <v>07</v>
          </cell>
          <cell r="D13442" t="str">
            <v>00</v>
          </cell>
          <cell r="E13442" t="str">
            <v>180</v>
          </cell>
          <cell r="F13442" t="str">
            <v>5000.01</v>
          </cell>
          <cell r="G13442" t="str">
            <v>Salaries Regular</v>
          </cell>
          <cell r="H13442">
            <v>251191</v>
          </cell>
          <cell r="I13442">
            <v>0</v>
          </cell>
          <cell r="J13442">
            <v>251191</v>
          </cell>
          <cell r="K13442">
            <v>0</v>
          </cell>
          <cell r="L13442">
            <v>0</v>
          </cell>
          <cell r="M13442">
            <v>38733.870000000003</v>
          </cell>
          <cell r="N13442">
            <v>212457.13</v>
          </cell>
        </row>
        <row r="13443">
          <cell r="A13443" t="str">
            <v>830.07.00.180-5000.02</v>
          </cell>
          <cell r="B13443" t="str">
            <v>830</v>
          </cell>
          <cell r="C13443" t="str">
            <v>07</v>
          </cell>
          <cell r="D13443" t="str">
            <v>00</v>
          </cell>
          <cell r="E13443" t="str">
            <v>180</v>
          </cell>
          <cell r="F13443" t="str">
            <v>5000.02</v>
          </cell>
          <cell r="G13443" t="str">
            <v>Salaries Part Time</v>
          </cell>
          <cell r="H13443">
            <v>0</v>
          </cell>
          <cell r="I13443">
            <v>0</v>
          </cell>
          <cell r="J13443">
            <v>0</v>
          </cell>
          <cell r="K13443">
            <v>0</v>
          </cell>
          <cell r="L13443">
            <v>0</v>
          </cell>
          <cell r="M13443">
            <v>0</v>
          </cell>
          <cell r="N13443">
            <v>0</v>
          </cell>
        </row>
        <row r="13444">
          <cell r="A13444" t="str">
            <v>830.07.00.180-5000.03</v>
          </cell>
          <cell r="B13444" t="str">
            <v>830</v>
          </cell>
          <cell r="C13444" t="str">
            <v>07</v>
          </cell>
          <cell r="D13444" t="str">
            <v>00</v>
          </cell>
          <cell r="E13444" t="str">
            <v>180</v>
          </cell>
          <cell r="F13444" t="str">
            <v>5000.03</v>
          </cell>
          <cell r="G13444" t="str">
            <v>Salaries Overtime</v>
          </cell>
          <cell r="H13444">
            <v>0</v>
          </cell>
          <cell r="I13444">
            <v>0</v>
          </cell>
          <cell r="J13444">
            <v>0</v>
          </cell>
          <cell r="K13444">
            <v>0</v>
          </cell>
          <cell r="L13444">
            <v>0</v>
          </cell>
          <cell r="M13444">
            <v>173.81</v>
          </cell>
          <cell r="N13444">
            <v>-173.81</v>
          </cell>
        </row>
        <row r="13445">
          <cell r="A13445" t="str">
            <v>830.07.00.180-5000.04</v>
          </cell>
          <cell r="B13445" t="str">
            <v>830</v>
          </cell>
          <cell r="C13445" t="str">
            <v>07</v>
          </cell>
          <cell r="D13445" t="str">
            <v>00</v>
          </cell>
          <cell r="E13445" t="str">
            <v>180</v>
          </cell>
          <cell r="F13445" t="str">
            <v>5000.04</v>
          </cell>
          <cell r="G13445" t="str">
            <v>Salaries Holiday Pay</v>
          </cell>
          <cell r="H13445">
            <v>0</v>
          </cell>
          <cell r="I13445">
            <v>0</v>
          </cell>
          <cell r="J13445">
            <v>0</v>
          </cell>
          <cell r="K13445">
            <v>0</v>
          </cell>
          <cell r="L13445">
            <v>0</v>
          </cell>
          <cell r="M13445">
            <v>0</v>
          </cell>
          <cell r="N13445">
            <v>0</v>
          </cell>
        </row>
        <row r="13446">
          <cell r="A13446" t="str">
            <v>830.07.00.180-5000.05</v>
          </cell>
          <cell r="B13446" t="str">
            <v>830</v>
          </cell>
          <cell r="C13446" t="str">
            <v>07</v>
          </cell>
          <cell r="D13446" t="str">
            <v>00</v>
          </cell>
          <cell r="E13446" t="str">
            <v>180</v>
          </cell>
          <cell r="F13446" t="str">
            <v>5000.05</v>
          </cell>
          <cell r="G13446" t="str">
            <v>Salaries Duty Pay</v>
          </cell>
          <cell r="H13446">
            <v>0</v>
          </cell>
          <cell r="I13446">
            <v>0</v>
          </cell>
          <cell r="J13446">
            <v>0</v>
          </cell>
          <cell r="K13446">
            <v>0</v>
          </cell>
          <cell r="L13446">
            <v>0</v>
          </cell>
          <cell r="M13446">
            <v>0</v>
          </cell>
          <cell r="N13446">
            <v>0</v>
          </cell>
        </row>
        <row r="13447">
          <cell r="A13447" t="str">
            <v>830.07.00.180-5000.06</v>
          </cell>
          <cell r="B13447" t="str">
            <v>830</v>
          </cell>
          <cell r="C13447" t="str">
            <v>07</v>
          </cell>
          <cell r="D13447" t="str">
            <v>00</v>
          </cell>
          <cell r="E13447" t="str">
            <v>180</v>
          </cell>
          <cell r="F13447" t="str">
            <v>5000.06</v>
          </cell>
          <cell r="G13447" t="str">
            <v>Salaries Out of Class</v>
          </cell>
          <cell r="H13447">
            <v>0</v>
          </cell>
          <cell r="I13447">
            <v>0</v>
          </cell>
          <cell r="J13447">
            <v>0</v>
          </cell>
          <cell r="K13447">
            <v>0</v>
          </cell>
          <cell r="L13447">
            <v>0</v>
          </cell>
          <cell r="M13447">
            <v>0</v>
          </cell>
          <cell r="N13447">
            <v>0</v>
          </cell>
        </row>
        <row r="13448">
          <cell r="A13448" t="str">
            <v>830.07.00.180-5000.07</v>
          </cell>
          <cell r="B13448" t="str">
            <v>830</v>
          </cell>
          <cell r="C13448" t="str">
            <v>07</v>
          </cell>
          <cell r="D13448" t="str">
            <v>00</v>
          </cell>
          <cell r="E13448" t="str">
            <v>180</v>
          </cell>
          <cell r="F13448" t="str">
            <v>5000.07</v>
          </cell>
          <cell r="G13448" t="str">
            <v>Salaries Admin Leave Pay</v>
          </cell>
          <cell r="H13448">
            <v>2130</v>
          </cell>
          <cell r="I13448">
            <v>0</v>
          </cell>
          <cell r="J13448">
            <v>2130</v>
          </cell>
          <cell r="K13448">
            <v>0</v>
          </cell>
          <cell r="L13448">
            <v>0</v>
          </cell>
          <cell r="M13448">
            <v>0</v>
          </cell>
          <cell r="N13448">
            <v>2130</v>
          </cell>
        </row>
        <row r="13449">
          <cell r="A13449" t="str">
            <v>830.07.00.180-5000.08</v>
          </cell>
          <cell r="B13449" t="str">
            <v>830</v>
          </cell>
          <cell r="C13449" t="str">
            <v>07</v>
          </cell>
          <cell r="D13449" t="str">
            <v>00</v>
          </cell>
          <cell r="E13449" t="str">
            <v>180</v>
          </cell>
          <cell r="F13449" t="str">
            <v>5000.08</v>
          </cell>
          <cell r="G13449" t="str">
            <v>Salaries Longevity Pay</v>
          </cell>
          <cell r="H13449">
            <v>1850</v>
          </cell>
          <cell r="I13449">
            <v>0</v>
          </cell>
          <cell r="J13449">
            <v>1850</v>
          </cell>
          <cell r="K13449">
            <v>0</v>
          </cell>
          <cell r="L13449">
            <v>0</v>
          </cell>
          <cell r="M13449">
            <v>0</v>
          </cell>
          <cell r="N13449">
            <v>1850</v>
          </cell>
        </row>
        <row r="13450">
          <cell r="A13450" t="str">
            <v>830.07.00.180-5000.09</v>
          </cell>
          <cell r="B13450" t="str">
            <v>830</v>
          </cell>
          <cell r="C13450" t="str">
            <v>07</v>
          </cell>
          <cell r="D13450" t="str">
            <v>00</v>
          </cell>
          <cell r="E13450" t="str">
            <v>180</v>
          </cell>
          <cell r="F13450" t="str">
            <v>5000.09</v>
          </cell>
          <cell r="G13450" t="str">
            <v>Salaries Mutual Aid Overtime</v>
          </cell>
          <cell r="H13450">
            <v>0</v>
          </cell>
          <cell r="I13450">
            <v>0</v>
          </cell>
          <cell r="J13450">
            <v>0</v>
          </cell>
          <cell r="K13450">
            <v>0</v>
          </cell>
          <cell r="L13450">
            <v>0</v>
          </cell>
          <cell r="M13450">
            <v>0</v>
          </cell>
          <cell r="N13450">
            <v>0</v>
          </cell>
        </row>
        <row r="13451">
          <cell r="A13451" t="str">
            <v>830.07.00.180-5000.10</v>
          </cell>
          <cell r="B13451" t="str">
            <v>830</v>
          </cell>
          <cell r="C13451" t="str">
            <v>07</v>
          </cell>
          <cell r="D13451" t="str">
            <v>00</v>
          </cell>
          <cell r="E13451" t="str">
            <v>180</v>
          </cell>
          <cell r="F13451" t="str">
            <v>5000.10</v>
          </cell>
          <cell r="G13451" t="str">
            <v>Salaries Furloughs</v>
          </cell>
          <cell r="H13451">
            <v>0</v>
          </cell>
          <cell r="I13451">
            <v>0</v>
          </cell>
          <cell r="J13451">
            <v>0</v>
          </cell>
          <cell r="K13451">
            <v>0</v>
          </cell>
          <cell r="L13451">
            <v>0</v>
          </cell>
          <cell r="M13451">
            <v>0</v>
          </cell>
          <cell r="N13451">
            <v>0</v>
          </cell>
        </row>
        <row r="13452">
          <cell r="A13452" t="str">
            <v>830.07.00.180-5000.11</v>
          </cell>
          <cell r="B13452" t="str">
            <v>830</v>
          </cell>
          <cell r="C13452" t="str">
            <v>07</v>
          </cell>
          <cell r="D13452" t="str">
            <v>00</v>
          </cell>
          <cell r="E13452" t="str">
            <v>180</v>
          </cell>
          <cell r="F13452" t="str">
            <v>5000.11</v>
          </cell>
          <cell r="G13452" t="str">
            <v>Salaries Worker's Comp</v>
          </cell>
          <cell r="H13452">
            <v>0</v>
          </cell>
          <cell r="I13452">
            <v>0</v>
          </cell>
          <cell r="J13452">
            <v>0</v>
          </cell>
          <cell r="K13452">
            <v>0</v>
          </cell>
          <cell r="L13452">
            <v>0</v>
          </cell>
          <cell r="M13452">
            <v>0</v>
          </cell>
          <cell r="N13452">
            <v>0</v>
          </cell>
        </row>
        <row r="13453">
          <cell r="A13453" t="str">
            <v>830.07.00.180-5000.12</v>
          </cell>
          <cell r="B13453" t="str">
            <v>830</v>
          </cell>
          <cell r="C13453" t="str">
            <v>07</v>
          </cell>
          <cell r="D13453" t="str">
            <v>00</v>
          </cell>
          <cell r="E13453" t="str">
            <v>180</v>
          </cell>
          <cell r="F13453" t="str">
            <v>5000.12</v>
          </cell>
          <cell r="G13453" t="str">
            <v>Salaries Compensated Absences</v>
          </cell>
          <cell r="H13453">
            <v>0</v>
          </cell>
          <cell r="I13453">
            <v>0</v>
          </cell>
          <cell r="J13453">
            <v>0</v>
          </cell>
          <cell r="K13453">
            <v>0</v>
          </cell>
          <cell r="L13453">
            <v>0</v>
          </cell>
          <cell r="M13453">
            <v>0</v>
          </cell>
          <cell r="N13453">
            <v>0</v>
          </cell>
        </row>
        <row r="13454">
          <cell r="A13454" t="str">
            <v>830.07.00.180-5000.99</v>
          </cell>
          <cell r="B13454" t="str">
            <v>830</v>
          </cell>
          <cell r="C13454" t="str">
            <v>07</v>
          </cell>
          <cell r="D13454" t="str">
            <v>00</v>
          </cell>
          <cell r="E13454" t="str">
            <v>180</v>
          </cell>
          <cell r="F13454" t="str">
            <v>5000.99</v>
          </cell>
          <cell r="G13454" t="str">
            <v>Salaries New Personnel Requests</v>
          </cell>
          <cell r="H13454">
            <v>0</v>
          </cell>
          <cell r="I13454">
            <v>0</v>
          </cell>
          <cell r="J13454">
            <v>0</v>
          </cell>
          <cell r="K13454">
            <v>0</v>
          </cell>
          <cell r="L13454">
            <v>0</v>
          </cell>
          <cell r="M13454">
            <v>0</v>
          </cell>
          <cell r="N13454">
            <v>0</v>
          </cell>
        </row>
        <row r="13455">
          <cell r="A13455" t="str">
            <v>830.07.00.180-5100.00</v>
          </cell>
          <cell r="B13455" t="str">
            <v>830</v>
          </cell>
          <cell r="C13455" t="str">
            <v>07</v>
          </cell>
          <cell r="D13455" t="str">
            <v>00</v>
          </cell>
          <cell r="E13455" t="str">
            <v>180</v>
          </cell>
          <cell r="F13455" t="str">
            <v>5100.00</v>
          </cell>
          <cell r="G13455" t="str">
            <v>Benefits PERS Pool Liability</v>
          </cell>
          <cell r="H13455">
            <v>45740</v>
          </cell>
          <cell r="I13455">
            <v>0</v>
          </cell>
          <cell r="J13455">
            <v>45740</v>
          </cell>
          <cell r="K13455">
            <v>0</v>
          </cell>
          <cell r="L13455">
            <v>0</v>
          </cell>
          <cell r="M13455">
            <v>7127.43</v>
          </cell>
          <cell r="N13455">
            <v>38612.57</v>
          </cell>
        </row>
        <row r="13456">
          <cell r="A13456" t="str">
            <v>830.07.00.180-5100.01</v>
          </cell>
          <cell r="B13456" t="str">
            <v>830</v>
          </cell>
          <cell r="C13456" t="str">
            <v>07</v>
          </cell>
          <cell r="D13456" t="str">
            <v>00</v>
          </cell>
          <cell r="E13456" t="str">
            <v>180</v>
          </cell>
          <cell r="F13456" t="str">
            <v>5100.01</v>
          </cell>
          <cell r="G13456" t="str">
            <v>Benefits Retirement</v>
          </cell>
          <cell r="H13456">
            <v>18810</v>
          </cell>
          <cell r="I13456">
            <v>0</v>
          </cell>
          <cell r="J13456">
            <v>18810</v>
          </cell>
          <cell r="K13456">
            <v>0</v>
          </cell>
          <cell r="L13456">
            <v>0</v>
          </cell>
          <cell r="M13456">
            <v>4006.66</v>
          </cell>
          <cell r="N13456">
            <v>14803.34</v>
          </cell>
        </row>
        <row r="13457">
          <cell r="A13457" t="str">
            <v>830.07.00.180-5100.02</v>
          </cell>
          <cell r="B13457" t="str">
            <v>830</v>
          </cell>
          <cell r="C13457" t="str">
            <v>07</v>
          </cell>
          <cell r="D13457" t="str">
            <v>00</v>
          </cell>
          <cell r="E13457" t="str">
            <v>180</v>
          </cell>
          <cell r="F13457" t="str">
            <v>5100.02</v>
          </cell>
          <cell r="G13457" t="str">
            <v>Benefits Health Insurance</v>
          </cell>
          <cell r="H13457">
            <v>8710</v>
          </cell>
          <cell r="I13457">
            <v>0</v>
          </cell>
          <cell r="J13457">
            <v>8710</v>
          </cell>
          <cell r="K13457">
            <v>0</v>
          </cell>
          <cell r="L13457">
            <v>0</v>
          </cell>
          <cell r="M13457">
            <v>2250</v>
          </cell>
          <cell r="N13457">
            <v>6460</v>
          </cell>
        </row>
        <row r="13458">
          <cell r="A13458" t="str">
            <v>830.07.00.180-5100.03</v>
          </cell>
          <cell r="B13458" t="str">
            <v>830</v>
          </cell>
          <cell r="C13458" t="str">
            <v>07</v>
          </cell>
          <cell r="D13458" t="str">
            <v>00</v>
          </cell>
          <cell r="E13458" t="str">
            <v>180</v>
          </cell>
          <cell r="F13458" t="str">
            <v>5100.03</v>
          </cell>
          <cell r="G13458" t="str">
            <v>Benefits Dental Insurance</v>
          </cell>
          <cell r="H13458">
            <v>2785</v>
          </cell>
          <cell r="I13458">
            <v>0</v>
          </cell>
          <cell r="J13458">
            <v>2785</v>
          </cell>
          <cell r="K13458">
            <v>0</v>
          </cell>
          <cell r="L13458">
            <v>0</v>
          </cell>
          <cell r="M13458">
            <v>265.68</v>
          </cell>
          <cell r="N13458">
            <v>2519.3200000000002</v>
          </cell>
        </row>
        <row r="13459">
          <cell r="A13459" t="str">
            <v>830.07.00.180-5100.04</v>
          </cell>
          <cell r="B13459" t="str">
            <v>830</v>
          </cell>
          <cell r="C13459" t="str">
            <v>07</v>
          </cell>
          <cell r="D13459" t="str">
            <v>00</v>
          </cell>
          <cell r="E13459" t="str">
            <v>180</v>
          </cell>
          <cell r="F13459" t="str">
            <v>5100.04</v>
          </cell>
          <cell r="G13459" t="str">
            <v>Benefits Vision Insurance</v>
          </cell>
          <cell r="H13459">
            <v>465</v>
          </cell>
          <cell r="I13459">
            <v>0</v>
          </cell>
          <cell r="J13459">
            <v>465</v>
          </cell>
          <cell r="K13459">
            <v>0</v>
          </cell>
          <cell r="L13459">
            <v>0</v>
          </cell>
          <cell r="M13459">
            <v>56.4</v>
          </cell>
          <cell r="N13459">
            <v>408.6</v>
          </cell>
        </row>
        <row r="13460">
          <cell r="A13460" t="str">
            <v>830.07.00.180-5100.05</v>
          </cell>
          <cell r="B13460" t="str">
            <v>830</v>
          </cell>
          <cell r="C13460" t="str">
            <v>07</v>
          </cell>
          <cell r="D13460" t="str">
            <v>00</v>
          </cell>
          <cell r="E13460" t="str">
            <v>180</v>
          </cell>
          <cell r="F13460" t="str">
            <v>5100.05</v>
          </cell>
          <cell r="G13460" t="str">
            <v>Benefits Life Insurance</v>
          </cell>
          <cell r="H13460">
            <v>320</v>
          </cell>
          <cell r="I13460">
            <v>0</v>
          </cell>
          <cell r="J13460">
            <v>320</v>
          </cell>
          <cell r="K13460">
            <v>0</v>
          </cell>
          <cell r="L13460">
            <v>0</v>
          </cell>
          <cell r="M13460">
            <v>10.3</v>
          </cell>
          <cell r="N13460">
            <v>309.7</v>
          </cell>
        </row>
        <row r="13461">
          <cell r="A13461" t="str">
            <v>830.07.00.180-5100.06</v>
          </cell>
          <cell r="B13461" t="str">
            <v>830</v>
          </cell>
          <cell r="C13461" t="str">
            <v>07</v>
          </cell>
          <cell r="D13461" t="str">
            <v>00</v>
          </cell>
          <cell r="E13461" t="str">
            <v>180</v>
          </cell>
          <cell r="F13461" t="str">
            <v>5100.06</v>
          </cell>
          <cell r="G13461" t="str">
            <v>Benefits Worker's Comp</v>
          </cell>
          <cell r="H13461">
            <v>6340</v>
          </cell>
          <cell r="I13461">
            <v>0</v>
          </cell>
          <cell r="J13461">
            <v>6340</v>
          </cell>
          <cell r="K13461">
            <v>0</v>
          </cell>
          <cell r="L13461">
            <v>0</v>
          </cell>
          <cell r="M13461">
            <v>0</v>
          </cell>
          <cell r="N13461">
            <v>6340</v>
          </cell>
        </row>
        <row r="13462">
          <cell r="A13462" t="str">
            <v>830.07.00.180-5100.07</v>
          </cell>
          <cell r="B13462" t="str">
            <v>830</v>
          </cell>
          <cell r="C13462" t="str">
            <v>07</v>
          </cell>
          <cell r="D13462" t="str">
            <v>00</v>
          </cell>
          <cell r="E13462" t="str">
            <v>180</v>
          </cell>
          <cell r="F13462" t="str">
            <v>5100.07</v>
          </cell>
          <cell r="G13462" t="str">
            <v>Benefits Long Term Disability</v>
          </cell>
          <cell r="H13462">
            <v>1310</v>
          </cell>
          <cell r="I13462">
            <v>0</v>
          </cell>
          <cell r="J13462">
            <v>1310</v>
          </cell>
          <cell r="K13462">
            <v>0</v>
          </cell>
          <cell r="L13462">
            <v>0</v>
          </cell>
          <cell r="M13462">
            <v>102.6</v>
          </cell>
          <cell r="N13462">
            <v>1207.4000000000001</v>
          </cell>
        </row>
        <row r="13463">
          <cell r="A13463" t="str">
            <v>830.07.00.180-5100.08</v>
          </cell>
          <cell r="B13463" t="str">
            <v>830</v>
          </cell>
          <cell r="C13463" t="str">
            <v>07</v>
          </cell>
          <cell r="D13463" t="str">
            <v>00</v>
          </cell>
          <cell r="E13463" t="str">
            <v>180</v>
          </cell>
          <cell r="F13463" t="str">
            <v>5100.08</v>
          </cell>
          <cell r="G13463" t="str">
            <v>Benefits Deferred Compensation</v>
          </cell>
          <cell r="H13463">
            <v>0</v>
          </cell>
          <cell r="I13463">
            <v>0</v>
          </cell>
          <cell r="J13463">
            <v>0</v>
          </cell>
          <cell r="K13463">
            <v>0</v>
          </cell>
          <cell r="L13463">
            <v>0</v>
          </cell>
          <cell r="M13463">
            <v>761.18</v>
          </cell>
          <cell r="N13463">
            <v>-761.18</v>
          </cell>
        </row>
        <row r="13464">
          <cell r="A13464" t="str">
            <v>830.07.00.180-5100.09</v>
          </cell>
          <cell r="B13464" t="str">
            <v>830</v>
          </cell>
          <cell r="C13464" t="str">
            <v>07</v>
          </cell>
          <cell r="D13464" t="str">
            <v>00</v>
          </cell>
          <cell r="E13464" t="str">
            <v>180</v>
          </cell>
          <cell r="F13464" t="str">
            <v>5100.09</v>
          </cell>
          <cell r="G13464" t="str">
            <v>Benefits Unemployment Insurance</v>
          </cell>
          <cell r="H13464">
            <v>0</v>
          </cell>
          <cell r="I13464">
            <v>0</v>
          </cell>
          <cell r="J13464">
            <v>0</v>
          </cell>
          <cell r="K13464">
            <v>0</v>
          </cell>
          <cell r="L13464">
            <v>0</v>
          </cell>
          <cell r="M13464">
            <v>2143</v>
          </cell>
          <cell r="N13464">
            <v>-2143</v>
          </cell>
        </row>
        <row r="13465">
          <cell r="A13465" t="str">
            <v>830.07.00.180-5100.10</v>
          </cell>
          <cell r="B13465" t="str">
            <v>830</v>
          </cell>
          <cell r="C13465" t="str">
            <v>07</v>
          </cell>
          <cell r="D13465" t="str">
            <v>00</v>
          </cell>
          <cell r="E13465" t="str">
            <v>180</v>
          </cell>
          <cell r="F13465" t="str">
            <v>5100.10</v>
          </cell>
          <cell r="G13465" t="str">
            <v>Benefits Uniform Allowance</v>
          </cell>
          <cell r="H13465">
            <v>0</v>
          </cell>
          <cell r="I13465">
            <v>0</v>
          </cell>
          <cell r="J13465">
            <v>0</v>
          </cell>
          <cell r="K13465">
            <v>0</v>
          </cell>
          <cell r="L13465">
            <v>0</v>
          </cell>
          <cell r="M13465">
            <v>0</v>
          </cell>
          <cell r="N13465">
            <v>0</v>
          </cell>
        </row>
        <row r="13466">
          <cell r="A13466" t="str">
            <v>830.07.00.180-5100.11</v>
          </cell>
          <cell r="B13466" t="str">
            <v>830</v>
          </cell>
          <cell r="C13466" t="str">
            <v>07</v>
          </cell>
          <cell r="D13466" t="str">
            <v>00</v>
          </cell>
          <cell r="E13466" t="str">
            <v>180</v>
          </cell>
          <cell r="F13466" t="str">
            <v>5100.11</v>
          </cell>
          <cell r="G13466" t="str">
            <v>Benefits Medicare</v>
          </cell>
          <cell r="H13466">
            <v>3625</v>
          </cell>
          <cell r="I13466">
            <v>0</v>
          </cell>
          <cell r="J13466">
            <v>3625</v>
          </cell>
          <cell r="K13466">
            <v>0</v>
          </cell>
          <cell r="L13466">
            <v>0</v>
          </cell>
          <cell r="M13466">
            <v>570.63</v>
          </cell>
          <cell r="N13466">
            <v>3054.37</v>
          </cell>
        </row>
        <row r="13467">
          <cell r="A13467" t="str">
            <v>830.07.00.180-5100.12</v>
          </cell>
          <cell r="B13467" t="str">
            <v>830</v>
          </cell>
          <cell r="C13467" t="str">
            <v>07</v>
          </cell>
          <cell r="D13467" t="str">
            <v>00</v>
          </cell>
          <cell r="E13467" t="str">
            <v>180</v>
          </cell>
          <cell r="F13467" t="str">
            <v>5100.12</v>
          </cell>
          <cell r="G13467" t="str">
            <v>Benefits Annual Physical Exam</v>
          </cell>
          <cell r="H13467">
            <v>0</v>
          </cell>
          <cell r="I13467">
            <v>0</v>
          </cell>
          <cell r="J13467">
            <v>0</v>
          </cell>
          <cell r="K13467">
            <v>0</v>
          </cell>
          <cell r="L13467">
            <v>0</v>
          </cell>
          <cell r="M13467">
            <v>0</v>
          </cell>
          <cell r="N13467">
            <v>0</v>
          </cell>
        </row>
        <row r="13468">
          <cell r="A13468" t="str">
            <v>830.07.00.180-5100.13</v>
          </cell>
          <cell r="B13468" t="str">
            <v>830</v>
          </cell>
          <cell r="C13468" t="str">
            <v>07</v>
          </cell>
          <cell r="D13468" t="str">
            <v>00</v>
          </cell>
          <cell r="E13468" t="str">
            <v>180</v>
          </cell>
          <cell r="F13468" t="str">
            <v>5100.13</v>
          </cell>
          <cell r="G13468" t="str">
            <v>Benefits Employee Assistance Program</v>
          </cell>
          <cell r="H13468">
            <v>0</v>
          </cell>
          <cell r="I13468">
            <v>0</v>
          </cell>
          <cell r="J13468">
            <v>0</v>
          </cell>
          <cell r="K13468">
            <v>0</v>
          </cell>
          <cell r="L13468">
            <v>0</v>
          </cell>
          <cell r="M13468">
            <v>0</v>
          </cell>
          <cell r="N13468">
            <v>0</v>
          </cell>
        </row>
        <row r="13469">
          <cell r="A13469" t="str">
            <v>830.07.00.180-5100.14</v>
          </cell>
          <cell r="B13469" t="str">
            <v>830</v>
          </cell>
          <cell r="C13469" t="str">
            <v>07</v>
          </cell>
          <cell r="D13469" t="str">
            <v>00</v>
          </cell>
          <cell r="E13469" t="str">
            <v>180</v>
          </cell>
          <cell r="F13469" t="str">
            <v>5100.14</v>
          </cell>
          <cell r="G13469" t="str">
            <v>Benefits PPE</v>
          </cell>
          <cell r="H13469">
            <v>0</v>
          </cell>
          <cell r="I13469">
            <v>0</v>
          </cell>
          <cell r="J13469">
            <v>0</v>
          </cell>
          <cell r="K13469">
            <v>0</v>
          </cell>
          <cell r="L13469">
            <v>0</v>
          </cell>
          <cell r="M13469">
            <v>0</v>
          </cell>
          <cell r="N13469">
            <v>0</v>
          </cell>
        </row>
        <row r="13470">
          <cell r="A13470" t="str">
            <v>830.07.00.180-5100.15</v>
          </cell>
          <cell r="B13470" t="str">
            <v>830</v>
          </cell>
          <cell r="C13470" t="str">
            <v>07</v>
          </cell>
          <cell r="D13470" t="str">
            <v>00</v>
          </cell>
          <cell r="E13470" t="str">
            <v>180</v>
          </cell>
          <cell r="F13470" t="str">
            <v>5100.15</v>
          </cell>
          <cell r="G13470" t="str">
            <v>Benefits Cell Phone Allowance</v>
          </cell>
          <cell r="H13470">
            <v>1440</v>
          </cell>
          <cell r="I13470">
            <v>0</v>
          </cell>
          <cell r="J13470">
            <v>1440</v>
          </cell>
          <cell r="K13470">
            <v>0</v>
          </cell>
          <cell r="L13470">
            <v>0</v>
          </cell>
          <cell r="M13470">
            <v>0</v>
          </cell>
          <cell r="N13470">
            <v>1440</v>
          </cell>
        </row>
        <row r="13471">
          <cell r="A13471" t="str">
            <v>830.07.00.180-5100.16</v>
          </cell>
          <cell r="B13471" t="str">
            <v>830</v>
          </cell>
          <cell r="C13471" t="str">
            <v>07</v>
          </cell>
          <cell r="D13471" t="str">
            <v>00</v>
          </cell>
          <cell r="E13471" t="str">
            <v>180</v>
          </cell>
          <cell r="F13471" t="str">
            <v>5100.16</v>
          </cell>
          <cell r="G13471" t="str">
            <v>Benefits 1959 Survivor Retirement</v>
          </cell>
          <cell r="H13471">
            <v>0</v>
          </cell>
          <cell r="I13471">
            <v>0</v>
          </cell>
          <cell r="J13471">
            <v>0</v>
          </cell>
          <cell r="K13471">
            <v>0</v>
          </cell>
          <cell r="L13471">
            <v>0</v>
          </cell>
          <cell r="M13471">
            <v>0</v>
          </cell>
          <cell r="N13471">
            <v>0</v>
          </cell>
        </row>
        <row r="13472">
          <cell r="A13472" t="str">
            <v>830.07.00.180-5100.17</v>
          </cell>
          <cell r="B13472" t="str">
            <v>830</v>
          </cell>
          <cell r="C13472" t="str">
            <v>07</v>
          </cell>
          <cell r="D13472" t="str">
            <v>00</v>
          </cell>
          <cell r="E13472" t="str">
            <v>180</v>
          </cell>
          <cell r="F13472" t="str">
            <v>5100.17</v>
          </cell>
          <cell r="G13472" t="str">
            <v>Benefits Other Post Employment Benefits</v>
          </cell>
          <cell r="H13472">
            <v>0</v>
          </cell>
          <cell r="I13472">
            <v>0</v>
          </cell>
          <cell r="J13472">
            <v>0</v>
          </cell>
          <cell r="K13472">
            <v>0</v>
          </cell>
          <cell r="L13472">
            <v>0</v>
          </cell>
          <cell r="M13472">
            <v>0</v>
          </cell>
          <cell r="N13472">
            <v>0</v>
          </cell>
        </row>
        <row r="13473">
          <cell r="A13473" t="str">
            <v>830.07.00.180-6000.01</v>
          </cell>
          <cell r="B13473" t="str">
            <v>830</v>
          </cell>
          <cell r="C13473" t="str">
            <v>07</v>
          </cell>
          <cell r="D13473" t="str">
            <v>00</v>
          </cell>
          <cell r="E13473" t="str">
            <v>180</v>
          </cell>
          <cell r="F13473" t="str">
            <v>6000.01</v>
          </cell>
          <cell r="G13473" t="str">
            <v>Professional Services General</v>
          </cell>
          <cell r="H13473">
            <v>17500</v>
          </cell>
          <cell r="I13473">
            <v>0</v>
          </cell>
          <cell r="J13473">
            <v>17500</v>
          </cell>
          <cell r="K13473">
            <v>0</v>
          </cell>
          <cell r="L13473">
            <v>0</v>
          </cell>
          <cell r="M13473">
            <v>0</v>
          </cell>
          <cell r="N13473">
            <v>17500</v>
          </cell>
        </row>
        <row r="13474">
          <cell r="A13474" t="str">
            <v>830.07.00.180-6200.02</v>
          </cell>
          <cell r="B13474" t="str">
            <v>830</v>
          </cell>
          <cell r="C13474" t="str">
            <v>07</v>
          </cell>
          <cell r="D13474" t="str">
            <v>00</v>
          </cell>
          <cell r="E13474" t="str">
            <v>180</v>
          </cell>
          <cell r="F13474" t="str">
            <v>6200.02</v>
          </cell>
          <cell r="G13474" t="str">
            <v>Supplies Special Department</v>
          </cell>
          <cell r="H13474">
            <v>2000</v>
          </cell>
          <cell r="I13474">
            <v>0</v>
          </cell>
          <cell r="J13474">
            <v>2000</v>
          </cell>
          <cell r="K13474">
            <v>0</v>
          </cell>
          <cell r="L13474">
            <v>0</v>
          </cell>
          <cell r="M13474">
            <v>1483.92</v>
          </cell>
          <cell r="N13474">
            <v>516.08000000000004</v>
          </cell>
        </row>
        <row r="13475">
          <cell r="A13475" t="str">
            <v>830.07.00.180-6200.09</v>
          </cell>
          <cell r="B13475" t="str">
            <v>830</v>
          </cell>
          <cell r="C13475" t="str">
            <v>07</v>
          </cell>
          <cell r="D13475" t="str">
            <v>00</v>
          </cell>
          <cell r="E13475" t="str">
            <v>180</v>
          </cell>
          <cell r="F13475" t="str">
            <v>6200.09</v>
          </cell>
          <cell r="G13475" t="str">
            <v>Supplies Data Processing</v>
          </cell>
          <cell r="H13475">
            <v>0</v>
          </cell>
          <cell r="I13475">
            <v>0</v>
          </cell>
          <cell r="J13475">
            <v>0</v>
          </cell>
          <cell r="K13475">
            <v>0</v>
          </cell>
          <cell r="L13475">
            <v>7701.09</v>
          </cell>
          <cell r="M13475">
            <v>0</v>
          </cell>
          <cell r="N13475">
            <v>-7701.09</v>
          </cell>
        </row>
        <row r="13476">
          <cell r="A13476" t="str">
            <v>830.07.00.180-6300.01</v>
          </cell>
          <cell r="B13476" t="str">
            <v>830</v>
          </cell>
          <cell r="C13476" t="str">
            <v>07</v>
          </cell>
          <cell r="D13476" t="str">
            <v>00</v>
          </cell>
          <cell r="E13476" t="str">
            <v>180</v>
          </cell>
          <cell r="F13476" t="str">
            <v>6300.01</v>
          </cell>
          <cell r="G13476" t="str">
            <v>Dues &amp; Subscriptions Memberships</v>
          </cell>
          <cell r="H13476">
            <v>3155</v>
          </cell>
          <cell r="I13476">
            <v>0</v>
          </cell>
          <cell r="J13476">
            <v>3155</v>
          </cell>
          <cell r="K13476">
            <v>0</v>
          </cell>
          <cell r="L13476">
            <v>0</v>
          </cell>
          <cell r="M13476">
            <v>0</v>
          </cell>
          <cell r="N13476">
            <v>3155</v>
          </cell>
        </row>
        <row r="13477">
          <cell r="A13477" t="str">
            <v>830.07.00.180-6350.01</v>
          </cell>
          <cell r="B13477" t="str">
            <v>830</v>
          </cell>
          <cell r="C13477" t="str">
            <v>07</v>
          </cell>
          <cell r="D13477" t="str">
            <v>00</v>
          </cell>
          <cell r="E13477" t="str">
            <v>180</v>
          </cell>
          <cell r="F13477" t="str">
            <v>6350.01</v>
          </cell>
          <cell r="G13477" t="str">
            <v>Maintenance Agreements &amp; Licenses License/Software Maintenance</v>
          </cell>
          <cell r="H13477">
            <v>61000</v>
          </cell>
          <cell r="I13477">
            <v>5305</v>
          </cell>
          <cell r="J13477">
            <v>66305</v>
          </cell>
          <cell r="K13477">
            <v>0</v>
          </cell>
          <cell r="L13477">
            <v>60000</v>
          </cell>
          <cell r="M13477">
            <v>6255</v>
          </cell>
          <cell r="N13477">
            <v>50</v>
          </cell>
        </row>
        <row r="13478">
          <cell r="A13478" t="str">
            <v>830.07.00.180-6350.02</v>
          </cell>
          <cell r="B13478" t="str">
            <v>830</v>
          </cell>
          <cell r="C13478" t="str">
            <v>07</v>
          </cell>
          <cell r="D13478" t="str">
            <v>00</v>
          </cell>
          <cell r="E13478" t="str">
            <v>180</v>
          </cell>
          <cell r="F13478" t="str">
            <v>6350.02</v>
          </cell>
          <cell r="G13478" t="str">
            <v>Maintenance Agreements &amp; Licenses Hardware Maintenance</v>
          </cell>
          <cell r="H13478">
            <v>1500</v>
          </cell>
          <cell r="I13478">
            <v>0</v>
          </cell>
          <cell r="J13478">
            <v>1500</v>
          </cell>
          <cell r="K13478">
            <v>0</v>
          </cell>
          <cell r="L13478">
            <v>0</v>
          </cell>
          <cell r="M13478">
            <v>0</v>
          </cell>
          <cell r="N13478">
            <v>1500</v>
          </cell>
        </row>
        <row r="13479">
          <cell r="A13479" t="str">
            <v>830.07.00.180-6400.04</v>
          </cell>
          <cell r="B13479" t="str">
            <v>830</v>
          </cell>
          <cell r="C13479" t="str">
            <v>07</v>
          </cell>
          <cell r="D13479" t="str">
            <v>00</v>
          </cell>
          <cell r="E13479" t="str">
            <v>180</v>
          </cell>
          <cell r="F13479" t="str">
            <v>6400.04</v>
          </cell>
          <cell r="G13479" t="str">
            <v>Repairs &amp; Maintenance Equipment Rental</v>
          </cell>
          <cell r="H13479">
            <v>0</v>
          </cell>
          <cell r="I13479">
            <v>0</v>
          </cell>
          <cell r="J13479">
            <v>0</v>
          </cell>
          <cell r="K13479">
            <v>0</v>
          </cell>
          <cell r="L13479">
            <v>0</v>
          </cell>
          <cell r="M13479">
            <v>7701.1</v>
          </cell>
          <cell r="N13479">
            <v>-7701.1</v>
          </cell>
        </row>
        <row r="13480">
          <cell r="A13480" t="str">
            <v>830.07.00.180-6600.04</v>
          </cell>
          <cell r="B13480" t="str">
            <v>830</v>
          </cell>
          <cell r="C13480" t="str">
            <v>07</v>
          </cell>
          <cell r="D13480" t="str">
            <v>00</v>
          </cell>
          <cell r="E13480" t="str">
            <v>180</v>
          </cell>
          <cell r="F13480" t="str">
            <v>6600.04</v>
          </cell>
          <cell r="G13480" t="str">
            <v>Administrative Expenses Training/Conferences</v>
          </cell>
          <cell r="H13480">
            <v>13495</v>
          </cell>
          <cell r="I13480">
            <v>0</v>
          </cell>
          <cell r="J13480">
            <v>13495</v>
          </cell>
          <cell r="K13480">
            <v>0</v>
          </cell>
          <cell r="L13480">
            <v>0</v>
          </cell>
          <cell r="M13480">
            <v>0</v>
          </cell>
          <cell r="N13480">
            <v>13495</v>
          </cell>
        </row>
        <row r="13481">
          <cell r="A13481" t="str">
            <v>830.07.00.180-6600.07</v>
          </cell>
          <cell r="B13481" t="str">
            <v>830</v>
          </cell>
          <cell r="C13481" t="str">
            <v>07</v>
          </cell>
          <cell r="D13481" t="str">
            <v>00</v>
          </cell>
          <cell r="E13481" t="str">
            <v>180</v>
          </cell>
          <cell r="F13481" t="str">
            <v>6600.07</v>
          </cell>
          <cell r="G13481" t="str">
            <v>Administrative Expenses Employee Recruitment</v>
          </cell>
          <cell r="H13481">
            <v>0</v>
          </cell>
          <cell r="I13481">
            <v>0</v>
          </cell>
          <cell r="J13481">
            <v>0</v>
          </cell>
          <cell r="K13481">
            <v>0</v>
          </cell>
          <cell r="L13481">
            <v>0</v>
          </cell>
          <cell r="M13481">
            <v>0</v>
          </cell>
          <cell r="N13481">
            <v>0</v>
          </cell>
        </row>
        <row r="13482">
          <cell r="A13482" t="str">
            <v>830.07.00.180-7000.27</v>
          </cell>
          <cell r="B13482" t="str">
            <v>830</v>
          </cell>
          <cell r="C13482" t="str">
            <v>07</v>
          </cell>
          <cell r="D13482" t="str">
            <v>00</v>
          </cell>
          <cell r="E13482" t="str">
            <v>180</v>
          </cell>
          <cell r="F13482" t="str">
            <v>7000.27</v>
          </cell>
          <cell r="G13482" t="str">
            <v>Capital Outlay Information Technology</v>
          </cell>
          <cell r="H13482">
            <v>0</v>
          </cell>
          <cell r="I13482">
            <v>0</v>
          </cell>
          <cell r="J13482">
            <v>0</v>
          </cell>
          <cell r="K13482">
            <v>0</v>
          </cell>
          <cell r="L13482">
            <v>0</v>
          </cell>
          <cell r="M13482">
            <v>0</v>
          </cell>
          <cell r="N13482">
            <v>0</v>
          </cell>
        </row>
        <row r="13483">
          <cell r="A13483" t="str">
            <v>830.07.00.900-6200.09</v>
          </cell>
          <cell r="B13483" t="str">
            <v>830</v>
          </cell>
          <cell r="C13483" t="str">
            <v>07</v>
          </cell>
          <cell r="D13483" t="str">
            <v>00</v>
          </cell>
          <cell r="E13483" t="str">
            <v>900</v>
          </cell>
          <cell r="F13483" t="str">
            <v>6200.09</v>
          </cell>
          <cell r="G13483" t="str">
            <v>Supplies Data Processing</v>
          </cell>
          <cell r="H13483">
            <v>0</v>
          </cell>
          <cell r="I13483">
            <v>0</v>
          </cell>
          <cell r="J13483">
            <v>0</v>
          </cell>
          <cell r="K13483">
            <v>0</v>
          </cell>
          <cell r="L13483">
            <v>0</v>
          </cell>
          <cell r="M13483">
            <v>0</v>
          </cell>
          <cell r="N13483">
            <v>0</v>
          </cell>
        </row>
        <row r="13484">
          <cell r="A13484" t="str">
            <v>830.07.00.900-6400.04</v>
          </cell>
          <cell r="B13484" t="str">
            <v>830</v>
          </cell>
          <cell r="C13484" t="str">
            <v>07</v>
          </cell>
          <cell r="D13484" t="str">
            <v>00</v>
          </cell>
          <cell r="E13484" t="str">
            <v>900</v>
          </cell>
          <cell r="F13484" t="str">
            <v>6400.04</v>
          </cell>
          <cell r="G13484" t="str">
            <v>Repairs &amp; Maintenance Equipment Rental</v>
          </cell>
          <cell r="H13484">
            <v>0</v>
          </cell>
          <cell r="I13484">
            <v>0</v>
          </cell>
          <cell r="J13484">
            <v>0</v>
          </cell>
          <cell r="K13484">
            <v>0</v>
          </cell>
          <cell r="L13484">
            <v>0</v>
          </cell>
          <cell r="M13484">
            <v>0</v>
          </cell>
          <cell r="N13484">
            <v>0</v>
          </cell>
        </row>
        <row r="13485">
          <cell r="A13485" t="str">
            <v>830.07.00.900-7000.02</v>
          </cell>
          <cell r="B13485" t="str">
            <v>830</v>
          </cell>
          <cell r="C13485" t="str">
            <v>07</v>
          </cell>
          <cell r="D13485" t="str">
            <v>00</v>
          </cell>
          <cell r="E13485" t="str">
            <v>900</v>
          </cell>
          <cell r="F13485" t="str">
            <v>7000.02</v>
          </cell>
          <cell r="G13485" t="str">
            <v>Capital Outlay Vehicles-Major</v>
          </cell>
          <cell r="H13485">
            <v>0</v>
          </cell>
          <cell r="I13485">
            <v>0</v>
          </cell>
          <cell r="J13485">
            <v>0</v>
          </cell>
          <cell r="K13485">
            <v>0</v>
          </cell>
          <cell r="L13485">
            <v>0</v>
          </cell>
          <cell r="M13485">
            <v>0</v>
          </cell>
          <cell r="N13485">
            <v>0</v>
          </cell>
        </row>
        <row r="13486">
          <cell r="A13486" t="str">
            <v>830.07.00.900-7000.03</v>
          </cell>
          <cell r="B13486" t="str">
            <v>830</v>
          </cell>
          <cell r="C13486" t="str">
            <v>07</v>
          </cell>
          <cell r="D13486" t="str">
            <v>00</v>
          </cell>
          <cell r="E13486" t="str">
            <v>900</v>
          </cell>
          <cell r="F13486" t="str">
            <v>7000.03</v>
          </cell>
          <cell r="G13486" t="str">
            <v>Capital Outlay Operations Equip-Minor</v>
          </cell>
          <cell r="H13486">
            <v>0</v>
          </cell>
          <cell r="I13486">
            <v>0</v>
          </cell>
          <cell r="J13486">
            <v>0</v>
          </cell>
          <cell r="K13486">
            <v>0</v>
          </cell>
          <cell r="L13486">
            <v>0</v>
          </cell>
          <cell r="M13486">
            <v>0</v>
          </cell>
          <cell r="N13486">
            <v>0</v>
          </cell>
        </row>
        <row r="13487">
          <cell r="A13487" t="str">
            <v>830.07.00.900-7000.08</v>
          </cell>
          <cell r="B13487" t="str">
            <v>830</v>
          </cell>
          <cell r="C13487" t="str">
            <v>07</v>
          </cell>
          <cell r="D13487" t="str">
            <v>00</v>
          </cell>
          <cell r="E13487" t="str">
            <v>900</v>
          </cell>
          <cell r="F13487" t="str">
            <v>7000.08</v>
          </cell>
          <cell r="G13487" t="str">
            <v>Capital Outlay Computer Software</v>
          </cell>
          <cell r="H13487">
            <v>0</v>
          </cell>
          <cell r="I13487">
            <v>0</v>
          </cell>
          <cell r="J13487">
            <v>0</v>
          </cell>
          <cell r="K13487">
            <v>0</v>
          </cell>
          <cell r="L13487">
            <v>0</v>
          </cell>
          <cell r="M13487">
            <v>0</v>
          </cell>
          <cell r="N13487">
            <v>0</v>
          </cell>
        </row>
        <row r="13488">
          <cell r="A13488" t="str">
            <v>830.07.00.900-7000.27</v>
          </cell>
          <cell r="B13488" t="str">
            <v>830</v>
          </cell>
          <cell r="C13488" t="str">
            <v>07</v>
          </cell>
          <cell r="D13488" t="str">
            <v>00</v>
          </cell>
          <cell r="E13488" t="str">
            <v>900</v>
          </cell>
          <cell r="F13488" t="str">
            <v>7000.27</v>
          </cell>
          <cell r="G13488" t="str">
            <v>Capital Outlay Information Technology</v>
          </cell>
          <cell r="H13488">
            <v>0</v>
          </cell>
          <cell r="I13488">
            <v>0</v>
          </cell>
          <cell r="J13488">
            <v>0</v>
          </cell>
          <cell r="K13488">
            <v>0</v>
          </cell>
          <cell r="L13488">
            <v>0</v>
          </cell>
          <cell r="M13488">
            <v>0</v>
          </cell>
          <cell r="N13488">
            <v>0</v>
          </cell>
        </row>
        <row r="13489">
          <cell r="A13489" t="str">
            <v>830.07.00.900-7000.99</v>
          </cell>
          <cell r="B13489" t="str">
            <v>830</v>
          </cell>
          <cell r="C13489" t="str">
            <v>07</v>
          </cell>
          <cell r="D13489" t="str">
            <v>00</v>
          </cell>
          <cell r="E13489" t="str">
            <v>900</v>
          </cell>
          <cell r="F13489" t="str">
            <v>7000.99</v>
          </cell>
          <cell r="G13489" t="str">
            <v>Capital Outlay General</v>
          </cell>
          <cell r="H13489">
            <v>15000</v>
          </cell>
          <cell r="I13489">
            <v>0</v>
          </cell>
          <cell r="J13489">
            <v>15000</v>
          </cell>
          <cell r="K13489">
            <v>0</v>
          </cell>
          <cell r="L13489">
            <v>0</v>
          </cell>
          <cell r="M13489">
            <v>0</v>
          </cell>
          <cell r="N13489">
            <v>15000</v>
          </cell>
        </row>
        <row r="13490">
          <cell r="A13490" t="str">
            <v>830.07.00.900-8000.99</v>
          </cell>
          <cell r="B13490" t="str">
            <v>830</v>
          </cell>
          <cell r="C13490" t="str">
            <v>07</v>
          </cell>
          <cell r="D13490" t="str">
            <v>00</v>
          </cell>
          <cell r="E13490" t="str">
            <v>900</v>
          </cell>
          <cell r="F13490" t="str">
            <v>8000.99</v>
          </cell>
          <cell r="G13490" t="str">
            <v>Capital Improvements-General Government General</v>
          </cell>
          <cell r="H13490">
            <v>0</v>
          </cell>
          <cell r="I13490">
            <v>0</v>
          </cell>
          <cell r="J13490">
            <v>0</v>
          </cell>
          <cell r="K13490">
            <v>0</v>
          </cell>
          <cell r="L13490">
            <v>0</v>
          </cell>
          <cell r="M13490">
            <v>0</v>
          </cell>
          <cell r="N13490">
            <v>0</v>
          </cell>
        </row>
        <row r="13491">
          <cell r="A13491" t="str">
            <v>830.11.00.900-6200.09</v>
          </cell>
          <cell r="B13491" t="str">
            <v>830</v>
          </cell>
          <cell r="C13491" t="str">
            <v>11</v>
          </cell>
          <cell r="D13491" t="str">
            <v>00</v>
          </cell>
          <cell r="E13491" t="str">
            <v>900</v>
          </cell>
          <cell r="F13491" t="str">
            <v>6200.09</v>
          </cell>
          <cell r="G13491" t="str">
            <v>Supplies Data Processing</v>
          </cell>
          <cell r="H13491">
            <v>0</v>
          </cell>
          <cell r="I13491">
            <v>0</v>
          </cell>
          <cell r="J13491">
            <v>0</v>
          </cell>
          <cell r="K13491">
            <v>0</v>
          </cell>
          <cell r="L13491">
            <v>0</v>
          </cell>
          <cell r="M13491">
            <v>0</v>
          </cell>
          <cell r="N13491">
            <v>0</v>
          </cell>
        </row>
        <row r="13492">
          <cell r="A13492" t="str">
            <v>830.11.00.900-6400.04</v>
          </cell>
          <cell r="B13492" t="str">
            <v>830</v>
          </cell>
          <cell r="C13492" t="str">
            <v>11</v>
          </cell>
          <cell r="D13492" t="str">
            <v>00</v>
          </cell>
          <cell r="E13492" t="str">
            <v>900</v>
          </cell>
          <cell r="F13492" t="str">
            <v>6400.04</v>
          </cell>
          <cell r="G13492" t="str">
            <v>Repairs &amp; Maintenance Equipment Rental</v>
          </cell>
          <cell r="H13492">
            <v>0</v>
          </cell>
          <cell r="I13492">
            <v>0</v>
          </cell>
          <cell r="J13492">
            <v>0</v>
          </cell>
          <cell r="K13492">
            <v>0</v>
          </cell>
          <cell r="L13492">
            <v>0</v>
          </cell>
          <cell r="M13492">
            <v>0</v>
          </cell>
          <cell r="N13492">
            <v>0</v>
          </cell>
        </row>
        <row r="13493">
          <cell r="A13493" t="str">
            <v>830.11.00.900-7000.27</v>
          </cell>
          <cell r="B13493" t="str">
            <v>830</v>
          </cell>
          <cell r="C13493" t="str">
            <v>11</v>
          </cell>
          <cell r="D13493" t="str">
            <v>00</v>
          </cell>
          <cell r="E13493" t="str">
            <v>900</v>
          </cell>
          <cell r="F13493" t="str">
            <v>7000.27</v>
          </cell>
          <cell r="G13493" t="str">
            <v>Capital Outlay Information Technology</v>
          </cell>
          <cell r="H13493">
            <v>0</v>
          </cell>
          <cell r="I13493">
            <v>0</v>
          </cell>
          <cell r="J13493">
            <v>0</v>
          </cell>
          <cell r="K13493">
            <v>0</v>
          </cell>
          <cell r="L13493">
            <v>0</v>
          </cell>
          <cell r="M13493">
            <v>0</v>
          </cell>
          <cell r="N13493">
            <v>0</v>
          </cell>
        </row>
        <row r="13494">
          <cell r="A13494" t="str">
            <v>830.11.10.900-6200.09</v>
          </cell>
          <cell r="B13494" t="str">
            <v>830</v>
          </cell>
          <cell r="C13494" t="str">
            <v>11</v>
          </cell>
          <cell r="D13494" t="str">
            <v>10</v>
          </cell>
          <cell r="E13494" t="str">
            <v>900</v>
          </cell>
          <cell r="F13494" t="str">
            <v>6200.09</v>
          </cell>
          <cell r="G13494" t="str">
            <v>Supplies Data Processing</v>
          </cell>
          <cell r="H13494">
            <v>0</v>
          </cell>
          <cell r="I13494">
            <v>0</v>
          </cell>
          <cell r="J13494">
            <v>0</v>
          </cell>
          <cell r="K13494">
            <v>0</v>
          </cell>
          <cell r="L13494">
            <v>0</v>
          </cell>
          <cell r="M13494">
            <v>0</v>
          </cell>
          <cell r="N13494">
            <v>0</v>
          </cell>
        </row>
        <row r="13495">
          <cell r="A13495" t="str">
            <v>830.11.10.900-6400.04</v>
          </cell>
          <cell r="B13495" t="str">
            <v>830</v>
          </cell>
          <cell r="C13495" t="str">
            <v>11</v>
          </cell>
          <cell r="D13495" t="str">
            <v>10</v>
          </cell>
          <cell r="E13495" t="str">
            <v>900</v>
          </cell>
          <cell r="F13495" t="str">
            <v>6400.04</v>
          </cell>
          <cell r="G13495" t="str">
            <v>Repairs &amp; Maintenance Equipment Rental</v>
          </cell>
          <cell r="H13495">
            <v>0</v>
          </cell>
          <cell r="I13495">
            <v>0</v>
          </cell>
          <cell r="J13495">
            <v>0</v>
          </cell>
          <cell r="K13495">
            <v>0</v>
          </cell>
          <cell r="L13495">
            <v>0</v>
          </cell>
          <cell r="M13495">
            <v>0</v>
          </cell>
          <cell r="N13495">
            <v>0</v>
          </cell>
        </row>
        <row r="13496">
          <cell r="A13496" t="str">
            <v>830.11.10.900-7000.27</v>
          </cell>
          <cell r="B13496" t="str">
            <v>830</v>
          </cell>
          <cell r="C13496" t="str">
            <v>11</v>
          </cell>
          <cell r="D13496" t="str">
            <v>10</v>
          </cell>
          <cell r="E13496" t="str">
            <v>900</v>
          </cell>
          <cell r="F13496" t="str">
            <v>7000.27</v>
          </cell>
          <cell r="G13496" t="str">
            <v>Capital Outlay Information Technology</v>
          </cell>
          <cell r="H13496">
            <v>0</v>
          </cell>
          <cell r="I13496">
            <v>0</v>
          </cell>
          <cell r="J13496">
            <v>0</v>
          </cell>
          <cell r="K13496">
            <v>0</v>
          </cell>
          <cell r="L13496">
            <v>0</v>
          </cell>
          <cell r="M13496">
            <v>0</v>
          </cell>
          <cell r="N13496">
            <v>0</v>
          </cell>
        </row>
        <row r="13497">
          <cell r="A13497" t="str">
            <v>830.13.00.900-6200.09</v>
          </cell>
          <cell r="B13497" t="str">
            <v>830</v>
          </cell>
          <cell r="C13497" t="str">
            <v>13</v>
          </cell>
          <cell r="D13497" t="str">
            <v>00</v>
          </cell>
          <cell r="E13497" t="str">
            <v>900</v>
          </cell>
          <cell r="F13497" t="str">
            <v>6200.09</v>
          </cell>
          <cell r="G13497" t="str">
            <v>Supplies Data Processing</v>
          </cell>
          <cell r="H13497">
            <v>0</v>
          </cell>
          <cell r="I13497">
            <v>0</v>
          </cell>
          <cell r="J13497">
            <v>0</v>
          </cell>
          <cell r="K13497">
            <v>0</v>
          </cell>
          <cell r="L13497">
            <v>0</v>
          </cell>
          <cell r="M13497">
            <v>0</v>
          </cell>
          <cell r="N13497">
            <v>0</v>
          </cell>
        </row>
        <row r="13498">
          <cell r="A13498" t="str">
            <v>830.13.00.900-6400.04</v>
          </cell>
          <cell r="B13498" t="str">
            <v>830</v>
          </cell>
          <cell r="C13498" t="str">
            <v>13</v>
          </cell>
          <cell r="D13498" t="str">
            <v>00</v>
          </cell>
          <cell r="E13498" t="str">
            <v>900</v>
          </cell>
          <cell r="F13498" t="str">
            <v>6400.04</v>
          </cell>
          <cell r="G13498" t="str">
            <v>Repairs &amp; Maintenance Equipment Rental</v>
          </cell>
          <cell r="H13498">
            <v>0</v>
          </cell>
          <cell r="I13498">
            <v>0</v>
          </cell>
          <cell r="J13498">
            <v>0</v>
          </cell>
          <cell r="K13498">
            <v>0</v>
          </cell>
          <cell r="L13498">
            <v>0</v>
          </cell>
          <cell r="M13498">
            <v>0</v>
          </cell>
          <cell r="N13498">
            <v>0</v>
          </cell>
        </row>
        <row r="13499">
          <cell r="A13499" t="str">
            <v>830.13.00.900-7000.27</v>
          </cell>
          <cell r="B13499" t="str">
            <v>830</v>
          </cell>
          <cell r="C13499" t="str">
            <v>13</v>
          </cell>
          <cell r="D13499" t="str">
            <v>00</v>
          </cell>
          <cell r="E13499" t="str">
            <v>900</v>
          </cell>
          <cell r="F13499" t="str">
            <v>7000.27</v>
          </cell>
          <cell r="G13499" t="str">
            <v>Capital Outlay Information Technology</v>
          </cell>
          <cell r="H13499">
            <v>0</v>
          </cell>
          <cell r="I13499">
            <v>0</v>
          </cell>
          <cell r="J13499">
            <v>0</v>
          </cell>
          <cell r="K13499">
            <v>0</v>
          </cell>
          <cell r="L13499">
            <v>0</v>
          </cell>
          <cell r="M13499">
            <v>0</v>
          </cell>
          <cell r="N13499">
            <v>0</v>
          </cell>
        </row>
        <row r="13500">
          <cell r="A13500" t="str">
            <v>830.20.00.900-6200.09</v>
          </cell>
          <cell r="B13500" t="str">
            <v>830</v>
          </cell>
          <cell r="C13500" t="str">
            <v>20</v>
          </cell>
          <cell r="D13500" t="str">
            <v>00</v>
          </cell>
          <cell r="E13500" t="str">
            <v>900</v>
          </cell>
          <cell r="F13500" t="str">
            <v>6200.09</v>
          </cell>
          <cell r="G13500" t="str">
            <v>Supplies Data Processing</v>
          </cell>
          <cell r="H13500">
            <v>0</v>
          </cell>
          <cell r="I13500">
            <v>0</v>
          </cell>
          <cell r="J13500">
            <v>0</v>
          </cell>
          <cell r="K13500">
            <v>0</v>
          </cell>
          <cell r="L13500">
            <v>0</v>
          </cell>
          <cell r="M13500">
            <v>0</v>
          </cell>
          <cell r="N13500">
            <v>0</v>
          </cell>
        </row>
        <row r="13501">
          <cell r="A13501" t="str">
            <v>830.20.00.900-6400.04</v>
          </cell>
          <cell r="B13501" t="str">
            <v>830</v>
          </cell>
          <cell r="C13501" t="str">
            <v>20</v>
          </cell>
          <cell r="D13501" t="str">
            <v>00</v>
          </cell>
          <cell r="E13501" t="str">
            <v>900</v>
          </cell>
          <cell r="F13501" t="str">
            <v>6400.04</v>
          </cell>
          <cell r="G13501" t="str">
            <v>Repairs &amp; Maintenance Equipment Rental</v>
          </cell>
          <cell r="H13501">
            <v>0</v>
          </cell>
          <cell r="I13501">
            <v>0</v>
          </cell>
          <cell r="J13501">
            <v>0</v>
          </cell>
          <cell r="K13501">
            <v>0</v>
          </cell>
          <cell r="L13501">
            <v>0</v>
          </cell>
          <cell r="M13501">
            <v>0</v>
          </cell>
          <cell r="N13501">
            <v>0</v>
          </cell>
        </row>
        <row r="13502">
          <cell r="A13502" t="str">
            <v>830.20.00.900-7000.27</v>
          </cell>
          <cell r="B13502" t="str">
            <v>830</v>
          </cell>
          <cell r="C13502" t="str">
            <v>20</v>
          </cell>
          <cell r="D13502" t="str">
            <v>00</v>
          </cell>
          <cell r="E13502" t="str">
            <v>900</v>
          </cell>
          <cell r="F13502" t="str">
            <v>7000.27</v>
          </cell>
          <cell r="G13502" t="str">
            <v>Capital Outlay Information Technology</v>
          </cell>
          <cell r="H13502">
            <v>0</v>
          </cell>
          <cell r="I13502">
            <v>0</v>
          </cell>
          <cell r="J13502">
            <v>0</v>
          </cell>
          <cell r="K13502">
            <v>0</v>
          </cell>
          <cell r="L13502">
            <v>0</v>
          </cell>
          <cell r="M13502">
            <v>0</v>
          </cell>
          <cell r="N13502">
            <v>0</v>
          </cell>
        </row>
        <row r="13503">
          <cell r="A13503" t="str">
            <v>830.20.20.310-6200.09</v>
          </cell>
          <cell r="B13503" t="str">
            <v>830</v>
          </cell>
          <cell r="C13503" t="str">
            <v>20</v>
          </cell>
          <cell r="D13503" t="str">
            <v>20</v>
          </cell>
          <cell r="E13503" t="str">
            <v>310</v>
          </cell>
          <cell r="F13503" t="str">
            <v>6200.09</v>
          </cell>
          <cell r="G13503" t="str">
            <v>Supplies Data Processing</v>
          </cell>
          <cell r="H13503">
            <v>0</v>
          </cell>
          <cell r="I13503">
            <v>0</v>
          </cell>
          <cell r="J13503">
            <v>0</v>
          </cell>
          <cell r="K13503">
            <v>0</v>
          </cell>
          <cell r="L13503">
            <v>0</v>
          </cell>
          <cell r="M13503">
            <v>0</v>
          </cell>
          <cell r="N13503">
            <v>0</v>
          </cell>
        </row>
        <row r="13504">
          <cell r="A13504" t="str">
            <v>830.20.20.310-6400.04</v>
          </cell>
          <cell r="B13504" t="str">
            <v>830</v>
          </cell>
          <cell r="C13504" t="str">
            <v>20</v>
          </cell>
          <cell r="D13504" t="str">
            <v>20</v>
          </cell>
          <cell r="E13504" t="str">
            <v>310</v>
          </cell>
          <cell r="F13504" t="str">
            <v>6400.04</v>
          </cell>
          <cell r="G13504" t="str">
            <v>Repairs &amp; Maintenance Equipment Rental</v>
          </cell>
          <cell r="H13504">
            <v>0</v>
          </cell>
          <cell r="I13504">
            <v>0</v>
          </cell>
          <cell r="J13504">
            <v>0</v>
          </cell>
          <cell r="K13504">
            <v>0</v>
          </cell>
          <cell r="L13504">
            <v>0</v>
          </cell>
          <cell r="M13504">
            <v>0</v>
          </cell>
          <cell r="N13504">
            <v>0</v>
          </cell>
        </row>
        <row r="13505">
          <cell r="A13505" t="str">
            <v>830.30.00.900-6200.09</v>
          </cell>
          <cell r="B13505" t="str">
            <v>830</v>
          </cell>
          <cell r="C13505" t="str">
            <v>30</v>
          </cell>
          <cell r="D13505" t="str">
            <v>00</v>
          </cell>
          <cell r="E13505" t="str">
            <v>900</v>
          </cell>
          <cell r="F13505" t="str">
            <v>6200.09</v>
          </cell>
          <cell r="G13505" t="str">
            <v>Supplies Data Processing</v>
          </cell>
          <cell r="H13505">
            <v>0</v>
          </cell>
          <cell r="I13505">
            <v>0</v>
          </cell>
          <cell r="J13505">
            <v>0</v>
          </cell>
          <cell r="K13505">
            <v>0</v>
          </cell>
          <cell r="L13505">
            <v>0</v>
          </cell>
          <cell r="M13505">
            <v>0</v>
          </cell>
          <cell r="N13505">
            <v>0</v>
          </cell>
        </row>
        <row r="13506">
          <cell r="A13506" t="str">
            <v>830.30.00.900-6400.04</v>
          </cell>
          <cell r="B13506" t="str">
            <v>830</v>
          </cell>
          <cell r="C13506" t="str">
            <v>30</v>
          </cell>
          <cell r="D13506" t="str">
            <v>00</v>
          </cell>
          <cell r="E13506" t="str">
            <v>900</v>
          </cell>
          <cell r="F13506" t="str">
            <v>6400.04</v>
          </cell>
          <cell r="G13506" t="str">
            <v>Repairs &amp; Maintenance Equipment Rental</v>
          </cell>
          <cell r="H13506">
            <v>0</v>
          </cell>
          <cell r="I13506">
            <v>0</v>
          </cell>
          <cell r="J13506">
            <v>0</v>
          </cell>
          <cell r="K13506">
            <v>0</v>
          </cell>
          <cell r="L13506">
            <v>0</v>
          </cell>
          <cell r="M13506">
            <v>0</v>
          </cell>
          <cell r="N13506">
            <v>0</v>
          </cell>
        </row>
        <row r="13507">
          <cell r="A13507" t="str">
            <v>830.30.00.900-7000.27</v>
          </cell>
          <cell r="B13507" t="str">
            <v>830</v>
          </cell>
          <cell r="C13507" t="str">
            <v>30</v>
          </cell>
          <cell r="D13507" t="str">
            <v>00</v>
          </cell>
          <cell r="E13507" t="str">
            <v>900</v>
          </cell>
          <cell r="F13507" t="str">
            <v>7000.27</v>
          </cell>
          <cell r="G13507" t="str">
            <v>Capital Outlay Information Technology</v>
          </cell>
          <cell r="H13507">
            <v>0</v>
          </cell>
          <cell r="I13507">
            <v>0</v>
          </cell>
          <cell r="J13507">
            <v>0</v>
          </cell>
          <cell r="K13507">
            <v>0</v>
          </cell>
          <cell r="L13507">
            <v>0</v>
          </cell>
          <cell r="M13507">
            <v>0</v>
          </cell>
          <cell r="N13507">
            <v>0</v>
          </cell>
        </row>
        <row r="13508">
          <cell r="A13508" t="str">
            <v>830.30.45.900-6200.09</v>
          </cell>
          <cell r="B13508" t="str">
            <v>830</v>
          </cell>
          <cell r="C13508" t="str">
            <v>30</v>
          </cell>
          <cell r="D13508" t="str">
            <v>45</v>
          </cell>
          <cell r="E13508" t="str">
            <v>900</v>
          </cell>
          <cell r="F13508" t="str">
            <v>6200.09</v>
          </cell>
          <cell r="G13508" t="str">
            <v>Supplies Data Processing</v>
          </cell>
          <cell r="H13508">
            <v>0</v>
          </cell>
          <cell r="I13508">
            <v>0</v>
          </cell>
          <cell r="J13508">
            <v>0</v>
          </cell>
          <cell r="K13508">
            <v>0</v>
          </cell>
          <cell r="L13508">
            <v>0</v>
          </cell>
          <cell r="M13508">
            <v>0</v>
          </cell>
          <cell r="N13508">
            <v>0</v>
          </cell>
        </row>
        <row r="13509">
          <cell r="A13509" t="str">
            <v>830.30.45.900-6400.04</v>
          </cell>
          <cell r="B13509" t="str">
            <v>830</v>
          </cell>
          <cell r="C13509" t="str">
            <v>30</v>
          </cell>
          <cell r="D13509" t="str">
            <v>45</v>
          </cell>
          <cell r="E13509" t="str">
            <v>900</v>
          </cell>
          <cell r="F13509" t="str">
            <v>6400.04</v>
          </cell>
          <cell r="G13509" t="str">
            <v>Repairs &amp; Maintenance Equipment Rental</v>
          </cell>
          <cell r="H13509">
            <v>0</v>
          </cell>
          <cell r="I13509">
            <v>0</v>
          </cell>
          <cell r="J13509">
            <v>0</v>
          </cell>
          <cell r="K13509">
            <v>0</v>
          </cell>
          <cell r="L13509">
            <v>0</v>
          </cell>
          <cell r="M13509">
            <v>0</v>
          </cell>
          <cell r="N13509">
            <v>0</v>
          </cell>
        </row>
        <row r="13510">
          <cell r="A13510" t="str">
            <v>830.30.45.900-7000.27</v>
          </cell>
          <cell r="B13510" t="str">
            <v>830</v>
          </cell>
          <cell r="C13510" t="str">
            <v>30</v>
          </cell>
          <cell r="D13510" t="str">
            <v>45</v>
          </cell>
          <cell r="E13510" t="str">
            <v>900</v>
          </cell>
          <cell r="F13510" t="str">
            <v>7000.27</v>
          </cell>
          <cell r="G13510" t="str">
            <v>Capital Outlay Information Technology</v>
          </cell>
          <cell r="H13510">
            <v>0</v>
          </cell>
          <cell r="I13510">
            <v>0</v>
          </cell>
          <cell r="J13510">
            <v>0</v>
          </cell>
          <cell r="K13510">
            <v>0</v>
          </cell>
          <cell r="L13510">
            <v>0</v>
          </cell>
          <cell r="M13510">
            <v>0</v>
          </cell>
          <cell r="N13510">
            <v>0</v>
          </cell>
        </row>
        <row r="13511">
          <cell r="A13511" t="str">
            <v>830.40.50.900-6200.09</v>
          </cell>
          <cell r="B13511" t="str">
            <v>830</v>
          </cell>
          <cell r="C13511" t="str">
            <v>40</v>
          </cell>
          <cell r="D13511" t="str">
            <v>50</v>
          </cell>
          <cell r="E13511" t="str">
            <v>900</v>
          </cell>
          <cell r="F13511" t="str">
            <v>6200.09</v>
          </cell>
          <cell r="G13511" t="str">
            <v>Supplies Data Processing</v>
          </cell>
          <cell r="H13511">
            <v>0</v>
          </cell>
          <cell r="I13511">
            <v>0</v>
          </cell>
          <cell r="J13511">
            <v>0</v>
          </cell>
          <cell r="K13511">
            <v>0</v>
          </cell>
          <cell r="L13511">
            <v>0</v>
          </cell>
          <cell r="M13511">
            <v>0</v>
          </cell>
          <cell r="N13511">
            <v>0</v>
          </cell>
        </row>
        <row r="13512">
          <cell r="A13512" t="str">
            <v>830.40.50.900-6400.04</v>
          </cell>
          <cell r="B13512" t="str">
            <v>830</v>
          </cell>
          <cell r="C13512" t="str">
            <v>40</v>
          </cell>
          <cell r="D13512" t="str">
            <v>50</v>
          </cell>
          <cell r="E13512" t="str">
            <v>900</v>
          </cell>
          <cell r="F13512" t="str">
            <v>6400.04</v>
          </cell>
          <cell r="G13512" t="str">
            <v>Repairs &amp; Maintenance Equipment Rental</v>
          </cell>
          <cell r="H13512">
            <v>0</v>
          </cell>
          <cell r="I13512">
            <v>0</v>
          </cell>
          <cell r="J13512">
            <v>0</v>
          </cell>
          <cell r="K13512">
            <v>0</v>
          </cell>
          <cell r="L13512">
            <v>0</v>
          </cell>
          <cell r="M13512">
            <v>0</v>
          </cell>
          <cell r="N13512">
            <v>0</v>
          </cell>
        </row>
        <row r="13513">
          <cell r="A13513" t="str">
            <v>830.40.50.900-7000.27</v>
          </cell>
          <cell r="B13513" t="str">
            <v>830</v>
          </cell>
          <cell r="C13513" t="str">
            <v>40</v>
          </cell>
          <cell r="D13513" t="str">
            <v>50</v>
          </cell>
          <cell r="E13513" t="str">
            <v>900</v>
          </cell>
          <cell r="F13513" t="str">
            <v>7000.27</v>
          </cell>
          <cell r="G13513" t="str">
            <v>Capital Outlay Information Technology</v>
          </cell>
          <cell r="H13513">
            <v>0</v>
          </cell>
          <cell r="I13513">
            <v>0</v>
          </cell>
          <cell r="J13513">
            <v>0</v>
          </cell>
          <cell r="K13513">
            <v>0</v>
          </cell>
          <cell r="L13513">
            <v>0</v>
          </cell>
          <cell r="M13513">
            <v>0</v>
          </cell>
          <cell r="N13513">
            <v>0</v>
          </cell>
        </row>
        <row r="13514">
          <cell r="A13514" t="str">
            <v>830.40.55.900-6200.09</v>
          </cell>
          <cell r="B13514" t="str">
            <v>830</v>
          </cell>
          <cell r="C13514" t="str">
            <v>40</v>
          </cell>
          <cell r="D13514" t="str">
            <v>55</v>
          </cell>
          <cell r="E13514" t="str">
            <v>900</v>
          </cell>
          <cell r="F13514" t="str">
            <v>6200.09</v>
          </cell>
          <cell r="G13514" t="str">
            <v>Supplies Data Processing</v>
          </cell>
          <cell r="H13514">
            <v>0</v>
          </cell>
          <cell r="I13514">
            <v>0</v>
          </cell>
          <cell r="J13514">
            <v>0</v>
          </cell>
          <cell r="K13514">
            <v>0</v>
          </cell>
          <cell r="L13514">
            <v>0</v>
          </cell>
          <cell r="M13514">
            <v>0</v>
          </cell>
          <cell r="N13514">
            <v>0</v>
          </cell>
        </row>
        <row r="13515">
          <cell r="A13515" t="str">
            <v>830.40.55.900-6400.04</v>
          </cell>
          <cell r="B13515" t="str">
            <v>830</v>
          </cell>
          <cell r="C13515" t="str">
            <v>40</v>
          </cell>
          <cell r="D13515" t="str">
            <v>55</v>
          </cell>
          <cell r="E13515" t="str">
            <v>900</v>
          </cell>
          <cell r="F13515" t="str">
            <v>6400.04</v>
          </cell>
          <cell r="G13515" t="str">
            <v>Repairs &amp; Maintenance Equipment Rental</v>
          </cell>
          <cell r="H13515">
            <v>0</v>
          </cell>
          <cell r="I13515">
            <v>0</v>
          </cell>
          <cell r="J13515">
            <v>0</v>
          </cell>
          <cell r="K13515">
            <v>0</v>
          </cell>
          <cell r="L13515">
            <v>0</v>
          </cell>
          <cell r="M13515">
            <v>0</v>
          </cell>
          <cell r="N13515">
            <v>0</v>
          </cell>
        </row>
        <row r="13516">
          <cell r="A13516" t="str">
            <v>830.40.55.900-7000.27</v>
          </cell>
          <cell r="B13516" t="str">
            <v>830</v>
          </cell>
          <cell r="C13516" t="str">
            <v>40</v>
          </cell>
          <cell r="D13516" t="str">
            <v>55</v>
          </cell>
          <cell r="E13516" t="str">
            <v>900</v>
          </cell>
          <cell r="F13516" t="str">
            <v>7000.27</v>
          </cell>
          <cell r="G13516" t="str">
            <v>Capital Outlay Information Technology</v>
          </cell>
          <cell r="H13516">
            <v>0</v>
          </cell>
          <cell r="I13516">
            <v>0</v>
          </cell>
          <cell r="J13516">
            <v>0</v>
          </cell>
          <cell r="K13516">
            <v>0</v>
          </cell>
          <cell r="L13516">
            <v>0</v>
          </cell>
          <cell r="M13516">
            <v>0</v>
          </cell>
          <cell r="N13516">
            <v>0</v>
          </cell>
        </row>
        <row r="13517">
          <cell r="A13517" t="str">
            <v>830.40.60.520-6400.05</v>
          </cell>
          <cell r="B13517" t="str">
            <v>830</v>
          </cell>
          <cell r="C13517" t="str">
            <v>40</v>
          </cell>
          <cell r="D13517" t="str">
            <v>60</v>
          </cell>
          <cell r="E13517" t="str">
            <v>520</v>
          </cell>
          <cell r="F13517" t="str">
            <v>6400.05</v>
          </cell>
          <cell r="G13517" t="str">
            <v>Repairs &amp; Maintenance Vehicle</v>
          </cell>
          <cell r="H13517">
            <v>800</v>
          </cell>
          <cell r="I13517">
            <v>0</v>
          </cell>
          <cell r="J13517">
            <v>800</v>
          </cell>
          <cell r="K13517">
            <v>0</v>
          </cell>
          <cell r="L13517">
            <v>0</v>
          </cell>
          <cell r="M13517">
            <v>0</v>
          </cell>
          <cell r="N13517">
            <v>800</v>
          </cell>
        </row>
        <row r="13518">
          <cell r="A13518" t="str">
            <v>830.40.60.900-6200.09</v>
          </cell>
          <cell r="B13518" t="str">
            <v>830</v>
          </cell>
          <cell r="C13518" t="str">
            <v>40</v>
          </cell>
          <cell r="D13518" t="str">
            <v>60</v>
          </cell>
          <cell r="E13518" t="str">
            <v>900</v>
          </cell>
          <cell r="F13518" t="str">
            <v>6200.09</v>
          </cell>
          <cell r="G13518" t="str">
            <v>Supplies Data Processing</v>
          </cell>
          <cell r="H13518">
            <v>0</v>
          </cell>
          <cell r="I13518">
            <v>0</v>
          </cell>
          <cell r="J13518">
            <v>0</v>
          </cell>
          <cell r="K13518">
            <v>0</v>
          </cell>
          <cell r="L13518">
            <v>0</v>
          </cell>
          <cell r="M13518">
            <v>0</v>
          </cell>
          <cell r="N13518">
            <v>0</v>
          </cell>
        </row>
        <row r="13519">
          <cell r="A13519" t="str">
            <v>830.40.60.900-6400.04</v>
          </cell>
          <cell r="B13519" t="str">
            <v>830</v>
          </cell>
          <cell r="C13519" t="str">
            <v>40</v>
          </cell>
          <cell r="D13519" t="str">
            <v>60</v>
          </cell>
          <cell r="E13519" t="str">
            <v>900</v>
          </cell>
          <cell r="F13519" t="str">
            <v>6400.04</v>
          </cell>
          <cell r="G13519" t="str">
            <v>Repairs &amp; Maintenance Equipment Rental</v>
          </cell>
          <cell r="H13519">
            <v>0</v>
          </cell>
          <cell r="I13519">
            <v>0</v>
          </cell>
          <cell r="J13519">
            <v>0</v>
          </cell>
          <cell r="K13519">
            <v>0</v>
          </cell>
          <cell r="L13519">
            <v>0</v>
          </cell>
          <cell r="M13519">
            <v>0</v>
          </cell>
          <cell r="N13519">
            <v>0</v>
          </cell>
        </row>
        <row r="13520">
          <cell r="A13520" t="str">
            <v>830.40.60.900-7000.27</v>
          </cell>
          <cell r="B13520" t="str">
            <v>830</v>
          </cell>
          <cell r="C13520" t="str">
            <v>40</v>
          </cell>
          <cell r="D13520" t="str">
            <v>60</v>
          </cell>
          <cell r="E13520" t="str">
            <v>900</v>
          </cell>
          <cell r="F13520" t="str">
            <v>7000.27</v>
          </cell>
          <cell r="G13520" t="str">
            <v>Capital Outlay Information Technology</v>
          </cell>
          <cell r="H13520">
            <v>0</v>
          </cell>
          <cell r="I13520">
            <v>0</v>
          </cell>
          <cell r="J13520">
            <v>0</v>
          </cell>
          <cell r="K13520">
            <v>0</v>
          </cell>
          <cell r="L13520">
            <v>0</v>
          </cell>
          <cell r="M13520">
            <v>0</v>
          </cell>
          <cell r="N13520">
            <v>0</v>
          </cell>
        </row>
        <row r="13521">
          <cell r="A13521" t="str">
            <v>830.40.70.570-6200.09</v>
          </cell>
          <cell r="B13521" t="str">
            <v>830</v>
          </cell>
          <cell r="C13521" t="str">
            <v>40</v>
          </cell>
          <cell r="D13521" t="str">
            <v>70</v>
          </cell>
          <cell r="E13521" t="str">
            <v>570</v>
          </cell>
          <cell r="F13521" t="str">
            <v>6200.09</v>
          </cell>
          <cell r="G13521" t="str">
            <v>Supplies Data Processing</v>
          </cell>
          <cell r="H13521">
            <v>0</v>
          </cell>
          <cell r="I13521">
            <v>0</v>
          </cell>
          <cell r="J13521">
            <v>0</v>
          </cell>
          <cell r="K13521">
            <v>0</v>
          </cell>
          <cell r="L13521">
            <v>0</v>
          </cell>
          <cell r="M13521">
            <v>0</v>
          </cell>
          <cell r="N13521">
            <v>0</v>
          </cell>
        </row>
        <row r="13522">
          <cell r="A13522" t="str">
            <v>830.40.70.570-6400.04</v>
          </cell>
          <cell r="B13522" t="str">
            <v>830</v>
          </cell>
          <cell r="C13522" t="str">
            <v>40</v>
          </cell>
          <cell r="D13522" t="str">
            <v>70</v>
          </cell>
          <cell r="E13522" t="str">
            <v>570</v>
          </cell>
          <cell r="F13522" t="str">
            <v>6400.04</v>
          </cell>
          <cell r="G13522" t="str">
            <v>Repairs &amp; Maintenance Equipment Rental</v>
          </cell>
          <cell r="H13522">
            <v>0</v>
          </cell>
          <cell r="I13522">
            <v>0</v>
          </cell>
          <cell r="J13522">
            <v>0</v>
          </cell>
          <cell r="K13522">
            <v>0</v>
          </cell>
          <cell r="L13522">
            <v>0</v>
          </cell>
          <cell r="M13522">
            <v>0</v>
          </cell>
          <cell r="N13522">
            <v>0</v>
          </cell>
        </row>
        <row r="13523">
          <cell r="A13523" t="str">
            <v>830.40.70.570-7000.27</v>
          </cell>
          <cell r="B13523" t="str">
            <v>830</v>
          </cell>
          <cell r="C13523" t="str">
            <v>40</v>
          </cell>
          <cell r="D13523" t="str">
            <v>70</v>
          </cell>
          <cell r="E13523" t="str">
            <v>570</v>
          </cell>
          <cell r="F13523" t="str">
            <v>7000.27</v>
          </cell>
          <cell r="G13523" t="str">
            <v>Capital Outlay Information Technology</v>
          </cell>
          <cell r="H13523">
            <v>0</v>
          </cell>
          <cell r="I13523">
            <v>0</v>
          </cell>
          <cell r="J13523">
            <v>0</v>
          </cell>
          <cell r="K13523">
            <v>0</v>
          </cell>
          <cell r="L13523">
            <v>0</v>
          </cell>
          <cell r="M13523">
            <v>0</v>
          </cell>
          <cell r="N13523">
            <v>0</v>
          </cell>
        </row>
        <row r="13524">
          <cell r="A13524" t="str">
            <v>830.40.75.900-6200.09</v>
          </cell>
          <cell r="B13524" t="str">
            <v>830</v>
          </cell>
          <cell r="C13524" t="str">
            <v>40</v>
          </cell>
          <cell r="D13524" t="str">
            <v>75</v>
          </cell>
          <cell r="E13524" t="str">
            <v>900</v>
          </cell>
          <cell r="F13524" t="str">
            <v>6200.09</v>
          </cell>
          <cell r="G13524" t="str">
            <v>Supplies Data Processing</v>
          </cell>
          <cell r="H13524">
            <v>0</v>
          </cell>
          <cell r="I13524">
            <v>0</v>
          </cell>
          <cell r="J13524">
            <v>0</v>
          </cell>
          <cell r="K13524">
            <v>0</v>
          </cell>
          <cell r="L13524">
            <v>0</v>
          </cell>
          <cell r="M13524">
            <v>0</v>
          </cell>
          <cell r="N13524">
            <v>0</v>
          </cell>
        </row>
        <row r="13525">
          <cell r="A13525" t="str">
            <v>830.40.75.900-6400.04</v>
          </cell>
          <cell r="B13525" t="str">
            <v>830</v>
          </cell>
          <cell r="C13525" t="str">
            <v>40</v>
          </cell>
          <cell r="D13525" t="str">
            <v>75</v>
          </cell>
          <cell r="E13525" t="str">
            <v>900</v>
          </cell>
          <cell r="F13525" t="str">
            <v>6400.04</v>
          </cell>
          <cell r="G13525" t="str">
            <v>Repairs &amp; Maintenance Equipment Rental</v>
          </cell>
          <cell r="H13525">
            <v>0</v>
          </cell>
          <cell r="I13525">
            <v>0</v>
          </cell>
          <cell r="J13525">
            <v>0</v>
          </cell>
          <cell r="K13525">
            <v>0</v>
          </cell>
          <cell r="L13525">
            <v>0</v>
          </cell>
          <cell r="M13525">
            <v>0</v>
          </cell>
          <cell r="N13525">
            <v>0</v>
          </cell>
        </row>
        <row r="13526">
          <cell r="A13526" t="str">
            <v>830.40.75.900-7000.27</v>
          </cell>
          <cell r="B13526" t="str">
            <v>830</v>
          </cell>
          <cell r="C13526" t="str">
            <v>40</v>
          </cell>
          <cell r="D13526" t="str">
            <v>75</v>
          </cell>
          <cell r="E13526" t="str">
            <v>900</v>
          </cell>
          <cell r="F13526" t="str">
            <v>7000.27</v>
          </cell>
          <cell r="G13526" t="str">
            <v>Capital Outlay Information Technology</v>
          </cell>
          <cell r="H13526">
            <v>0</v>
          </cell>
          <cell r="I13526">
            <v>0</v>
          </cell>
          <cell r="J13526">
            <v>0</v>
          </cell>
          <cell r="K13526">
            <v>0</v>
          </cell>
          <cell r="L13526">
            <v>0</v>
          </cell>
          <cell r="M13526">
            <v>0</v>
          </cell>
          <cell r="N13526">
            <v>0</v>
          </cell>
        </row>
        <row r="13527">
          <cell r="A13527" t="str">
            <v>830.40.80.900-6400.04</v>
          </cell>
          <cell r="B13527" t="str">
            <v>830</v>
          </cell>
          <cell r="C13527" t="str">
            <v>40</v>
          </cell>
          <cell r="D13527" t="str">
            <v>80</v>
          </cell>
          <cell r="E13527" t="str">
            <v>900</v>
          </cell>
          <cell r="F13527" t="str">
            <v>6400.04</v>
          </cell>
          <cell r="G13527" t="str">
            <v>Repairs &amp; Maintenance Equipment Rental</v>
          </cell>
          <cell r="H13527">
            <v>0</v>
          </cell>
          <cell r="I13527">
            <v>0</v>
          </cell>
          <cell r="J13527">
            <v>0</v>
          </cell>
          <cell r="K13527">
            <v>0</v>
          </cell>
          <cell r="L13527">
            <v>0</v>
          </cell>
          <cell r="M13527">
            <v>0</v>
          </cell>
          <cell r="N13527">
            <v>0</v>
          </cell>
        </row>
        <row r="13528">
          <cell r="A13528" t="str">
            <v>830.40.85.900-6200.09</v>
          </cell>
          <cell r="B13528" t="str">
            <v>830</v>
          </cell>
          <cell r="C13528" t="str">
            <v>40</v>
          </cell>
          <cell r="D13528" t="str">
            <v>85</v>
          </cell>
          <cell r="E13528" t="str">
            <v>900</v>
          </cell>
          <cell r="F13528" t="str">
            <v>6200.09</v>
          </cell>
          <cell r="G13528" t="str">
            <v>Supplies Data Processing</v>
          </cell>
          <cell r="H13528">
            <v>0</v>
          </cell>
          <cell r="I13528">
            <v>0</v>
          </cell>
          <cell r="J13528">
            <v>0</v>
          </cell>
          <cell r="K13528">
            <v>0</v>
          </cell>
          <cell r="L13528">
            <v>0</v>
          </cell>
          <cell r="M13528">
            <v>0</v>
          </cell>
          <cell r="N13528">
            <v>0</v>
          </cell>
        </row>
        <row r="13529">
          <cell r="A13529" t="str">
            <v>830.40.85.900-6400.04</v>
          </cell>
          <cell r="B13529" t="str">
            <v>830</v>
          </cell>
          <cell r="C13529" t="str">
            <v>40</v>
          </cell>
          <cell r="D13529" t="str">
            <v>85</v>
          </cell>
          <cell r="E13529" t="str">
            <v>900</v>
          </cell>
          <cell r="F13529" t="str">
            <v>6400.04</v>
          </cell>
          <cell r="G13529" t="str">
            <v>Repairs &amp; Maintenance Equipment Rental</v>
          </cell>
          <cell r="H13529">
            <v>0</v>
          </cell>
          <cell r="I13529">
            <v>0</v>
          </cell>
          <cell r="J13529">
            <v>0</v>
          </cell>
          <cell r="K13529">
            <v>0</v>
          </cell>
          <cell r="L13529">
            <v>0</v>
          </cell>
          <cell r="M13529">
            <v>0</v>
          </cell>
          <cell r="N13529">
            <v>0</v>
          </cell>
        </row>
        <row r="13530">
          <cell r="A13530" t="str">
            <v>830.40.85.900-7000.27</v>
          </cell>
          <cell r="B13530" t="str">
            <v>830</v>
          </cell>
          <cell r="C13530" t="str">
            <v>40</v>
          </cell>
          <cell r="D13530" t="str">
            <v>85</v>
          </cell>
          <cell r="E13530" t="str">
            <v>900</v>
          </cell>
          <cell r="F13530" t="str">
            <v>7000.27</v>
          </cell>
          <cell r="G13530" t="str">
            <v>Capital Outlay Information Technology</v>
          </cell>
          <cell r="H13530">
            <v>0</v>
          </cell>
          <cell r="I13530">
            <v>0</v>
          </cell>
          <cell r="J13530">
            <v>0</v>
          </cell>
          <cell r="K13530">
            <v>0</v>
          </cell>
          <cell r="L13530">
            <v>0</v>
          </cell>
          <cell r="M13530">
            <v>0</v>
          </cell>
          <cell r="N1353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 template"/>
    </sheetNames>
    <sheetDataSet>
      <sheetData sheetId="0">
        <row r="3">
          <cell r="A3" t="str">
            <v>830.00.00.900-4700.01</v>
          </cell>
          <cell r="B3">
            <v>830</v>
          </cell>
          <cell r="C3" t="str">
            <v>00</v>
          </cell>
          <cell r="D3" t="str">
            <v>00</v>
          </cell>
          <cell r="E3">
            <v>900</v>
          </cell>
          <cell r="F3">
            <v>4700</v>
          </cell>
          <cell r="G3" t="str">
            <v>01</v>
          </cell>
          <cell r="H3" t="str">
            <v>Interest on Investments</v>
          </cell>
          <cell r="I3">
            <v>4700.01</v>
          </cell>
          <cell r="J3" t="str">
            <v>Investment Earnings Interest on Investments</v>
          </cell>
          <cell r="K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2000</v>
          </cell>
        </row>
        <row r="4">
          <cell r="A4" t="str">
            <v>830.00.00.900-4700.02</v>
          </cell>
          <cell r="B4">
            <v>830</v>
          </cell>
          <cell r="C4" t="str">
            <v>00</v>
          </cell>
          <cell r="D4" t="str">
            <v>00</v>
          </cell>
          <cell r="E4">
            <v>900</v>
          </cell>
          <cell r="F4">
            <v>4700</v>
          </cell>
          <cell r="G4" t="str">
            <v>02</v>
          </cell>
          <cell r="H4" t="str">
            <v>Lease Trust Account</v>
          </cell>
          <cell r="I4">
            <v>4700.0200000000004</v>
          </cell>
          <cell r="J4" t="str">
            <v>Investment Earnings Lease Trust Account</v>
          </cell>
          <cell r="K4">
            <v>0</v>
          </cell>
          <cell r="M4">
            <v>0</v>
          </cell>
          <cell r="N4">
            <v>704.64</v>
          </cell>
          <cell r="O4">
            <v>0</v>
          </cell>
          <cell r="P4">
            <v>0</v>
          </cell>
          <cell r="Q4">
            <v>-704.64</v>
          </cell>
        </row>
        <row r="5">
          <cell r="A5" t="str">
            <v>830.00.00.900-4700.21</v>
          </cell>
          <cell r="B5">
            <v>830</v>
          </cell>
          <cell r="C5" t="str">
            <v>00</v>
          </cell>
          <cell r="D5" t="str">
            <v>00</v>
          </cell>
          <cell r="E5">
            <v>900</v>
          </cell>
          <cell r="F5">
            <v>4700</v>
          </cell>
          <cell r="G5" t="str">
            <v>21</v>
          </cell>
          <cell r="H5" t="str">
            <v>Unallocated Investment Expense</v>
          </cell>
          <cell r="I5">
            <v>4700.21</v>
          </cell>
          <cell r="J5" t="str">
            <v>Investment Earnings Unallocated Investment Expense</v>
          </cell>
          <cell r="K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-400</v>
          </cell>
        </row>
        <row r="6">
          <cell r="A6" t="str">
            <v>830.00.00.900-4800.01</v>
          </cell>
          <cell r="B6">
            <v>830</v>
          </cell>
          <cell r="C6" t="str">
            <v>00</v>
          </cell>
          <cell r="D6" t="str">
            <v>00</v>
          </cell>
          <cell r="E6">
            <v>900</v>
          </cell>
          <cell r="F6">
            <v>4800</v>
          </cell>
          <cell r="G6" t="str">
            <v>01</v>
          </cell>
          <cell r="H6" t="str">
            <v>Fixed Asset Contributions</v>
          </cell>
          <cell r="I6">
            <v>4800.01</v>
          </cell>
          <cell r="J6" t="str">
            <v>Contributions Fixed Asset Contributions</v>
          </cell>
          <cell r="K6">
            <v>0</v>
          </cell>
          <cell r="M6">
            <v>0</v>
          </cell>
          <cell r="N6">
            <v>51253.09</v>
          </cell>
          <cell r="O6">
            <v>0</v>
          </cell>
          <cell r="P6">
            <v>0</v>
          </cell>
          <cell r="Q6">
            <v>-51253.09</v>
          </cell>
        </row>
        <row r="7">
          <cell r="A7" t="str">
            <v>830.00.00.900-4850.07</v>
          </cell>
          <cell r="B7">
            <v>830</v>
          </cell>
          <cell r="C7" t="str">
            <v>00</v>
          </cell>
          <cell r="D7" t="str">
            <v>00</v>
          </cell>
          <cell r="E7">
            <v>900</v>
          </cell>
          <cell r="F7">
            <v>4850</v>
          </cell>
          <cell r="G7" t="str">
            <v>07</v>
          </cell>
          <cell r="H7" t="str">
            <v>Misc Reimbursement</v>
          </cell>
          <cell r="I7">
            <v>4850.07</v>
          </cell>
          <cell r="J7" t="str">
            <v>Other Revenue Misc Reimbursement</v>
          </cell>
          <cell r="K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830.00.00.900-4850.13</v>
          </cell>
          <cell r="B8">
            <v>830</v>
          </cell>
          <cell r="C8" t="str">
            <v>00</v>
          </cell>
          <cell r="D8" t="str">
            <v>00</v>
          </cell>
          <cell r="E8">
            <v>900</v>
          </cell>
          <cell r="F8">
            <v>4850</v>
          </cell>
          <cell r="G8" t="str">
            <v>13</v>
          </cell>
          <cell r="H8" t="str">
            <v>Rebates</v>
          </cell>
          <cell r="I8">
            <v>4850.13</v>
          </cell>
          <cell r="J8" t="str">
            <v>Other Revenue Rebates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830.00.00.900-4850.21</v>
          </cell>
          <cell r="B9">
            <v>830</v>
          </cell>
          <cell r="C9" t="str">
            <v>00</v>
          </cell>
          <cell r="D9" t="str">
            <v>00</v>
          </cell>
          <cell r="E9">
            <v>900</v>
          </cell>
          <cell r="F9">
            <v>4850</v>
          </cell>
          <cell r="G9" t="str">
            <v>21</v>
          </cell>
          <cell r="H9" t="str">
            <v>Information Systems Equip Fee</v>
          </cell>
          <cell r="I9">
            <v>4850.21</v>
          </cell>
          <cell r="J9" t="str">
            <v>Other Revenue Information Systems Equip Fee</v>
          </cell>
          <cell r="K9">
            <v>2799727</v>
          </cell>
          <cell r="M9">
            <v>2799727</v>
          </cell>
          <cell r="N9">
            <v>0</v>
          </cell>
          <cell r="O9">
            <v>0</v>
          </cell>
          <cell r="P9">
            <v>1166453.3</v>
          </cell>
          <cell r="Q9">
            <v>-2</v>
          </cell>
        </row>
        <row r="10">
          <cell r="A10" t="str">
            <v>830.00.00.900-4900.01</v>
          </cell>
          <cell r="B10">
            <v>830</v>
          </cell>
          <cell r="C10" t="str">
            <v>00</v>
          </cell>
          <cell r="D10" t="str">
            <v>00</v>
          </cell>
          <cell r="E10">
            <v>900</v>
          </cell>
          <cell r="F10">
            <v>4900</v>
          </cell>
          <cell r="G10" t="str">
            <v>01</v>
          </cell>
          <cell r="H10" t="str">
            <v>Op Transfer In-General Fund</v>
          </cell>
          <cell r="I10">
            <v>4900.01</v>
          </cell>
          <cell r="J10" t="str">
            <v>Other Financing Sources Op Transfer In-General Fund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830.00.00.900-4900.04</v>
          </cell>
          <cell r="B11">
            <v>830</v>
          </cell>
          <cell r="C11" t="str">
            <v>00</v>
          </cell>
          <cell r="D11" t="str">
            <v>00</v>
          </cell>
          <cell r="E11">
            <v>900</v>
          </cell>
          <cell r="F11">
            <v>4900</v>
          </cell>
          <cell r="G11" t="str">
            <v>04</v>
          </cell>
          <cell r="H11" t="str">
            <v>Long Term Debt Proceeds</v>
          </cell>
          <cell r="I11">
            <v>4900.04</v>
          </cell>
          <cell r="J11" t="str">
            <v>Other Financing Sources Long Term Debt Proceeds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 t="str">
            <v>830.00.00.900-4900.25</v>
          </cell>
          <cell r="B12">
            <v>830</v>
          </cell>
          <cell r="C12" t="str">
            <v>00</v>
          </cell>
          <cell r="D12" t="str">
            <v>00</v>
          </cell>
          <cell r="E12">
            <v>900</v>
          </cell>
          <cell r="F12">
            <v>4900</v>
          </cell>
          <cell r="G12" t="str">
            <v>25</v>
          </cell>
          <cell r="H12" t="str">
            <v>Op Transfer In-Dev. Mitigation</v>
          </cell>
          <cell r="I12">
            <v>4900.25</v>
          </cell>
          <cell r="J12" t="str">
            <v>Other Financing Sources Op Transfer In-Dev. Mitigation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830.00.00.900-4900.84</v>
          </cell>
          <cell r="B13">
            <v>830</v>
          </cell>
          <cell r="C13" t="str">
            <v>00</v>
          </cell>
          <cell r="D13" t="str">
            <v>00</v>
          </cell>
          <cell r="E13">
            <v>900</v>
          </cell>
          <cell r="F13">
            <v>4900</v>
          </cell>
          <cell r="G13" t="str">
            <v>84</v>
          </cell>
          <cell r="H13" t="str">
            <v>Op Transfer In-Equipment</v>
          </cell>
          <cell r="I13">
            <v>4900.84</v>
          </cell>
          <cell r="J13" t="str">
            <v>Other Financing Sources Op Transfer In-Equipment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830.00.00.900-4900.86</v>
          </cell>
          <cell r="B14">
            <v>830</v>
          </cell>
          <cell r="C14" t="str">
            <v>00</v>
          </cell>
          <cell r="D14" t="str">
            <v>00</v>
          </cell>
          <cell r="E14">
            <v>900</v>
          </cell>
          <cell r="F14">
            <v>4900</v>
          </cell>
          <cell r="G14" t="str">
            <v>86</v>
          </cell>
          <cell r="H14" t="str">
            <v>Op Transfer In-SIR</v>
          </cell>
          <cell r="I14">
            <v>4900.8599999999997</v>
          </cell>
          <cell r="J14" t="str">
            <v>Other Financing Sources Op Transfer In-SIR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9"/>
  <sheetViews>
    <sheetView tabSelected="1" view="pageBreakPreview" topLeftCell="A16" zoomScale="110" zoomScaleNormal="100" zoomScaleSheetLayoutView="110" workbookViewId="0">
      <selection activeCell="AO26" sqref="AO26"/>
    </sheetView>
  </sheetViews>
  <sheetFormatPr defaultRowHeight="15" outlineLevelRow="1" outlineLevelCol="1" x14ac:dyDescent="0.25"/>
  <cols>
    <col min="1" max="1" width="7.85546875" style="4" customWidth="1"/>
    <col min="2" max="3" width="3" style="9" customWidth="1"/>
    <col min="4" max="4" width="22.5703125" style="9" customWidth="1"/>
    <col min="5" max="5" width="2.28515625" style="9" customWidth="1"/>
    <col min="6" max="6" width="13.42578125" style="14" hidden="1" customWidth="1" outlineLevel="1"/>
    <col min="7" max="7" width="13.42578125" style="9" hidden="1" customWidth="1" outlineLevel="1"/>
    <col min="8" max="11" width="12.85546875" style="9" hidden="1" customWidth="1" outlineLevel="1"/>
    <col min="12" max="12" width="12.85546875" style="9" customWidth="1" collapsed="1"/>
    <col min="13" max="13" width="11.5703125" style="9" hidden="1" customWidth="1" outlineLevel="1"/>
    <col min="14" max="14" width="9" style="9" hidden="1" customWidth="1" outlineLevel="1"/>
    <col min="15" max="15" width="29" style="9" hidden="1" customWidth="1" outlineLevel="1"/>
    <col min="16" max="16" width="2.7109375" style="9" customWidth="1" collapsed="1"/>
    <col min="17" max="18" width="13.42578125" style="9" hidden="1" customWidth="1" outlineLevel="1"/>
    <col min="19" max="19" width="13.5703125" style="9" hidden="1" customWidth="1" outlineLevel="1"/>
    <col min="20" max="20" width="14.140625" style="9" hidden="1" customWidth="1" outlineLevel="1"/>
    <col min="21" max="21" width="12.28515625" style="9" hidden="1" customWidth="1" outlineLevel="1"/>
    <col min="22" max="22" width="14.140625" style="9" hidden="1" customWidth="1" outlineLevel="1"/>
    <col min="23" max="23" width="12.7109375" style="9" customWidth="1" collapsed="1"/>
    <col min="24" max="24" width="11.85546875" style="9" hidden="1" customWidth="1" outlineLevel="1"/>
    <col min="25" max="25" width="5.7109375" style="9" hidden="1" customWidth="1" outlineLevel="1"/>
    <col min="26" max="26" width="29" style="9" hidden="1" customWidth="1" outlineLevel="1"/>
    <col min="27" max="27" width="2.28515625" style="9" customWidth="1" collapsed="1"/>
    <col min="28" max="28" width="13.28515625" style="14" hidden="1" customWidth="1" outlineLevel="1"/>
    <col min="29" max="29" width="13.42578125" style="9" hidden="1" customWidth="1" outlineLevel="1"/>
    <col min="30" max="31" width="11.85546875" style="9" hidden="1" customWidth="1" outlineLevel="1"/>
    <col min="32" max="32" width="12.28515625" style="9" hidden="1" customWidth="1" outlineLevel="1"/>
    <col min="33" max="33" width="11.85546875" style="9" hidden="1" customWidth="1" outlineLevel="1"/>
    <col min="34" max="34" width="12.7109375" style="9" customWidth="1" collapsed="1"/>
    <col min="35" max="35" width="13.28515625" style="9" hidden="1" customWidth="1" outlineLevel="1"/>
    <col min="36" max="36" width="8.140625" style="9" hidden="1" customWidth="1" outlineLevel="1"/>
    <col min="37" max="37" width="25.28515625" style="9" hidden="1" customWidth="1" outlineLevel="1"/>
    <col min="38" max="38" width="2.28515625" style="9" customWidth="1" collapsed="1"/>
    <col min="39" max="39" width="12.7109375" style="14" customWidth="1"/>
    <col min="40" max="41" width="13.42578125" style="9" customWidth="1"/>
    <col min="42" max="43" width="11.85546875" style="9" hidden="1" customWidth="1" outlineLevel="1"/>
    <col min="44" max="44" width="12.28515625" style="9" hidden="1" customWidth="1" outlineLevel="1"/>
    <col min="45" max="45" width="11.85546875" style="9" hidden="1" customWidth="1" outlineLevel="1"/>
    <col min="46" max="46" width="12.7109375" style="9" hidden="1" customWidth="1" outlineLevel="1"/>
    <col min="47" max="47" width="13.28515625" style="9" hidden="1" customWidth="1" outlineLevel="1"/>
    <col min="48" max="48" width="6.28515625" style="9" hidden="1" customWidth="1" outlineLevel="1"/>
    <col min="49" max="49" width="34.5703125" style="9" customWidth="1" collapsed="1"/>
    <col min="50" max="50" width="2.7109375" style="9" customWidth="1"/>
    <col min="51" max="51" width="12.7109375" style="14" hidden="1" customWidth="1" outlineLevel="1"/>
    <col min="52" max="52" width="13.140625" style="9" hidden="1" customWidth="1" outlineLevel="1"/>
    <col min="53" max="53" width="5.7109375" style="9" hidden="1" customWidth="1" outlineLevel="1"/>
    <col min="54" max="54" width="13.42578125" style="9" hidden="1" customWidth="1" outlineLevel="1"/>
    <col min="55" max="56" width="11.85546875" style="9" hidden="1" customWidth="1" outlineLevel="1"/>
    <col min="57" max="57" width="12.28515625" style="9" hidden="1" customWidth="1" outlineLevel="1"/>
    <col min="58" max="58" width="11.85546875" style="9" hidden="1" customWidth="1" outlineLevel="1"/>
    <col min="59" max="59" width="14" style="9" hidden="1" customWidth="1" outlineLevel="1"/>
    <col min="60" max="60" width="13.28515625" style="9" hidden="1" customWidth="1" outlineLevel="1"/>
    <col min="61" max="61" width="5.7109375" style="9" hidden="1" customWidth="1" outlineLevel="1"/>
    <col min="62" max="62" width="34.5703125" style="9" hidden="1" customWidth="1" outlineLevel="1"/>
    <col min="63" max="63" width="9.140625" style="9" collapsed="1"/>
    <col min="64" max="255" width="9.140625" style="9"/>
    <col min="256" max="256" width="7.85546875" style="9" customWidth="1"/>
    <col min="257" max="258" width="3" style="9" customWidth="1"/>
    <col min="259" max="259" width="22.5703125" style="9" customWidth="1"/>
    <col min="260" max="260" width="2.28515625" style="9" customWidth="1"/>
    <col min="261" max="266" width="0" style="9" hidden="1" customWidth="1"/>
    <col min="267" max="267" width="12.85546875" style="9" customWidth="1"/>
    <col min="268" max="270" width="0" style="9" hidden="1" customWidth="1"/>
    <col min="271" max="271" width="2.7109375" style="9" customWidth="1"/>
    <col min="272" max="277" width="0" style="9" hidden="1" customWidth="1"/>
    <col min="278" max="278" width="12.7109375" style="9" customWidth="1"/>
    <col min="279" max="281" width="0" style="9" hidden="1" customWidth="1"/>
    <col min="282" max="282" width="2.28515625" style="9" customWidth="1"/>
    <col min="283" max="288" width="0" style="9" hidden="1" customWidth="1"/>
    <col min="289" max="289" width="12.7109375" style="9" customWidth="1"/>
    <col min="290" max="292" width="0" style="9" hidden="1" customWidth="1"/>
    <col min="293" max="293" width="2.28515625" style="9" customWidth="1"/>
    <col min="294" max="294" width="12.7109375" style="9" customWidth="1"/>
    <col min="295" max="301" width="0" style="9" hidden="1" customWidth="1"/>
    <col min="302" max="302" width="12.7109375" style="9" customWidth="1"/>
    <col min="303" max="305" width="0" style="9" hidden="1" customWidth="1"/>
    <col min="306" max="306" width="2.7109375" style="9" customWidth="1"/>
    <col min="307" max="307" width="12.7109375" style="9" customWidth="1"/>
    <col min="308" max="308" width="13.140625" style="9" bestFit="1" customWidth="1"/>
    <col min="309" max="309" width="5.7109375" style="9" customWidth="1"/>
    <col min="310" max="317" width="0" style="9" hidden="1" customWidth="1"/>
    <col min="318" max="318" width="34.5703125" style="9" customWidth="1"/>
    <col min="319" max="511" width="9.140625" style="9"/>
    <col min="512" max="512" width="7.85546875" style="9" customWidth="1"/>
    <col min="513" max="514" width="3" style="9" customWidth="1"/>
    <col min="515" max="515" width="22.5703125" style="9" customWidth="1"/>
    <col min="516" max="516" width="2.28515625" style="9" customWidth="1"/>
    <col min="517" max="522" width="0" style="9" hidden="1" customWidth="1"/>
    <col min="523" max="523" width="12.85546875" style="9" customWidth="1"/>
    <col min="524" max="526" width="0" style="9" hidden="1" customWidth="1"/>
    <col min="527" max="527" width="2.7109375" style="9" customWidth="1"/>
    <col min="528" max="533" width="0" style="9" hidden="1" customWidth="1"/>
    <col min="534" max="534" width="12.7109375" style="9" customWidth="1"/>
    <col min="535" max="537" width="0" style="9" hidden="1" customWidth="1"/>
    <col min="538" max="538" width="2.28515625" style="9" customWidth="1"/>
    <col min="539" max="544" width="0" style="9" hidden="1" customWidth="1"/>
    <col min="545" max="545" width="12.7109375" style="9" customWidth="1"/>
    <col min="546" max="548" width="0" style="9" hidden="1" customWidth="1"/>
    <col min="549" max="549" width="2.28515625" style="9" customWidth="1"/>
    <col min="550" max="550" width="12.7109375" style="9" customWidth="1"/>
    <col min="551" max="557" width="0" style="9" hidden="1" customWidth="1"/>
    <col min="558" max="558" width="12.7109375" style="9" customWidth="1"/>
    <col min="559" max="561" width="0" style="9" hidden="1" customWidth="1"/>
    <col min="562" max="562" width="2.7109375" style="9" customWidth="1"/>
    <col min="563" max="563" width="12.7109375" style="9" customWidth="1"/>
    <col min="564" max="564" width="13.140625" style="9" bestFit="1" customWidth="1"/>
    <col min="565" max="565" width="5.7109375" style="9" customWidth="1"/>
    <col min="566" max="573" width="0" style="9" hidden="1" customWidth="1"/>
    <col min="574" max="574" width="34.5703125" style="9" customWidth="1"/>
    <col min="575" max="767" width="9.140625" style="9"/>
    <col min="768" max="768" width="7.85546875" style="9" customWidth="1"/>
    <col min="769" max="770" width="3" style="9" customWidth="1"/>
    <col min="771" max="771" width="22.5703125" style="9" customWidth="1"/>
    <col min="772" max="772" width="2.28515625" style="9" customWidth="1"/>
    <col min="773" max="778" width="0" style="9" hidden="1" customWidth="1"/>
    <col min="779" max="779" width="12.85546875" style="9" customWidth="1"/>
    <col min="780" max="782" width="0" style="9" hidden="1" customWidth="1"/>
    <col min="783" max="783" width="2.7109375" style="9" customWidth="1"/>
    <col min="784" max="789" width="0" style="9" hidden="1" customWidth="1"/>
    <col min="790" max="790" width="12.7109375" style="9" customWidth="1"/>
    <col min="791" max="793" width="0" style="9" hidden="1" customWidth="1"/>
    <col min="794" max="794" width="2.28515625" style="9" customWidth="1"/>
    <col min="795" max="800" width="0" style="9" hidden="1" customWidth="1"/>
    <col min="801" max="801" width="12.7109375" style="9" customWidth="1"/>
    <col min="802" max="804" width="0" style="9" hidden="1" customWidth="1"/>
    <col min="805" max="805" width="2.28515625" style="9" customWidth="1"/>
    <col min="806" max="806" width="12.7109375" style="9" customWidth="1"/>
    <col min="807" max="813" width="0" style="9" hidden="1" customWidth="1"/>
    <col min="814" max="814" width="12.7109375" style="9" customWidth="1"/>
    <col min="815" max="817" width="0" style="9" hidden="1" customWidth="1"/>
    <col min="818" max="818" width="2.7109375" style="9" customWidth="1"/>
    <col min="819" max="819" width="12.7109375" style="9" customWidth="1"/>
    <col min="820" max="820" width="13.140625" style="9" bestFit="1" customWidth="1"/>
    <col min="821" max="821" width="5.7109375" style="9" customWidth="1"/>
    <col min="822" max="829" width="0" style="9" hidden="1" customWidth="1"/>
    <col min="830" max="830" width="34.5703125" style="9" customWidth="1"/>
    <col min="831" max="1023" width="9.140625" style="9"/>
    <col min="1024" max="1024" width="7.85546875" style="9" customWidth="1"/>
    <col min="1025" max="1026" width="3" style="9" customWidth="1"/>
    <col min="1027" max="1027" width="22.5703125" style="9" customWidth="1"/>
    <col min="1028" max="1028" width="2.28515625" style="9" customWidth="1"/>
    <col min="1029" max="1034" width="0" style="9" hidden="1" customWidth="1"/>
    <col min="1035" max="1035" width="12.85546875" style="9" customWidth="1"/>
    <col min="1036" max="1038" width="0" style="9" hidden="1" customWidth="1"/>
    <col min="1039" max="1039" width="2.7109375" style="9" customWidth="1"/>
    <col min="1040" max="1045" width="0" style="9" hidden="1" customWidth="1"/>
    <col min="1046" max="1046" width="12.7109375" style="9" customWidth="1"/>
    <col min="1047" max="1049" width="0" style="9" hidden="1" customWidth="1"/>
    <col min="1050" max="1050" width="2.28515625" style="9" customWidth="1"/>
    <col min="1051" max="1056" width="0" style="9" hidden="1" customWidth="1"/>
    <col min="1057" max="1057" width="12.7109375" style="9" customWidth="1"/>
    <col min="1058" max="1060" width="0" style="9" hidden="1" customWidth="1"/>
    <col min="1061" max="1061" width="2.28515625" style="9" customWidth="1"/>
    <col min="1062" max="1062" width="12.7109375" style="9" customWidth="1"/>
    <col min="1063" max="1069" width="0" style="9" hidden="1" customWidth="1"/>
    <col min="1070" max="1070" width="12.7109375" style="9" customWidth="1"/>
    <col min="1071" max="1073" width="0" style="9" hidden="1" customWidth="1"/>
    <col min="1074" max="1074" width="2.7109375" style="9" customWidth="1"/>
    <col min="1075" max="1075" width="12.7109375" style="9" customWidth="1"/>
    <col min="1076" max="1076" width="13.140625" style="9" bestFit="1" customWidth="1"/>
    <col min="1077" max="1077" width="5.7109375" style="9" customWidth="1"/>
    <col min="1078" max="1085" width="0" style="9" hidden="1" customWidth="1"/>
    <col min="1086" max="1086" width="34.5703125" style="9" customWidth="1"/>
    <col min="1087" max="1279" width="9.140625" style="9"/>
    <col min="1280" max="1280" width="7.85546875" style="9" customWidth="1"/>
    <col min="1281" max="1282" width="3" style="9" customWidth="1"/>
    <col min="1283" max="1283" width="22.5703125" style="9" customWidth="1"/>
    <col min="1284" max="1284" width="2.28515625" style="9" customWidth="1"/>
    <col min="1285" max="1290" width="0" style="9" hidden="1" customWidth="1"/>
    <col min="1291" max="1291" width="12.85546875" style="9" customWidth="1"/>
    <col min="1292" max="1294" width="0" style="9" hidden="1" customWidth="1"/>
    <col min="1295" max="1295" width="2.7109375" style="9" customWidth="1"/>
    <col min="1296" max="1301" width="0" style="9" hidden="1" customWidth="1"/>
    <col min="1302" max="1302" width="12.7109375" style="9" customWidth="1"/>
    <col min="1303" max="1305" width="0" style="9" hidden="1" customWidth="1"/>
    <col min="1306" max="1306" width="2.28515625" style="9" customWidth="1"/>
    <col min="1307" max="1312" width="0" style="9" hidden="1" customWidth="1"/>
    <col min="1313" max="1313" width="12.7109375" style="9" customWidth="1"/>
    <col min="1314" max="1316" width="0" style="9" hidden="1" customWidth="1"/>
    <col min="1317" max="1317" width="2.28515625" style="9" customWidth="1"/>
    <col min="1318" max="1318" width="12.7109375" style="9" customWidth="1"/>
    <col min="1319" max="1325" width="0" style="9" hidden="1" customWidth="1"/>
    <col min="1326" max="1326" width="12.7109375" style="9" customWidth="1"/>
    <col min="1327" max="1329" width="0" style="9" hidden="1" customWidth="1"/>
    <col min="1330" max="1330" width="2.7109375" style="9" customWidth="1"/>
    <col min="1331" max="1331" width="12.7109375" style="9" customWidth="1"/>
    <col min="1332" max="1332" width="13.140625" style="9" bestFit="1" customWidth="1"/>
    <col min="1333" max="1333" width="5.7109375" style="9" customWidth="1"/>
    <col min="1334" max="1341" width="0" style="9" hidden="1" customWidth="1"/>
    <col min="1342" max="1342" width="34.5703125" style="9" customWidth="1"/>
    <col min="1343" max="1535" width="9.140625" style="9"/>
    <col min="1536" max="1536" width="7.85546875" style="9" customWidth="1"/>
    <col min="1537" max="1538" width="3" style="9" customWidth="1"/>
    <col min="1539" max="1539" width="22.5703125" style="9" customWidth="1"/>
    <col min="1540" max="1540" width="2.28515625" style="9" customWidth="1"/>
    <col min="1541" max="1546" width="0" style="9" hidden="1" customWidth="1"/>
    <col min="1547" max="1547" width="12.85546875" style="9" customWidth="1"/>
    <col min="1548" max="1550" width="0" style="9" hidden="1" customWidth="1"/>
    <col min="1551" max="1551" width="2.7109375" style="9" customWidth="1"/>
    <col min="1552" max="1557" width="0" style="9" hidden="1" customWidth="1"/>
    <col min="1558" max="1558" width="12.7109375" style="9" customWidth="1"/>
    <col min="1559" max="1561" width="0" style="9" hidden="1" customWidth="1"/>
    <col min="1562" max="1562" width="2.28515625" style="9" customWidth="1"/>
    <col min="1563" max="1568" width="0" style="9" hidden="1" customWidth="1"/>
    <col min="1569" max="1569" width="12.7109375" style="9" customWidth="1"/>
    <col min="1570" max="1572" width="0" style="9" hidden="1" customWidth="1"/>
    <col min="1573" max="1573" width="2.28515625" style="9" customWidth="1"/>
    <col min="1574" max="1574" width="12.7109375" style="9" customWidth="1"/>
    <col min="1575" max="1581" width="0" style="9" hidden="1" customWidth="1"/>
    <col min="1582" max="1582" width="12.7109375" style="9" customWidth="1"/>
    <col min="1583" max="1585" width="0" style="9" hidden="1" customWidth="1"/>
    <col min="1586" max="1586" width="2.7109375" style="9" customWidth="1"/>
    <col min="1587" max="1587" width="12.7109375" style="9" customWidth="1"/>
    <col min="1588" max="1588" width="13.140625" style="9" bestFit="1" customWidth="1"/>
    <col min="1589" max="1589" width="5.7109375" style="9" customWidth="1"/>
    <col min="1590" max="1597" width="0" style="9" hidden="1" customWidth="1"/>
    <col min="1598" max="1598" width="34.5703125" style="9" customWidth="1"/>
    <col min="1599" max="1791" width="9.140625" style="9"/>
    <col min="1792" max="1792" width="7.85546875" style="9" customWidth="1"/>
    <col min="1793" max="1794" width="3" style="9" customWidth="1"/>
    <col min="1795" max="1795" width="22.5703125" style="9" customWidth="1"/>
    <col min="1796" max="1796" width="2.28515625" style="9" customWidth="1"/>
    <col min="1797" max="1802" width="0" style="9" hidden="1" customWidth="1"/>
    <col min="1803" max="1803" width="12.85546875" style="9" customWidth="1"/>
    <col min="1804" max="1806" width="0" style="9" hidden="1" customWidth="1"/>
    <col min="1807" max="1807" width="2.7109375" style="9" customWidth="1"/>
    <col min="1808" max="1813" width="0" style="9" hidden="1" customWidth="1"/>
    <col min="1814" max="1814" width="12.7109375" style="9" customWidth="1"/>
    <col min="1815" max="1817" width="0" style="9" hidden="1" customWidth="1"/>
    <col min="1818" max="1818" width="2.28515625" style="9" customWidth="1"/>
    <col min="1819" max="1824" width="0" style="9" hidden="1" customWidth="1"/>
    <col min="1825" max="1825" width="12.7109375" style="9" customWidth="1"/>
    <col min="1826" max="1828" width="0" style="9" hidden="1" customWidth="1"/>
    <col min="1829" max="1829" width="2.28515625" style="9" customWidth="1"/>
    <col min="1830" max="1830" width="12.7109375" style="9" customWidth="1"/>
    <col min="1831" max="1837" width="0" style="9" hidden="1" customWidth="1"/>
    <col min="1838" max="1838" width="12.7109375" style="9" customWidth="1"/>
    <col min="1839" max="1841" width="0" style="9" hidden="1" customWidth="1"/>
    <col min="1842" max="1842" width="2.7109375" style="9" customWidth="1"/>
    <col min="1843" max="1843" width="12.7109375" style="9" customWidth="1"/>
    <col min="1844" max="1844" width="13.140625" style="9" bestFit="1" customWidth="1"/>
    <col min="1845" max="1845" width="5.7109375" style="9" customWidth="1"/>
    <col min="1846" max="1853" width="0" style="9" hidden="1" customWidth="1"/>
    <col min="1854" max="1854" width="34.5703125" style="9" customWidth="1"/>
    <col min="1855" max="2047" width="9.140625" style="9"/>
    <col min="2048" max="2048" width="7.85546875" style="9" customWidth="1"/>
    <col min="2049" max="2050" width="3" style="9" customWidth="1"/>
    <col min="2051" max="2051" width="22.5703125" style="9" customWidth="1"/>
    <col min="2052" max="2052" width="2.28515625" style="9" customWidth="1"/>
    <col min="2053" max="2058" width="0" style="9" hidden="1" customWidth="1"/>
    <col min="2059" max="2059" width="12.85546875" style="9" customWidth="1"/>
    <col min="2060" max="2062" width="0" style="9" hidden="1" customWidth="1"/>
    <col min="2063" max="2063" width="2.7109375" style="9" customWidth="1"/>
    <col min="2064" max="2069" width="0" style="9" hidden="1" customWidth="1"/>
    <col min="2070" max="2070" width="12.7109375" style="9" customWidth="1"/>
    <col min="2071" max="2073" width="0" style="9" hidden="1" customWidth="1"/>
    <col min="2074" max="2074" width="2.28515625" style="9" customWidth="1"/>
    <col min="2075" max="2080" width="0" style="9" hidden="1" customWidth="1"/>
    <col min="2081" max="2081" width="12.7109375" style="9" customWidth="1"/>
    <col min="2082" max="2084" width="0" style="9" hidden="1" customWidth="1"/>
    <col min="2085" max="2085" width="2.28515625" style="9" customWidth="1"/>
    <col min="2086" max="2086" width="12.7109375" style="9" customWidth="1"/>
    <col min="2087" max="2093" width="0" style="9" hidden="1" customWidth="1"/>
    <col min="2094" max="2094" width="12.7109375" style="9" customWidth="1"/>
    <col min="2095" max="2097" width="0" style="9" hidden="1" customWidth="1"/>
    <col min="2098" max="2098" width="2.7109375" style="9" customWidth="1"/>
    <col min="2099" max="2099" width="12.7109375" style="9" customWidth="1"/>
    <col min="2100" max="2100" width="13.140625" style="9" bestFit="1" customWidth="1"/>
    <col min="2101" max="2101" width="5.7109375" style="9" customWidth="1"/>
    <col min="2102" max="2109" width="0" style="9" hidden="1" customWidth="1"/>
    <col min="2110" max="2110" width="34.5703125" style="9" customWidth="1"/>
    <col min="2111" max="2303" width="9.140625" style="9"/>
    <col min="2304" max="2304" width="7.85546875" style="9" customWidth="1"/>
    <col min="2305" max="2306" width="3" style="9" customWidth="1"/>
    <col min="2307" max="2307" width="22.5703125" style="9" customWidth="1"/>
    <col min="2308" max="2308" width="2.28515625" style="9" customWidth="1"/>
    <col min="2309" max="2314" width="0" style="9" hidden="1" customWidth="1"/>
    <col min="2315" max="2315" width="12.85546875" style="9" customWidth="1"/>
    <col min="2316" max="2318" width="0" style="9" hidden="1" customWidth="1"/>
    <col min="2319" max="2319" width="2.7109375" style="9" customWidth="1"/>
    <col min="2320" max="2325" width="0" style="9" hidden="1" customWidth="1"/>
    <col min="2326" max="2326" width="12.7109375" style="9" customWidth="1"/>
    <col min="2327" max="2329" width="0" style="9" hidden="1" customWidth="1"/>
    <col min="2330" max="2330" width="2.28515625" style="9" customWidth="1"/>
    <col min="2331" max="2336" width="0" style="9" hidden="1" customWidth="1"/>
    <col min="2337" max="2337" width="12.7109375" style="9" customWidth="1"/>
    <col min="2338" max="2340" width="0" style="9" hidden="1" customWidth="1"/>
    <col min="2341" max="2341" width="2.28515625" style="9" customWidth="1"/>
    <col min="2342" max="2342" width="12.7109375" style="9" customWidth="1"/>
    <col min="2343" max="2349" width="0" style="9" hidden="1" customWidth="1"/>
    <col min="2350" max="2350" width="12.7109375" style="9" customWidth="1"/>
    <col min="2351" max="2353" width="0" style="9" hidden="1" customWidth="1"/>
    <col min="2354" max="2354" width="2.7109375" style="9" customWidth="1"/>
    <col min="2355" max="2355" width="12.7109375" style="9" customWidth="1"/>
    <col min="2356" max="2356" width="13.140625" style="9" bestFit="1" customWidth="1"/>
    <col min="2357" max="2357" width="5.7109375" style="9" customWidth="1"/>
    <col min="2358" max="2365" width="0" style="9" hidden="1" customWidth="1"/>
    <col min="2366" max="2366" width="34.5703125" style="9" customWidth="1"/>
    <col min="2367" max="2559" width="9.140625" style="9"/>
    <col min="2560" max="2560" width="7.85546875" style="9" customWidth="1"/>
    <col min="2561" max="2562" width="3" style="9" customWidth="1"/>
    <col min="2563" max="2563" width="22.5703125" style="9" customWidth="1"/>
    <col min="2564" max="2564" width="2.28515625" style="9" customWidth="1"/>
    <col min="2565" max="2570" width="0" style="9" hidden="1" customWidth="1"/>
    <col min="2571" max="2571" width="12.85546875" style="9" customWidth="1"/>
    <col min="2572" max="2574" width="0" style="9" hidden="1" customWidth="1"/>
    <col min="2575" max="2575" width="2.7109375" style="9" customWidth="1"/>
    <col min="2576" max="2581" width="0" style="9" hidden="1" customWidth="1"/>
    <col min="2582" max="2582" width="12.7109375" style="9" customWidth="1"/>
    <col min="2583" max="2585" width="0" style="9" hidden="1" customWidth="1"/>
    <col min="2586" max="2586" width="2.28515625" style="9" customWidth="1"/>
    <col min="2587" max="2592" width="0" style="9" hidden="1" customWidth="1"/>
    <col min="2593" max="2593" width="12.7109375" style="9" customWidth="1"/>
    <col min="2594" max="2596" width="0" style="9" hidden="1" customWidth="1"/>
    <col min="2597" max="2597" width="2.28515625" style="9" customWidth="1"/>
    <col min="2598" max="2598" width="12.7109375" style="9" customWidth="1"/>
    <col min="2599" max="2605" width="0" style="9" hidden="1" customWidth="1"/>
    <col min="2606" max="2606" width="12.7109375" style="9" customWidth="1"/>
    <col min="2607" max="2609" width="0" style="9" hidden="1" customWidth="1"/>
    <col min="2610" max="2610" width="2.7109375" style="9" customWidth="1"/>
    <col min="2611" max="2611" width="12.7109375" style="9" customWidth="1"/>
    <col min="2612" max="2612" width="13.140625" style="9" bestFit="1" customWidth="1"/>
    <col min="2613" max="2613" width="5.7109375" style="9" customWidth="1"/>
    <col min="2614" max="2621" width="0" style="9" hidden="1" customWidth="1"/>
    <col min="2622" max="2622" width="34.5703125" style="9" customWidth="1"/>
    <col min="2623" max="2815" width="9.140625" style="9"/>
    <col min="2816" max="2816" width="7.85546875" style="9" customWidth="1"/>
    <col min="2817" max="2818" width="3" style="9" customWidth="1"/>
    <col min="2819" max="2819" width="22.5703125" style="9" customWidth="1"/>
    <col min="2820" max="2820" width="2.28515625" style="9" customWidth="1"/>
    <col min="2821" max="2826" width="0" style="9" hidden="1" customWidth="1"/>
    <col min="2827" max="2827" width="12.85546875" style="9" customWidth="1"/>
    <col min="2828" max="2830" width="0" style="9" hidden="1" customWidth="1"/>
    <col min="2831" max="2831" width="2.7109375" style="9" customWidth="1"/>
    <col min="2832" max="2837" width="0" style="9" hidden="1" customWidth="1"/>
    <col min="2838" max="2838" width="12.7109375" style="9" customWidth="1"/>
    <col min="2839" max="2841" width="0" style="9" hidden="1" customWidth="1"/>
    <col min="2842" max="2842" width="2.28515625" style="9" customWidth="1"/>
    <col min="2843" max="2848" width="0" style="9" hidden="1" customWidth="1"/>
    <col min="2849" max="2849" width="12.7109375" style="9" customWidth="1"/>
    <col min="2850" max="2852" width="0" style="9" hidden="1" customWidth="1"/>
    <col min="2853" max="2853" width="2.28515625" style="9" customWidth="1"/>
    <col min="2854" max="2854" width="12.7109375" style="9" customWidth="1"/>
    <col min="2855" max="2861" width="0" style="9" hidden="1" customWidth="1"/>
    <col min="2862" max="2862" width="12.7109375" style="9" customWidth="1"/>
    <col min="2863" max="2865" width="0" style="9" hidden="1" customWidth="1"/>
    <col min="2866" max="2866" width="2.7109375" style="9" customWidth="1"/>
    <col min="2867" max="2867" width="12.7109375" style="9" customWidth="1"/>
    <col min="2868" max="2868" width="13.140625" style="9" bestFit="1" customWidth="1"/>
    <col min="2869" max="2869" width="5.7109375" style="9" customWidth="1"/>
    <col min="2870" max="2877" width="0" style="9" hidden="1" customWidth="1"/>
    <col min="2878" max="2878" width="34.5703125" style="9" customWidth="1"/>
    <col min="2879" max="3071" width="9.140625" style="9"/>
    <col min="3072" max="3072" width="7.85546875" style="9" customWidth="1"/>
    <col min="3073" max="3074" width="3" style="9" customWidth="1"/>
    <col min="3075" max="3075" width="22.5703125" style="9" customWidth="1"/>
    <col min="3076" max="3076" width="2.28515625" style="9" customWidth="1"/>
    <col min="3077" max="3082" width="0" style="9" hidden="1" customWidth="1"/>
    <col min="3083" max="3083" width="12.85546875" style="9" customWidth="1"/>
    <col min="3084" max="3086" width="0" style="9" hidden="1" customWidth="1"/>
    <col min="3087" max="3087" width="2.7109375" style="9" customWidth="1"/>
    <col min="3088" max="3093" width="0" style="9" hidden="1" customWidth="1"/>
    <col min="3094" max="3094" width="12.7109375" style="9" customWidth="1"/>
    <col min="3095" max="3097" width="0" style="9" hidden="1" customWidth="1"/>
    <col min="3098" max="3098" width="2.28515625" style="9" customWidth="1"/>
    <col min="3099" max="3104" width="0" style="9" hidden="1" customWidth="1"/>
    <col min="3105" max="3105" width="12.7109375" style="9" customWidth="1"/>
    <col min="3106" max="3108" width="0" style="9" hidden="1" customWidth="1"/>
    <col min="3109" max="3109" width="2.28515625" style="9" customWidth="1"/>
    <col min="3110" max="3110" width="12.7109375" style="9" customWidth="1"/>
    <col min="3111" max="3117" width="0" style="9" hidden="1" customWidth="1"/>
    <col min="3118" max="3118" width="12.7109375" style="9" customWidth="1"/>
    <col min="3119" max="3121" width="0" style="9" hidden="1" customWidth="1"/>
    <col min="3122" max="3122" width="2.7109375" style="9" customWidth="1"/>
    <col min="3123" max="3123" width="12.7109375" style="9" customWidth="1"/>
    <col min="3124" max="3124" width="13.140625" style="9" bestFit="1" customWidth="1"/>
    <col min="3125" max="3125" width="5.7109375" style="9" customWidth="1"/>
    <col min="3126" max="3133" width="0" style="9" hidden="1" customWidth="1"/>
    <col min="3134" max="3134" width="34.5703125" style="9" customWidth="1"/>
    <col min="3135" max="3327" width="9.140625" style="9"/>
    <col min="3328" max="3328" width="7.85546875" style="9" customWidth="1"/>
    <col min="3329" max="3330" width="3" style="9" customWidth="1"/>
    <col min="3331" max="3331" width="22.5703125" style="9" customWidth="1"/>
    <col min="3332" max="3332" width="2.28515625" style="9" customWidth="1"/>
    <col min="3333" max="3338" width="0" style="9" hidden="1" customWidth="1"/>
    <col min="3339" max="3339" width="12.85546875" style="9" customWidth="1"/>
    <col min="3340" max="3342" width="0" style="9" hidden="1" customWidth="1"/>
    <col min="3343" max="3343" width="2.7109375" style="9" customWidth="1"/>
    <col min="3344" max="3349" width="0" style="9" hidden="1" customWidth="1"/>
    <col min="3350" max="3350" width="12.7109375" style="9" customWidth="1"/>
    <col min="3351" max="3353" width="0" style="9" hidden="1" customWidth="1"/>
    <col min="3354" max="3354" width="2.28515625" style="9" customWidth="1"/>
    <col min="3355" max="3360" width="0" style="9" hidden="1" customWidth="1"/>
    <col min="3361" max="3361" width="12.7109375" style="9" customWidth="1"/>
    <col min="3362" max="3364" width="0" style="9" hidden="1" customWidth="1"/>
    <col min="3365" max="3365" width="2.28515625" style="9" customWidth="1"/>
    <col min="3366" max="3366" width="12.7109375" style="9" customWidth="1"/>
    <col min="3367" max="3373" width="0" style="9" hidden="1" customWidth="1"/>
    <col min="3374" max="3374" width="12.7109375" style="9" customWidth="1"/>
    <col min="3375" max="3377" width="0" style="9" hidden="1" customWidth="1"/>
    <col min="3378" max="3378" width="2.7109375" style="9" customWidth="1"/>
    <col min="3379" max="3379" width="12.7109375" style="9" customWidth="1"/>
    <col min="3380" max="3380" width="13.140625" style="9" bestFit="1" customWidth="1"/>
    <col min="3381" max="3381" width="5.7109375" style="9" customWidth="1"/>
    <col min="3382" max="3389" width="0" style="9" hidden="1" customWidth="1"/>
    <col min="3390" max="3390" width="34.5703125" style="9" customWidth="1"/>
    <col min="3391" max="3583" width="9.140625" style="9"/>
    <col min="3584" max="3584" width="7.85546875" style="9" customWidth="1"/>
    <col min="3585" max="3586" width="3" style="9" customWidth="1"/>
    <col min="3587" max="3587" width="22.5703125" style="9" customWidth="1"/>
    <col min="3588" max="3588" width="2.28515625" style="9" customWidth="1"/>
    <col min="3589" max="3594" width="0" style="9" hidden="1" customWidth="1"/>
    <col min="3595" max="3595" width="12.85546875" style="9" customWidth="1"/>
    <col min="3596" max="3598" width="0" style="9" hidden="1" customWidth="1"/>
    <col min="3599" max="3599" width="2.7109375" style="9" customWidth="1"/>
    <col min="3600" max="3605" width="0" style="9" hidden="1" customWidth="1"/>
    <col min="3606" max="3606" width="12.7109375" style="9" customWidth="1"/>
    <col min="3607" max="3609" width="0" style="9" hidden="1" customWidth="1"/>
    <col min="3610" max="3610" width="2.28515625" style="9" customWidth="1"/>
    <col min="3611" max="3616" width="0" style="9" hidden="1" customWidth="1"/>
    <col min="3617" max="3617" width="12.7109375" style="9" customWidth="1"/>
    <col min="3618" max="3620" width="0" style="9" hidden="1" customWidth="1"/>
    <col min="3621" max="3621" width="2.28515625" style="9" customWidth="1"/>
    <col min="3622" max="3622" width="12.7109375" style="9" customWidth="1"/>
    <col min="3623" max="3629" width="0" style="9" hidden="1" customWidth="1"/>
    <col min="3630" max="3630" width="12.7109375" style="9" customWidth="1"/>
    <col min="3631" max="3633" width="0" style="9" hidden="1" customWidth="1"/>
    <col min="3634" max="3634" width="2.7109375" style="9" customWidth="1"/>
    <col min="3635" max="3635" width="12.7109375" style="9" customWidth="1"/>
    <col min="3636" max="3636" width="13.140625" style="9" bestFit="1" customWidth="1"/>
    <col min="3637" max="3637" width="5.7109375" style="9" customWidth="1"/>
    <col min="3638" max="3645" width="0" style="9" hidden="1" customWidth="1"/>
    <col min="3646" max="3646" width="34.5703125" style="9" customWidth="1"/>
    <col min="3647" max="3839" width="9.140625" style="9"/>
    <col min="3840" max="3840" width="7.85546875" style="9" customWidth="1"/>
    <col min="3841" max="3842" width="3" style="9" customWidth="1"/>
    <col min="3843" max="3843" width="22.5703125" style="9" customWidth="1"/>
    <col min="3844" max="3844" width="2.28515625" style="9" customWidth="1"/>
    <col min="3845" max="3850" width="0" style="9" hidden="1" customWidth="1"/>
    <col min="3851" max="3851" width="12.85546875" style="9" customWidth="1"/>
    <col min="3852" max="3854" width="0" style="9" hidden="1" customWidth="1"/>
    <col min="3855" max="3855" width="2.7109375" style="9" customWidth="1"/>
    <col min="3856" max="3861" width="0" style="9" hidden="1" customWidth="1"/>
    <col min="3862" max="3862" width="12.7109375" style="9" customWidth="1"/>
    <col min="3863" max="3865" width="0" style="9" hidden="1" customWidth="1"/>
    <col min="3866" max="3866" width="2.28515625" style="9" customWidth="1"/>
    <col min="3867" max="3872" width="0" style="9" hidden="1" customWidth="1"/>
    <col min="3873" max="3873" width="12.7109375" style="9" customWidth="1"/>
    <col min="3874" max="3876" width="0" style="9" hidden="1" customWidth="1"/>
    <col min="3877" max="3877" width="2.28515625" style="9" customWidth="1"/>
    <col min="3878" max="3878" width="12.7109375" style="9" customWidth="1"/>
    <col min="3879" max="3885" width="0" style="9" hidden="1" customWidth="1"/>
    <col min="3886" max="3886" width="12.7109375" style="9" customWidth="1"/>
    <col min="3887" max="3889" width="0" style="9" hidden="1" customWidth="1"/>
    <col min="3890" max="3890" width="2.7109375" style="9" customWidth="1"/>
    <col min="3891" max="3891" width="12.7109375" style="9" customWidth="1"/>
    <col min="3892" max="3892" width="13.140625" style="9" bestFit="1" customWidth="1"/>
    <col min="3893" max="3893" width="5.7109375" style="9" customWidth="1"/>
    <col min="3894" max="3901" width="0" style="9" hidden="1" customWidth="1"/>
    <col min="3902" max="3902" width="34.5703125" style="9" customWidth="1"/>
    <col min="3903" max="4095" width="9.140625" style="9"/>
    <col min="4096" max="4096" width="7.85546875" style="9" customWidth="1"/>
    <col min="4097" max="4098" width="3" style="9" customWidth="1"/>
    <col min="4099" max="4099" width="22.5703125" style="9" customWidth="1"/>
    <col min="4100" max="4100" width="2.28515625" style="9" customWidth="1"/>
    <col min="4101" max="4106" width="0" style="9" hidden="1" customWidth="1"/>
    <col min="4107" max="4107" width="12.85546875" style="9" customWidth="1"/>
    <col min="4108" max="4110" width="0" style="9" hidden="1" customWidth="1"/>
    <col min="4111" max="4111" width="2.7109375" style="9" customWidth="1"/>
    <col min="4112" max="4117" width="0" style="9" hidden="1" customWidth="1"/>
    <col min="4118" max="4118" width="12.7109375" style="9" customWidth="1"/>
    <col min="4119" max="4121" width="0" style="9" hidden="1" customWidth="1"/>
    <col min="4122" max="4122" width="2.28515625" style="9" customWidth="1"/>
    <col min="4123" max="4128" width="0" style="9" hidden="1" customWidth="1"/>
    <col min="4129" max="4129" width="12.7109375" style="9" customWidth="1"/>
    <col min="4130" max="4132" width="0" style="9" hidden="1" customWidth="1"/>
    <col min="4133" max="4133" width="2.28515625" style="9" customWidth="1"/>
    <col min="4134" max="4134" width="12.7109375" style="9" customWidth="1"/>
    <col min="4135" max="4141" width="0" style="9" hidden="1" customWidth="1"/>
    <col min="4142" max="4142" width="12.7109375" style="9" customWidth="1"/>
    <col min="4143" max="4145" width="0" style="9" hidden="1" customWidth="1"/>
    <col min="4146" max="4146" width="2.7109375" style="9" customWidth="1"/>
    <col min="4147" max="4147" width="12.7109375" style="9" customWidth="1"/>
    <col min="4148" max="4148" width="13.140625" style="9" bestFit="1" customWidth="1"/>
    <col min="4149" max="4149" width="5.7109375" style="9" customWidth="1"/>
    <col min="4150" max="4157" width="0" style="9" hidden="1" customWidth="1"/>
    <col min="4158" max="4158" width="34.5703125" style="9" customWidth="1"/>
    <col min="4159" max="4351" width="9.140625" style="9"/>
    <col min="4352" max="4352" width="7.85546875" style="9" customWidth="1"/>
    <col min="4353" max="4354" width="3" style="9" customWidth="1"/>
    <col min="4355" max="4355" width="22.5703125" style="9" customWidth="1"/>
    <col min="4356" max="4356" width="2.28515625" style="9" customWidth="1"/>
    <col min="4357" max="4362" width="0" style="9" hidden="1" customWidth="1"/>
    <col min="4363" max="4363" width="12.85546875" style="9" customWidth="1"/>
    <col min="4364" max="4366" width="0" style="9" hidden="1" customWidth="1"/>
    <col min="4367" max="4367" width="2.7109375" style="9" customWidth="1"/>
    <col min="4368" max="4373" width="0" style="9" hidden="1" customWidth="1"/>
    <col min="4374" max="4374" width="12.7109375" style="9" customWidth="1"/>
    <col min="4375" max="4377" width="0" style="9" hidden="1" customWidth="1"/>
    <col min="4378" max="4378" width="2.28515625" style="9" customWidth="1"/>
    <col min="4379" max="4384" width="0" style="9" hidden="1" customWidth="1"/>
    <col min="4385" max="4385" width="12.7109375" style="9" customWidth="1"/>
    <col min="4386" max="4388" width="0" style="9" hidden="1" customWidth="1"/>
    <col min="4389" max="4389" width="2.28515625" style="9" customWidth="1"/>
    <col min="4390" max="4390" width="12.7109375" style="9" customWidth="1"/>
    <col min="4391" max="4397" width="0" style="9" hidden="1" customWidth="1"/>
    <col min="4398" max="4398" width="12.7109375" style="9" customWidth="1"/>
    <col min="4399" max="4401" width="0" style="9" hidden="1" customWidth="1"/>
    <col min="4402" max="4402" width="2.7109375" style="9" customWidth="1"/>
    <col min="4403" max="4403" width="12.7109375" style="9" customWidth="1"/>
    <col min="4404" max="4404" width="13.140625" style="9" bestFit="1" customWidth="1"/>
    <col min="4405" max="4405" width="5.7109375" style="9" customWidth="1"/>
    <col min="4406" max="4413" width="0" style="9" hidden="1" customWidth="1"/>
    <col min="4414" max="4414" width="34.5703125" style="9" customWidth="1"/>
    <col min="4415" max="4607" width="9.140625" style="9"/>
    <col min="4608" max="4608" width="7.85546875" style="9" customWidth="1"/>
    <col min="4609" max="4610" width="3" style="9" customWidth="1"/>
    <col min="4611" max="4611" width="22.5703125" style="9" customWidth="1"/>
    <col min="4612" max="4612" width="2.28515625" style="9" customWidth="1"/>
    <col min="4613" max="4618" width="0" style="9" hidden="1" customWidth="1"/>
    <col min="4619" max="4619" width="12.85546875" style="9" customWidth="1"/>
    <col min="4620" max="4622" width="0" style="9" hidden="1" customWidth="1"/>
    <col min="4623" max="4623" width="2.7109375" style="9" customWidth="1"/>
    <col min="4624" max="4629" width="0" style="9" hidden="1" customWidth="1"/>
    <col min="4630" max="4630" width="12.7109375" style="9" customWidth="1"/>
    <col min="4631" max="4633" width="0" style="9" hidden="1" customWidth="1"/>
    <col min="4634" max="4634" width="2.28515625" style="9" customWidth="1"/>
    <col min="4635" max="4640" width="0" style="9" hidden="1" customWidth="1"/>
    <col min="4641" max="4641" width="12.7109375" style="9" customWidth="1"/>
    <col min="4642" max="4644" width="0" style="9" hidden="1" customWidth="1"/>
    <col min="4645" max="4645" width="2.28515625" style="9" customWidth="1"/>
    <col min="4646" max="4646" width="12.7109375" style="9" customWidth="1"/>
    <col min="4647" max="4653" width="0" style="9" hidden="1" customWidth="1"/>
    <col min="4654" max="4654" width="12.7109375" style="9" customWidth="1"/>
    <col min="4655" max="4657" width="0" style="9" hidden="1" customWidth="1"/>
    <col min="4658" max="4658" width="2.7109375" style="9" customWidth="1"/>
    <col min="4659" max="4659" width="12.7109375" style="9" customWidth="1"/>
    <col min="4660" max="4660" width="13.140625" style="9" bestFit="1" customWidth="1"/>
    <col min="4661" max="4661" width="5.7109375" style="9" customWidth="1"/>
    <col min="4662" max="4669" width="0" style="9" hidden="1" customWidth="1"/>
    <col min="4670" max="4670" width="34.5703125" style="9" customWidth="1"/>
    <col min="4671" max="4863" width="9.140625" style="9"/>
    <col min="4864" max="4864" width="7.85546875" style="9" customWidth="1"/>
    <col min="4865" max="4866" width="3" style="9" customWidth="1"/>
    <col min="4867" max="4867" width="22.5703125" style="9" customWidth="1"/>
    <col min="4868" max="4868" width="2.28515625" style="9" customWidth="1"/>
    <col min="4869" max="4874" width="0" style="9" hidden="1" customWidth="1"/>
    <col min="4875" max="4875" width="12.85546875" style="9" customWidth="1"/>
    <col min="4876" max="4878" width="0" style="9" hidden="1" customWidth="1"/>
    <col min="4879" max="4879" width="2.7109375" style="9" customWidth="1"/>
    <col min="4880" max="4885" width="0" style="9" hidden="1" customWidth="1"/>
    <col min="4886" max="4886" width="12.7109375" style="9" customWidth="1"/>
    <col min="4887" max="4889" width="0" style="9" hidden="1" customWidth="1"/>
    <col min="4890" max="4890" width="2.28515625" style="9" customWidth="1"/>
    <col min="4891" max="4896" width="0" style="9" hidden="1" customWidth="1"/>
    <col min="4897" max="4897" width="12.7109375" style="9" customWidth="1"/>
    <col min="4898" max="4900" width="0" style="9" hidden="1" customWidth="1"/>
    <col min="4901" max="4901" width="2.28515625" style="9" customWidth="1"/>
    <col min="4902" max="4902" width="12.7109375" style="9" customWidth="1"/>
    <col min="4903" max="4909" width="0" style="9" hidden="1" customWidth="1"/>
    <col min="4910" max="4910" width="12.7109375" style="9" customWidth="1"/>
    <col min="4911" max="4913" width="0" style="9" hidden="1" customWidth="1"/>
    <col min="4914" max="4914" width="2.7109375" style="9" customWidth="1"/>
    <col min="4915" max="4915" width="12.7109375" style="9" customWidth="1"/>
    <col min="4916" max="4916" width="13.140625" style="9" bestFit="1" customWidth="1"/>
    <col min="4917" max="4917" width="5.7109375" style="9" customWidth="1"/>
    <col min="4918" max="4925" width="0" style="9" hidden="1" customWidth="1"/>
    <col min="4926" max="4926" width="34.5703125" style="9" customWidth="1"/>
    <col min="4927" max="5119" width="9.140625" style="9"/>
    <col min="5120" max="5120" width="7.85546875" style="9" customWidth="1"/>
    <col min="5121" max="5122" width="3" style="9" customWidth="1"/>
    <col min="5123" max="5123" width="22.5703125" style="9" customWidth="1"/>
    <col min="5124" max="5124" width="2.28515625" style="9" customWidth="1"/>
    <col min="5125" max="5130" width="0" style="9" hidden="1" customWidth="1"/>
    <col min="5131" max="5131" width="12.85546875" style="9" customWidth="1"/>
    <col min="5132" max="5134" width="0" style="9" hidden="1" customWidth="1"/>
    <col min="5135" max="5135" width="2.7109375" style="9" customWidth="1"/>
    <col min="5136" max="5141" width="0" style="9" hidden="1" customWidth="1"/>
    <col min="5142" max="5142" width="12.7109375" style="9" customWidth="1"/>
    <col min="5143" max="5145" width="0" style="9" hidden="1" customWidth="1"/>
    <col min="5146" max="5146" width="2.28515625" style="9" customWidth="1"/>
    <col min="5147" max="5152" width="0" style="9" hidden="1" customWidth="1"/>
    <col min="5153" max="5153" width="12.7109375" style="9" customWidth="1"/>
    <col min="5154" max="5156" width="0" style="9" hidden="1" customWidth="1"/>
    <col min="5157" max="5157" width="2.28515625" style="9" customWidth="1"/>
    <col min="5158" max="5158" width="12.7109375" style="9" customWidth="1"/>
    <col min="5159" max="5165" width="0" style="9" hidden="1" customWidth="1"/>
    <col min="5166" max="5166" width="12.7109375" style="9" customWidth="1"/>
    <col min="5167" max="5169" width="0" style="9" hidden="1" customWidth="1"/>
    <col min="5170" max="5170" width="2.7109375" style="9" customWidth="1"/>
    <col min="5171" max="5171" width="12.7109375" style="9" customWidth="1"/>
    <col min="5172" max="5172" width="13.140625" style="9" bestFit="1" customWidth="1"/>
    <col min="5173" max="5173" width="5.7109375" style="9" customWidth="1"/>
    <col min="5174" max="5181" width="0" style="9" hidden="1" customWidth="1"/>
    <col min="5182" max="5182" width="34.5703125" style="9" customWidth="1"/>
    <col min="5183" max="5375" width="9.140625" style="9"/>
    <col min="5376" max="5376" width="7.85546875" style="9" customWidth="1"/>
    <col min="5377" max="5378" width="3" style="9" customWidth="1"/>
    <col min="5379" max="5379" width="22.5703125" style="9" customWidth="1"/>
    <col min="5380" max="5380" width="2.28515625" style="9" customWidth="1"/>
    <col min="5381" max="5386" width="0" style="9" hidden="1" customWidth="1"/>
    <col min="5387" max="5387" width="12.85546875" style="9" customWidth="1"/>
    <col min="5388" max="5390" width="0" style="9" hidden="1" customWidth="1"/>
    <col min="5391" max="5391" width="2.7109375" style="9" customWidth="1"/>
    <col min="5392" max="5397" width="0" style="9" hidden="1" customWidth="1"/>
    <col min="5398" max="5398" width="12.7109375" style="9" customWidth="1"/>
    <col min="5399" max="5401" width="0" style="9" hidden="1" customWidth="1"/>
    <col min="5402" max="5402" width="2.28515625" style="9" customWidth="1"/>
    <col min="5403" max="5408" width="0" style="9" hidden="1" customWidth="1"/>
    <col min="5409" max="5409" width="12.7109375" style="9" customWidth="1"/>
    <col min="5410" max="5412" width="0" style="9" hidden="1" customWidth="1"/>
    <col min="5413" max="5413" width="2.28515625" style="9" customWidth="1"/>
    <col min="5414" max="5414" width="12.7109375" style="9" customWidth="1"/>
    <col min="5415" max="5421" width="0" style="9" hidden="1" customWidth="1"/>
    <col min="5422" max="5422" width="12.7109375" style="9" customWidth="1"/>
    <col min="5423" max="5425" width="0" style="9" hidden="1" customWidth="1"/>
    <col min="5426" max="5426" width="2.7109375" style="9" customWidth="1"/>
    <col min="5427" max="5427" width="12.7109375" style="9" customWidth="1"/>
    <col min="5428" max="5428" width="13.140625" style="9" bestFit="1" customWidth="1"/>
    <col min="5429" max="5429" width="5.7109375" style="9" customWidth="1"/>
    <col min="5430" max="5437" width="0" style="9" hidden="1" customWidth="1"/>
    <col min="5438" max="5438" width="34.5703125" style="9" customWidth="1"/>
    <col min="5439" max="5631" width="9.140625" style="9"/>
    <col min="5632" max="5632" width="7.85546875" style="9" customWidth="1"/>
    <col min="5633" max="5634" width="3" style="9" customWidth="1"/>
    <col min="5635" max="5635" width="22.5703125" style="9" customWidth="1"/>
    <col min="5636" max="5636" width="2.28515625" style="9" customWidth="1"/>
    <col min="5637" max="5642" width="0" style="9" hidden="1" customWidth="1"/>
    <col min="5643" max="5643" width="12.85546875" style="9" customWidth="1"/>
    <col min="5644" max="5646" width="0" style="9" hidden="1" customWidth="1"/>
    <col min="5647" max="5647" width="2.7109375" style="9" customWidth="1"/>
    <col min="5648" max="5653" width="0" style="9" hidden="1" customWidth="1"/>
    <col min="5654" max="5654" width="12.7109375" style="9" customWidth="1"/>
    <col min="5655" max="5657" width="0" style="9" hidden="1" customWidth="1"/>
    <col min="5658" max="5658" width="2.28515625" style="9" customWidth="1"/>
    <col min="5659" max="5664" width="0" style="9" hidden="1" customWidth="1"/>
    <col min="5665" max="5665" width="12.7109375" style="9" customWidth="1"/>
    <col min="5666" max="5668" width="0" style="9" hidden="1" customWidth="1"/>
    <col min="5669" max="5669" width="2.28515625" style="9" customWidth="1"/>
    <col min="5670" max="5670" width="12.7109375" style="9" customWidth="1"/>
    <col min="5671" max="5677" width="0" style="9" hidden="1" customWidth="1"/>
    <col min="5678" max="5678" width="12.7109375" style="9" customWidth="1"/>
    <col min="5679" max="5681" width="0" style="9" hidden="1" customWidth="1"/>
    <col min="5682" max="5682" width="2.7109375" style="9" customWidth="1"/>
    <col min="5683" max="5683" width="12.7109375" style="9" customWidth="1"/>
    <col min="5684" max="5684" width="13.140625" style="9" bestFit="1" customWidth="1"/>
    <col min="5685" max="5685" width="5.7109375" style="9" customWidth="1"/>
    <col min="5686" max="5693" width="0" style="9" hidden="1" customWidth="1"/>
    <col min="5694" max="5694" width="34.5703125" style="9" customWidth="1"/>
    <col min="5695" max="5887" width="9.140625" style="9"/>
    <col min="5888" max="5888" width="7.85546875" style="9" customWidth="1"/>
    <col min="5889" max="5890" width="3" style="9" customWidth="1"/>
    <col min="5891" max="5891" width="22.5703125" style="9" customWidth="1"/>
    <col min="5892" max="5892" width="2.28515625" style="9" customWidth="1"/>
    <col min="5893" max="5898" width="0" style="9" hidden="1" customWidth="1"/>
    <col min="5899" max="5899" width="12.85546875" style="9" customWidth="1"/>
    <col min="5900" max="5902" width="0" style="9" hidden="1" customWidth="1"/>
    <col min="5903" max="5903" width="2.7109375" style="9" customWidth="1"/>
    <col min="5904" max="5909" width="0" style="9" hidden="1" customWidth="1"/>
    <col min="5910" max="5910" width="12.7109375" style="9" customWidth="1"/>
    <col min="5911" max="5913" width="0" style="9" hidden="1" customWidth="1"/>
    <col min="5914" max="5914" width="2.28515625" style="9" customWidth="1"/>
    <col min="5915" max="5920" width="0" style="9" hidden="1" customWidth="1"/>
    <col min="5921" max="5921" width="12.7109375" style="9" customWidth="1"/>
    <col min="5922" max="5924" width="0" style="9" hidden="1" customWidth="1"/>
    <col min="5925" max="5925" width="2.28515625" style="9" customWidth="1"/>
    <col min="5926" max="5926" width="12.7109375" style="9" customWidth="1"/>
    <col min="5927" max="5933" width="0" style="9" hidden="1" customWidth="1"/>
    <col min="5934" max="5934" width="12.7109375" style="9" customWidth="1"/>
    <col min="5935" max="5937" width="0" style="9" hidden="1" customWidth="1"/>
    <col min="5938" max="5938" width="2.7109375" style="9" customWidth="1"/>
    <col min="5939" max="5939" width="12.7109375" style="9" customWidth="1"/>
    <col min="5940" max="5940" width="13.140625" style="9" bestFit="1" customWidth="1"/>
    <col min="5941" max="5941" width="5.7109375" style="9" customWidth="1"/>
    <col min="5942" max="5949" width="0" style="9" hidden="1" customWidth="1"/>
    <col min="5950" max="5950" width="34.5703125" style="9" customWidth="1"/>
    <col min="5951" max="6143" width="9.140625" style="9"/>
    <col min="6144" max="6144" width="7.85546875" style="9" customWidth="1"/>
    <col min="6145" max="6146" width="3" style="9" customWidth="1"/>
    <col min="6147" max="6147" width="22.5703125" style="9" customWidth="1"/>
    <col min="6148" max="6148" width="2.28515625" style="9" customWidth="1"/>
    <col min="6149" max="6154" width="0" style="9" hidden="1" customWidth="1"/>
    <col min="6155" max="6155" width="12.85546875" style="9" customWidth="1"/>
    <col min="6156" max="6158" width="0" style="9" hidden="1" customWidth="1"/>
    <col min="6159" max="6159" width="2.7109375" style="9" customWidth="1"/>
    <col min="6160" max="6165" width="0" style="9" hidden="1" customWidth="1"/>
    <col min="6166" max="6166" width="12.7109375" style="9" customWidth="1"/>
    <col min="6167" max="6169" width="0" style="9" hidden="1" customWidth="1"/>
    <col min="6170" max="6170" width="2.28515625" style="9" customWidth="1"/>
    <col min="6171" max="6176" width="0" style="9" hidden="1" customWidth="1"/>
    <col min="6177" max="6177" width="12.7109375" style="9" customWidth="1"/>
    <col min="6178" max="6180" width="0" style="9" hidden="1" customWidth="1"/>
    <col min="6181" max="6181" width="2.28515625" style="9" customWidth="1"/>
    <col min="6182" max="6182" width="12.7109375" style="9" customWidth="1"/>
    <col min="6183" max="6189" width="0" style="9" hidden="1" customWidth="1"/>
    <col min="6190" max="6190" width="12.7109375" style="9" customWidth="1"/>
    <col min="6191" max="6193" width="0" style="9" hidden="1" customWidth="1"/>
    <col min="6194" max="6194" width="2.7109375" style="9" customWidth="1"/>
    <col min="6195" max="6195" width="12.7109375" style="9" customWidth="1"/>
    <col min="6196" max="6196" width="13.140625" style="9" bestFit="1" customWidth="1"/>
    <col min="6197" max="6197" width="5.7109375" style="9" customWidth="1"/>
    <col min="6198" max="6205" width="0" style="9" hidden="1" customWidth="1"/>
    <col min="6206" max="6206" width="34.5703125" style="9" customWidth="1"/>
    <col min="6207" max="6399" width="9.140625" style="9"/>
    <col min="6400" max="6400" width="7.85546875" style="9" customWidth="1"/>
    <col min="6401" max="6402" width="3" style="9" customWidth="1"/>
    <col min="6403" max="6403" width="22.5703125" style="9" customWidth="1"/>
    <col min="6404" max="6404" width="2.28515625" style="9" customWidth="1"/>
    <col min="6405" max="6410" width="0" style="9" hidden="1" customWidth="1"/>
    <col min="6411" max="6411" width="12.85546875" style="9" customWidth="1"/>
    <col min="6412" max="6414" width="0" style="9" hidden="1" customWidth="1"/>
    <col min="6415" max="6415" width="2.7109375" style="9" customWidth="1"/>
    <col min="6416" max="6421" width="0" style="9" hidden="1" customWidth="1"/>
    <col min="6422" max="6422" width="12.7109375" style="9" customWidth="1"/>
    <col min="6423" max="6425" width="0" style="9" hidden="1" customWidth="1"/>
    <col min="6426" max="6426" width="2.28515625" style="9" customWidth="1"/>
    <col min="6427" max="6432" width="0" style="9" hidden="1" customWidth="1"/>
    <col min="6433" max="6433" width="12.7109375" style="9" customWidth="1"/>
    <col min="6434" max="6436" width="0" style="9" hidden="1" customWidth="1"/>
    <col min="6437" max="6437" width="2.28515625" style="9" customWidth="1"/>
    <col min="6438" max="6438" width="12.7109375" style="9" customWidth="1"/>
    <col min="6439" max="6445" width="0" style="9" hidden="1" customWidth="1"/>
    <col min="6446" max="6446" width="12.7109375" style="9" customWidth="1"/>
    <col min="6447" max="6449" width="0" style="9" hidden="1" customWidth="1"/>
    <col min="6450" max="6450" width="2.7109375" style="9" customWidth="1"/>
    <col min="6451" max="6451" width="12.7109375" style="9" customWidth="1"/>
    <col min="6452" max="6452" width="13.140625" style="9" bestFit="1" customWidth="1"/>
    <col min="6453" max="6453" width="5.7109375" style="9" customWidth="1"/>
    <col min="6454" max="6461" width="0" style="9" hidden="1" customWidth="1"/>
    <col min="6462" max="6462" width="34.5703125" style="9" customWidth="1"/>
    <col min="6463" max="6655" width="9.140625" style="9"/>
    <col min="6656" max="6656" width="7.85546875" style="9" customWidth="1"/>
    <col min="6657" max="6658" width="3" style="9" customWidth="1"/>
    <col min="6659" max="6659" width="22.5703125" style="9" customWidth="1"/>
    <col min="6660" max="6660" width="2.28515625" style="9" customWidth="1"/>
    <col min="6661" max="6666" width="0" style="9" hidden="1" customWidth="1"/>
    <col min="6667" max="6667" width="12.85546875" style="9" customWidth="1"/>
    <col min="6668" max="6670" width="0" style="9" hidden="1" customWidth="1"/>
    <col min="6671" max="6671" width="2.7109375" style="9" customWidth="1"/>
    <col min="6672" max="6677" width="0" style="9" hidden="1" customWidth="1"/>
    <col min="6678" max="6678" width="12.7109375" style="9" customWidth="1"/>
    <col min="6679" max="6681" width="0" style="9" hidden="1" customWidth="1"/>
    <col min="6682" max="6682" width="2.28515625" style="9" customWidth="1"/>
    <col min="6683" max="6688" width="0" style="9" hidden="1" customWidth="1"/>
    <col min="6689" max="6689" width="12.7109375" style="9" customWidth="1"/>
    <col min="6690" max="6692" width="0" style="9" hidden="1" customWidth="1"/>
    <col min="6693" max="6693" width="2.28515625" style="9" customWidth="1"/>
    <col min="6694" max="6694" width="12.7109375" style="9" customWidth="1"/>
    <col min="6695" max="6701" width="0" style="9" hidden="1" customWidth="1"/>
    <col min="6702" max="6702" width="12.7109375" style="9" customWidth="1"/>
    <col min="6703" max="6705" width="0" style="9" hidden="1" customWidth="1"/>
    <col min="6706" max="6706" width="2.7109375" style="9" customWidth="1"/>
    <col min="6707" max="6707" width="12.7109375" style="9" customWidth="1"/>
    <col min="6708" max="6708" width="13.140625" style="9" bestFit="1" customWidth="1"/>
    <col min="6709" max="6709" width="5.7109375" style="9" customWidth="1"/>
    <col min="6710" max="6717" width="0" style="9" hidden="1" customWidth="1"/>
    <col min="6718" max="6718" width="34.5703125" style="9" customWidth="1"/>
    <col min="6719" max="6911" width="9.140625" style="9"/>
    <col min="6912" max="6912" width="7.85546875" style="9" customWidth="1"/>
    <col min="6913" max="6914" width="3" style="9" customWidth="1"/>
    <col min="6915" max="6915" width="22.5703125" style="9" customWidth="1"/>
    <col min="6916" max="6916" width="2.28515625" style="9" customWidth="1"/>
    <col min="6917" max="6922" width="0" style="9" hidden="1" customWidth="1"/>
    <col min="6923" max="6923" width="12.85546875" style="9" customWidth="1"/>
    <col min="6924" max="6926" width="0" style="9" hidden="1" customWidth="1"/>
    <col min="6927" max="6927" width="2.7109375" style="9" customWidth="1"/>
    <col min="6928" max="6933" width="0" style="9" hidden="1" customWidth="1"/>
    <col min="6934" max="6934" width="12.7109375" style="9" customWidth="1"/>
    <col min="6935" max="6937" width="0" style="9" hidden="1" customWidth="1"/>
    <col min="6938" max="6938" width="2.28515625" style="9" customWidth="1"/>
    <col min="6939" max="6944" width="0" style="9" hidden="1" customWidth="1"/>
    <col min="6945" max="6945" width="12.7109375" style="9" customWidth="1"/>
    <col min="6946" max="6948" width="0" style="9" hidden="1" customWidth="1"/>
    <col min="6949" max="6949" width="2.28515625" style="9" customWidth="1"/>
    <col min="6950" max="6950" width="12.7109375" style="9" customWidth="1"/>
    <col min="6951" max="6957" width="0" style="9" hidden="1" customWidth="1"/>
    <col min="6958" max="6958" width="12.7109375" style="9" customWidth="1"/>
    <col min="6959" max="6961" width="0" style="9" hidden="1" customWidth="1"/>
    <col min="6962" max="6962" width="2.7109375" style="9" customWidth="1"/>
    <col min="6963" max="6963" width="12.7109375" style="9" customWidth="1"/>
    <col min="6964" max="6964" width="13.140625" style="9" bestFit="1" customWidth="1"/>
    <col min="6965" max="6965" width="5.7109375" style="9" customWidth="1"/>
    <col min="6966" max="6973" width="0" style="9" hidden="1" customWidth="1"/>
    <col min="6974" max="6974" width="34.5703125" style="9" customWidth="1"/>
    <col min="6975" max="7167" width="9.140625" style="9"/>
    <col min="7168" max="7168" width="7.85546875" style="9" customWidth="1"/>
    <col min="7169" max="7170" width="3" style="9" customWidth="1"/>
    <col min="7171" max="7171" width="22.5703125" style="9" customWidth="1"/>
    <col min="7172" max="7172" width="2.28515625" style="9" customWidth="1"/>
    <col min="7173" max="7178" width="0" style="9" hidden="1" customWidth="1"/>
    <col min="7179" max="7179" width="12.85546875" style="9" customWidth="1"/>
    <col min="7180" max="7182" width="0" style="9" hidden="1" customWidth="1"/>
    <col min="7183" max="7183" width="2.7109375" style="9" customWidth="1"/>
    <col min="7184" max="7189" width="0" style="9" hidden="1" customWidth="1"/>
    <col min="7190" max="7190" width="12.7109375" style="9" customWidth="1"/>
    <col min="7191" max="7193" width="0" style="9" hidden="1" customWidth="1"/>
    <col min="7194" max="7194" width="2.28515625" style="9" customWidth="1"/>
    <col min="7195" max="7200" width="0" style="9" hidden="1" customWidth="1"/>
    <col min="7201" max="7201" width="12.7109375" style="9" customWidth="1"/>
    <col min="7202" max="7204" width="0" style="9" hidden="1" customWidth="1"/>
    <col min="7205" max="7205" width="2.28515625" style="9" customWidth="1"/>
    <col min="7206" max="7206" width="12.7109375" style="9" customWidth="1"/>
    <col min="7207" max="7213" width="0" style="9" hidden="1" customWidth="1"/>
    <col min="7214" max="7214" width="12.7109375" style="9" customWidth="1"/>
    <col min="7215" max="7217" width="0" style="9" hidden="1" customWidth="1"/>
    <col min="7218" max="7218" width="2.7109375" style="9" customWidth="1"/>
    <col min="7219" max="7219" width="12.7109375" style="9" customWidth="1"/>
    <col min="7220" max="7220" width="13.140625" style="9" bestFit="1" customWidth="1"/>
    <col min="7221" max="7221" width="5.7109375" style="9" customWidth="1"/>
    <col min="7222" max="7229" width="0" style="9" hidden="1" customWidth="1"/>
    <col min="7230" max="7230" width="34.5703125" style="9" customWidth="1"/>
    <col min="7231" max="7423" width="9.140625" style="9"/>
    <col min="7424" max="7424" width="7.85546875" style="9" customWidth="1"/>
    <col min="7425" max="7426" width="3" style="9" customWidth="1"/>
    <col min="7427" max="7427" width="22.5703125" style="9" customWidth="1"/>
    <col min="7428" max="7428" width="2.28515625" style="9" customWidth="1"/>
    <col min="7429" max="7434" width="0" style="9" hidden="1" customWidth="1"/>
    <col min="7435" max="7435" width="12.85546875" style="9" customWidth="1"/>
    <col min="7436" max="7438" width="0" style="9" hidden="1" customWidth="1"/>
    <col min="7439" max="7439" width="2.7109375" style="9" customWidth="1"/>
    <col min="7440" max="7445" width="0" style="9" hidden="1" customWidth="1"/>
    <col min="7446" max="7446" width="12.7109375" style="9" customWidth="1"/>
    <col min="7447" max="7449" width="0" style="9" hidden="1" customWidth="1"/>
    <col min="7450" max="7450" width="2.28515625" style="9" customWidth="1"/>
    <col min="7451" max="7456" width="0" style="9" hidden="1" customWidth="1"/>
    <col min="7457" max="7457" width="12.7109375" style="9" customWidth="1"/>
    <col min="7458" max="7460" width="0" style="9" hidden="1" customWidth="1"/>
    <col min="7461" max="7461" width="2.28515625" style="9" customWidth="1"/>
    <col min="7462" max="7462" width="12.7109375" style="9" customWidth="1"/>
    <col min="7463" max="7469" width="0" style="9" hidden="1" customWidth="1"/>
    <col min="7470" max="7470" width="12.7109375" style="9" customWidth="1"/>
    <col min="7471" max="7473" width="0" style="9" hidden="1" customWidth="1"/>
    <col min="7474" max="7474" width="2.7109375" style="9" customWidth="1"/>
    <col min="7475" max="7475" width="12.7109375" style="9" customWidth="1"/>
    <col min="7476" max="7476" width="13.140625" style="9" bestFit="1" customWidth="1"/>
    <col min="7477" max="7477" width="5.7109375" style="9" customWidth="1"/>
    <col min="7478" max="7485" width="0" style="9" hidden="1" customWidth="1"/>
    <col min="7486" max="7486" width="34.5703125" style="9" customWidth="1"/>
    <col min="7487" max="7679" width="9.140625" style="9"/>
    <col min="7680" max="7680" width="7.85546875" style="9" customWidth="1"/>
    <col min="7681" max="7682" width="3" style="9" customWidth="1"/>
    <col min="7683" max="7683" width="22.5703125" style="9" customWidth="1"/>
    <col min="7684" max="7684" width="2.28515625" style="9" customWidth="1"/>
    <col min="7685" max="7690" width="0" style="9" hidden="1" customWidth="1"/>
    <col min="7691" max="7691" width="12.85546875" style="9" customWidth="1"/>
    <col min="7692" max="7694" width="0" style="9" hidden="1" customWidth="1"/>
    <col min="7695" max="7695" width="2.7109375" style="9" customWidth="1"/>
    <col min="7696" max="7701" width="0" style="9" hidden="1" customWidth="1"/>
    <col min="7702" max="7702" width="12.7109375" style="9" customWidth="1"/>
    <col min="7703" max="7705" width="0" style="9" hidden="1" customWidth="1"/>
    <col min="7706" max="7706" width="2.28515625" style="9" customWidth="1"/>
    <col min="7707" max="7712" width="0" style="9" hidden="1" customWidth="1"/>
    <col min="7713" max="7713" width="12.7109375" style="9" customWidth="1"/>
    <col min="7714" max="7716" width="0" style="9" hidden="1" customWidth="1"/>
    <col min="7717" max="7717" width="2.28515625" style="9" customWidth="1"/>
    <col min="7718" max="7718" width="12.7109375" style="9" customWidth="1"/>
    <col min="7719" max="7725" width="0" style="9" hidden="1" customWidth="1"/>
    <col min="7726" max="7726" width="12.7109375" style="9" customWidth="1"/>
    <col min="7727" max="7729" width="0" style="9" hidden="1" customWidth="1"/>
    <col min="7730" max="7730" width="2.7109375" style="9" customWidth="1"/>
    <col min="7731" max="7731" width="12.7109375" style="9" customWidth="1"/>
    <col min="7732" max="7732" width="13.140625" style="9" bestFit="1" customWidth="1"/>
    <col min="7733" max="7733" width="5.7109375" style="9" customWidth="1"/>
    <col min="7734" max="7741" width="0" style="9" hidden="1" customWidth="1"/>
    <col min="7742" max="7742" width="34.5703125" style="9" customWidth="1"/>
    <col min="7743" max="7935" width="9.140625" style="9"/>
    <col min="7936" max="7936" width="7.85546875" style="9" customWidth="1"/>
    <col min="7937" max="7938" width="3" style="9" customWidth="1"/>
    <col min="7939" max="7939" width="22.5703125" style="9" customWidth="1"/>
    <col min="7940" max="7940" width="2.28515625" style="9" customWidth="1"/>
    <col min="7941" max="7946" width="0" style="9" hidden="1" customWidth="1"/>
    <col min="7947" max="7947" width="12.85546875" style="9" customWidth="1"/>
    <col min="7948" max="7950" width="0" style="9" hidden="1" customWidth="1"/>
    <col min="7951" max="7951" width="2.7109375" style="9" customWidth="1"/>
    <col min="7952" max="7957" width="0" style="9" hidden="1" customWidth="1"/>
    <col min="7958" max="7958" width="12.7109375" style="9" customWidth="1"/>
    <col min="7959" max="7961" width="0" style="9" hidden="1" customWidth="1"/>
    <col min="7962" max="7962" width="2.28515625" style="9" customWidth="1"/>
    <col min="7963" max="7968" width="0" style="9" hidden="1" customWidth="1"/>
    <col min="7969" max="7969" width="12.7109375" style="9" customWidth="1"/>
    <col min="7970" max="7972" width="0" style="9" hidden="1" customWidth="1"/>
    <col min="7973" max="7973" width="2.28515625" style="9" customWidth="1"/>
    <col min="7974" max="7974" width="12.7109375" style="9" customWidth="1"/>
    <col min="7975" max="7981" width="0" style="9" hidden="1" customWidth="1"/>
    <col min="7982" max="7982" width="12.7109375" style="9" customWidth="1"/>
    <col min="7983" max="7985" width="0" style="9" hidden="1" customWidth="1"/>
    <col min="7986" max="7986" width="2.7109375" style="9" customWidth="1"/>
    <col min="7987" max="7987" width="12.7109375" style="9" customWidth="1"/>
    <col min="7988" max="7988" width="13.140625" style="9" bestFit="1" customWidth="1"/>
    <col min="7989" max="7989" width="5.7109375" style="9" customWidth="1"/>
    <col min="7990" max="7997" width="0" style="9" hidden="1" customWidth="1"/>
    <col min="7998" max="7998" width="34.5703125" style="9" customWidth="1"/>
    <col min="7999" max="8191" width="9.140625" style="9"/>
    <col min="8192" max="8192" width="7.85546875" style="9" customWidth="1"/>
    <col min="8193" max="8194" width="3" style="9" customWidth="1"/>
    <col min="8195" max="8195" width="22.5703125" style="9" customWidth="1"/>
    <col min="8196" max="8196" width="2.28515625" style="9" customWidth="1"/>
    <col min="8197" max="8202" width="0" style="9" hidden="1" customWidth="1"/>
    <col min="8203" max="8203" width="12.85546875" style="9" customWidth="1"/>
    <col min="8204" max="8206" width="0" style="9" hidden="1" customWidth="1"/>
    <col min="8207" max="8207" width="2.7109375" style="9" customWidth="1"/>
    <col min="8208" max="8213" width="0" style="9" hidden="1" customWidth="1"/>
    <col min="8214" max="8214" width="12.7109375" style="9" customWidth="1"/>
    <col min="8215" max="8217" width="0" style="9" hidden="1" customWidth="1"/>
    <col min="8218" max="8218" width="2.28515625" style="9" customWidth="1"/>
    <col min="8219" max="8224" width="0" style="9" hidden="1" customWidth="1"/>
    <col min="8225" max="8225" width="12.7109375" style="9" customWidth="1"/>
    <col min="8226" max="8228" width="0" style="9" hidden="1" customWidth="1"/>
    <col min="8229" max="8229" width="2.28515625" style="9" customWidth="1"/>
    <col min="8230" max="8230" width="12.7109375" style="9" customWidth="1"/>
    <col min="8231" max="8237" width="0" style="9" hidden="1" customWidth="1"/>
    <col min="8238" max="8238" width="12.7109375" style="9" customWidth="1"/>
    <col min="8239" max="8241" width="0" style="9" hidden="1" customWidth="1"/>
    <col min="8242" max="8242" width="2.7109375" style="9" customWidth="1"/>
    <col min="8243" max="8243" width="12.7109375" style="9" customWidth="1"/>
    <col min="8244" max="8244" width="13.140625" style="9" bestFit="1" customWidth="1"/>
    <col min="8245" max="8245" width="5.7109375" style="9" customWidth="1"/>
    <col min="8246" max="8253" width="0" style="9" hidden="1" customWidth="1"/>
    <col min="8254" max="8254" width="34.5703125" style="9" customWidth="1"/>
    <col min="8255" max="8447" width="9.140625" style="9"/>
    <col min="8448" max="8448" width="7.85546875" style="9" customWidth="1"/>
    <col min="8449" max="8450" width="3" style="9" customWidth="1"/>
    <col min="8451" max="8451" width="22.5703125" style="9" customWidth="1"/>
    <col min="8452" max="8452" width="2.28515625" style="9" customWidth="1"/>
    <col min="8453" max="8458" width="0" style="9" hidden="1" customWidth="1"/>
    <col min="8459" max="8459" width="12.85546875" style="9" customWidth="1"/>
    <col min="8460" max="8462" width="0" style="9" hidden="1" customWidth="1"/>
    <col min="8463" max="8463" width="2.7109375" style="9" customWidth="1"/>
    <col min="8464" max="8469" width="0" style="9" hidden="1" customWidth="1"/>
    <col min="8470" max="8470" width="12.7109375" style="9" customWidth="1"/>
    <col min="8471" max="8473" width="0" style="9" hidden="1" customWidth="1"/>
    <col min="8474" max="8474" width="2.28515625" style="9" customWidth="1"/>
    <col min="8475" max="8480" width="0" style="9" hidden="1" customWidth="1"/>
    <col min="8481" max="8481" width="12.7109375" style="9" customWidth="1"/>
    <col min="8482" max="8484" width="0" style="9" hidden="1" customWidth="1"/>
    <col min="8485" max="8485" width="2.28515625" style="9" customWidth="1"/>
    <col min="8486" max="8486" width="12.7109375" style="9" customWidth="1"/>
    <col min="8487" max="8493" width="0" style="9" hidden="1" customWidth="1"/>
    <col min="8494" max="8494" width="12.7109375" style="9" customWidth="1"/>
    <col min="8495" max="8497" width="0" style="9" hidden="1" customWidth="1"/>
    <col min="8498" max="8498" width="2.7109375" style="9" customWidth="1"/>
    <col min="8499" max="8499" width="12.7109375" style="9" customWidth="1"/>
    <col min="8500" max="8500" width="13.140625" style="9" bestFit="1" customWidth="1"/>
    <col min="8501" max="8501" width="5.7109375" style="9" customWidth="1"/>
    <col min="8502" max="8509" width="0" style="9" hidden="1" customWidth="1"/>
    <col min="8510" max="8510" width="34.5703125" style="9" customWidth="1"/>
    <col min="8511" max="8703" width="9.140625" style="9"/>
    <col min="8704" max="8704" width="7.85546875" style="9" customWidth="1"/>
    <col min="8705" max="8706" width="3" style="9" customWidth="1"/>
    <col min="8707" max="8707" width="22.5703125" style="9" customWidth="1"/>
    <col min="8708" max="8708" width="2.28515625" style="9" customWidth="1"/>
    <col min="8709" max="8714" width="0" style="9" hidden="1" customWidth="1"/>
    <col min="8715" max="8715" width="12.85546875" style="9" customWidth="1"/>
    <col min="8716" max="8718" width="0" style="9" hidden="1" customWidth="1"/>
    <col min="8719" max="8719" width="2.7109375" style="9" customWidth="1"/>
    <col min="8720" max="8725" width="0" style="9" hidden="1" customWidth="1"/>
    <col min="8726" max="8726" width="12.7109375" style="9" customWidth="1"/>
    <col min="8727" max="8729" width="0" style="9" hidden="1" customWidth="1"/>
    <col min="8730" max="8730" width="2.28515625" style="9" customWidth="1"/>
    <col min="8731" max="8736" width="0" style="9" hidden="1" customWidth="1"/>
    <col min="8737" max="8737" width="12.7109375" style="9" customWidth="1"/>
    <col min="8738" max="8740" width="0" style="9" hidden="1" customWidth="1"/>
    <col min="8741" max="8741" width="2.28515625" style="9" customWidth="1"/>
    <col min="8742" max="8742" width="12.7109375" style="9" customWidth="1"/>
    <col min="8743" max="8749" width="0" style="9" hidden="1" customWidth="1"/>
    <col min="8750" max="8750" width="12.7109375" style="9" customWidth="1"/>
    <col min="8751" max="8753" width="0" style="9" hidden="1" customWidth="1"/>
    <col min="8754" max="8754" width="2.7109375" style="9" customWidth="1"/>
    <col min="8755" max="8755" width="12.7109375" style="9" customWidth="1"/>
    <col min="8756" max="8756" width="13.140625" style="9" bestFit="1" customWidth="1"/>
    <col min="8757" max="8757" width="5.7109375" style="9" customWidth="1"/>
    <col min="8758" max="8765" width="0" style="9" hidden="1" customWidth="1"/>
    <col min="8766" max="8766" width="34.5703125" style="9" customWidth="1"/>
    <col min="8767" max="8959" width="9.140625" style="9"/>
    <col min="8960" max="8960" width="7.85546875" style="9" customWidth="1"/>
    <col min="8961" max="8962" width="3" style="9" customWidth="1"/>
    <col min="8963" max="8963" width="22.5703125" style="9" customWidth="1"/>
    <col min="8964" max="8964" width="2.28515625" style="9" customWidth="1"/>
    <col min="8965" max="8970" width="0" style="9" hidden="1" customWidth="1"/>
    <col min="8971" max="8971" width="12.85546875" style="9" customWidth="1"/>
    <col min="8972" max="8974" width="0" style="9" hidden="1" customWidth="1"/>
    <col min="8975" max="8975" width="2.7109375" style="9" customWidth="1"/>
    <col min="8976" max="8981" width="0" style="9" hidden="1" customWidth="1"/>
    <col min="8982" max="8982" width="12.7109375" style="9" customWidth="1"/>
    <col min="8983" max="8985" width="0" style="9" hidden="1" customWidth="1"/>
    <col min="8986" max="8986" width="2.28515625" style="9" customWidth="1"/>
    <col min="8987" max="8992" width="0" style="9" hidden="1" customWidth="1"/>
    <col min="8993" max="8993" width="12.7109375" style="9" customWidth="1"/>
    <col min="8994" max="8996" width="0" style="9" hidden="1" customWidth="1"/>
    <col min="8997" max="8997" width="2.28515625" style="9" customWidth="1"/>
    <col min="8998" max="8998" width="12.7109375" style="9" customWidth="1"/>
    <col min="8999" max="9005" width="0" style="9" hidden="1" customWidth="1"/>
    <col min="9006" max="9006" width="12.7109375" style="9" customWidth="1"/>
    <col min="9007" max="9009" width="0" style="9" hidden="1" customWidth="1"/>
    <col min="9010" max="9010" width="2.7109375" style="9" customWidth="1"/>
    <col min="9011" max="9011" width="12.7109375" style="9" customWidth="1"/>
    <col min="9012" max="9012" width="13.140625" style="9" bestFit="1" customWidth="1"/>
    <col min="9013" max="9013" width="5.7109375" style="9" customWidth="1"/>
    <col min="9014" max="9021" width="0" style="9" hidden="1" customWidth="1"/>
    <col min="9022" max="9022" width="34.5703125" style="9" customWidth="1"/>
    <col min="9023" max="9215" width="9.140625" style="9"/>
    <col min="9216" max="9216" width="7.85546875" style="9" customWidth="1"/>
    <col min="9217" max="9218" width="3" style="9" customWidth="1"/>
    <col min="9219" max="9219" width="22.5703125" style="9" customWidth="1"/>
    <col min="9220" max="9220" width="2.28515625" style="9" customWidth="1"/>
    <col min="9221" max="9226" width="0" style="9" hidden="1" customWidth="1"/>
    <col min="9227" max="9227" width="12.85546875" style="9" customWidth="1"/>
    <col min="9228" max="9230" width="0" style="9" hidden="1" customWidth="1"/>
    <col min="9231" max="9231" width="2.7109375" style="9" customWidth="1"/>
    <col min="9232" max="9237" width="0" style="9" hidden="1" customWidth="1"/>
    <col min="9238" max="9238" width="12.7109375" style="9" customWidth="1"/>
    <col min="9239" max="9241" width="0" style="9" hidden="1" customWidth="1"/>
    <col min="9242" max="9242" width="2.28515625" style="9" customWidth="1"/>
    <col min="9243" max="9248" width="0" style="9" hidden="1" customWidth="1"/>
    <col min="9249" max="9249" width="12.7109375" style="9" customWidth="1"/>
    <col min="9250" max="9252" width="0" style="9" hidden="1" customWidth="1"/>
    <col min="9253" max="9253" width="2.28515625" style="9" customWidth="1"/>
    <col min="9254" max="9254" width="12.7109375" style="9" customWidth="1"/>
    <col min="9255" max="9261" width="0" style="9" hidden="1" customWidth="1"/>
    <col min="9262" max="9262" width="12.7109375" style="9" customWidth="1"/>
    <col min="9263" max="9265" width="0" style="9" hidden="1" customWidth="1"/>
    <col min="9266" max="9266" width="2.7109375" style="9" customWidth="1"/>
    <col min="9267" max="9267" width="12.7109375" style="9" customWidth="1"/>
    <col min="9268" max="9268" width="13.140625" style="9" bestFit="1" customWidth="1"/>
    <col min="9269" max="9269" width="5.7109375" style="9" customWidth="1"/>
    <col min="9270" max="9277" width="0" style="9" hidden="1" customWidth="1"/>
    <col min="9278" max="9278" width="34.5703125" style="9" customWidth="1"/>
    <col min="9279" max="9471" width="9.140625" style="9"/>
    <col min="9472" max="9472" width="7.85546875" style="9" customWidth="1"/>
    <col min="9473" max="9474" width="3" style="9" customWidth="1"/>
    <col min="9475" max="9475" width="22.5703125" style="9" customWidth="1"/>
    <col min="9476" max="9476" width="2.28515625" style="9" customWidth="1"/>
    <col min="9477" max="9482" width="0" style="9" hidden="1" customWidth="1"/>
    <col min="9483" max="9483" width="12.85546875" style="9" customWidth="1"/>
    <col min="9484" max="9486" width="0" style="9" hidden="1" customWidth="1"/>
    <col min="9487" max="9487" width="2.7109375" style="9" customWidth="1"/>
    <col min="9488" max="9493" width="0" style="9" hidden="1" customWidth="1"/>
    <col min="9494" max="9494" width="12.7109375" style="9" customWidth="1"/>
    <col min="9495" max="9497" width="0" style="9" hidden="1" customWidth="1"/>
    <col min="9498" max="9498" width="2.28515625" style="9" customWidth="1"/>
    <col min="9499" max="9504" width="0" style="9" hidden="1" customWidth="1"/>
    <col min="9505" max="9505" width="12.7109375" style="9" customWidth="1"/>
    <col min="9506" max="9508" width="0" style="9" hidden="1" customWidth="1"/>
    <col min="9509" max="9509" width="2.28515625" style="9" customWidth="1"/>
    <col min="9510" max="9510" width="12.7109375" style="9" customWidth="1"/>
    <col min="9511" max="9517" width="0" style="9" hidden="1" customWidth="1"/>
    <col min="9518" max="9518" width="12.7109375" style="9" customWidth="1"/>
    <col min="9519" max="9521" width="0" style="9" hidden="1" customWidth="1"/>
    <col min="9522" max="9522" width="2.7109375" style="9" customWidth="1"/>
    <col min="9523" max="9523" width="12.7109375" style="9" customWidth="1"/>
    <col min="9524" max="9524" width="13.140625" style="9" bestFit="1" customWidth="1"/>
    <col min="9525" max="9525" width="5.7109375" style="9" customWidth="1"/>
    <col min="9526" max="9533" width="0" style="9" hidden="1" customWidth="1"/>
    <col min="9534" max="9534" width="34.5703125" style="9" customWidth="1"/>
    <col min="9535" max="9727" width="9.140625" style="9"/>
    <col min="9728" max="9728" width="7.85546875" style="9" customWidth="1"/>
    <col min="9729" max="9730" width="3" style="9" customWidth="1"/>
    <col min="9731" max="9731" width="22.5703125" style="9" customWidth="1"/>
    <col min="9732" max="9732" width="2.28515625" style="9" customWidth="1"/>
    <col min="9733" max="9738" width="0" style="9" hidden="1" customWidth="1"/>
    <col min="9739" max="9739" width="12.85546875" style="9" customWidth="1"/>
    <col min="9740" max="9742" width="0" style="9" hidden="1" customWidth="1"/>
    <col min="9743" max="9743" width="2.7109375" style="9" customWidth="1"/>
    <col min="9744" max="9749" width="0" style="9" hidden="1" customWidth="1"/>
    <col min="9750" max="9750" width="12.7109375" style="9" customWidth="1"/>
    <col min="9751" max="9753" width="0" style="9" hidden="1" customWidth="1"/>
    <col min="9754" max="9754" width="2.28515625" style="9" customWidth="1"/>
    <col min="9755" max="9760" width="0" style="9" hidden="1" customWidth="1"/>
    <col min="9761" max="9761" width="12.7109375" style="9" customWidth="1"/>
    <col min="9762" max="9764" width="0" style="9" hidden="1" customWidth="1"/>
    <col min="9765" max="9765" width="2.28515625" style="9" customWidth="1"/>
    <col min="9766" max="9766" width="12.7109375" style="9" customWidth="1"/>
    <col min="9767" max="9773" width="0" style="9" hidden="1" customWidth="1"/>
    <col min="9774" max="9774" width="12.7109375" style="9" customWidth="1"/>
    <col min="9775" max="9777" width="0" style="9" hidden="1" customWidth="1"/>
    <col min="9778" max="9778" width="2.7109375" style="9" customWidth="1"/>
    <col min="9779" max="9779" width="12.7109375" style="9" customWidth="1"/>
    <col min="9780" max="9780" width="13.140625" style="9" bestFit="1" customWidth="1"/>
    <col min="9781" max="9781" width="5.7109375" style="9" customWidth="1"/>
    <col min="9782" max="9789" width="0" style="9" hidden="1" customWidth="1"/>
    <col min="9790" max="9790" width="34.5703125" style="9" customWidth="1"/>
    <col min="9791" max="9983" width="9.140625" style="9"/>
    <col min="9984" max="9984" width="7.85546875" style="9" customWidth="1"/>
    <col min="9985" max="9986" width="3" style="9" customWidth="1"/>
    <col min="9987" max="9987" width="22.5703125" style="9" customWidth="1"/>
    <col min="9988" max="9988" width="2.28515625" style="9" customWidth="1"/>
    <col min="9989" max="9994" width="0" style="9" hidden="1" customWidth="1"/>
    <col min="9995" max="9995" width="12.85546875" style="9" customWidth="1"/>
    <col min="9996" max="9998" width="0" style="9" hidden="1" customWidth="1"/>
    <col min="9999" max="9999" width="2.7109375" style="9" customWidth="1"/>
    <col min="10000" max="10005" width="0" style="9" hidden="1" customWidth="1"/>
    <col min="10006" max="10006" width="12.7109375" style="9" customWidth="1"/>
    <col min="10007" max="10009" width="0" style="9" hidden="1" customWidth="1"/>
    <col min="10010" max="10010" width="2.28515625" style="9" customWidth="1"/>
    <col min="10011" max="10016" width="0" style="9" hidden="1" customWidth="1"/>
    <col min="10017" max="10017" width="12.7109375" style="9" customWidth="1"/>
    <col min="10018" max="10020" width="0" style="9" hidden="1" customWidth="1"/>
    <col min="10021" max="10021" width="2.28515625" style="9" customWidth="1"/>
    <col min="10022" max="10022" width="12.7109375" style="9" customWidth="1"/>
    <col min="10023" max="10029" width="0" style="9" hidden="1" customWidth="1"/>
    <col min="10030" max="10030" width="12.7109375" style="9" customWidth="1"/>
    <col min="10031" max="10033" width="0" style="9" hidden="1" customWidth="1"/>
    <col min="10034" max="10034" width="2.7109375" style="9" customWidth="1"/>
    <col min="10035" max="10035" width="12.7109375" style="9" customWidth="1"/>
    <col min="10036" max="10036" width="13.140625" style="9" bestFit="1" customWidth="1"/>
    <col min="10037" max="10037" width="5.7109375" style="9" customWidth="1"/>
    <col min="10038" max="10045" width="0" style="9" hidden="1" customWidth="1"/>
    <col min="10046" max="10046" width="34.5703125" style="9" customWidth="1"/>
    <col min="10047" max="10239" width="9.140625" style="9"/>
    <col min="10240" max="10240" width="7.85546875" style="9" customWidth="1"/>
    <col min="10241" max="10242" width="3" style="9" customWidth="1"/>
    <col min="10243" max="10243" width="22.5703125" style="9" customWidth="1"/>
    <col min="10244" max="10244" width="2.28515625" style="9" customWidth="1"/>
    <col min="10245" max="10250" width="0" style="9" hidden="1" customWidth="1"/>
    <col min="10251" max="10251" width="12.85546875" style="9" customWidth="1"/>
    <col min="10252" max="10254" width="0" style="9" hidden="1" customWidth="1"/>
    <col min="10255" max="10255" width="2.7109375" style="9" customWidth="1"/>
    <col min="10256" max="10261" width="0" style="9" hidden="1" customWidth="1"/>
    <col min="10262" max="10262" width="12.7109375" style="9" customWidth="1"/>
    <col min="10263" max="10265" width="0" style="9" hidden="1" customWidth="1"/>
    <col min="10266" max="10266" width="2.28515625" style="9" customWidth="1"/>
    <col min="10267" max="10272" width="0" style="9" hidden="1" customWidth="1"/>
    <col min="10273" max="10273" width="12.7109375" style="9" customWidth="1"/>
    <col min="10274" max="10276" width="0" style="9" hidden="1" customWidth="1"/>
    <col min="10277" max="10277" width="2.28515625" style="9" customWidth="1"/>
    <col min="10278" max="10278" width="12.7109375" style="9" customWidth="1"/>
    <col min="10279" max="10285" width="0" style="9" hidden="1" customWidth="1"/>
    <col min="10286" max="10286" width="12.7109375" style="9" customWidth="1"/>
    <col min="10287" max="10289" width="0" style="9" hidden="1" customWidth="1"/>
    <col min="10290" max="10290" width="2.7109375" style="9" customWidth="1"/>
    <col min="10291" max="10291" width="12.7109375" style="9" customWidth="1"/>
    <col min="10292" max="10292" width="13.140625" style="9" bestFit="1" customWidth="1"/>
    <col min="10293" max="10293" width="5.7109375" style="9" customWidth="1"/>
    <col min="10294" max="10301" width="0" style="9" hidden="1" customWidth="1"/>
    <col min="10302" max="10302" width="34.5703125" style="9" customWidth="1"/>
    <col min="10303" max="10495" width="9.140625" style="9"/>
    <col min="10496" max="10496" width="7.85546875" style="9" customWidth="1"/>
    <col min="10497" max="10498" width="3" style="9" customWidth="1"/>
    <col min="10499" max="10499" width="22.5703125" style="9" customWidth="1"/>
    <col min="10500" max="10500" width="2.28515625" style="9" customWidth="1"/>
    <col min="10501" max="10506" width="0" style="9" hidden="1" customWidth="1"/>
    <col min="10507" max="10507" width="12.85546875" style="9" customWidth="1"/>
    <col min="10508" max="10510" width="0" style="9" hidden="1" customWidth="1"/>
    <col min="10511" max="10511" width="2.7109375" style="9" customWidth="1"/>
    <col min="10512" max="10517" width="0" style="9" hidden="1" customWidth="1"/>
    <col min="10518" max="10518" width="12.7109375" style="9" customWidth="1"/>
    <col min="10519" max="10521" width="0" style="9" hidden="1" customWidth="1"/>
    <col min="10522" max="10522" width="2.28515625" style="9" customWidth="1"/>
    <col min="10523" max="10528" width="0" style="9" hidden="1" customWidth="1"/>
    <col min="10529" max="10529" width="12.7109375" style="9" customWidth="1"/>
    <col min="10530" max="10532" width="0" style="9" hidden="1" customWidth="1"/>
    <col min="10533" max="10533" width="2.28515625" style="9" customWidth="1"/>
    <col min="10534" max="10534" width="12.7109375" style="9" customWidth="1"/>
    <col min="10535" max="10541" width="0" style="9" hidden="1" customWidth="1"/>
    <col min="10542" max="10542" width="12.7109375" style="9" customWidth="1"/>
    <col min="10543" max="10545" width="0" style="9" hidden="1" customWidth="1"/>
    <col min="10546" max="10546" width="2.7109375" style="9" customWidth="1"/>
    <col min="10547" max="10547" width="12.7109375" style="9" customWidth="1"/>
    <col min="10548" max="10548" width="13.140625" style="9" bestFit="1" customWidth="1"/>
    <col min="10549" max="10549" width="5.7109375" style="9" customWidth="1"/>
    <col min="10550" max="10557" width="0" style="9" hidden="1" customWidth="1"/>
    <col min="10558" max="10558" width="34.5703125" style="9" customWidth="1"/>
    <col min="10559" max="10751" width="9.140625" style="9"/>
    <col min="10752" max="10752" width="7.85546875" style="9" customWidth="1"/>
    <col min="10753" max="10754" width="3" style="9" customWidth="1"/>
    <col min="10755" max="10755" width="22.5703125" style="9" customWidth="1"/>
    <col min="10756" max="10756" width="2.28515625" style="9" customWidth="1"/>
    <col min="10757" max="10762" width="0" style="9" hidden="1" customWidth="1"/>
    <col min="10763" max="10763" width="12.85546875" style="9" customWidth="1"/>
    <col min="10764" max="10766" width="0" style="9" hidden="1" customWidth="1"/>
    <col min="10767" max="10767" width="2.7109375" style="9" customWidth="1"/>
    <col min="10768" max="10773" width="0" style="9" hidden="1" customWidth="1"/>
    <col min="10774" max="10774" width="12.7109375" style="9" customWidth="1"/>
    <col min="10775" max="10777" width="0" style="9" hidden="1" customWidth="1"/>
    <col min="10778" max="10778" width="2.28515625" style="9" customWidth="1"/>
    <col min="10779" max="10784" width="0" style="9" hidden="1" customWidth="1"/>
    <col min="10785" max="10785" width="12.7109375" style="9" customWidth="1"/>
    <col min="10786" max="10788" width="0" style="9" hidden="1" customWidth="1"/>
    <col min="10789" max="10789" width="2.28515625" style="9" customWidth="1"/>
    <col min="10790" max="10790" width="12.7109375" style="9" customWidth="1"/>
    <col min="10791" max="10797" width="0" style="9" hidden="1" customWidth="1"/>
    <col min="10798" max="10798" width="12.7109375" style="9" customWidth="1"/>
    <col min="10799" max="10801" width="0" style="9" hidden="1" customWidth="1"/>
    <col min="10802" max="10802" width="2.7109375" style="9" customWidth="1"/>
    <col min="10803" max="10803" width="12.7109375" style="9" customWidth="1"/>
    <col min="10804" max="10804" width="13.140625" style="9" bestFit="1" customWidth="1"/>
    <col min="10805" max="10805" width="5.7109375" style="9" customWidth="1"/>
    <col min="10806" max="10813" width="0" style="9" hidden="1" customWidth="1"/>
    <col min="10814" max="10814" width="34.5703125" style="9" customWidth="1"/>
    <col min="10815" max="11007" width="9.140625" style="9"/>
    <col min="11008" max="11008" width="7.85546875" style="9" customWidth="1"/>
    <col min="11009" max="11010" width="3" style="9" customWidth="1"/>
    <col min="11011" max="11011" width="22.5703125" style="9" customWidth="1"/>
    <col min="11012" max="11012" width="2.28515625" style="9" customWidth="1"/>
    <col min="11013" max="11018" width="0" style="9" hidden="1" customWidth="1"/>
    <col min="11019" max="11019" width="12.85546875" style="9" customWidth="1"/>
    <col min="11020" max="11022" width="0" style="9" hidden="1" customWidth="1"/>
    <col min="11023" max="11023" width="2.7109375" style="9" customWidth="1"/>
    <col min="11024" max="11029" width="0" style="9" hidden="1" customWidth="1"/>
    <col min="11030" max="11030" width="12.7109375" style="9" customWidth="1"/>
    <col min="11031" max="11033" width="0" style="9" hidden="1" customWidth="1"/>
    <col min="11034" max="11034" width="2.28515625" style="9" customWidth="1"/>
    <col min="11035" max="11040" width="0" style="9" hidden="1" customWidth="1"/>
    <col min="11041" max="11041" width="12.7109375" style="9" customWidth="1"/>
    <col min="11042" max="11044" width="0" style="9" hidden="1" customWidth="1"/>
    <col min="11045" max="11045" width="2.28515625" style="9" customWidth="1"/>
    <col min="11046" max="11046" width="12.7109375" style="9" customWidth="1"/>
    <col min="11047" max="11053" width="0" style="9" hidden="1" customWidth="1"/>
    <col min="11054" max="11054" width="12.7109375" style="9" customWidth="1"/>
    <col min="11055" max="11057" width="0" style="9" hidden="1" customWidth="1"/>
    <col min="11058" max="11058" width="2.7109375" style="9" customWidth="1"/>
    <col min="11059" max="11059" width="12.7109375" style="9" customWidth="1"/>
    <col min="11060" max="11060" width="13.140625" style="9" bestFit="1" customWidth="1"/>
    <col min="11061" max="11061" width="5.7109375" style="9" customWidth="1"/>
    <col min="11062" max="11069" width="0" style="9" hidden="1" customWidth="1"/>
    <col min="11070" max="11070" width="34.5703125" style="9" customWidth="1"/>
    <col min="11071" max="11263" width="9.140625" style="9"/>
    <col min="11264" max="11264" width="7.85546875" style="9" customWidth="1"/>
    <col min="11265" max="11266" width="3" style="9" customWidth="1"/>
    <col min="11267" max="11267" width="22.5703125" style="9" customWidth="1"/>
    <col min="11268" max="11268" width="2.28515625" style="9" customWidth="1"/>
    <col min="11269" max="11274" width="0" style="9" hidden="1" customWidth="1"/>
    <col min="11275" max="11275" width="12.85546875" style="9" customWidth="1"/>
    <col min="11276" max="11278" width="0" style="9" hidden="1" customWidth="1"/>
    <col min="11279" max="11279" width="2.7109375" style="9" customWidth="1"/>
    <col min="11280" max="11285" width="0" style="9" hidden="1" customWidth="1"/>
    <col min="11286" max="11286" width="12.7109375" style="9" customWidth="1"/>
    <col min="11287" max="11289" width="0" style="9" hidden="1" customWidth="1"/>
    <col min="11290" max="11290" width="2.28515625" style="9" customWidth="1"/>
    <col min="11291" max="11296" width="0" style="9" hidden="1" customWidth="1"/>
    <col min="11297" max="11297" width="12.7109375" style="9" customWidth="1"/>
    <col min="11298" max="11300" width="0" style="9" hidden="1" customWidth="1"/>
    <col min="11301" max="11301" width="2.28515625" style="9" customWidth="1"/>
    <col min="11302" max="11302" width="12.7109375" style="9" customWidth="1"/>
    <col min="11303" max="11309" width="0" style="9" hidden="1" customWidth="1"/>
    <col min="11310" max="11310" width="12.7109375" style="9" customWidth="1"/>
    <col min="11311" max="11313" width="0" style="9" hidden="1" customWidth="1"/>
    <col min="11314" max="11314" width="2.7109375" style="9" customWidth="1"/>
    <col min="11315" max="11315" width="12.7109375" style="9" customWidth="1"/>
    <col min="11316" max="11316" width="13.140625" style="9" bestFit="1" customWidth="1"/>
    <col min="11317" max="11317" width="5.7109375" style="9" customWidth="1"/>
    <col min="11318" max="11325" width="0" style="9" hidden="1" customWidth="1"/>
    <col min="11326" max="11326" width="34.5703125" style="9" customWidth="1"/>
    <col min="11327" max="11519" width="9.140625" style="9"/>
    <col min="11520" max="11520" width="7.85546875" style="9" customWidth="1"/>
    <col min="11521" max="11522" width="3" style="9" customWidth="1"/>
    <col min="11523" max="11523" width="22.5703125" style="9" customWidth="1"/>
    <col min="11524" max="11524" width="2.28515625" style="9" customWidth="1"/>
    <col min="11525" max="11530" width="0" style="9" hidden="1" customWidth="1"/>
    <col min="11531" max="11531" width="12.85546875" style="9" customWidth="1"/>
    <col min="11532" max="11534" width="0" style="9" hidden="1" customWidth="1"/>
    <col min="11535" max="11535" width="2.7109375" style="9" customWidth="1"/>
    <col min="11536" max="11541" width="0" style="9" hidden="1" customWidth="1"/>
    <col min="11542" max="11542" width="12.7109375" style="9" customWidth="1"/>
    <col min="11543" max="11545" width="0" style="9" hidden="1" customWidth="1"/>
    <col min="11546" max="11546" width="2.28515625" style="9" customWidth="1"/>
    <col min="11547" max="11552" width="0" style="9" hidden="1" customWidth="1"/>
    <col min="11553" max="11553" width="12.7109375" style="9" customWidth="1"/>
    <col min="11554" max="11556" width="0" style="9" hidden="1" customWidth="1"/>
    <col min="11557" max="11557" width="2.28515625" style="9" customWidth="1"/>
    <col min="11558" max="11558" width="12.7109375" style="9" customWidth="1"/>
    <col min="11559" max="11565" width="0" style="9" hidden="1" customWidth="1"/>
    <col min="11566" max="11566" width="12.7109375" style="9" customWidth="1"/>
    <col min="11567" max="11569" width="0" style="9" hidden="1" customWidth="1"/>
    <col min="11570" max="11570" width="2.7109375" style="9" customWidth="1"/>
    <col min="11571" max="11571" width="12.7109375" style="9" customWidth="1"/>
    <col min="11572" max="11572" width="13.140625" style="9" bestFit="1" customWidth="1"/>
    <col min="11573" max="11573" width="5.7109375" style="9" customWidth="1"/>
    <col min="11574" max="11581" width="0" style="9" hidden="1" customWidth="1"/>
    <col min="11582" max="11582" width="34.5703125" style="9" customWidth="1"/>
    <col min="11583" max="11775" width="9.140625" style="9"/>
    <col min="11776" max="11776" width="7.85546875" style="9" customWidth="1"/>
    <col min="11777" max="11778" width="3" style="9" customWidth="1"/>
    <col min="11779" max="11779" width="22.5703125" style="9" customWidth="1"/>
    <col min="11780" max="11780" width="2.28515625" style="9" customWidth="1"/>
    <col min="11781" max="11786" width="0" style="9" hidden="1" customWidth="1"/>
    <col min="11787" max="11787" width="12.85546875" style="9" customWidth="1"/>
    <col min="11788" max="11790" width="0" style="9" hidden="1" customWidth="1"/>
    <col min="11791" max="11791" width="2.7109375" style="9" customWidth="1"/>
    <col min="11792" max="11797" width="0" style="9" hidden="1" customWidth="1"/>
    <col min="11798" max="11798" width="12.7109375" style="9" customWidth="1"/>
    <col min="11799" max="11801" width="0" style="9" hidden="1" customWidth="1"/>
    <col min="11802" max="11802" width="2.28515625" style="9" customWidth="1"/>
    <col min="11803" max="11808" width="0" style="9" hidden="1" customWidth="1"/>
    <col min="11809" max="11809" width="12.7109375" style="9" customWidth="1"/>
    <col min="11810" max="11812" width="0" style="9" hidden="1" customWidth="1"/>
    <col min="11813" max="11813" width="2.28515625" style="9" customWidth="1"/>
    <col min="11814" max="11814" width="12.7109375" style="9" customWidth="1"/>
    <col min="11815" max="11821" width="0" style="9" hidden="1" customWidth="1"/>
    <col min="11822" max="11822" width="12.7109375" style="9" customWidth="1"/>
    <col min="11823" max="11825" width="0" style="9" hidden="1" customWidth="1"/>
    <col min="11826" max="11826" width="2.7109375" style="9" customWidth="1"/>
    <col min="11827" max="11827" width="12.7109375" style="9" customWidth="1"/>
    <col min="11828" max="11828" width="13.140625" style="9" bestFit="1" customWidth="1"/>
    <col min="11829" max="11829" width="5.7109375" style="9" customWidth="1"/>
    <col min="11830" max="11837" width="0" style="9" hidden="1" customWidth="1"/>
    <col min="11838" max="11838" width="34.5703125" style="9" customWidth="1"/>
    <col min="11839" max="12031" width="9.140625" style="9"/>
    <col min="12032" max="12032" width="7.85546875" style="9" customWidth="1"/>
    <col min="12033" max="12034" width="3" style="9" customWidth="1"/>
    <col min="12035" max="12035" width="22.5703125" style="9" customWidth="1"/>
    <col min="12036" max="12036" width="2.28515625" style="9" customWidth="1"/>
    <col min="12037" max="12042" width="0" style="9" hidden="1" customWidth="1"/>
    <col min="12043" max="12043" width="12.85546875" style="9" customWidth="1"/>
    <col min="12044" max="12046" width="0" style="9" hidden="1" customWidth="1"/>
    <col min="12047" max="12047" width="2.7109375" style="9" customWidth="1"/>
    <col min="12048" max="12053" width="0" style="9" hidden="1" customWidth="1"/>
    <col min="12054" max="12054" width="12.7109375" style="9" customWidth="1"/>
    <col min="12055" max="12057" width="0" style="9" hidden="1" customWidth="1"/>
    <col min="12058" max="12058" width="2.28515625" style="9" customWidth="1"/>
    <col min="12059" max="12064" width="0" style="9" hidden="1" customWidth="1"/>
    <col min="12065" max="12065" width="12.7109375" style="9" customWidth="1"/>
    <col min="12066" max="12068" width="0" style="9" hidden="1" customWidth="1"/>
    <col min="12069" max="12069" width="2.28515625" style="9" customWidth="1"/>
    <col min="12070" max="12070" width="12.7109375" style="9" customWidth="1"/>
    <col min="12071" max="12077" width="0" style="9" hidden="1" customWidth="1"/>
    <col min="12078" max="12078" width="12.7109375" style="9" customWidth="1"/>
    <col min="12079" max="12081" width="0" style="9" hidden="1" customWidth="1"/>
    <col min="12082" max="12082" width="2.7109375" style="9" customWidth="1"/>
    <col min="12083" max="12083" width="12.7109375" style="9" customWidth="1"/>
    <col min="12084" max="12084" width="13.140625" style="9" bestFit="1" customWidth="1"/>
    <col min="12085" max="12085" width="5.7109375" style="9" customWidth="1"/>
    <col min="12086" max="12093" width="0" style="9" hidden="1" customWidth="1"/>
    <col min="12094" max="12094" width="34.5703125" style="9" customWidth="1"/>
    <col min="12095" max="12287" width="9.140625" style="9"/>
    <col min="12288" max="12288" width="7.85546875" style="9" customWidth="1"/>
    <col min="12289" max="12290" width="3" style="9" customWidth="1"/>
    <col min="12291" max="12291" width="22.5703125" style="9" customWidth="1"/>
    <col min="12292" max="12292" width="2.28515625" style="9" customWidth="1"/>
    <col min="12293" max="12298" width="0" style="9" hidden="1" customWidth="1"/>
    <col min="12299" max="12299" width="12.85546875" style="9" customWidth="1"/>
    <col min="12300" max="12302" width="0" style="9" hidden="1" customWidth="1"/>
    <col min="12303" max="12303" width="2.7109375" style="9" customWidth="1"/>
    <col min="12304" max="12309" width="0" style="9" hidden="1" customWidth="1"/>
    <col min="12310" max="12310" width="12.7109375" style="9" customWidth="1"/>
    <col min="12311" max="12313" width="0" style="9" hidden="1" customWidth="1"/>
    <col min="12314" max="12314" width="2.28515625" style="9" customWidth="1"/>
    <col min="12315" max="12320" width="0" style="9" hidden="1" customWidth="1"/>
    <col min="12321" max="12321" width="12.7109375" style="9" customWidth="1"/>
    <col min="12322" max="12324" width="0" style="9" hidden="1" customWidth="1"/>
    <col min="12325" max="12325" width="2.28515625" style="9" customWidth="1"/>
    <col min="12326" max="12326" width="12.7109375" style="9" customWidth="1"/>
    <col min="12327" max="12333" width="0" style="9" hidden="1" customWidth="1"/>
    <col min="12334" max="12334" width="12.7109375" style="9" customWidth="1"/>
    <col min="12335" max="12337" width="0" style="9" hidden="1" customWidth="1"/>
    <col min="12338" max="12338" width="2.7109375" style="9" customWidth="1"/>
    <col min="12339" max="12339" width="12.7109375" style="9" customWidth="1"/>
    <col min="12340" max="12340" width="13.140625" style="9" bestFit="1" customWidth="1"/>
    <col min="12341" max="12341" width="5.7109375" style="9" customWidth="1"/>
    <col min="12342" max="12349" width="0" style="9" hidden="1" customWidth="1"/>
    <col min="12350" max="12350" width="34.5703125" style="9" customWidth="1"/>
    <col min="12351" max="12543" width="9.140625" style="9"/>
    <col min="12544" max="12544" width="7.85546875" style="9" customWidth="1"/>
    <col min="12545" max="12546" width="3" style="9" customWidth="1"/>
    <col min="12547" max="12547" width="22.5703125" style="9" customWidth="1"/>
    <col min="12548" max="12548" width="2.28515625" style="9" customWidth="1"/>
    <col min="12549" max="12554" width="0" style="9" hidden="1" customWidth="1"/>
    <col min="12555" max="12555" width="12.85546875" style="9" customWidth="1"/>
    <col min="12556" max="12558" width="0" style="9" hidden="1" customWidth="1"/>
    <col min="12559" max="12559" width="2.7109375" style="9" customWidth="1"/>
    <col min="12560" max="12565" width="0" style="9" hidden="1" customWidth="1"/>
    <col min="12566" max="12566" width="12.7109375" style="9" customWidth="1"/>
    <col min="12567" max="12569" width="0" style="9" hidden="1" customWidth="1"/>
    <col min="12570" max="12570" width="2.28515625" style="9" customWidth="1"/>
    <col min="12571" max="12576" width="0" style="9" hidden="1" customWidth="1"/>
    <col min="12577" max="12577" width="12.7109375" style="9" customWidth="1"/>
    <col min="12578" max="12580" width="0" style="9" hidden="1" customWidth="1"/>
    <col min="12581" max="12581" width="2.28515625" style="9" customWidth="1"/>
    <col min="12582" max="12582" width="12.7109375" style="9" customWidth="1"/>
    <col min="12583" max="12589" width="0" style="9" hidden="1" customWidth="1"/>
    <col min="12590" max="12590" width="12.7109375" style="9" customWidth="1"/>
    <col min="12591" max="12593" width="0" style="9" hidden="1" customWidth="1"/>
    <col min="12594" max="12594" width="2.7109375" style="9" customWidth="1"/>
    <col min="12595" max="12595" width="12.7109375" style="9" customWidth="1"/>
    <col min="12596" max="12596" width="13.140625" style="9" bestFit="1" customWidth="1"/>
    <col min="12597" max="12597" width="5.7109375" style="9" customWidth="1"/>
    <col min="12598" max="12605" width="0" style="9" hidden="1" customWidth="1"/>
    <col min="12606" max="12606" width="34.5703125" style="9" customWidth="1"/>
    <col min="12607" max="12799" width="9.140625" style="9"/>
    <col min="12800" max="12800" width="7.85546875" style="9" customWidth="1"/>
    <col min="12801" max="12802" width="3" style="9" customWidth="1"/>
    <col min="12803" max="12803" width="22.5703125" style="9" customWidth="1"/>
    <col min="12804" max="12804" width="2.28515625" style="9" customWidth="1"/>
    <col min="12805" max="12810" width="0" style="9" hidden="1" customWidth="1"/>
    <col min="12811" max="12811" width="12.85546875" style="9" customWidth="1"/>
    <col min="12812" max="12814" width="0" style="9" hidden="1" customWidth="1"/>
    <col min="12815" max="12815" width="2.7109375" style="9" customWidth="1"/>
    <col min="12816" max="12821" width="0" style="9" hidden="1" customWidth="1"/>
    <col min="12822" max="12822" width="12.7109375" style="9" customWidth="1"/>
    <col min="12823" max="12825" width="0" style="9" hidden="1" customWidth="1"/>
    <col min="12826" max="12826" width="2.28515625" style="9" customWidth="1"/>
    <col min="12827" max="12832" width="0" style="9" hidden="1" customWidth="1"/>
    <col min="12833" max="12833" width="12.7109375" style="9" customWidth="1"/>
    <col min="12834" max="12836" width="0" style="9" hidden="1" customWidth="1"/>
    <col min="12837" max="12837" width="2.28515625" style="9" customWidth="1"/>
    <col min="12838" max="12838" width="12.7109375" style="9" customWidth="1"/>
    <col min="12839" max="12845" width="0" style="9" hidden="1" customWidth="1"/>
    <col min="12846" max="12846" width="12.7109375" style="9" customWidth="1"/>
    <col min="12847" max="12849" width="0" style="9" hidden="1" customWidth="1"/>
    <col min="12850" max="12850" width="2.7109375" style="9" customWidth="1"/>
    <col min="12851" max="12851" width="12.7109375" style="9" customWidth="1"/>
    <col min="12852" max="12852" width="13.140625" style="9" bestFit="1" customWidth="1"/>
    <col min="12853" max="12853" width="5.7109375" style="9" customWidth="1"/>
    <col min="12854" max="12861" width="0" style="9" hidden="1" customWidth="1"/>
    <col min="12862" max="12862" width="34.5703125" style="9" customWidth="1"/>
    <col min="12863" max="13055" width="9.140625" style="9"/>
    <col min="13056" max="13056" width="7.85546875" style="9" customWidth="1"/>
    <col min="13057" max="13058" width="3" style="9" customWidth="1"/>
    <col min="13059" max="13059" width="22.5703125" style="9" customWidth="1"/>
    <col min="13060" max="13060" width="2.28515625" style="9" customWidth="1"/>
    <col min="13061" max="13066" width="0" style="9" hidden="1" customWidth="1"/>
    <col min="13067" max="13067" width="12.85546875" style="9" customWidth="1"/>
    <col min="13068" max="13070" width="0" style="9" hidden="1" customWidth="1"/>
    <col min="13071" max="13071" width="2.7109375" style="9" customWidth="1"/>
    <col min="13072" max="13077" width="0" style="9" hidden="1" customWidth="1"/>
    <col min="13078" max="13078" width="12.7109375" style="9" customWidth="1"/>
    <col min="13079" max="13081" width="0" style="9" hidden="1" customWidth="1"/>
    <col min="13082" max="13082" width="2.28515625" style="9" customWidth="1"/>
    <col min="13083" max="13088" width="0" style="9" hidden="1" customWidth="1"/>
    <col min="13089" max="13089" width="12.7109375" style="9" customWidth="1"/>
    <col min="13090" max="13092" width="0" style="9" hidden="1" customWidth="1"/>
    <col min="13093" max="13093" width="2.28515625" style="9" customWidth="1"/>
    <col min="13094" max="13094" width="12.7109375" style="9" customWidth="1"/>
    <col min="13095" max="13101" width="0" style="9" hidden="1" customWidth="1"/>
    <col min="13102" max="13102" width="12.7109375" style="9" customWidth="1"/>
    <col min="13103" max="13105" width="0" style="9" hidden="1" customWidth="1"/>
    <col min="13106" max="13106" width="2.7109375" style="9" customWidth="1"/>
    <col min="13107" max="13107" width="12.7109375" style="9" customWidth="1"/>
    <col min="13108" max="13108" width="13.140625" style="9" bestFit="1" customWidth="1"/>
    <col min="13109" max="13109" width="5.7109375" style="9" customWidth="1"/>
    <col min="13110" max="13117" width="0" style="9" hidden="1" customWidth="1"/>
    <col min="13118" max="13118" width="34.5703125" style="9" customWidth="1"/>
    <col min="13119" max="13311" width="9.140625" style="9"/>
    <col min="13312" max="13312" width="7.85546875" style="9" customWidth="1"/>
    <col min="13313" max="13314" width="3" style="9" customWidth="1"/>
    <col min="13315" max="13315" width="22.5703125" style="9" customWidth="1"/>
    <col min="13316" max="13316" width="2.28515625" style="9" customWidth="1"/>
    <col min="13317" max="13322" width="0" style="9" hidden="1" customWidth="1"/>
    <col min="13323" max="13323" width="12.85546875" style="9" customWidth="1"/>
    <col min="13324" max="13326" width="0" style="9" hidden="1" customWidth="1"/>
    <col min="13327" max="13327" width="2.7109375" style="9" customWidth="1"/>
    <col min="13328" max="13333" width="0" style="9" hidden="1" customWidth="1"/>
    <col min="13334" max="13334" width="12.7109375" style="9" customWidth="1"/>
    <col min="13335" max="13337" width="0" style="9" hidden="1" customWidth="1"/>
    <col min="13338" max="13338" width="2.28515625" style="9" customWidth="1"/>
    <col min="13339" max="13344" width="0" style="9" hidden="1" customWidth="1"/>
    <col min="13345" max="13345" width="12.7109375" style="9" customWidth="1"/>
    <col min="13346" max="13348" width="0" style="9" hidden="1" customWidth="1"/>
    <col min="13349" max="13349" width="2.28515625" style="9" customWidth="1"/>
    <col min="13350" max="13350" width="12.7109375" style="9" customWidth="1"/>
    <col min="13351" max="13357" width="0" style="9" hidden="1" customWidth="1"/>
    <col min="13358" max="13358" width="12.7109375" style="9" customWidth="1"/>
    <col min="13359" max="13361" width="0" style="9" hidden="1" customWidth="1"/>
    <col min="13362" max="13362" width="2.7109375" style="9" customWidth="1"/>
    <col min="13363" max="13363" width="12.7109375" style="9" customWidth="1"/>
    <col min="13364" max="13364" width="13.140625" style="9" bestFit="1" customWidth="1"/>
    <col min="13365" max="13365" width="5.7109375" style="9" customWidth="1"/>
    <col min="13366" max="13373" width="0" style="9" hidden="1" customWidth="1"/>
    <col min="13374" max="13374" width="34.5703125" style="9" customWidth="1"/>
    <col min="13375" max="13567" width="9.140625" style="9"/>
    <col min="13568" max="13568" width="7.85546875" style="9" customWidth="1"/>
    <col min="13569" max="13570" width="3" style="9" customWidth="1"/>
    <col min="13571" max="13571" width="22.5703125" style="9" customWidth="1"/>
    <col min="13572" max="13572" width="2.28515625" style="9" customWidth="1"/>
    <col min="13573" max="13578" width="0" style="9" hidden="1" customWidth="1"/>
    <col min="13579" max="13579" width="12.85546875" style="9" customWidth="1"/>
    <col min="13580" max="13582" width="0" style="9" hidden="1" customWidth="1"/>
    <col min="13583" max="13583" width="2.7109375" style="9" customWidth="1"/>
    <col min="13584" max="13589" width="0" style="9" hidden="1" customWidth="1"/>
    <col min="13590" max="13590" width="12.7109375" style="9" customWidth="1"/>
    <col min="13591" max="13593" width="0" style="9" hidden="1" customWidth="1"/>
    <col min="13594" max="13594" width="2.28515625" style="9" customWidth="1"/>
    <col min="13595" max="13600" width="0" style="9" hidden="1" customWidth="1"/>
    <col min="13601" max="13601" width="12.7109375" style="9" customWidth="1"/>
    <col min="13602" max="13604" width="0" style="9" hidden="1" customWidth="1"/>
    <col min="13605" max="13605" width="2.28515625" style="9" customWidth="1"/>
    <col min="13606" max="13606" width="12.7109375" style="9" customWidth="1"/>
    <col min="13607" max="13613" width="0" style="9" hidden="1" customWidth="1"/>
    <col min="13614" max="13614" width="12.7109375" style="9" customWidth="1"/>
    <col min="13615" max="13617" width="0" style="9" hidden="1" customWidth="1"/>
    <col min="13618" max="13618" width="2.7109375" style="9" customWidth="1"/>
    <col min="13619" max="13619" width="12.7109375" style="9" customWidth="1"/>
    <col min="13620" max="13620" width="13.140625" style="9" bestFit="1" customWidth="1"/>
    <col min="13621" max="13621" width="5.7109375" style="9" customWidth="1"/>
    <col min="13622" max="13629" width="0" style="9" hidden="1" customWidth="1"/>
    <col min="13630" max="13630" width="34.5703125" style="9" customWidth="1"/>
    <col min="13631" max="13823" width="9.140625" style="9"/>
    <col min="13824" max="13824" width="7.85546875" style="9" customWidth="1"/>
    <col min="13825" max="13826" width="3" style="9" customWidth="1"/>
    <col min="13827" max="13827" width="22.5703125" style="9" customWidth="1"/>
    <col min="13828" max="13828" width="2.28515625" style="9" customWidth="1"/>
    <col min="13829" max="13834" width="0" style="9" hidden="1" customWidth="1"/>
    <col min="13835" max="13835" width="12.85546875" style="9" customWidth="1"/>
    <col min="13836" max="13838" width="0" style="9" hidden="1" customWidth="1"/>
    <col min="13839" max="13839" width="2.7109375" style="9" customWidth="1"/>
    <col min="13840" max="13845" width="0" style="9" hidden="1" customWidth="1"/>
    <col min="13846" max="13846" width="12.7109375" style="9" customWidth="1"/>
    <col min="13847" max="13849" width="0" style="9" hidden="1" customWidth="1"/>
    <col min="13850" max="13850" width="2.28515625" style="9" customWidth="1"/>
    <col min="13851" max="13856" width="0" style="9" hidden="1" customWidth="1"/>
    <col min="13857" max="13857" width="12.7109375" style="9" customWidth="1"/>
    <col min="13858" max="13860" width="0" style="9" hidden="1" customWidth="1"/>
    <col min="13861" max="13861" width="2.28515625" style="9" customWidth="1"/>
    <col min="13862" max="13862" width="12.7109375" style="9" customWidth="1"/>
    <col min="13863" max="13869" width="0" style="9" hidden="1" customWidth="1"/>
    <col min="13870" max="13870" width="12.7109375" style="9" customWidth="1"/>
    <col min="13871" max="13873" width="0" style="9" hidden="1" customWidth="1"/>
    <col min="13874" max="13874" width="2.7109375" style="9" customWidth="1"/>
    <col min="13875" max="13875" width="12.7109375" style="9" customWidth="1"/>
    <col min="13876" max="13876" width="13.140625" style="9" bestFit="1" customWidth="1"/>
    <col min="13877" max="13877" width="5.7109375" style="9" customWidth="1"/>
    <col min="13878" max="13885" width="0" style="9" hidden="1" customWidth="1"/>
    <col min="13886" max="13886" width="34.5703125" style="9" customWidth="1"/>
    <col min="13887" max="14079" width="9.140625" style="9"/>
    <col min="14080" max="14080" width="7.85546875" style="9" customWidth="1"/>
    <col min="14081" max="14082" width="3" style="9" customWidth="1"/>
    <col min="14083" max="14083" width="22.5703125" style="9" customWidth="1"/>
    <col min="14084" max="14084" width="2.28515625" style="9" customWidth="1"/>
    <col min="14085" max="14090" width="0" style="9" hidden="1" customWidth="1"/>
    <col min="14091" max="14091" width="12.85546875" style="9" customWidth="1"/>
    <col min="14092" max="14094" width="0" style="9" hidden="1" customWidth="1"/>
    <col min="14095" max="14095" width="2.7109375" style="9" customWidth="1"/>
    <col min="14096" max="14101" width="0" style="9" hidden="1" customWidth="1"/>
    <col min="14102" max="14102" width="12.7109375" style="9" customWidth="1"/>
    <col min="14103" max="14105" width="0" style="9" hidden="1" customWidth="1"/>
    <col min="14106" max="14106" width="2.28515625" style="9" customWidth="1"/>
    <col min="14107" max="14112" width="0" style="9" hidden="1" customWidth="1"/>
    <col min="14113" max="14113" width="12.7109375" style="9" customWidth="1"/>
    <col min="14114" max="14116" width="0" style="9" hidden="1" customWidth="1"/>
    <col min="14117" max="14117" width="2.28515625" style="9" customWidth="1"/>
    <col min="14118" max="14118" width="12.7109375" style="9" customWidth="1"/>
    <col min="14119" max="14125" width="0" style="9" hidden="1" customWidth="1"/>
    <col min="14126" max="14126" width="12.7109375" style="9" customWidth="1"/>
    <col min="14127" max="14129" width="0" style="9" hidden="1" customWidth="1"/>
    <col min="14130" max="14130" width="2.7109375" style="9" customWidth="1"/>
    <col min="14131" max="14131" width="12.7109375" style="9" customWidth="1"/>
    <col min="14132" max="14132" width="13.140625" style="9" bestFit="1" customWidth="1"/>
    <col min="14133" max="14133" width="5.7109375" style="9" customWidth="1"/>
    <col min="14134" max="14141" width="0" style="9" hidden="1" customWidth="1"/>
    <col min="14142" max="14142" width="34.5703125" style="9" customWidth="1"/>
    <col min="14143" max="14335" width="9.140625" style="9"/>
    <col min="14336" max="14336" width="7.85546875" style="9" customWidth="1"/>
    <col min="14337" max="14338" width="3" style="9" customWidth="1"/>
    <col min="14339" max="14339" width="22.5703125" style="9" customWidth="1"/>
    <col min="14340" max="14340" width="2.28515625" style="9" customWidth="1"/>
    <col min="14341" max="14346" width="0" style="9" hidden="1" customWidth="1"/>
    <col min="14347" max="14347" width="12.85546875" style="9" customWidth="1"/>
    <col min="14348" max="14350" width="0" style="9" hidden="1" customWidth="1"/>
    <col min="14351" max="14351" width="2.7109375" style="9" customWidth="1"/>
    <col min="14352" max="14357" width="0" style="9" hidden="1" customWidth="1"/>
    <col min="14358" max="14358" width="12.7109375" style="9" customWidth="1"/>
    <col min="14359" max="14361" width="0" style="9" hidden="1" customWidth="1"/>
    <col min="14362" max="14362" width="2.28515625" style="9" customWidth="1"/>
    <col min="14363" max="14368" width="0" style="9" hidden="1" customWidth="1"/>
    <col min="14369" max="14369" width="12.7109375" style="9" customWidth="1"/>
    <col min="14370" max="14372" width="0" style="9" hidden="1" customWidth="1"/>
    <col min="14373" max="14373" width="2.28515625" style="9" customWidth="1"/>
    <col min="14374" max="14374" width="12.7109375" style="9" customWidth="1"/>
    <col min="14375" max="14381" width="0" style="9" hidden="1" customWidth="1"/>
    <col min="14382" max="14382" width="12.7109375" style="9" customWidth="1"/>
    <col min="14383" max="14385" width="0" style="9" hidden="1" customWidth="1"/>
    <col min="14386" max="14386" width="2.7109375" style="9" customWidth="1"/>
    <col min="14387" max="14387" width="12.7109375" style="9" customWidth="1"/>
    <col min="14388" max="14388" width="13.140625" style="9" bestFit="1" customWidth="1"/>
    <col min="14389" max="14389" width="5.7109375" style="9" customWidth="1"/>
    <col min="14390" max="14397" width="0" style="9" hidden="1" customWidth="1"/>
    <col min="14398" max="14398" width="34.5703125" style="9" customWidth="1"/>
    <col min="14399" max="14591" width="9.140625" style="9"/>
    <col min="14592" max="14592" width="7.85546875" style="9" customWidth="1"/>
    <col min="14593" max="14594" width="3" style="9" customWidth="1"/>
    <col min="14595" max="14595" width="22.5703125" style="9" customWidth="1"/>
    <col min="14596" max="14596" width="2.28515625" style="9" customWidth="1"/>
    <col min="14597" max="14602" width="0" style="9" hidden="1" customWidth="1"/>
    <col min="14603" max="14603" width="12.85546875" style="9" customWidth="1"/>
    <col min="14604" max="14606" width="0" style="9" hidden="1" customWidth="1"/>
    <col min="14607" max="14607" width="2.7109375" style="9" customWidth="1"/>
    <col min="14608" max="14613" width="0" style="9" hidden="1" customWidth="1"/>
    <col min="14614" max="14614" width="12.7109375" style="9" customWidth="1"/>
    <col min="14615" max="14617" width="0" style="9" hidden="1" customWidth="1"/>
    <col min="14618" max="14618" width="2.28515625" style="9" customWidth="1"/>
    <col min="14619" max="14624" width="0" style="9" hidden="1" customWidth="1"/>
    <col min="14625" max="14625" width="12.7109375" style="9" customWidth="1"/>
    <col min="14626" max="14628" width="0" style="9" hidden="1" customWidth="1"/>
    <col min="14629" max="14629" width="2.28515625" style="9" customWidth="1"/>
    <col min="14630" max="14630" width="12.7109375" style="9" customWidth="1"/>
    <col min="14631" max="14637" width="0" style="9" hidden="1" customWidth="1"/>
    <col min="14638" max="14638" width="12.7109375" style="9" customWidth="1"/>
    <col min="14639" max="14641" width="0" style="9" hidden="1" customWidth="1"/>
    <col min="14642" max="14642" width="2.7109375" style="9" customWidth="1"/>
    <col min="14643" max="14643" width="12.7109375" style="9" customWidth="1"/>
    <col min="14644" max="14644" width="13.140625" style="9" bestFit="1" customWidth="1"/>
    <col min="14645" max="14645" width="5.7109375" style="9" customWidth="1"/>
    <col min="14646" max="14653" width="0" style="9" hidden="1" customWidth="1"/>
    <col min="14654" max="14654" width="34.5703125" style="9" customWidth="1"/>
    <col min="14655" max="14847" width="9.140625" style="9"/>
    <col min="14848" max="14848" width="7.85546875" style="9" customWidth="1"/>
    <col min="14849" max="14850" width="3" style="9" customWidth="1"/>
    <col min="14851" max="14851" width="22.5703125" style="9" customWidth="1"/>
    <col min="14852" max="14852" width="2.28515625" style="9" customWidth="1"/>
    <col min="14853" max="14858" width="0" style="9" hidden="1" customWidth="1"/>
    <col min="14859" max="14859" width="12.85546875" style="9" customWidth="1"/>
    <col min="14860" max="14862" width="0" style="9" hidden="1" customWidth="1"/>
    <col min="14863" max="14863" width="2.7109375" style="9" customWidth="1"/>
    <col min="14864" max="14869" width="0" style="9" hidden="1" customWidth="1"/>
    <col min="14870" max="14870" width="12.7109375" style="9" customWidth="1"/>
    <col min="14871" max="14873" width="0" style="9" hidden="1" customWidth="1"/>
    <col min="14874" max="14874" width="2.28515625" style="9" customWidth="1"/>
    <col min="14875" max="14880" width="0" style="9" hidden="1" customWidth="1"/>
    <col min="14881" max="14881" width="12.7109375" style="9" customWidth="1"/>
    <col min="14882" max="14884" width="0" style="9" hidden="1" customWidth="1"/>
    <col min="14885" max="14885" width="2.28515625" style="9" customWidth="1"/>
    <col min="14886" max="14886" width="12.7109375" style="9" customWidth="1"/>
    <col min="14887" max="14893" width="0" style="9" hidden="1" customWidth="1"/>
    <col min="14894" max="14894" width="12.7109375" style="9" customWidth="1"/>
    <col min="14895" max="14897" width="0" style="9" hidden="1" customWidth="1"/>
    <col min="14898" max="14898" width="2.7109375" style="9" customWidth="1"/>
    <col min="14899" max="14899" width="12.7109375" style="9" customWidth="1"/>
    <col min="14900" max="14900" width="13.140625" style="9" bestFit="1" customWidth="1"/>
    <col min="14901" max="14901" width="5.7109375" style="9" customWidth="1"/>
    <col min="14902" max="14909" width="0" style="9" hidden="1" customWidth="1"/>
    <col min="14910" max="14910" width="34.5703125" style="9" customWidth="1"/>
    <col min="14911" max="15103" width="9.140625" style="9"/>
    <col min="15104" max="15104" width="7.85546875" style="9" customWidth="1"/>
    <col min="15105" max="15106" width="3" style="9" customWidth="1"/>
    <col min="15107" max="15107" width="22.5703125" style="9" customWidth="1"/>
    <col min="15108" max="15108" width="2.28515625" style="9" customWidth="1"/>
    <col min="15109" max="15114" width="0" style="9" hidden="1" customWidth="1"/>
    <col min="15115" max="15115" width="12.85546875" style="9" customWidth="1"/>
    <col min="15116" max="15118" width="0" style="9" hidden="1" customWidth="1"/>
    <col min="15119" max="15119" width="2.7109375" style="9" customWidth="1"/>
    <col min="15120" max="15125" width="0" style="9" hidden="1" customWidth="1"/>
    <col min="15126" max="15126" width="12.7109375" style="9" customWidth="1"/>
    <col min="15127" max="15129" width="0" style="9" hidden="1" customWidth="1"/>
    <col min="15130" max="15130" width="2.28515625" style="9" customWidth="1"/>
    <col min="15131" max="15136" width="0" style="9" hidden="1" customWidth="1"/>
    <col min="15137" max="15137" width="12.7109375" style="9" customWidth="1"/>
    <col min="15138" max="15140" width="0" style="9" hidden="1" customWidth="1"/>
    <col min="15141" max="15141" width="2.28515625" style="9" customWidth="1"/>
    <col min="15142" max="15142" width="12.7109375" style="9" customWidth="1"/>
    <col min="15143" max="15149" width="0" style="9" hidden="1" customWidth="1"/>
    <col min="15150" max="15150" width="12.7109375" style="9" customWidth="1"/>
    <col min="15151" max="15153" width="0" style="9" hidden="1" customWidth="1"/>
    <col min="15154" max="15154" width="2.7109375" style="9" customWidth="1"/>
    <col min="15155" max="15155" width="12.7109375" style="9" customWidth="1"/>
    <col min="15156" max="15156" width="13.140625" style="9" bestFit="1" customWidth="1"/>
    <col min="15157" max="15157" width="5.7109375" style="9" customWidth="1"/>
    <col min="15158" max="15165" width="0" style="9" hidden="1" customWidth="1"/>
    <col min="15166" max="15166" width="34.5703125" style="9" customWidth="1"/>
    <col min="15167" max="15359" width="9.140625" style="9"/>
    <col min="15360" max="15360" width="7.85546875" style="9" customWidth="1"/>
    <col min="15361" max="15362" width="3" style="9" customWidth="1"/>
    <col min="15363" max="15363" width="22.5703125" style="9" customWidth="1"/>
    <col min="15364" max="15364" width="2.28515625" style="9" customWidth="1"/>
    <col min="15365" max="15370" width="0" style="9" hidden="1" customWidth="1"/>
    <col min="15371" max="15371" width="12.85546875" style="9" customWidth="1"/>
    <col min="15372" max="15374" width="0" style="9" hidden="1" customWidth="1"/>
    <col min="15375" max="15375" width="2.7109375" style="9" customWidth="1"/>
    <col min="15376" max="15381" width="0" style="9" hidden="1" customWidth="1"/>
    <col min="15382" max="15382" width="12.7109375" style="9" customWidth="1"/>
    <col min="15383" max="15385" width="0" style="9" hidden="1" customWidth="1"/>
    <col min="15386" max="15386" width="2.28515625" style="9" customWidth="1"/>
    <col min="15387" max="15392" width="0" style="9" hidden="1" customWidth="1"/>
    <col min="15393" max="15393" width="12.7109375" style="9" customWidth="1"/>
    <col min="15394" max="15396" width="0" style="9" hidden="1" customWidth="1"/>
    <col min="15397" max="15397" width="2.28515625" style="9" customWidth="1"/>
    <col min="15398" max="15398" width="12.7109375" style="9" customWidth="1"/>
    <col min="15399" max="15405" width="0" style="9" hidden="1" customWidth="1"/>
    <col min="15406" max="15406" width="12.7109375" style="9" customWidth="1"/>
    <col min="15407" max="15409" width="0" style="9" hidden="1" customWidth="1"/>
    <col min="15410" max="15410" width="2.7109375" style="9" customWidth="1"/>
    <col min="15411" max="15411" width="12.7109375" style="9" customWidth="1"/>
    <col min="15412" max="15412" width="13.140625" style="9" bestFit="1" customWidth="1"/>
    <col min="15413" max="15413" width="5.7109375" style="9" customWidth="1"/>
    <col min="15414" max="15421" width="0" style="9" hidden="1" customWidth="1"/>
    <col min="15422" max="15422" width="34.5703125" style="9" customWidth="1"/>
    <col min="15423" max="15615" width="9.140625" style="9"/>
    <col min="15616" max="15616" width="7.85546875" style="9" customWidth="1"/>
    <col min="15617" max="15618" width="3" style="9" customWidth="1"/>
    <col min="15619" max="15619" width="22.5703125" style="9" customWidth="1"/>
    <col min="15620" max="15620" width="2.28515625" style="9" customWidth="1"/>
    <col min="15621" max="15626" width="0" style="9" hidden="1" customWidth="1"/>
    <col min="15627" max="15627" width="12.85546875" style="9" customWidth="1"/>
    <col min="15628" max="15630" width="0" style="9" hidden="1" customWidth="1"/>
    <col min="15631" max="15631" width="2.7109375" style="9" customWidth="1"/>
    <col min="15632" max="15637" width="0" style="9" hidden="1" customWidth="1"/>
    <col min="15638" max="15638" width="12.7109375" style="9" customWidth="1"/>
    <col min="15639" max="15641" width="0" style="9" hidden="1" customWidth="1"/>
    <col min="15642" max="15642" width="2.28515625" style="9" customWidth="1"/>
    <col min="15643" max="15648" width="0" style="9" hidden="1" customWidth="1"/>
    <col min="15649" max="15649" width="12.7109375" style="9" customWidth="1"/>
    <col min="15650" max="15652" width="0" style="9" hidden="1" customWidth="1"/>
    <col min="15653" max="15653" width="2.28515625" style="9" customWidth="1"/>
    <col min="15654" max="15654" width="12.7109375" style="9" customWidth="1"/>
    <col min="15655" max="15661" width="0" style="9" hidden="1" customWidth="1"/>
    <col min="15662" max="15662" width="12.7109375" style="9" customWidth="1"/>
    <col min="15663" max="15665" width="0" style="9" hidden="1" customWidth="1"/>
    <col min="15666" max="15666" width="2.7109375" style="9" customWidth="1"/>
    <col min="15667" max="15667" width="12.7109375" style="9" customWidth="1"/>
    <col min="15668" max="15668" width="13.140625" style="9" bestFit="1" customWidth="1"/>
    <col min="15669" max="15669" width="5.7109375" style="9" customWidth="1"/>
    <col min="15670" max="15677" width="0" style="9" hidden="1" customWidth="1"/>
    <col min="15678" max="15678" width="34.5703125" style="9" customWidth="1"/>
    <col min="15679" max="15871" width="9.140625" style="9"/>
    <col min="15872" max="15872" width="7.85546875" style="9" customWidth="1"/>
    <col min="15873" max="15874" width="3" style="9" customWidth="1"/>
    <col min="15875" max="15875" width="22.5703125" style="9" customWidth="1"/>
    <col min="15876" max="15876" width="2.28515625" style="9" customWidth="1"/>
    <col min="15877" max="15882" width="0" style="9" hidden="1" customWidth="1"/>
    <col min="15883" max="15883" width="12.85546875" style="9" customWidth="1"/>
    <col min="15884" max="15886" width="0" style="9" hidden="1" customWidth="1"/>
    <col min="15887" max="15887" width="2.7109375" style="9" customWidth="1"/>
    <col min="15888" max="15893" width="0" style="9" hidden="1" customWidth="1"/>
    <col min="15894" max="15894" width="12.7109375" style="9" customWidth="1"/>
    <col min="15895" max="15897" width="0" style="9" hidden="1" customWidth="1"/>
    <col min="15898" max="15898" width="2.28515625" style="9" customWidth="1"/>
    <col min="15899" max="15904" width="0" style="9" hidden="1" customWidth="1"/>
    <col min="15905" max="15905" width="12.7109375" style="9" customWidth="1"/>
    <col min="15906" max="15908" width="0" style="9" hidden="1" customWidth="1"/>
    <col min="15909" max="15909" width="2.28515625" style="9" customWidth="1"/>
    <col min="15910" max="15910" width="12.7109375" style="9" customWidth="1"/>
    <col min="15911" max="15917" width="0" style="9" hidden="1" customWidth="1"/>
    <col min="15918" max="15918" width="12.7109375" style="9" customWidth="1"/>
    <col min="15919" max="15921" width="0" style="9" hidden="1" customWidth="1"/>
    <col min="15922" max="15922" width="2.7109375" style="9" customWidth="1"/>
    <col min="15923" max="15923" width="12.7109375" style="9" customWidth="1"/>
    <col min="15924" max="15924" width="13.140625" style="9" bestFit="1" customWidth="1"/>
    <col min="15925" max="15925" width="5.7109375" style="9" customWidth="1"/>
    <col min="15926" max="15933" width="0" style="9" hidden="1" customWidth="1"/>
    <col min="15934" max="15934" width="34.5703125" style="9" customWidth="1"/>
    <col min="15935" max="16127" width="9.140625" style="9"/>
    <col min="16128" max="16128" width="7.85546875" style="9" customWidth="1"/>
    <col min="16129" max="16130" width="3" style="9" customWidth="1"/>
    <col min="16131" max="16131" width="22.5703125" style="9" customWidth="1"/>
    <col min="16132" max="16132" width="2.28515625" style="9" customWidth="1"/>
    <col min="16133" max="16138" width="0" style="9" hidden="1" customWidth="1"/>
    <col min="16139" max="16139" width="12.85546875" style="9" customWidth="1"/>
    <col min="16140" max="16142" width="0" style="9" hidden="1" customWidth="1"/>
    <col min="16143" max="16143" width="2.7109375" style="9" customWidth="1"/>
    <col min="16144" max="16149" width="0" style="9" hidden="1" customWidth="1"/>
    <col min="16150" max="16150" width="12.7109375" style="9" customWidth="1"/>
    <col min="16151" max="16153" width="0" style="9" hidden="1" customWidth="1"/>
    <col min="16154" max="16154" width="2.28515625" style="9" customWidth="1"/>
    <col min="16155" max="16160" width="0" style="9" hidden="1" customWidth="1"/>
    <col min="16161" max="16161" width="12.7109375" style="9" customWidth="1"/>
    <col min="16162" max="16164" width="0" style="9" hidden="1" customWidth="1"/>
    <col min="16165" max="16165" width="2.28515625" style="9" customWidth="1"/>
    <col min="16166" max="16166" width="12.7109375" style="9" customWidth="1"/>
    <col min="16167" max="16173" width="0" style="9" hidden="1" customWidth="1"/>
    <col min="16174" max="16174" width="12.7109375" style="9" customWidth="1"/>
    <col min="16175" max="16177" width="0" style="9" hidden="1" customWidth="1"/>
    <col min="16178" max="16178" width="2.7109375" style="9" customWidth="1"/>
    <col min="16179" max="16179" width="12.7109375" style="9" customWidth="1"/>
    <col min="16180" max="16180" width="13.140625" style="9" bestFit="1" customWidth="1"/>
    <col min="16181" max="16181" width="5.7109375" style="9" customWidth="1"/>
    <col min="16182" max="16189" width="0" style="9" hidden="1" customWidth="1"/>
    <col min="16190" max="16190" width="34.5703125" style="9" customWidth="1"/>
    <col min="16191" max="16384" width="9.140625" style="9"/>
  </cols>
  <sheetData>
    <row r="1" spans="1:62" x14ac:dyDescent="0.25">
      <c r="B1" s="5" t="s">
        <v>161</v>
      </c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8"/>
      <c r="AC1" s="7"/>
      <c r="AD1" s="7"/>
      <c r="AE1" s="7"/>
      <c r="AF1" s="7"/>
      <c r="AG1" s="7"/>
      <c r="AH1" s="7"/>
      <c r="AI1" s="7"/>
      <c r="AJ1" s="7"/>
      <c r="AK1" s="7"/>
      <c r="AL1" s="7"/>
      <c r="AM1" s="8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8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x14ac:dyDescent="0.25">
      <c r="B2" s="5" t="s">
        <v>162</v>
      </c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/>
      <c r="AC2" s="7"/>
      <c r="AD2" s="7"/>
      <c r="AE2" s="7"/>
      <c r="AF2" s="7"/>
      <c r="AG2" s="7"/>
      <c r="AH2" s="7"/>
      <c r="AI2" s="7"/>
      <c r="AJ2" s="7"/>
      <c r="AK2" s="7"/>
      <c r="AL2" s="7"/>
      <c r="AM2" s="8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8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</row>
    <row r="3" spans="1:62" x14ac:dyDescent="0.25">
      <c r="B3" s="5" t="s">
        <v>5</v>
      </c>
      <c r="C3" s="5"/>
      <c r="D3" s="10"/>
      <c r="E3" s="7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  <c r="AC3" s="7"/>
      <c r="AD3" s="7"/>
      <c r="AE3" s="7"/>
      <c r="AF3" s="7"/>
      <c r="AG3" s="7"/>
      <c r="AH3" s="7"/>
      <c r="AI3" s="7"/>
      <c r="AJ3" s="7"/>
      <c r="AK3" s="7"/>
      <c r="AL3" s="11"/>
      <c r="AM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8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</row>
    <row r="4" spans="1:62" x14ac:dyDescent="0.25">
      <c r="B4" s="12"/>
      <c r="C4" s="12"/>
      <c r="D4" s="13"/>
      <c r="AA4" s="15"/>
      <c r="AL4" s="15"/>
    </row>
    <row r="5" spans="1:62" x14ac:dyDescent="0.25">
      <c r="B5" s="12"/>
      <c r="C5" s="12"/>
      <c r="D5" s="12"/>
      <c r="E5" s="16"/>
      <c r="F5" s="219" t="s">
        <v>6</v>
      </c>
      <c r="G5" s="219"/>
      <c r="H5" s="219"/>
      <c r="I5" s="219"/>
      <c r="J5" s="219"/>
      <c r="K5" s="219"/>
      <c r="L5" s="219"/>
      <c r="M5" s="17"/>
      <c r="N5" s="16"/>
      <c r="O5" s="16"/>
      <c r="Q5" s="219" t="s">
        <v>7</v>
      </c>
      <c r="R5" s="219"/>
      <c r="S5" s="219"/>
      <c r="T5" s="219"/>
      <c r="U5" s="219"/>
      <c r="V5" s="219"/>
      <c r="W5" s="219"/>
      <c r="X5" s="17"/>
      <c r="Y5" s="16"/>
      <c r="Z5" s="16"/>
      <c r="AA5" s="18"/>
      <c r="AB5" s="220" t="s">
        <v>8</v>
      </c>
      <c r="AC5" s="220"/>
      <c r="AD5" s="220"/>
      <c r="AE5" s="220"/>
      <c r="AF5" s="220"/>
      <c r="AG5" s="220"/>
      <c r="AH5" s="220"/>
      <c r="AI5" s="220"/>
      <c r="AJ5" s="220"/>
      <c r="AK5" s="220"/>
      <c r="AL5" s="19"/>
      <c r="AM5" s="20" t="s">
        <v>9</v>
      </c>
      <c r="AN5" s="17"/>
      <c r="AO5" s="17"/>
      <c r="AP5" s="17"/>
      <c r="AQ5" s="17"/>
      <c r="AR5" s="17"/>
      <c r="AS5" s="17"/>
      <c r="AT5" s="17"/>
      <c r="AU5" s="21"/>
      <c r="AV5" s="21"/>
      <c r="AW5" s="21"/>
      <c r="AY5" s="20" t="s">
        <v>10</v>
      </c>
      <c r="AZ5" s="21"/>
      <c r="BA5" s="21"/>
      <c r="BB5" s="17"/>
      <c r="BC5" s="17"/>
      <c r="BD5" s="17"/>
      <c r="BE5" s="17"/>
      <c r="BF5" s="17"/>
      <c r="BG5" s="17"/>
      <c r="BH5" s="21"/>
      <c r="BI5" s="21"/>
      <c r="BJ5" s="21"/>
    </row>
    <row r="6" spans="1:62" ht="45" customHeight="1" x14ac:dyDescent="0.25">
      <c r="B6" s="22"/>
      <c r="C6" s="22"/>
      <c r="D6" s="22"/>
      <c r="E6" s="23"/>
      <c r="F6" s="24" t="s">
        <v>11</v>
      </c>
      <c r="G6" s="25" t="s">
        <v>12</v>
      </c>
      <c r="H6" s="25" t="s">
        <v>13</v>
      </c>
      <c r="I6" s="25" t="s">
        <v>14</v>
      </c>
      <c r="J6" s="25" t="s">
        <v>15</v>
      </c>
      <c r="K6" s="25" t="s">
        <v>16</v>
      </c>
      <c r="L6" s="25" t="s">
        <v>17</v>
      </c>
      <c r="M6" s="218" t="s">
        <v>18</v>
      </c>
      <c r="N6" s="218"/>
      <c r="O6" s="25" t="s">
        <v>19</v>
      </c>
      <c r="Q6" s="25" t="s">
        <v>20</v>
      </c>
      <c r="R6" s="25" t="s">
        <v>12</v>
      </c>
      <c r="S6" s="25" t="s">
        <v>13</v>
      </c>
      <c r="T6" s="25" t="s">
        <v>14</v>
      </c>
      <c r="U6" s="25" t="s">
        <v>15</v>
      </c>
      <c r="V6" s="25" t="s">
        <v>16</v>
      </c>
      <c r="W6" s="25" t="s">
        <v>17</v>
      </c>
      <c r="X6" s="218" t="s">
        <v>18</v>
      </c>
      <c r="Y6" s="218"/>
      <c r="Z6" s="25" t="s">
        <v>19</v>
      </c>
      <c r="AA6" s="26"/>
      <c r="AB6" s="24" t="s">
        <v>20</v>
      </c>
      <c r="AC6" s="25" t="s">
        <v>12</v>
      </c>
      <c r="AD6" s="25" t="s">
        <v>13</v>
      </c>
      <c r="AE6" s="25" t="s">
        <v>14</v>
      </c>
      <c r="AF6" s="25" t="s">
        <v>15</v>
      </c>
      <c r="AG6" s="25" t="s">
        <v>16</v>
      </c>
      <c r="AH6" s="216" t="s">
        <v>17</v>
      </c>
      <c r="AI6" s="218" t="s">
        <v>22</v>
      </c>
      <c r="AJ6" s="218"/>
      <c r="AK6" s="25" t="s">
        <v>19</v>
      </c>
      <c r="AL6" s="26"/>
      <c r="AM6" s="24" t="s">
        <v>553</v>
      </c>
      <c r="AN6" s="25" t="s">
        <v>12</v>
      </c>
      <c r="AO6" s="216" t="s">
        <v>554</v>
      </c>
      <c r="AP6" s="25" t="s">
        <v>13</v>
      </c>
      <c r="AQ6" s="25" t="s">
        <v>14</v>
      </c>
      <c r="AR6" s="25" t="s">
        <v>15</v>
      </c>
      <c r="AS6" s="25" t="s">
        <v>16</v>
      </c>
      <c r="AT6" s="25" t="s">
        <v>21</v>
      </c>
      <c r="AU6" s="218" t="s">
        <v>22</v>
      </c>
      <c r="AV6" s="218"/>
      <c r="AW6" s="25" t="s">
        <v>19</v>
      </c>
      <c r="AY6" s="24" t="s">
        <v>23</v>
      </c>
      <c r="AZ6" s="218" t="s">
        <v>24</v>
      </c>
      <c r="BA6" s="218"/>
      <c r="BB6" s="25" t="s">
        <v>12</v>
      </c>
      <c r="BC6" s="25" t="s">
        <v>13</v>
      </c>
      <c r="BD6" s="25" t="s">
        <v>14</v>
      </c>
      <c r="BE6" s="25" t="s">
        <v>15</v>
      </c>
      <c r="BF6" s="25" t="s">
        <v>16</v>
      </c>
      <c r="BG6" s="25" t="s">
        <v>21</v>
      </c>
      <c r="BH6" s="218" t="s">
        <v>22</v>
      </c>
      <c r="BI6" s="218"/>
      <c r="BJ6" s="25" t="s">
        <v>19</v>
      </c>
    </row>
    <row r="7" spans="1:62" x14ac:dyDescent="0.25">
      <c r="B7" s="27"/>
      <c r="C7" s="27"/>
      <c r="D7" s="28"/>
      <c r="E7" s="29"/>
      <c r="F7" s="30"/>
      <c r="G7" s="29"/>
      <c r="H7" s="29"/>
      <c r="I7" s="29"/>
      <c r="J7" s="29"/>
      <c r="K7" s="29"/>
      <c r="L7" s="29"/>
      <c r="M7" s="29"/>
      <c r="N7" s="29"/>
      <c r="O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1"/>
      <c r="AC7" s="29"/>
      <c r="AD7" s="29"/>
      <c r="AE7" s="29"/>
      <c r="AF7" s="29"/>
      <c r="AG7" s="29"/>
      <c r="AH7" s="29"/>
      <c r="AL7" s="15"/>
      <c r="AN7" s="29"/>
      <c r="AO7" s="29"/>
      <c r="AP7" s="29"/>
      <c r="AQ7" s="29"/>
      <c r="AR7" s="29"/>
      <c r="AS7" s="29"/>
      <c r="AT7" s="29"/>
      <c r="BB7" s="29"/>
      <c r="BC7" s="29"/>
      <c r="BD7" s="29"/>
      <c r="BE7" s="29"/>
      <c r="BF7" s="29"/>
      <c r="BG7" s="29"/>
    </row>
    <row r="8" spans="1:62" x14ac:dyDescent="0.25">
      <c r="B8" s="27" t="s">
        <v>25</v>
      </c>
      <c r="C8" s="32"/>
      <c r="D8" s="33"/>
      <c r="E8" s="33"/>
      <c r="F8" s="34">
        <v>3074640.69</v>
      </c>
      <c r="G8" s="33">
        <f>F8</f>
        <v>3074640.69</v>
      </c>
      <c r="H8" s="33"/>
      <c r="I8" s="33"/>
      <c r="J8" s="33"/>
      <c r="K8" s="33"/>
      <c r="L8" s="33">
        <v>1216076.55</v>
      </c>
      <c r="M8" s="33"/>
      <c r="N8" s="33"/>
      <c r="O8" s="33"/>
      <c r="Q8" s="33">
        <f>L38</f>
        <v>1127492.3300000003</v>
      </c>
      <c r="R8" s="33">
        <f>L38</f>
        <v>1127492.3300000003</v>
      </c>
      <c r="S8" s="33"/>
      <c r="T8" s="33"/>
      <c r="U8" s="33"/>
      <c r="V8" s="33"/>
      <c r="W8" s="33">
        <f>L38</f>
        <v>1127492.3300000003</v>
      </c>
      <c r="X8" s="33"/>
      <c r="Y8" s="33"/>
      <c r="Z8" s="33"/>
      <c r="AA8" s="35"/>
      <c r="AB8" s="36">
        <f>+W38</f>
        <v>499432.4600000002</v>
      </c>
      <c r="AC8" s="33">
        <f>AB8</f>
        <v>499432.4600000002</v>
      </c>
      <c r="AD8" s="33"/>
      <c r="AE8" s="33"/>
      <c r="AF8" s="33"/>
      <c r="AG8" s="33"/>
      <c r="AH8" s="33">
        <f>AB8</f>
        <v>499432.4600000002</v>
      </c>
      <c r="AL8" s="15"/>
      <c r="AM8" s="36">
        <f ca="1">AH38</f>
        <v>-955972.04999999981</v>
      </c>
      <c r="AN8" s="33">
        <f ca="1">AM8</f>
        <v>-955972.04999999981</v>
      </c>
      <c r="AO8" s="33">
        <f ca="1">AH38</f>
        <v>-955972.04999999981</v>
      </c>
      <c r="AP8" s="33"/>
      <c r="AQ8" s="33"/>
      <c r="AR8" s="33"/>
      <c r="AS8" s="33"/>
      <c r="AT8" s="33">
        <f ca="1">AH38</f>
        <v>-955972.04999999981</v>
      </c>
      <c r="AY8" s="36">
        <f ca="1">AT38</f>
        <v>-955972.04999999981</v>
      </c>
      <c r="BB8" s="33"/>
      <c r="BC8" s="33"/>
      <c r="BD8" s="33"/>
      <c r="BE8" s="33"/>
      <c r="BF8" s="33"/>
      <c r="BG8" s="33">
        <f ca="1">AT38</f>
        <v>-955972.04999999981</v>
      </c>
    </row>
    <row r="9" spans="1:62" x14ac:dyDescent="0.25">
      <c r="B9" s="27"/>
      <c r="C9" s="27"/>
      <c r="D9" s="37"/>
      <c r="E9" s="29"/>
      <c r="F9" s="30"/>
      <c r="G9" s="29"/>
      <c r="H9" s="29"/>
      <c r="I9" s="29"/>
      <c r="J9" s="29"/>
      <c r="K9" s="29"/>
      <c r="L9" s="29"/>
      <c r="M9" s="29"/>
      <c r="N9" s="29"/>
      <c r="O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C9" s="29"/>
      <c r="AD9" s="29"/>
      <c r="AE9" s="29"/>
      <c r="AF9" s="29"/>
      <c r="AG9" s="29"/>
      <c r="AH9" s="29"/>
      <c r="AL9" s="15"/>
      <c r="AN9" s="29"/>
      <c r="AO9" s="29"/>
      <c r="AP9" s="29"/>
      <c r="AQ9" s="29"/>
      <c r="AR9" s="29"/>
      <c r="AS9" s="29"/>
      <c r="AT9" s="29"/>
      <c r="BB9" s="29"/>
      <c r="BC9" s="29"/>
      <c r="BD9" s="29"/>
      <c r="BE9" s="29"/>
      <c r="BF9" s="29"/>
      <c r="BG9" s="29"/>
    </row>
    <row r="10" spans="1:62" x14ac:dyDescent="0.25">
      <c r="B10" s="27" t="s">
        <v>26</v>
      </c>
      <c r="C10" s="27"/>
      <c r="D10" s="29"/>
      <c r="E10" s="2"/>
      <c r="F10" s="38"/>
      <c r="G10" s="2"/>
      <c r="H10" s="2"/>
      <c r="I10" s="29"/>
      <c r="J10" s="29"/>
      <c r="K10" s="29"/>
      <c r="L10" s="29"/>
      <c r="M10" s="29"/>
      <c r="N10" s="29"/>
      <c r="O10" s="29"/>
      <c r="Q10" s="2"/>
      <c r="R10" s="2"/>
      <c r="S10" s="2"/>
      <c r="T10" s="29"/>
      <c r="U10" s="29"/>
      <c r="V10" s="29"/>
      <c r="W10" s="29"/>
      <c r="X10" s="29"/>
      <c r="Y10" s="39"/>
      <c r="Z10" s="29"/>
      <c r="AA10" s="29"/>
      <c r="AC10" s="2"/>
      <c r="AD10" s="2"/>
      <c r="AE10" s="29"/>
      <c r="AF10" s="29"/>
      <c r="AG10" s="29"/>
      <c r="AH10" s="29"/>
      <c r="AL10" s="15"/>
      <c r="AN10" s="2"/>
      <c r="AO10" s="2"/>
      <c r="AP10" s="2"/>
      <c r="AQ10" s="29"/>
      <c r="AR10" s="29"/>
      <c r="AS10" s="29"/>
      <c r="AT10" s="29"/>
      <c r="BB10" s="2"/>
      <c r="BC10" s="2"/>
      <c r="BD10" s="29"/>
      <c r="BE10" s="29"/>
      <c r="BF10" s="29"/>
      <c r="BG10" s="29"/>
    </row>
    <row r="11" spans="1:62" ht="13.9" customHeight="1" x14ac:dyDescent="0.25">
      <c r="A11" s="4">
        <v>1</v>
      </c>
      <c r="B11" s="40"/>
      <c r="C11" s="40"/>
      <c r="D11" s="41" t="s">
        <v>27</v>
      </c>
      <c r="E11" s="42"/>
      <c r="F11" s="43">
        <f ca="1">SUMIF(Revenues!$A$3:$A$12,'Current Working'!$A$11:$A$13,Revenues!H$3:H$11)</f>
        <v>2493130</v>
      </c>
      <c r="G11" s="43">
        <f ca="1">SUMIF(Revenues!$A$3:$A$12,'Current Working'!$A$11:$A$13,Revenues!I$3:I$11)</f>
        <v>2493130</v>
      </c>
      <c r="H11" s="43">
        <f ca="1">SUMIF(Revenues!$A$3:$A$12,'Current Working'!$A$11:$A$13,Revenues!J$3:J$11)</f>
        <v>0</v>
      </c>
      <c r="I11" s="43">
        <f ca="1">SUMIF(Revenues!$A$3:$A$12,'Current Working'!$A$11:$A$13,Revenues!K$3:K$11)</f>
        <v>0</v>
      </c>
      <c r="J11" s="43">
        <f ca="1">SUMIF(Revenues!$A$3:$A$12,'Current Working'!$A$11:$A$13,Revenues!L$3:L$11)</f>
        <v>0</v>
      </c>
      <c r="K11" s="43">
        <f ca="1">SUMIF(Revenues!$A$3:$A$12,'Current Working'!$A$11:$A$13,Revenues!M$3:M$11)</f>
        <v>2544785.09</v>
      </c>
      <c r="L11" s="43">
        <f>SUMIF(Revenues!$A$3:$A$12,'Current Working'!$A$11:$A$13,Revenues!N$3:N$14)</f>
        <v>2544785.09</v>
      </c>
      <c r="M11" s="44">
        <f ca="1">L11-G11</f>
        <v>51655.089999999851</v>
      </c>
      <c r="N11" s="45">
        <f ca="1">IFERROR(M11/G11,"-")</f>
        <v>2.0718971734325867E-2</v>
      </c>
      <c r="O11" s="46"/>
      <c r="Q11" s="43">
        <f>SUMIF(Revenues!$A$3:$A$14,'Current Working'!$A$11:$A$13,Revenues!Q$3:Q$14)</f>
        <v>2278720</v>
      </c>
      <c r="R11" s="43">
        <f>SUMIF(Revenues!$A$3:$A$14,'Current Working'!$A$11:$A$13,Revenues!R$3:R$14)</f>
        <v>2278720</v>
      </c>
      <c r="S11" s="43">
        <f>SUMIF(Revenues!$A$3:$A$14,'Current Working'!$A$11:$A$13,Revenues!S$3:S$14)</f>
        <v>0</v>
      </c>
      <c r="T11" s="43">
        <f>SUMIF(Revenues!$A$3:$A$14,'Current Working'!$A$11:$A$13,Revenues!T$3:T$14)</f>
        <v>0</v>
      </c>
      <c r="U11" s="43">
        <f>SUMIF(Revenues!$A$3:$A$14,'Current Working'!$A$11:$A$13,Revenues!U$3:U$14)</f>
        <v>0</v>
      </c>
      <c r="V11" s="43">
        <f>SUMIF(Revenues!$A$3:$A$14,'Current Working'!$A$11:$A$13,Revenues!V$3:V$14)</f>
        <v>707.11</v>
      </c>
      <c r="W11" s="43">
        <f>SUMIF(Revenues!$A$3:$A$14,'Current Working'!$A$11:$A$13,Revenues!W$3:W$14)</f>
        <v>707.11</v>
      </c>
      <c r="X11" s="44">
        <f>+W11-Q11</f>
        <v>-2278012.89</v>
      </c>
      <c r="Y11" s="45">
        <f>IFERROR(X11/Q11,"-")</f>
        <v>-0.99968968982586726</v>
      </c>
      <c r="Z11" s="46"/>
      <c r="AA11" s="46"/>
      <c r="AB11" s="43">
        <f ca="1">SUMIF(Revenues!$A$3:$A$13,'Current Working'!$A$11:$A$13,Revenues!Z$3:Z$11)</f>
        <v>2799727</v>
      </c>
      <c r="AC11" s="43">
        <f ca="1">SUMIF(Revenues!$A$3:$A$13,'Current Working'!$A$11:$A$13,Revenues!AA$3:AA$11)</f>
        <v>2799727</v>
      </c>
      <c r="AD11" s="43">
        <f ca="1">SUMIF(Revenues!$A$3:$A$13,'Current Working'!$A$11:$A$13,Revenues!AB$3:AB$11)</f>
        <v>0</v>
      </c>
      <c r="AE11" s="43">
        <f ca="1">SUMIF(Revenues!$A$3:$A$13,'Current Working'!$A$11:$A$13,Revenues!AC$3:AC$11)</f>
        <v>0</v>
      </c>
      <c r="AF11" s="43">
        <f ca="1">SUMIF(Revenues!$A$3:$A$13,'Current Working'!$A$11:$A$13,Revenues!AD$3:AD$11)</f>
        <v>0</v>
      </c>
      <c r="AG11" s="43">
        <f ca="1">SUMIF(Revenues!$A$3:$A$13,'Current Working'!$A$11:$A$13,Revenues!AE$3:AE$11)</f>
        <v>1166453.3</v>
      </c>
      <c r="AH11" s="43">
        <f ca="1">SUMIF(Revenues!$A$3:$A$13,'Current Working'!$A$11:$A$13,Revenues!AF$3:AF$11)</f>
        <v>1166453.3</v>
      </c>
      <c r="AI11" s="47">
        <f ca="1">+AH11-AC11</f>
        <v>-1633273.7</v>
      </c>
      <c r="AJ11" s="48">
        <f ca="1">IFERROR(AI11/AC11,"-")</f>
        <v>-0.58336891418341863</v>
      </c>
      <c r="AK11" s="49"/>
      <c r="AL11" s="50"/>
      <c r="AM11" s="43">
        <f>SUMIF(Revenues!$A$3:$A$14,'Current Working'!$A$11:$A$13,Revenues!AI$3:AI$14)</f>
        <v>2799727</v>
      </c>
      <c r="AN11" s="43">
        <f>SUMIF(Revenues!$A$3:$A$14,'Current Working'!$A$11:$A$13,Revenues!AJ$3:AJ$14)</f>
        <v>2799727</v>
      </c>
      <c r="AO11" s="43">
        <f>SUMIF(Revenues!$A$3:$A$14,'Current Working'!$A$11:$A$13,Revenues!AK$3:AK$14)</f>
        <v>2799727</v>
      </c>
      <c r="AP11" s="43">
        <f>SUMIF(Revenues!$A$3:$A$14,'Current Working'!$A$11:$A$13,Revenues!AL$3:AL$14)</f>
        <v>0</v>
      </c>
      <c r="AQ11" s="43">
        <f>SUMIF(Revenues!$A$3:$A$14,'Current Working'!$A$11:$A$13,Revenues!AM$3:AM$14)</f>
        <v>0</v>
      </c>
      <c r="AR11" s="43">
        <f>SUMIF(Revenues!$A$3:$A$14,'Current Working'!$A$11:$A$13,Revenues!AN$3:AN$14)</f>
        <v>0</v>
      </c>
      <c r="AS11" s="43">
        <f>SUMIF(Revenues!$A$3:$A$14,'Current Working'!$A$11:$A$13,Revenues!AO$3:AO$14)</f>
        <v>0</v>
      </c>
      <c r="AT11" s="43">
        <f>SUMIF(Revenues!$A$3:$A$14,'Current Working'!$A$11:$A$13,Revenues!AP$3:AP$14)</f>
        <v>0</v>
      </c>
      <c r="AU11" s="47">
        <f>+AT11-AN11</f>
        <v>-2799727</v>
      </c>
      <c r="AV11" s="48">
        <f>IFERROR(AU11/AN11,"-")</f>
        <v>-1</v>
      </c>
      <c r="AW11" s="49"/>
      <c r="AY11" s="43">
        <f ca="1">SUMIF(Revenues!$A$3:$A$13,'Current Working'!$A$11:$A$13,Revenues!AS$3:AS$11)</f>
        <v>0</v>
      </c>
      <c r="AZ11" s="47">
        <f ca="1">+AY11-AT11</f>
        <v>0</v>
      </c>
      <c r="BA11" s="48" t="str">
        <f ca="1">IFERROR(AZ11/AT11,"-")</f>
        <v>-</v>
      </c>
      <c r="BB11" s="43">
        <f ca="1">SUMIF(Revenues!$A$3:$A$13,'Current Working'!$A$11:$A$13,Revenues!AT$3:AT$11)</f>
        <v>0</v>
      </c>
      <c r="BC11" s="43">
        <f ca="1">SUMIF(Revenues!$A$3:$A$13,'Current Working'!$A$11:$A$13,Revenues!AU$3:AU$11)</f>
        <v>0</v>
      </c>
      <c r="BD11" s="43">
        <f ca="1">SUMIF(Revenues!$A$3:$A$13,'Current Working'!$A$11:$A$13,Revenues!AV$3:AV$11)</f>
        <v>0</v>
      </c>
      <c r="BE11" s="43">
        <f ca="1">SUMIF(Revenues!$A$3:$A$13,'Current Working'!$A$11:$A$13,Revenues!AW$3:AW$11)</f>
        <v>0</v>
      </c>
      <c r="BF11" s="43">
        <f ca="1">SUMIF(Revenues!$A$3:$A$13,'Current Working'!$A$11:$A$13,Revenues!AX$3:AX$11)</f>
        <v>0</v>
      </c>
      <c r="BG11" s="43">
        <f ca="1">SUMIF(Revenues!$A$3:$A$13,'Current Working'!$A$11:$A$13,Revenues!AY$3:AY$11)</f>
        <v>0</v>
      </c>
      <c r="BH11" s="47">
        <f ca="1">+BG11-BB11</f>
        <v>0</v>
      </c>
      <c r="BI11" s="48" t="str">
        <f ca="1">IFERROR(BH11/BB11,"-")</f>
        <v>-</v>
      </c>
      <c r="BJ11" s="49"/>
    </row>
    <row r="12" spans="1:62" x14ac:dyDescent="0.25">
      <c r="A12" s="4">
        <v>2</v>
      </c>
      <c r="B12" s="40"/>
      <c r="C12" s="40"/>
      <c r="D12" s="41" t="s">
        <v>28</v>
      </c>
      <c r="E12" s="42"/>
      <c r="F12" s="43">
        <f ca="1">SUMIF(Revenues!$A$3:$A$12,'Current Working'!$A$11:$A$13,Revenues!H$3:H$11)</f>
        <v>2000</v>
      </c>
      <c r="G12" s="43">
        <f ca="1">SUMIF(Revenues!$A$3:$A$12,'Current Working'!$A$11:$A$13,Revenues!I$3:I$11)</f>
        <v>2000</v>
      </c>
      <c r="H12" s="43">
        <f ca="1">SUMIF(Revenues!$A$3:$A$12,'Current Working'!$A$11:$A$13,Revenues!J$3:J$11)</f>
        <v>0</v>
      </c>
      <c r="I12" s="43">
        <f ca="1">SUMIF(Revenues!$A$3:$A$12,'Current Working'!$A$11:$A$13,Revenues!K$3:K$11)</f>
        <v>0</v>
      </c>
      <c r="J12" s="43">
        <f ca="1">SUMIF(Revenues!$A$3:$A$12,'Current Working'!$A$11:$A$13,Revenues!L$3:L$11)</f>
        <v>0</v>
      </c>
      <c r="K12" s="43">
        <f ca="1">SUMIF(Revenues!$A$3:$A$12,'Current Working'!$A$11:$A$13,Revenues!M$3:M$11)</f>
        <v>0</v>
      </c>
      <c r="L12" s="43">
        <f>SUMIF(Revenues!$A$3:$A$12,'Current Working'!$A$11:$A$13,Revenues!N$3:N$14)</f>
        <v>0</v>
      </c>
      <c r="M12" s="44">
        <f ca="1">L12-G12</f>
        <v>-2000</v>
      </c>
      <c r="N12" s="45">
        <f ca="1">IFERROR(M12/G12,"-")</f>
        <v>-1</v>
      </c>
      <c r="O12" s="46"/>
      <c r="Q12" s="43">
        <f>SUMIF(Revenues!$A$3:$A$14,'Current Working'!$A$11:$A$13,Revenues!Q$3:Q$14)</f>
        <v>0</v>
      </c>
      <c r="R12" s="43">
        <f>SUMIF(Revenues!$A$3:$A$14,'Current Working'!$A$11:$A$13,Revenues!R$3:R$14)</f>
        <v>0</v>
      </c>
      <c r="S12" s="43">
        <f>SUMIF(Revenues!$A$3:$A$14,'Current Working'!$A$11:$A$13,Revenues!S$3:S$14)</f>
        <v>0</v>
      </c>
      <c r="T12" s="43">
        <f>SUMIF(Revenues!$A$3:$A$14,'Current Working'!$A$11:$A$13,Revenues!T$3:T$14)</f>
        <v>0</v>
      </c>
      <c r="U12" s="43">
        <f>SUMIF(Revenues!$A$3:$A$14,'Current Working'!$A$11:$A$13,Revenues!U$3:U$14)</f>
        <v>0</v>
      </c>
      <c r="V12" s="43">
        <f>SUMIF(Revenues!$A$3:$A$14,'Current Working'!$A$11:$A$13,Revenues!V$3:V$14)</f>
        <v>0</v>
      </c>
      <c r="W12" s="43">
        <f>SUMIF(Revenues!$A$3:$A$14,'Current Working'!$A$11:$A$13,Revenues!W$3:W$14)</f>
        <v>0</v>
      </c>
      <c r="X12" s="44">
        <f>+W12-Q12</f>
        <v>0</v>
      </c>
      <c r="Y12" s="45" t="str">
        <f>IFERROR(X12/L12,"-")</f>
        <v>-</v>
      </c>
      <c r="Z12" s="46"/>
      <c r="AA12" s="46"/>
      <c r="AB12" s="43">
        <f ca="1">SUMIF(Revenues!$A$3:$A$13,'Current Working'!$A$11:$A$13,Revenues!Z$3:Z$11)</f>
        <v>0</v>
      </c>
      <c r="AC12" s="43">
        <f ca="1">SUMIF(Revenues!$A$3:$A$13,'Current Working'!$A$11:$A$13,Revenues!AA$3:AA$11)</f>
        <v>0</v>
      </c>
      <c r="AD12" s="43">
        <f ca="1">SUMIF(Revenues!$A$3:$A$13,'Current Working'!$A$11:$A$13,Revenues!AB$3:AB$11)</f>
        <v>0</v>
      </c>
      <c r="AE12" s="43">
        <f ca="1">SUMIF(Revenues!$A$3:$A$13,'Current Working'!$A$11:$A$13,Revenues!AC$3:AC$11)</f>
        <v>0</v>
      </c>
      <c r="AF12" s="43">
        <f ca="1">SUMIF(Revenues!$A$3:$A$13,'Current Working'!$A$11:$A$13,Revenues!AD$3:AD$11)</f>
        <v>0</v>
      </c>
      <c r="AG12" s="43">
        <f ca="1">SUMIF(Revenues!$A$3:$A$13,'Current Working'!$A$11:$A$13,Revenues!AE$3:AE$11)</f>
        <v>0</v>
      </c>
      <c r="AH12" s="43">
        <f ca="1">SUMIF(Revenues!$A$3:$A$13,'Current Working'!$A$11:$A$13,Revenues!AF$3:AF$11)</f>
        <v>0</v>
      </c>
      <c r="AI12" s="44">
        <f ca="1">+AH12-AC12</f>
        <v>0</v>
      </c>
      <c r="AJ12" s="48" t="str">
        <f ca="1">IFERROR(AI12/AC12,"-")</f>
        <v>-</v>
      </c>
      <c r="AL12" s="15"/>
      <c r="AM12" s="43">
        <f>SUMIF(Revenues!$A$3:$A$14,'Current Working'!$A$11:$A$13,Revenues!AI$3:AI$14)</f>
        <v>0</v>
      </c>
      <c r="AN12" s="43">
        <f>SUMIF(Revenues!$A$3:$A$14,'Current Working'!$A$11:$A$13,Revenues!AJ$3:AJ$14)</f>
        <v>0</v>
      </c>
      <c r="AO12" s="43">
        <f>SUMIF(Revenues!$A$3:$A$14,'Current Working'!$A$11:$A$13,Revenues!AK$3:AK$14)</f>
        <v>0</v>
      </c>
      <c r="AP12" s="43">
        <f>SUMIF(Revenues!$A$3:$A$14,'Current Working'!$A$11:$A$13,Revenues!AL$3:AL$14)</f>
        <v>0</v>
      </c>
      <c r="AQ12" s="43">
        <f>SUMIF(Revenues!$A$3:$A$14,'Current Working'!$A$11:$A$13,Revenues!AM$3:AM$14)</f>
        <v>0</v>
      </c>
      <c r="AR12" s="43">
        <f>SUMIF(Revenues!$A$3:$A$14,'Current Working'!$A$11:$A$13,Revenues!AN$3:AN$14)</f>
        <v>0</v>
      </c>
      <c r="AS12" s="43">
        <f>SUMIF(Revenues!$A$3:$A$14,'Current Working'!$A$11:$A$13,Revenues!AO$3:AO$14)</f>
        <v>0</v>
      </c>
      <c r="AT12" s="43">
        <f>SUMIF(Revenues!$A$3:$A$14,'Current Working'!$A$11:$A$13,Revenues!AP$3:AP$14)</f>
        <v>0</v>
      </c>
      <c r="AU12" s="47">
        <f>+AT12-AN12</f>
        <v>0</v>
      </c>
      <c r="AV12" s="48" t="str">
        <f>IFERROR(AU12/AN12,"-")</f>
        <v>-</v>
      </c>
      <c r="AY12" s="43">
        <f ca="1">SUMIF(Revenues!$A$3:$A$13,'Current Working'!$A$11:$A$13,Revenues!AS$3:AS$11)</f>
        <v>0</v>
      </c>
      <c r="AZ12" s="47">
        <f ca="1">+AY12-AT12</f>
        <v>0</v>
      </c>
      <c r="BA12" s="48" t="str">
        <f ca="1">IFERROR(AZ12/AT12,"-")</f>
        <v>-</v>
      </c>
      <c r="BB12" s="43">
        <f ca="1">SUMIF(Revenues!$A$3:$A$13,'Current Working'!$A$11:$A$13,Revenues!AT$3:AT$11)</f>
        <v>0</v>
      </c>
      <c r="BC12" s="43">
        <f ca="1">SUMIF(Revenues!$A$3:$A$13,'Current Working'!$A$11:$A$13,Revenues!AU$3:AU$11)</f>
        <v>0</v>
      </c>
      <c r="BD12" s="43">
        <f ca="1">SUMIF(Revenues!$A$3:$A$13,'Current Working'!$A$11:$A$13,Revenues!AV$3:AV$11)</f>
        <v>0</v>
      </c>
      <c r="BE12" s="43">
        <f ca="1">SUMIF(Revenues!$A$3:$A$13,'Current Working'!$A$11:$A$13,Revenues!AW$3:AW$11)</f>
        <v>0</v>
      </c>
      <c r="BF12" s="43">
        <f ca="1">SUMIF(Revenues!$A$3:$A$13,'Current Working'!$A$11:$A$13,Revenues!AX$3:AX$11)</f>
        <v>0</v>
      </c>
      <c r="BG12" s="43">
        <f ca="1">SUMIF(Revenues!$A$3:$A$13,'Current Working'!$A$11:$A$13,Revenues!AY$3:AY$11)</f>
        <v>0</v>
      </c>
      <c r="BH12" s="47">
        <f ca="1">+BG12-BB12</f>
        <v>0</v>
      </c>
      <c r="BI12" s="48" t="str">
        <f ca="1">IFERROR(BH12/BB12,"-")</f>
        <v>-</v>
      </c>
    </row>
    <row r="13" spans="1:62" x14ac:dyDescent="0.25">
      <c r="A13" s="4">
        <v>3</v>
      </c>
      <c r="B13" s="40"/>
      <c r="C13" s="40"/>
      <c r="D13" s="41" t="s">
        <v>29</v>
      </c>
      <c r="E13" s="42"/>
      <c r="F13" s="43">
        <f ca="1">SUMIF(Revenues!$A$3:$A$12,'Current Working'!$A$11:$A$13,Revenues!H$3:H$11)</f>
        <v>0</v>
      </c>
      <c r="G13" s="43">
        <f ca="1">SUMIF(Revenues!$A$3:$A$12,'Current Working'!$A$11:$A$13,Revenues!I$3:I$11)</f>
        <v>0</v>
      </c>
      <c r="H13" s="43">
        <f ca="1">SUMIF(Revenues!$A$3:$A$12,'Current Working'!$A$11:$A$13,Revenues!J$3:J$11)</f>
        <v>0</v>
      </c>
      <c r="I13" s="43">
        <f ca="1">SUMIF(Revenues!$A$3:$A$12,'Current Working'!$A$11:$A$13,Revenues!K$3:K$11)</f>
        <v>0</v>
      </c>
      <c r="J13" s="43">
        <f ca="1">SUMIF(Revenues!$A$3:$A$12,'Current Working'!$A$11:$A$13,Revenues!L$3:L$11)</f>
        <v>0</v>
      </c>
      <c r="K13" s="43">
        <f ca="1">SUMIF(Revenues!$A$3:$A$12,'Current Working'!$A$11:$A$13,Revenues!M$3:M$11)</f>
        <v>704.64</v>
      </c>
      <c r="L13" s="43">
        <f>SUMIF(Revenues!$A$3:$A$12,'Current Working'!$A$11:$A$13,Revenues!N$3:N$14)</f>
        <v>704.64</v>
      </c>
      <c r="M13" s="44">
        <f ca="1">L13-G13</f>
        <v>704.64</v>
      </c>
      <c r="N13" s="45" t="str">
        <f ca="1">IFERROR(M13/G13,"-")</f>
        <v>-</v>
      </c>
      <c r="O13" s="46"/>
      <c r="Q13" s="43">
        <f>SUMIF(Revenues!$A$3:$A$14,'Current Working'!$A$11:$A$13,Revenues!Q$3:Q$14)</f>
        <v>0</v>
      </c>
      <c r="R13" s="43">
        <f>SUMIF(Revenues!$A$3:$A$14,'Current Working'!$A$11:$A$13,Revenues!R$3:R$14)</f>
        <v>0</v>
      </c>
      <c r="S13" s="43">
        <f>SUMIF(Revenues!$A$3:$A$14,'Current Working'!$A$11:$A$13,Revenues!S$3:S$14)</f>
        <v>0</v>
      </c>
      <c r="T13" s="43">
        <f>SUMIF(Revenues!$A$3:$A$14,'Current Working'!$A$11:$A$13,Revenues!T$3:T$14)</f>
        <v>0</v>
      </c>
      <c r="U13" s="43">
        <f>SUMIF(Revenues!$A$3:$A$14,'Current Working'!$A$11:$A$13,Revenues!U$3:U$14)</f>
        <v>0</v>
      </c>
      <c r="V13" s="43">
        <f>SUMIF(Revenues!$A$3:$A$14,'Current Working'!$A$11:$A$13,Revenues!V$3:V$14)</f>
        <v>83380</v>
      </c>
      <c r="W13" s="43">
        <f>SUMIF(Revenues!$A$3:$A$14,'Current Working'!$A$11:$A$13,Revenues!W$3:W$14)</f>
        <v>83380</v>
      </c>
      <c r="X13" s="51">
        <f>+W13-Q13</f>
        <v>83380</v>
      </c>
      <c r="Y13" s="52">
        <f>IFERROR(X13/L13,"-")</f>
        <v>118.32992733878292</v>
      </c>
      <c r="Z13" s="46"/>
      <c r="AA13" s="46"/>
      <c r="AB13" s="43">
        <f ca="1">SUMIF(Revenues!$A$3:$A$13,'Current Working'!$A$11:$A$13,Revenues!Z$3:Z$11)</f>
        <v>0</v>
      </c>
      <c r="AC13" s="43">
        <f ca="1">SUMIF(Revenues!$A$3:$A$13,'Current Working'!$A$11:$A$13,Revenues!AA$3:AA$11)</f>
        <v>0</v>
      </c>
      <c r="AD13" s="43">
        <f ca="1">SUMIF(Revenues!$A$3:$A$13,'Current Working'!$A$11:$A$13,Revenues!AB$3:AB$11)</f>
        <v>0</v>
      </c>
      <c r="AE13" s="43">
        <f ca="1">SUMIF(Revenues!$A$3:$A$13,'Current Working'!$A$11:$A$13,Revenues!AC$3:AC$11)</f>
        <v>0</v>
      </c>
      <c r="AF13" s="43">
        <f ca="1">SUMIF(Revenues!$A$3:$A$13,'Current Working'!$A$11:$A$13,Revenues!AD$3:AD$11)</f>
        <v>0</v>
      </c>
      <c r="AG13" s="43">
        <f ca="1">SUMIF(Revenues!$A$3:$A$13,'Current Working'!$A$11:$A$13,Revenues!AE$3:AE$11)</f>
        <v>0</v>
      </c>
      <c r="AH13" s="43">
        <f ca="1">SUMIF(Revenues!$A$3:$A$13,'Current Working'!$A$11:$A$13,Revenues!AF$3:AF$11)</f>
        <v>0</v>
      </c>
      <c r="AI13" s="44">
        <f ca="1">+AH13-AC13</f>
        <v>0</v>
      </c>
      <c r="AJ13" s="48" t="str">
        <f ca="1">IFERROR(AI13/AC13,"-")</f>
        <v>-</v>
      </c>
      <c r="AL13" s="15"/>
      <c r="AM13" s="43">
        <f>SUMIF(Revenues!$A$3:$A$14,'Current Working'!$A$11:$A$13,Revenues!AI$3:AI$14)</f>
        <v>0</v>
      </c>
      <c r="AN13" s="43">
        <f>SUMIF(Revenues!$A$3:$A$14,'Current Working'!$A$11:$A$13,Revenues!AJ$3:AJ$14)</f>
        <v>0</v>
      </c>
      <c r="AO13" s="43">
        <f>SUMIF(Revenues!$A$3:$A$14,'Current Working'!$A$11:$A$13,Revenues!AK$3:AK$14)</f>
        <v>0</v>
      </c>
      <c r="AP13" s="43">
        <f>SUMIF(Revenues!$A$3:$A$14,'Current Working'!$A$11:$A$13,Revenues!AL$3:AL$14)</f>
        <v>0</v>
      </c>
      <c r="AQ13" s="43">
        <f>SUMIF(Revenues!$A$3:$A$14,'Current Working'!$A$11:$A$13,Revenues!AM$3:AM$14)</f>
        <v>0</v>
      </c>
      <c r="AR13" s="43">
        <f>SUMIF(Revenues!$A$3:$A$14,'Current Working'!$A$11:$A$13,Revenues!AN$3:AN$14)</f>
        <v>0</v>
      </c>
      <c r="AS13" s="43">
        <f>SUMIF(Revenues!$A$3:$A$14,'Current Working'!$A$11:$A$13,Revenues!AO$3:AO$14)</f>
        <v>0</v>
      </c>
      <c r="AT13" s="43">
        <f>SUMIF(Revenues!$A$3:$A$14,'Current Working'!$A$11:$A$13,Revenues!AP$3:AP$14)</f>
        <v>0</v>
      </c>
      <c r="AU13" s="47">
        <f>+AT13-AN13</f>
        <v>0</v>
      </c>
      <c r="AV13" s="48" t="str">
        <f>IFERROR(AU13/AN13,"-")</f>
        <v>-</v>
      </c>
      <c r="AY13" s="43">
        <f ca="1">SUMIF(Revenues!$A$3:$A$13,'Current Working'!$A$11:$A$13,Revenues!AS$3:AS$11)</f>
        <v>0</v>
      </c>
      <c r="AZ13" s="47">
        <f ca="1">+AY13-AT13</f>
        <v>0</v>
      </c>
      <c r="BA13" s="48" t="str">
        <f ca="1">IFERROR(AZ13/AT13,"-")</f>
        <v>-</v>
      </c>
      <c r="BB13" s="43">
        <f ca="1">SUMIF(Revenues!$A$3:$A$13,'Current Working'!$A$11:$A$13,Revenues!AT$3:AT$11)</f>
        <v>0</v>
      </c>
      <c r="BC13" s="43">
        <f ca="1">SUMIF(Revenues!$A$3:$A$13,'Current Working'!$A$11:$A$13,Revenues!AU$3:AU$11)</f>
        <v>0</v>
      </c>
      <c r="BD13" s="43">
        <f ca="1">SUMIF(Revenues!$A$3:$A$13,'Current Working'!$A$11:$A$13,Revenues!AV$3:AV$11)</f>
        <v>0</v>
      </c>
      <c r="BE13" s="43">
        <f ca="1">SUMIF(Revenues!$A$3:$A$13,'Current Working'!$A$11:$A$13,Revenues!AW$3:AW$11)</f>
        <v>0</v>
      </c>
      <c r="BF13" s="43">
        <f ca="1">SUMIF(Revenues!$A$3:$A$13,'Current Working'!$A$11:$A$13,Revenues!AX$3:AX$11)</f>
        <v>0</v>
      </c>
      <c r="BG13" s="43">
        <f ca="1">SUMIF(Revenues!$A$3:$A$13,'Current Working'!$A$11:$A$13,Revenues!AY$3:AY$11)</f>
        <v>0</v>
      </c>
      <c r="BH13" s="47">
        <f ca="1">+BG13-BB13</f>
        <v>0</v>
      </c>
      <c r="BI13" s="48" t="str">
        <f ca="1">IFERROR(BH13/BB13,"-")</f>
        <v>-</v>
      </c>
    </row>
    <row r="14" spans="1:62" x14ac:dyDescent="0.25">
      <c r="B14" s="2"/>
      <c r="C14" s="27" t="s">
        <v>2</v>
      </c>
      <c r="D14" s="53"/>
      <c r="E14" s="49"/>
      <c r="F14" s="54">
        <f t="shared" ref="F14:L14" ca="1" si="0">SUM(F11:F13)</f>
        <v>2495130</v>
      </c>
      <c r="G14" s="55">
        <f t="shared" ca="1" si="0"/>
        <v>2495130</v>
      </c>
      <c r="H14" s="55">
        <f t="shared" ca="1" si="0"/>
        <v>0</v>
      </c>
      <c r="I14" s="55">
        <f t="shared" ca="1" si="0"/>
        <v>0</v>
      </c>
      <c r="J14" s="55">
        <f t="shared" ca="1" si="0"/>
        <v>0</v>
      </c>
      <c r="K14" s="55">
        <f t="shared" ca="1" si="0"/>
        <v>2545489.73</v>
      </c>
      <c r="L14" s="55">
        <f t="shared" si="0"/>
        <v>2545489.73</v>
      </c>
      <c r="M14" s="56">
        <f ca="1">L14-G14</f>
        <v>50359.729999999981</v>
      </c>
      <c r="N14" s="45">
        <f ca="1">IFERROR(M14/G14,"-")</f>
        <v>2.0183208890919502E-2</v>
      </c>
      <c r="O14" s="46"/>
      <c r="Q14" s="55">
        <f t="shared" ref="Q14:W14" si="1">SUM(Q11:Q13)</f>
        <v>2278720</v>
      </c>
      <c r="R14" s="55">
        <f t="shared" si="1"/>
        <v>2278720</v>
      </c>
      <c r="S14" s="55">
        <f t="shared" si="1"/>
        <v>0</v>
      </c>
      <c r="T14" s="55">
        <f t="shared" si="1"/>
        <v>0</v>
      </c>
      <c r="U14" s="55">
        <f t="shared" si="1"/>
        <v>0</v>
      </c>
      <c r="V14" s="57">
        <f t="shared" si="1"/>
        <v>84087.11</v>
      </c>
      <c r="W14" s="55">
        <f t="shared" si="1"/>
        <v>84087.11</v>
      </c>
      <c r="X14" s="44">
        <f>+W14-Q14</f>
        <v>-2194632.89</v>
      </c>
      <c r="Y14" s="45">
        <f>IFERROR(X14/Q14,"-")</f>
        <v>-0.96309897223002394</v>
      </c>
      <c r="Z14" s="46"/>
      <c r="AA14" s="46"/>
      <c r="AB14" s="54">
        <f ca="1">SUM(AB11:AB13)</f>
        <v>2799727</v>
      </c>
      <c r="AC14" s="55">
        <f ca="1">SUM(AC11:AC13)</f>
        <v>2799727</v>
      </c>
      <c r="AD14" s="55">
        <f t="shared" ref="AD14:AI14" ca="1" si="2">SUM(AD11:AD13)</f>
        <v>0</v>
      </c>
      <c r="AE14" s="55">
        <f t="shared" ca="1" si="2"/>
        <v>0</v>
      </c>
      <c r="AF14" s="55">
        <f t="shared" ca="1" si="2"/>
        <v>0</v>
      </c>
      <c r="AG14" s="57">
        <f t="shared" ca="1" si="2"/>
        <v>1166453.3</v>
      </c>
      <c r="AH14" s="55">
        <f t="shared" ca="1" si="2"/>
        <v>1166453.3</v>
      </c>
      <c r="AI14" s="55">
        <f t="shared" ca="1" si="2"/>
        <v>-1633273.7</v>
      </c>
      <c r="AJ14" s="48">
        <f ca="1">IFERROR(AI14/AC14,"-")</f>
        <v>-0.58336891418341863</v>
      </c>
      <c r="AL14" s="15"/>
      <c r="AM14" s="54">
        <f>SUM(AM11:AM13)</f>
        <v>2799727</v>
      </c>
      <c r="AN14" s="55">
        <f>SUM(AN11:AN13)</f>
        <v>2799727</v>
      </c>
      <c r="AO14" s="55">
        <f>SUM(AO11:AO13)</f>
        <v>2799727</v>
      </c>
      <c r="AP14" s="55">
        <f t="shared" ref="AP14:AU14" si="3">SUM(AP11:AP13)</f>
        <v>0</v>
      </c>
      <c r="AQ14" s="55">
        <f t="shared" si="3"/>
        <v>0</v>
      </c>
      <c r="AR14" s="55">
        <f t="shared" si="3"/>
        <v>0</v>
      </c>
      <c r="AS14" s="57">
        <f t="shared" si="3"/>
        <v>0</v>
      </c>
      <c r="AT14" s="55">
        <f t="shared" si="3"/>
        <v>0</v>
      </c>
      <c r="AU14" s="55">
        <f t="shared" si="3"/>
        <v>-2799727</v>
      </c>
      <c r="AV14" s="48">
        <f>IFERROR(AU14/AN14,"-")</f>
        <v>-1</v>
      </c>
      <c r="AY14" s="54">
        <f ca="1">SUM(AY11:AY13)</f>
        <v>0</v>
      </c>
      <c r="AZ14" s="55">
        <f ca="1">SUM(AZ11:AZ13)</f>
        <v>0</v>
      </c>
      <c r="BA14" s="48" t="str">
        <f ca="1">IFERROR(AZ14/AT14,"-")</f>
        <v>-</v>
      </c>
      <c r="BB14" s="55">
        <f ca="1">SUM(BB11:BB13)</f>
        <v>0</v>
      </c>
      <c r="BC14" s="55">
        <f t="shared" ref="BC14:BH14" ca="1" si="4">SUM(BC11:BC13)</f>
        <v>0</v>
      </c>
      <c r="BD14" s="55">
        <f t="shared" ca="1" si="4"/>
        <v>0</v>
      </c>
      <c r="BE14" s="55">
        <f t="shared" ca="1" si="4"/>
        <v>0</v>
      </c>
      <c r="BF14" s="57">
        <f t="shared" ca="1" si="4"/>
        <v>0</v>
      </c>
      <c r="BG14" s="55">
        <f t="shared" ca="1" si="4"/>
        <v>0</v>
      </c>
      <c r="BH14" s="55">
        <f t="shared" ca="1" si="4"/>
        <v>0</v>
      </c>
      <c r="BI14" s="48" t="str">
        <f ca="1">IFERROR(BH14/BB14,"-")</f>
        <v>-</v>
      </c>
    </row>
    <row r="15" spans="1:62" x14ac:dyDescent="0.25">
      <c r="B15" s="27"/>
      <c r="C15" s="27"/>
      <c r="D15" s="58"/>
      <c r="E15" s="49"/>
      <c r="F15" s="59"/>
      <c r="G15" s="49"/>
      <c r="H15" s="49"/>
      <c r="J15" s="29"/>
      <c r="K15" s="29"/>
      <c r="L15" s="29"/>
      <c r="M15" s="29"/>
      <c r="N15" s="39"/>
      <c r="O15" s="46"/>
      <c r="Q15" s="49"/>
      <c r="R15" s="49"/>
      <c r="S15" s="49"/>
      <c r="U15" s="29"/>
      <c r="V15" s="29"/>
      <c r="W15" s="29"/>
      <c r="X15" s="29"/>
      <c r="Y15" s="39"/>
      <c r="Z15" s="46"/>
      <c r="AA15" s="46"/>
      <c r="AB15" s="30"/>
      <c r="AC15" s="49"/>
      <c r="AD15" s="49"/>
      <c r="AF15" s="29"/>
      <c r="AG15" s="29"/>
      <c r="AH15" s="29"/>
      <c r="AI15" s="29"/>
      <c r="AJ15" s="39"/>
      <c r="AL15" s="15"/>
      <c r="AM15" s="30"/>
      <c r="AN15" s="49"/>
      <c r="AO15" s="49"/>
      <c r="AP15" s="49"/>
      <c r="AR15" s="29"/>
      <c r="AS15" s="29"/>
      <c r="AT15" s="29"/>
      <c r="AU15" s="29"/>
      <c r="AV15" s="39"/>
      <c r="AY15" s="30"/>
      <c r="AZ15" s="29"/>
      <c r="BA15" s="39"/>
      <c r="BB15" s="49"/>
      <c r="BC15" s="49"/>
      <c r="BE15" s="29"/>
      <c r="BF15" s="29"/>
      <c r="BG15" s="29"/>
      <c r="BH15" s="29"/>
      <c r="BI15" s="39"/>
    </row>
    <row r="16" spans="1:62" x14ac:dyDescent="0.25">
      <c r="B16" s="27" t="s">
        <v>30</v>
      </c>
      <c r="C16" s="27"/>
      <c r="D16" s="53"/>
      <c r="E16" s="60"/>
      <c r="F16" s="61"/>
      <c r="G16" s="60"/>
      <c r="H16" s="60"/>
      <c r="I16" s="62"/>
      <c r="J16" s="63"/>
      <c r="K16" s="63"/>
      <c r="L16" s="63"/>
      <c r="M16" s="63"/>
      <c r="N16" s="64"/>
      <c r="O16" s="42"/>
      <c r="Q16" s="60"/>
      <c r="R16" s="60"/>
      <c r="S16" s="60"/>
      <c r="T16" s="62"/>
      <c r="U16" s="63"/>
      <c r="V16" s="63"/>
      <c r="W16" s="63"/>
      <c r="X16" s="63"/>
      <c r="Y16" s="64"/>
      <c r="Z16" s="42"/>
      <c r="AA16" s="42"/>
      <c r="AB16" s="65"/>
      <c r="AC16" s="60"/>
      <c r="AD16" s="60"/>
      <c r="AE16" s="62"/>
      <c r="AF16" s="63"/>
      <c r="AG16" s="63"/>
      <c r="AH16" s="63"/>
      <c r="AI16" s="63"/>
      <c r="AJ16" s="64"/>
      <c r="AL16" s="15"/>
      <c r="AM16" s="65"/>
      <c r="AN16" s="60"/>
      <c r="AO16" s="60"/>
      <c r="AP16" s="60"/>
      <c r="AQ16" s="62"/>
      <c r="AR16" s="63"/>
      <c r="AS16" s="63"/>
      <c r="AT16" s="63"/>
      <c r="AU16" s="63"/>
      <c r="AV16" s="64"/>
      <c r="AY16" s="65"/>
      <c r="AZ16" s="63"/>
      <c r="BA16" s="64"/>
      <c r="BB16" s="60"/>
      <c r="BC16" s="60"/>
      <c r="BD16" s="62"/>
      <c r="BE16" s="63"/>
      <c r="BF16" s="63"/>
      <c r="BG16" s="63"/>
      <c r="BH16" s="63"/>
      <c r="BI16" s="64"/>
    </row>
    <row r="17" spans="1:62" s="68" customFormat="1" x14ac:dyDescent="0.25">
      <c r="A17" s="66">
        <v>4</v>
      </c>
      <c r="B17" s="67"/>
      <c r="C17" s="67"/>
      <c r="D17" s="41" t="s">
        <v>31</v>
      </c>
      <c r="E17" s="49"/>
      <c r="F17" s="43">
        <f>SUMIF(Expenses!$A$3:$A$209,'Current Working'!$A$17:$A$22,Expenses!H$3:H$209)</f>
        <v>1124787</v>
      </c>
      <c r="G17" s="43">
        <f>SUMIF(Expenses!$A$3:$A$209,'Current Working'!$A$17:$A$22,Expenses!I$3:I$209)</f>
        <v>1124787</v>
      </c>
      <c r="H17" s="43">
        <f>SUMIF(Expenses!$A$3:$A$209,'Current Working'!$A$17:$A$22,Expenses!J$3:J$209)</f>
        <v>0</v>
      </c>
      <c r="I17" s="43">
        <f>SUMIF(Expenses!$A$3:$A$209,'Current Working'!$A$17:$A$22,Expenses!K$3:K$209)</f>
        <v>0</v>
      </c>
      <c r="J17" s="43">
        <f>SUMIF(Expenses!$A$3:$A$209,'Current Working'!$A$17:$A$22,Expenses!L$3:L$209)</f>
        <v>0</v>
      </c>
      <c r="K17" s="43">
        <f>SUMIF(Expenses!$A$3:$A$209,'Current Working'!$A$17:$A$22,Expenses!M$3:M$209)</f>
        <v>1100078.71</v>
      </c>
      <c r="L17" s="43">
        <f>SUMIF(Expenses!$A$3:$A$209,'Current Working'!$A$17:$A$22,Expenses!N$3:N$209)</f>
        <v>1100078.71</v>
      </c>
      <c r="M17" s="47">
        <f>L17-G17</f>
        <v>-24708.290000000037</v>
      </c>
      <c r="N17" s="48">
        <f>IFERROR(M17/G17,"-")</f>
        <v>-2.1967083545595779E-2</v>
      </c>
      <c r="O17" s="42"/>
      <c r="Q17" s="43">
        <f>SUMIF(Expenses!$A$3:$A$209,'Current Working'!$A$17:$A$22,Expenses!Q$3:Q$209)</f>
        <v>1262623</v>
      </c>
      <c r="R17" s="43">
        <f>SUMIF(Expenses!$A$3:$A$209,'Current Working'!$A$17:$A$22,Expenses!R$3:R$209)</f>
        <v>1262623</v>
      </c>
      <c r="S17" s="43">
        <f>SUMIF(Expenses!$A$3:$A$209,'Current Working'!$A$17:$A$22,Expenses!S$3:S$209)</f>
        <v>0</v>
      </c>
      <c r="T17" s="43">
        <f>SUMIF(Expenses!$A$3:$A$209,'Current Working'!$A$17:$A$22,Expenses!T$3:T$209)</f>
        <v>0</v>
      </c>
      <c r="U17" s="43">
        <f>SUMIF(Expenses!$A$3:$A$209,'Current Working'!$A$17:$A$22,Expenses!U$3:U$209)</f>
        <v>0</v>
      </c>
      <c r="V17" s="43">
        <f>SUMIF(Expenses!$A$3:$A$209,'Current Working'!$A$17:$A$22,Expenses!V$3:V$209)</f>
        <v>1155605.42</v>
      </c>
      <c r="W17" s="43">
        <f>SUMIF(Expenses!$A$3:$A$209,'Current Working'!$A$17:$A$22,Expenses!W$3:W$209)</f>
        <v>1155605.42</v>
      </c>
      <c r="X17" s="47">
        <f>+W17-Q17</f>
        <v>-107017.58000000007</v>
      </c>
      <c r="Y17" s="48">
        <f>IFERROR(X17/Q17,"-")</f>
        <v>-8.4758142375039952E-2</v>
      </c>
      <c r="Z17" s="42"/>
      <c r="AA17" s="42"/>
      <c r="AB17" s="43">
        <f>SUMIF(Expenses!$A$3:$A$209,'Current Working'!$A$17:$A$22,Expenses!Z$3:Z$209)</f>
        <v>1188095</v>
      </c>
      <c r="AC17" s="43">
        <f>SUMIF(Expenses!$A$3:$A$209,'Current Working'!$A$17:$A$22,Expenses!AA$3:AA$209)</f>
        <v>1248170</v>
      </c>
      <c r="AD17" s="43">
        <f>SUMIF(Expenses!$A$3:$A$209,'Current Working'!$A$17:$A$22,Expenses!AB$3:AB$209)</f>
        <v>0</v>
      </c>
      <c r="AE17" s="43">
        <f>SUMIF(Expenses!$A$3:$A$209,'Current Working'!$A$17:$A$22,Expenses!AC$3:AC$209)</f>
        <v>0</v>
      </c>
      <c r="AF17" s="43">
        <f>SUMIF(Expenses!$A$3:$A$209,'Current Working'!$A$17:$A$22,Expenses!AD$3:AD$209)</f>
        <v>0</v>
      </c>
      <c r="AG17" s="43">
        <f>SUMIF(Expenses!$A$3:$A$209,'Current Working'!$A$17:$A$22,Expenses!AE$3:AE$209)</f>
        <v>1164324.1799999997</v>
      </c>
      <c r="AH17" s="43">
        <f>SUMIF(Expenses!$A$3:$A$209,'Current Working'!$A$17:$A$22,Expenses!AF$3:AF$209)</f>
        <v>1164324.1799999997</v>
      </c>
      <c r="AI17" s="47">
        <f>+AH17-AC17</f>
        <v>-83845.820000000298</v>
      </c>
      <c r="AJ17" s="48">
        <f>IFERROR(AI17/AC17,"-")</f>
        <v>-6.7175000200293475E-2</v>
      </c>
      <c r="AK17" s="49"/>
      <c r="AL17" s="50"/>
      <c r="AM17" s="43">
        <f>SUMIF(Expenses!$A$3:$A$209,'Current Working'!$A$17:$A$22,Expenses!AI$3:AI$209)</f>
        <v>1212004</v>
      </c>
      <c r="AN17" s="43">
        <f>SUMIF(Expenses!$A$3:$A$209,'Current Working'!$A$17:$A$22,Expenses!AJ$3:AJ$209)</f>
        <v>1212004</v>
      </c>
      <c r="AO17" s="43">
        <f>SUMIF(Expenses!$A$3:$A$209,'Current Working'!$A$17:$A$22,Expenses!AK$3:AK$209)</f>
        <v>1250034</v>
      </c>
      <c r="AP17" s="43">
        <f>SUMIF(Expenses!$A$3:$A$209,'Current Working'!$A$17:$A$22,Expenses!AL$3:AL$209)</f>
        <v>308283.26999999996</v>
      </c>
      <c r="AQ17" s="43">
        <f>SUMIF(Expenses!$A$3:$A$209,'Current Working'!$A$17:$A$22,Expenses!AM$3:AM$209)</f>
        <v>0</v>
      </c>
      <c r="AR17" s="43">
        <f>SUMIF(Expenses!$A$3:$A$209,'Current Working'!$A$17:$A$22,Expenses!AN$3:AN$209)</f>
        <v>0</v>
      </c>
      <c r="AS17" s="43">
        <f>SUMIF(Expenses!$A$3:$A$209,'Current Working'!$A$17:$A$22,Expenses!AO$3:AO$209)</f>
        <v>0</v>
      </c>
      <c r="AT17" s="43">
        <f>SUMIF(Expenses!$A$3:$A$209,'Current Working'!$A$17:$A$22,Expenses!AP$3:AP$209)</f>
        <v>0</v>
      </c>
      <c r="AU17" s="47">
        <f>+AT17-AN17</f>
        <v>-1212004</v>
      </c>
      <c r="AV17" s="48">
        <f>IFERROR(AU17/AN17,"-")</f>
        <v>-1</v>
      </c>
      <c r="AW17" s="49"/>
      <c r="AX17" s="69"/>
      <c r="AY17" s="43">
        <f>SUMIF(Expenses!$A$3:$A$209,'Current Working'!$A$17:$A$22,Expenses!AS$3:AS$209)</f>
        <v>0</v>
      </c>
      <c r="AZ17" s="47">
        <f>+AY17-AT17</f>
        <v>0</v>
      </c>
      <c r="BA17" s="48" t="str">
        <f>IFERROR(AZ17/AT17,"-")</f>
        <v>-</v>
      </c>
      <c r="BB17" s="43">
        <f>SUMIF(Expenses!$A$3:$A$209,'Current Working'!$A$17:$A$22,Expenses!AT$3:AT$209)</f>
        <v>0</v>
      </c>
      <c r="BC17" s="43">
        <f>SUMIF(Expenses!$A$3:$A$209,'Current Working'!$A$17:$A$22,Expenses!AU$3:AU$209)</f>
        <v>0</v>
      </c>
      <c r="BD17" s="43">
        <f>SUMIF(Expenses!$A$3:$A$209,'Current Working'!$A$17:$A$22,Expenses!AV$3:AV$209)</f>
        <v>0</v>
      </c>
      <c r="BE17" s="43">
        <f>SUMIF(Expenses!$A$3:$A$209,'Current Working'!$A$17:$A$22,Expenses!AW$3:AW$209)</f>
        <v>0</v>
      </c>
      <c r="BF17" s="43">
        <f>SUMIF(Expenses!$A$3:$A$209,'Current Working'!$A$17:$A$22,Expenses!AX$3:AX$209)</f>
        <v>0</v>
      </c>
      <c r="BG17" s="43">
        <f>SUMIF(Expenses!$A$3:$A$209,'Current Working'!$A$17:$A$22,Expenses!AY$3:AY$209)</f>
        <v>0</v>
      </c>
      <c r="BH17" s="47">
        <f>+BG17-BB17</f>
        <v>0</v>
      </c>
      <c r="BI17" s="48" t="str">
        <f>IFERROR(BH17/BB17,"-")</f>
        <v>-</v>
      </c>
      <c r="BJ17" s="49"/>
    </row>
    <row r="18" spans="1:62" s="68" customFormat="1" x14ac:dyDescent="0.25">
      <c r="A18" s="66">
        <v>5</v>
      </c>
      <c r="B18" s="67"/>
      <c r="C18" s="67"/>
      <c r="D18" s="41" t="s">
        <v>32</v>
      </c>
      <c r="E18" s="42"/>
      <c r="F18" s="43">
        <f>SUMIF(Expenses!$A$3:$A$209,'Current Working'!$A$17:$A$22,Expenses!H$3:H$209)</f>
        <v>33000</v>
      </c>
      <c r="G18" s="43">
        <f>SUMIF(Expenses!$A$3:$A$209,'Current Working'!$A$17:$A$22,Expenses!I$3:I$209)</f>
        <v>33000</v>
      </c>
      <c r="H18" s="43">
        <f>SUMIF(Expenses!$A$3:$A$209,'Current Working'!$A$17:$A$22,Expenses!J$3:J$209)</f>
        <v>0</v>
      </c>
      <c r="I18" s="43">
        <f>SUMIF(Expenses!$A$3:$A$209,'Current Working'!$A$17:$A$22,Expenses!K$3:K$209)</f>
        <v>0</v>
      </c>
      <c r="J18" s="43">
        <f>SUMIF(Expenses!$A$3:$A$209,'Current Working'!$A$17:$A$22,Expenses!L$3:L$209)</f>
        <v>0</v>
      </c>
      <c r="K18" s="43">
        <f>SUMIF(Expenses!$A$3:$A$209,'Current Working'!$A$17:$A$22,Expenses!M$3:M$209)</f>
        <v>15000</v>
      </c>
      <c r="L18" s="43">
        <f>SUMIF(Expenses!$A$3:$A$209,'Current Working'!$A$17:$A$22,Expenses!N$3:N$209)</f>
        <v>15000</v>
      </c>
      <c r="M18" s="47">
        <f>L18-G18</f>
        <v>-18000</v>
      </c>
      <c r="N18" s="48">
        <f>IFERROR(M18/G18,"-")</f>
        <v>-0.54545454545454541</v>
      </c>
      <c r="O18" s="42"/>
      <c r="Q18" s="43">
        <f>SUMIF(Expenses!$A$3:$A$209,'Current Working'!$A$17:$A$22,Expenses!Q$3:Q$209)</f>
        <v>31000</v>
      </c>
      <c r="R18" s="43">
        <f>SUMIF(Expenses!$A$3:$A$209,'Current Working'!$A$17:$A$22,Expenses!R$3:R$209)</f>
        <v>31000</v>
      </c>
      <c r="S18" s="43">
        <f>SUMIF(Expenses!$A$3:$A$209,'Current Working'!$A$17:$A$22,Expenses!S$3:S$209)</f>
        <v>0</v>
      </c>
      <c r="T18" s="43">
        <f>SUMIF(Expenses!$A$3:$A$209,'Current Working'!$A$17:$A$22,Expenses!T$3:T$209)</f>
        <v>0</v>
      </c>
      <c r="U18" s="43">
        <f>SUMIF(Expenses!$A$3:$A$209,'Current Working'!$A$17:$A$22,Expenses!U$3:U$209)</f>
        <v>0</v>
      </c>
      <c r="V18" s="43">
        <f>SUMIF(Expenses!$A$3:$A$209,'Current Working'!$A$17:$A$22,Expenses!V$3:V$209)</f>
        <v>60875.42</v>
      </c>
      <c r="W18" s="43">
        <f>SUMIF(Expenses!$A$3:$A$209,'Current Working'!$A$17:$A$22,Expenses!W$3:W$209)</f>
        <v>60875.42</v>
      </c>
      <c r="X18" s="47">
        <f>+W18-Q18</f>
        <v>29875.42</v>
      </c>
      <c r="Y18" s="48">
        <f>IFERROR(X18/Q18,"-")</f>
        <v>0.96372322580645153</v>
      </c>
      <c r="Z18" s="42"/>
      <c r="AA18" s="42"/>
      <c r="AB18" s="43">
        <f>SUMIF(Expenses!$A$3:$A$209,'Current Working'!$A$17:$A$22,Expenses!Z$3:Z$209)</f>
        <v>35500</v>
      </c>
      <c r="AC18" s="43">
        <f>SUMIF(Expenses!$A$3:$A$209,'Current Working'!$A$17:$A$22,Expenses!AA$3:AA$209)</f>
        <v>29455</v>
      </c>
      <c r="AD18" s="43">
        <f>SUMIF(Expenses!$A$3:$A$209,'Current Working'!$A$17:$A$22,Expenses!AB$3:AB$209)</f>
        <v>0</v>
      </c>
      <c r="AE18" s="43">
        <f>SUMIF(Expenses!$A$3:$A$209,'Current Working'!$A$17:$A$22,Expenses!AC$3:AC$209)</f>
        <v>0</v>
      </c>
      <c r="AF18" s="43">
        <f>SUMIF(Expenses!$A$3:$A$209,'Current Working'!$A$17:$A$22,Expenses!AD$3:AD$209)</f>
        <v>0</v>
      </c>
      <c r="AG18" s="43">
        <f>SUMIF(Expenses!$A$3:$A$209,'Current Working'!$A$17:$A$22,Expenses!AE$3:AE$209)</f>
        <v>23352.03</v>
      </c>
      <c r="AH18" s="43">
        <f>SUMIF(Expenses!$A$3:$A$209,'Current Working'!$A$17:$A$22,Expenses!AF$3:AF$209)</f>
        <v>23352.03</v>
      </c>
      <c r="AI18" s="47">
        <f>+AH18-AC18</f>
        <v>-6102.9700000000012</v>
      </c>
      <c r="AJ18" s="48">
        <f>IFERROR(AI18/AC18,"-")</f>
        <v>-0.20719640129010358</v>
      </c>
      <c r="AK18" s="49"/>
      <c r="AL18" s="50"/>
      <c r="AM18" s="43">
        <f>SUMIF(Expenses!$A$3:$A$209,'Current Working'!$A$17:$A$22,Expenses!AI$3:AI$209)</f>
        <v>35500</v>
      </c>
      <c r="AN18" s="43">
        <f>SUMIF(Expenses!$A$3:$A$209,'Current Working'!$A$17:$A$22,Expenses!AJ$3:AJ$209)</f>
        <v>667247</v>
      </c>
      <c r="AO18" s="43">
        <f>SUMIF(Expenses!$A$3:$A$209,'Current Working'!$A$17:$A$22,Expenses!AK$3:AK$209)</f>
        <v>609545</v>
      </c>
      <c r="AP18" s="43">
        <f>SUMIF(Expenses!$A$3:$A$209,'Current Working'!$A$17:$A$22,Expenses!AL$3:AL$209)</f>
        <v>326</v>
      </c>
      <c r="AQ18" s="43">
        <f>SUMIF(Expenses!$A$3:$A$209,'Current Working'!$A$17:$A$22,Expenses!AM$3:AM$209)</f>
        <v>0</v>
      </c>
      <c r="AR18" s="43">
        <f>SUMIF(Expenses!$A$3:$A$209,'Current Working'!$A$17:$A$22,Expenses!AN$3:AN$209)</f>
        <v>0</v>
      </c>
      <c r="AS18" s="43">
        <f>SUMIF(Expenses!$A$3:$A$209,'Current Working'!$A$17:$A$22,Expenses!AO$3:AO$209)</f>
        <v>0</v>
      </c>
      <c r="AT18" s="43">
        <f>SUMIF(Expenses!$A$3:$A$209,'Current Working'!$A$17:$A$22,Expenses!AP$3:AP$209)</f>
        <v>0</v>
      </c>
      <c r="AU18" s="47">
        <f>+AT18-AN18</f>
        <v>-667247</v>
      </c>
      <c r="AV18" s="48">
        <f t="shared" ref="AV18:AV23" si="5">IFERROR(AU18/AN18,"-")</f>
        <v>-1</v>
      </c>
      <c r="AW18" s="70"/>
      <c r="AY18" s="43">
        <f>SUMIF(Expenses!$A$3:$A$209,'Current Working'!$A$17:$A$22,Expenses!AS$3:AS$209)</f>
        <v>0</v>
      </c>
      <c r="AZ18" s="47">
        <f>+AY18-AT18</f>
        <v>0</v>
      </c>
      <c r="BA18" s="48" t="str">
        <f>IFERROR(AZ18/AT18,"-")</f>
        <v>-</v>
      </c>
      <c r="BB18" s="43">
        <f>SUMIF(Expenses!$A$3:$A$209,'Current Working'!$A$17:$A$22,Expenses!AT$3:AT$209)</f>
        <v>0</v>
      </c>
      <c r="BC18" s="43">
        <f>SUMIF(Expenses!$A$3:$A$209,'Current Working'!$A$17:$A$22,Expenses!AU$3:AU$209)</f>
        <v>0</v>
      </c>
      <c r="BD18" s="43">
        <f>SUMIF(Expenses!$A$3:$A$209,'Current Working'!$A$17:$A$22,Expenses!AV$3:AV$209)</f>
        <v>0</v>
      </c>
      <c r="BE18" s="43">
        <f>SUMIF(Expenses!$A$3:$A$209,'Current Working'!$A$17:$A$22,Expenses!AW$3:AW$209)</f>
        <v>0</v>
      </c>
      <c r="BF18" s="43">
        <f>SUMIF(Expenses!$A$3:$A$209,'Current Working'!$A$17:$A$22,Expenses!AX$3:AX$209)</f>
        <v>0</v>
      </c>
      <c r="BG18" s="43">
        <f>SUMIF(Expenses!$A$3:$A$209,'Current Working'!$A$17:$A$22,Expenses!AY$3:AY$209)</f>
        <v>0</v>
      </c>
      <c r="BH18" s="47">
        <f>+BG18-BB18</f>
        <v>0</v>
      </c>
      <c r="BI18" s="48" t="str">
        <f>IFERROR(BH18/BB18,"-")</f>
        <v>-</v>
      </c>
      <c r="BJ18" s="70"/>
    </row>
    <row r="19" spans="1:62" s="68" customFormat="1" x14ac:dyDescent="0.25">
      <c r="A19" s="66">
        <v>6</v>
      </c>
      <c r="B19" s="67"/>
      <c r="C19" s="67"/>
      <c r="D19" s="41" t="s">
        <v>159</v>
      </c>
      <c r="E19" s="42"/>
      <c r="F19" s="43">
        <f>SUMIF(Expenses!$A$3:$A$209,'Current Working'!$A$17:$A$22,Expenses!H$3:H$209)</f>
        <v>1301950</v>
      </c>
      <c r="G19" s="43">
        <f>SUMIF(Expenses!$A$3:$A$209,'Current Working'!$A$17:$A$22,Expenses!I$3:I$209)</f>
        <v>1437958</v>
      </c>
      <c r="H19" s="43">
        <f>SUMIF(Expenses!$A$3:$A$209,'Current Working'!$A$17:$A$22,Expenses!J$3:J$209)</f>
        <v>0</v>
      </c>
      <c r="I19" s="43">
        <f>SUMIF(Expenses!$A$3:$A$209,'Current Working'!$A$17:$A$22,Expenses!K$3:K$209)</f>
        <v>0</v>
      </c>
      <c r="J19" s="43">
        <f>SUMIF(Expenses!$A$3:$A$209,'Current Working'!$A$17:$A$22,Expenses!L$3:L$209)</f>
        <v>0</v>
      </c>
      <c r="K19" s="43">
        <f>SUMIF(Expenses!$A$3:$A$209,'Current Working'!$A$17:$A$22,Expenses!M$3:M$209)</f>
        <v>1327976.0999999996</v>
      </c>
      <c r="L19" s="43">
        <f>SUMIF(Expenses!$A$3:$A$209,'Current Working'!$A$17:$A$22,Expenses!N$3:N$209)</f>
        <v>1327976.0999999996</v>
      </c>
      <c r="M19" s="47">
        <f>L19-G19</f>
        <v>-109981.90000000037</v>
      </c>
      <c r="N19" s="48">
        <f>IFERROR(M19/G19,"-")</f>
        <v>-7.6484779110377613E-2</v>
      </c>
      <c r="O19" s="42"/>
      <c r="Q19" s="43">
        <f>SUMIF(Expenses!$A$3:$A$209,'Current Working'!$A$17:$A$22,Expenses!Q$3:Q$209)</f>
        <v>1320915</v>
      </c>
      <c r="R19" s="43">
        <f>SUMIF(Expenses!$A$3:$A$209,'Current Working'!$A$17:$A$22,Expenses!R$3:R$209)</f>
        <v>1392002</v>
      </c>
      <c r="S19" s="43">
        <f>SUMIF(Expenses!$A$3:$A$209,'Current Working'!$A$17:$A$22,Expenses!S$3:S$209)</f>
        <v>0</v>
      </c>
      <c r="T19" s="43">
        <f>SUMIF(Expenses!$A$3:$A$209,'Current Working'!$A$17:$A$22,Expenses!T$3:T$209)</f>
        <v>0</v>
      </c>
      <c r="U19" s="43">
        <f>SUMIF(Expenses!$A$3:$A$209,'Current Working'!$A$17:$A$22,Expenses!U$3:U$209)</f>
        <v>0</v>
      </c>
      <c r="V19" s="43">
        <f>SUMIF(Expenses!$A$3:$A$209,'Current Working'!$A$17:$A$22,Expenses!V$3:V$209)</f>
        <v>1387712.2100000002</v>
      </c>
      <c r="W19" s="43">
        <f>SUMIF(Expenses!$A$3:$A$209,'Current Working'!$A$17:$A$22,Expenses!W$3:W$209)</f>
        <v>1387712.2100000002</v>
      </c>
      <c r="X19" s="47">
        <f>+W19-Q19</f>
        <v>66797.210000000196</v>
      </c>
      <c r="Y19" s="48">
        <f>IFERROR(X19/Q19,"-")</f>
        <v>5.0568893532135069E-2</v>
      </c>
      <c r="Z19" s="42"/>
      <c r="AA19" s="42"/>
      <c r="AB19" s="43">
        <f>SUMIF(Expenses!$A$3:$A$209,'Current Working'!$A$17:$A$22,Expenses!Z$3:Z$209)</f>
        <v>1463295</v>
      </c>
      <c r="AC19" s="43">
        <f>SUMIF(Expenses!$A$3:$A$209,'Current Working'!$A$17:$A$22,Expenses!AA$3:AA$209)</f>
        <v>1473773</v>
      </c>
      <c r="AD19" s="43">
        <f>SUMIF(Expenses!$A$3:$A$209,'Current Working'!$A$17:$A$22,Expenses!AB$3:AB$209)</f>
        <v>0</v>
      </c>
      <c r="AE19" s="43">
        <f>SUMIF(Expenses!$A$3:$A$209,'Current Working'!$A$17:$A$22,Expenses!AC$3:AC$209)</f>
        <v>0</v>
      </c>
      <c r="AF19" s="43">
        <f>SUMIF(Expenses!$A$3:$A$209,'Current Working'!$A$17:$A$22,Expenses!AD$3:AD$209)</f>
        <v>0</v>
      </c>
      <c r="AG19" s="43">
        <f>SUMIF(Expenses!$A$3:$A$209,'Current Working'!$A$17:$A$22,Expenses!AE$3:AE$209)</f>
        <v>1407579.04</v>
      </c>
      <c r="AH19" s="43">
        <f>SUMIF(Expenses!$A$3:$A$209,'Current Working'!$A$17:$A$22,Expenses!AF$3:AF$209)</f>
        <v>1407579.04</v>
      </c>
      <c r="AI19" s="47">
        <f>+AH19-AC19</f>
        <v>-66193.959999999963</v>
      </c>
      <c r="AJ19" s="48">
        <f>IFERROR(AI19/AC19,"-")</f>
        <v>-4.491462389391037E-2</v>
      </c>
      <c r="AK19" s="49"/>
      <c r="AL19" s="50"/>
      <c r="AM19" s="43">
        <f>SUMIF(Expenses!$A$3:$A$209,'Current Working'!$A$17:$A$22,Expenses!AI$3:AI$209)</f>
        <v>1463295</v>
      </c>
      <c r="AN19" s="43">
        <f>SUMIF(Expenses!$A$3:$A$209,'Current Working'!$A$17:$A$22,Expenses!AJ$3:AJ$209)</f>
        <v>1479537</v>
      </c>
      <c r="AO19" s="43">
        <f>SUMIF(Expenses!$A$3:$A$209,'Current Working'!$A$17:$A$22,Expenses!AK$3:AK$209)</f>
        <v>1919030</v>
      </c>
      <c r="AP19" s="43">
        <f>SUMIF(Expenses!$A$3:$A$209,'Current Working'!$A$17:$A$22,Expenses!AL$3:AL$209)</f>
        <v>271605.02999999997</v>
      </c>
      <c r="AQ19" s="43">
        <f>SUMIF(Expenses!$A$3:$A$209,'Current Working'!$A$17:$A$22,Expenses!AM$3:AM$209)</f>
        <v>0</v>
      </c>
      <c r="AR19" s="43">
        <f>SUMIF(Expenses!$A$3:$A$209,'Current Working'!$A$17:$A$22,Expenses!AN$3:AN$209)</f>
        <v>0</v>
      </c>
      <c r="AS19" s="43">
        <f>SUMIF(Expenses!$A$3:$A$209,'Current Working'!$A$17:$A$22,Expenses!AO$3:AO$209)</f>
        <v>0</v>
      </c>
      <c r="AT19" s="43">
        <f>SUMIF(Expenses!$A$3:$A$209,'Current Working'!$A$17:$A$22,Expenses!AP$3:AP$209)</f>
        <v>0</v>
      </c>
      <c r="AU19" s="47">
        <f>+AT19-AN19</f>
        <v>-1479537</v>
      </c>
      <c r="AV19" s="48">
        <f t="shared" si="5"/>
        <v>-1</v>
      </c>
      <c r="AW19" s="71"/>
      <c r="AY19" s="43">
        <f>SUMIF(Expenses!$A$3:$A$209,'Current Working'!$A$17:$A$22,Expenses!AS$3:AS$209)</f>
        <v>0</v>
      </c>
      <c r="AZ19" s="47">
        <f>+AY19-AT19</f>
        <v>0</v>
      </c>
      <c r="BA19" s="48" t="str">
        <f>IFERROR(AZ19/AT19,"-")</f>
        <v>-</v>
      </c>
      <c r="BB19" s="43">
        <f>SUMIF(Expenses!$A$3:$A$209,'Current Working'!$A$17:$A$22,Expenses!AT$3:AT$209)</f>
        <v>0</v>
      </c>
      <c r="BC19" s="43">
        <f>SUMIF(Expenses!$A$3:$A$209,'Current Working'!$A$17:$A$22,Expenses!AU$3:AU$209)</f>
        <v>0</v>
      </c>
      <c r="BD19" s="43">
        <f>SUMIF(Expenses!$A$3:$A$209,'Current Working'!$A$17:$A$22,Expenses!AV$3:AV$209)</f>
        <v>0</v>
      </c>
      <c r="BE19" s="43">
        <f>SUMIF(Expenses!$A$3:$A$209,'Current Working'!$A$17:$A$22,Expenses!AW$3:AW$209)</f>
        <v>0</v>
      </c>
      <c r="BF19" s="43">
        <f>SUMIF(Expenses!$A$3:$A$209,'Current Working'!$A$17:$A$22,Expenses!AX$3:AX$209)</f>
        <v>0</v>
      </c>
      <c r="BG19" s="43">
        <f>SUMIF(Expenses!$A$3:$A$209,'Current Working'!$A$17:$A$22,Expenses!AY$3:AY$209)</f>
        <v>0</v>
      </c>
      <c r="BH19" s="47">
        <f>+BG19-BB19</f>
        <v>0</v>
      </c>
      <c r="BI19" s="48" t="str">
        <f>IFERROR(BH19/BB19,"-")</f>
        <v>-</v>
      </c>
      <c r="BJ19" s="71"/>
    </row>
    <row r="20" spans="1:62" s="68" customFormat="1" x14ac:dyDescent="0.25">
      <c r="A20" s="66">
        <v>9</v>
      </c>
      <c r="B20" s="67"/>
      <c r="C20" s="67"/>
      <c r="D20" s="41" t="s">
        <v>158</v>
      </c>
      <c r="E20" s="42"/>
      <c r="F20" s="43">
        <f>SUMIF(Expenses!$A$3:$A$209,'Current Working'!$A$17:$A$22,Expenses!H$3:H$209)</f>
        <v>17500</v>
      </c>
      <c r="G20" s="43">
        <f>SUMIF(Expenses!$A$3:$A$209,'Current Working'!$A$17:$A$22,Expenses!I$3:I$209)</f>
        <v>17500</v>
      </c>
      <c r="H20" s="43">
        <f>SUMIF(Expenses!$A$3:$A$209,'Current Working'!$A$17:$A$22,Expenses!J$3:J$209)</f>
        <v>0</v>
      </c>
      <c r="I20" s="43">
        <f>SUMIF(Expenses!$A$3:$A$209,'Current Working'!$A$17:$A$22,Expenses!K$3:K$209)</f>
        <v>0</v>
      </c>
      <c r="J20" s="43">
        <f>SUMIF(Expenses!$A$3:$A$209,'Current Working'!$A$17:$A$22,Expenses!L$3:L$209)</f>
        <v>0</v>
      </c>
      <c r="K20" s="43">
        <f>SUMIF(Expenses!$A$3:$A$209,'Current Working'!$A$17:$A$22,Expenses!M$3:M$209)</f>
        <v>14899.81</v>
      </c>
      <c r="L20" s="43">
        <f>SUMIF(Expenses!$A$3:$A$209,'Current Working'!$A$17:$A$22,Expenses!N$3:N$209)</f>
        <v>14899.81</v>
      </c>
      <c r="M20" s="47"/>
      <c r="N20" s="48"/>
      <c r="O20" s="42"/>
      <c r="Q20" s="43">
        <f>SUMIF(Expenses!$A$3:$A$209,'Current Working'!$A$17:$A$22,Expenses!Q$3:Q$209)</f>
        <v>22500</v>
      </c>
      <c r="R20" s="43">
        <f>SUMIF(Expenses!$A$3:$A$209,'Current Working'!$A$17:$A$22,Expenses!R$3:R$209)</f>
        <v>19300</v>
      </c>
      <c r="S20" s="43">
        <f>SUMIF(Expenses!$A$3:$A$209,'Current Working'!$A$17:$A$22,Expenses!S$3:S$209)</f>
        <v>0</v>
      </c>
      <c r="T20" s="43">
        <f>SUMIF(Expenses!$A$3:$A$209,'Current Working'!$A$17:$A$22,Expenses!T$3:T$209)</f>
        <v>0</v>
      </c>
      <c r="U20" s="43">
        <f>SUMIF(Expenses!$A$3:$A$209,'Current Working'!$A$17:$A$22,Expenses!U$3:U$209)</f>
        <v>0</v>
      </c>
      <c r="V20" s="43">
        <f>SUMIF(Expenses!$A$3:$A$209,'Current Working'!$A$17:$A$22,Expenses!V$3:V$209)</f>
        <v>13605.08</v>
      </c>
      <c r="W20" s="43">
        <f>SUMIF(Expenses!$A$3:$A$209,'Current Working'!$A$17:$A$22,Expenses!W$3:W$209)</f>
        <v>13605.08</v>
      </c>
      <c r="X20" s="47"/>
      <c r="Y20" s="48"/>
      <c r="Z20" s="42"/>
      <c r="AA20" s="42"/>
      <c r="AB20" s="43">
        <f>SUMIF(Expenses!$A$3:$A$209,'Current Working'!$A$17:$A$22,Expenses!Z$3:Z$209)</f>
        <v>22500</v>
      </c>
      <c r="AC20" s="43">
        <f>SUMIF(Expenses!$A$3:$A$209,'Current Working'!$A$17:$A$22,Expenses!AA$3:AA$209)</f>
        <v>22500</v>
      </c>
      <c r="AD20" s="43">
        <f>SUMIF(Expenses!$A$3:$A$209,'Current Working'!$A$17:$A$22,Expenses!AB$3:AB$209)</f>
        <v>0</v>
      </c>
      <c r="AE20" s="43">
        <f>SUMIF(Expenses!$A$3:$A$209,'Current Working'!$A$17:$A$22,Expenses!AC$3:AC$209)</f>
        <v>0</v>
      </c>
      <c r="AF20" s="43">
        <f>SUMIF(Expenses!$A$3:$A$209,'Current Working'!$A$17:$A$22,Expenses!AD$3:AD$209)</f>
        <v>0</v>
      </c>
      <c r="AG20" s="43">
        <f>SUMIF(Expenses!$A$3:$A$209,'Current Working'!$A$17:$A$22,Expenses!AE$3:AE$209)</f>
        <v>8883.43</v>
      </c>
      <c r="AH20" s="43">
        <f>SUMIF(Expenses!$A$3:$A$209,'Current Working'!$A$17:$A$22,Expenses!AF$3:AF$209)</f>
        <v>8883.43</v>
      </c>
      <c r="AI20" s="47"/>
      <c r="AJ20" s="48"/>
      <c r="AK20" s="49"/>
      <c r="AL20" s="50"/>
      <c r="AM20" s="43">
        <f>SUMIF(Expenses!$A$3:$A$209,'Current Working'!$A$17:$A$22,Expenses!AI$3:AI$209)</f>
        <v>327500</v>
      </c>
      <c r="AN20" s="43">
        <f>SUMIF(Expenses!$A$3:$A$209,'Current Working'!$A$17:$A$22,Expenses!AJ$3:AJ$209)</f>
        <v>327500</v>
      </c>
      <c r="AO20" s="43">
        <f>SUMIF(Expenses!$A$3:$A$209,'Current Working'!$A$17:$A$22,Expenses!AK$3:AK$209)</f>
        <v>22500</v>
      </c>
      <c r="AP20" s="43">
        <f>SUMIF(Expenses!$A$3:$A$209,'Current Working'!$A$17:$A$22,Expenses!AL$3:AL$209)</f>
        <v>10116.330000000002</v>
      </c>
      <c r="AQ20" s="43">
        <f>SUMIF(Expenses!$A$3:$A$209,'Current Working'!$A$17:$A$22,Expenses!AM$3:AM$209)</f>
        <v>0</v>
      </c>
      <c r="AR20" s="43">
        <f>SUMIF(Expenses!$A$3:$A$209,'Current Working'!$A$17:$A$22,Expenses!AN$3:AN$209)</f>
        <v>0</v>
      </c>
      <c r="AS20" s="43">
        <f>SUMIF(Expenses!$A$3:$A$209,'Current Working'!$A$17:$A$22,Expenses!AO$3:AO$209)</f>
        <v>0</v>
      </c>
      <c r="AT20" s="43">
        <f>SUMIF(Expenses!$A$3:$A$209,'Current Working'!$A$17:$A$22,Expenses!AP$3:AP$209)</f>
        <v>0</v>
      </c>
      <c r="AU20" s="47"/>
      <c r="AV20" s="48"/>
      <c r="AW20" s="71"/>
      <c r="AY20" s="43">
        <f>SUMIF(Expenses!$A$3:$A$209,'Current Working'!$A$17:$A$22,Expenses!AS$3:AS$209)</f>
        <v>0</v>
      </c>
      <c r="AZ20" s="47"/>
      <c r="BA20" s="48"/>
      <c r="BB20" s="43">
        <f>SUMIF(Expenses!$A$3:$A$209,'Current Working'!$A$17:$A$22,Expenses!AT$3:AT$209)</f>
        <v>0</v>
      </c>
      <c r="BC20" s="43">
        <f>SUMIF(Expenses!$A$3:$A$209,'Current Working'!$A$17:$A$22,Expenses!AU$3:AU$209)</f>
        <v>0</v>
      </c>
      <c r="BD20" s="43">
        <f>SUMIF(Expenses!$A$3:$A$209,'Current Working'!$A$17:$A$22,Expenses!AV$3:AV$209)</f>
        <v>0</v>
      </c>
      <c r="BE20" s="43">
        <f>SUMIF(Expenses!$A$3:$A$209,'Current Working'!$A$17:$A$22,Expenses!AW$3:AW$209)</f>
        <v>0</v>
      </c>
      <c r="BF20" s="43">
        <f>SUMIF(Expenses!$A$3:$A$209,'Current Working'!$A$17:$A$22,Expenses!AX$3:AX$209)</f>
        <v>0</v>
      </c>
      <c r="BG20" s="43">
        <f>SUMIF(Expenses!$A$3:$A$209,'Current Working'!$A$17:$A$22,Expenses!AY$3:AY$209)</f>
        <v>0</v>
      </c>
      <c r="BH20" s="47"/>
      <c r="BI20" s="48"/>
      <c r="BJ20" s="71"/>
    </row>
    <row r="21" spans="1:62" s="68" customFormat="1" x14ac:dyDescent="0.25">
      <c r="A21" s="72">
        <v>7</v>
      </c>
      <c r="B21" s="67"/>
      <c r="C21" s="67"/>
      <c r="D21" s="41" t="s">
        <v>33</v>
      </c>
      <c r="E21" s="42"/>
      <c r="F21" s="43">
        <f>SUMIF(Expenses!$A$3:$A$209,'Current Working'!$A$17:$A$22,Expenses!H$3:H$209)</f>
        <v>36060</v>
      </c>
      <c r="G21" s="43">
        <f>SUMIF(Expenses!$A$3:$A$209,'Current Working'!$A$17:$A$22,Expenses!I$3:I$209)</f>
        <v>480750</v>
      </c>
      <c r="H21" s="43">
        <f>SUMIF(Expenses!$A$3:$A$209,'Current Working'!$A$17:$A$22,Expenses!J$3:J$209)</f>
        <v>0</v>
      </c>
      <c r="I21" s="43">
        <f>SUMIF(Expenses!$A$3:$A$209,'Current Working'!$A$17:$A$22,Expenses!K$3:K$209)</f>
        <v>0</v>
      </c>
      <c r="J21" s="43">
        <f>SUMIF(Expenses!$A$3:$A$209,'Current Working'!$A$17:$A$22,Expenses!L$3:L$209)</f>
        <v>0</v>
      </c>
      <c r="K21" s="43">
        <f>SUMIF(Expenses!$A$3:$A$209,'Current Working'!$A$17:$A$22,Expenses!M$3:M$209)</f>
        <v>176119.33</v>
      </c>
      <c r="L21" s="43">
        <f>SUMIF(Expenses!$A$3:$A$209,'Current Working'!$A$17:$A$22,Expenses!N$3:N$209)</f>
        <v>176119.33</v>
      </c>
      <c r="M21" s="47">
        <f>L21-G21</f>
        <v>-304630.67000000004</v>
      </c>
      <c r="N21" s="48">
        <f>IFERROR(M21/G21,"-")</f>
        <v>-0.63365713988559547</v>
      </c>
      <c r="O21" s="42"/>
      <c r="Q21" s="43">
        <f>SUMIF(Expenses!$A$3:$A$209,'Current Working'!$A$17:$A$22,Expenses!Q$3:Q$209)</f>
        <v>0</v>
      </c>
      <c r="R21" s="43">
        <f>SUMIF(Expenses!$A$3:$A$209,'Current Working'!$A$17:$A$22,Expenses!R$3:R$209)</f>
        <v>373350</v>
      </c>
      <c r="S21" s="43">
        <f>SUMIF(Expenses!$A$3:$A$209,'Current Working'!$A$17:$A$22,Expenses!S$3:S$209)</f>
        <v>0</v>
      </c>
      <c r="T21" s="43">
        <f>SUMIF(Expenses!$A$3:$A$209,'Current Working'!$A$17:$A$22,Expenses!T$3:T$209)</f>
        <v>0</v>
      </c>
      <c r="U21" s="43">
        <f>SUMIF(Expenses!$A$3:$A$209,'Current Working'!$A$17:$A$22,Expenses!U$3:U$209)</f>
        <v>0</v>
      </c>
      <c r="V21" s="43">
        <f>SUMIF(Expenses!$A$3:$A$209,'Current Working'!$A$17:$A$22,Expenses!V$3:V$209)</f>
        <v>273068.84999999998</v>
      </c>
      <c r="W21" s="43">
        <f>SUMIF(Expenses!$A$3:$A$209,'Current Working'!$A$17:$A$22,Expenses!W$3:W$209)</f>
        <v>273068.84999999998</v>
      </c>
      <c r="X21" s="47">
        <f>+W21-Q21</f>
        <v>273068.84999999998</v>
      </c>
      <c r="Y21" s="48" t="str">
        <f>IFERROR(X21/Q21,"-")</f>
        <v>-</v>
      </c>
      <c r="Z21" s="42"/>
      <c r="AA21" s="42"/>
      <c r="AB21" s="43">
        <f>SUMIF(Expenses!$A$3:$A$209,'Current Working'!$A$17:$A$22,Expenses!Z$3:Z$209)</f>
        <v>15000</v>
      </c>
      <c r="AC21" s="43">
        <f>SUMIF(Expenses!$A$3:$A$209,'Current Working'!$A$17:$A$22,Expenses!AA$3:AA$209)</f>
        <v>92970</v>
      </c>
      <c r="AD21" s="43">
        <f>SUMIF(Expenses!$A$3:$A$209,'Current Working'!$A$17:$A$22,Expenses!AB$3:AB$209)</f>
        <v>0</v>
      </c>
      <c r="AE21" s="43">
        <f>SUMIF(Expenses!$A$3:$A$209,'Current Working'!$A$17:$A$22,Expenses!AC$3:AC$209)</f>
        <v>0</v>
      </c>
      <c r="AF21" s="43">
        <f>SUMIF(Expenses!$A$3:$A$209,'Current Working'!$A$17:$A$22,Expenses!AD$3:AD$209)</f>
        <v>0</v>
      </c>
      <c r="AG21" s="43">
        <f>SUMIF(Expenses!$A$3:$A$209,'Current Working'!$A$17:$A$22,Expenses!AE$3:AE$209)</f>
        <v>17719.13</v>
      </c>
      <c r="AH21" s="43">
        <f>SUMIF(Expenses!$A$3:$A$209,'Current Working'!$A$17:$A$22,Expenses!AF$3:AF$209)</f>
        <v>17719.13</v>
      </c>
      <c r="AI21" s="47">
        <f>+AH21-AC21</f>
        <v>-75250.87</v>
      </c>
      <c r="AJ21" s="48">
        <f>IFERROR(AI21/AC21,"-")</f>
        <v>-0.80941023986232108</v>
      </c>
      <c r="AK21" s="49"/>
      <c r="AL21" s="50"/>
      <c r="AM21" s="43">
        <f>SUMIF(Expenses!$A$3:$A$209,'Current Working'!$A$17:$A$22,Expenses!AI$3:AI$209)</f>
        <v>15000</v>
      </c>
      <c r="AN21" s="43">
        <f>SUMIF(Expenses!$A$3:$A$209,'Current Working'!$A$17:$A$22,Expenses!AJ$3:AJ$209)</f>
        <v>15000</v>
      </c>
      <c r="AO21" s="43">
        <f>SUMIF(Expenses!$A$3:$A$209,'Current Working'!$A$17:$A$22,Expenses!AK$3:AK$209)</f>
        <v>15000</v>
      </c>
      <c r="AP21" s="43">
        <f>SUMIF(Expenses!$A$3:$A$209,'Current Working'!$A$17:$A$22,Expenses!AL$3:AL$209)</f>
        <v>0</v>
      </c>
      <c r="AQ21" s="43">
        <f>SUMIF(Expenses!$A$3:$A$209,'Current Working'!$A$17:$A$22,Expenses!AM$3:AM$209)</f>
        <v>0</v>
      </c>
      <c r="AR21" s="43">
        <f>SUMIF(Expenses!$A$3:$A$209,'Current Working'!$A$17:$A$22,Expenses!AN$3:AN$209)</f>
        <v>0</v>
      </c>
      <c r="AS21" s="43">
        <f>SUMIF(Expenses!$A$3:$A$209,'Current Working'!$A$17:$A$22,Expenses!AO$3:AO$209)</f>
        <v>0</v>
      </c>
      <c r="AT21" s="43">
        <f>SUMIF(Expenses!$A$3:$A$209,'Current Working'!$A$17:$A$22,Expenses!AP$3:AP$209)</f>
        <v>0</v>
      </c>
      <c r="AU21" s="47">
        <f>+AT21-AN21</f>
        <v>-15000</v>
      </c>
      <c r="AV21" s="48">
        <f t="shared" si="5"/>
        <v>-1</v>
      </c>
      <c r="AW21" s="49"/>
      <c r="AY21" s="43">
        <f>SUMIF(Expenses!$A$3:$A$209,'Current Working'!$A$17:$A$22,Expenses!AS$3:AS$209)</f>
        <v>0</v>
      </c>
      <c r="AZ21" s="47">
        <f>+AY21-AT21</f>
        <v>0</v>
      </c>
      <c r="BA21" s="48" t="str">
        <f>IFERROR(AZ21/AT21,"-")</f>
        <v>-</v>
      </c>
      <c r="BB21" s="43">
        <f>SUMIF(Expenses!$A$3:$A$209,'Current Working'!$A$17:$A$22,Expenses!AT$3:AT$209)</f>
        <v>0</v>
      </c>
      <c r="BC21" s="43">
        <f>SUMIF(Expenses!$A$3:$A$209,'Current Working'!$A$17:$A$22,Expenses!AU$3:AU$209)</f>
        <v>0</v>
      </c>
      <c r="BD21" s="43">
        <f>SUMIF(Expenses!$A$3:$A$209,'Current Working'!$A$17:$A$22,Expenses!AV$3:AV$209)</f>
        <v>0</v>
      </c>
      <c r="BE21" s="43">
        <f>SUMIF(Expenses!$A$3:$A$209,'Current Working'!$A$17:$A$22,Expenses!AW$3:AW$209)</f>
        <v>0</v>
      </c>
      <c r="BF21" s="43">
        <f>SUMIF(Expenses!$A$3:$A$209,'Current Working'!$A$17:$A$22,Expenses!AX$3:AX$209)</f>
        <v>0</v>
      </c>
      <c r="BG21" s="43">
        <f>SUMIF(Expenses!$A$3:$A$209,'Current Working'!$A$17:$A$22,Expenses!AY$3:AY$209)</f>
        <v>0</v>
      </c>
      <c r="BH21" s="47">
        <f>+BG21-BB21</f>
        <v>0</v>
      </c>
      <c r="BI21" s="48" t="str">
        <f>IFERROR(BH21/BB21,"-")</f>
        <v>-</v>
      </c>
      <c r="BJ21" s="49"/>
    </row>
    <row r="22" spans="1:62" s="68" customFormat="1" x14ac:dyDescent="0.25">
      <c r="A22" s="72">
        <v>8</v>
      </c>
      <c r="B22" s="67"/>
      <c r="C22" s="67"/>
      <c r="D22" s="41" t="s">
        <v>34</v>
      </c>
      <c r="E22" s="42"/>
      <c r="F22" s="43">
        <f>SUMIF(Expenses!$A$3:$A$209,'Current Working'!$A$17:$A$22,Expenses!H$3:H$209)</f>
        <v>100000</v>
      </c>
      <c r="G22" s="43">
        <f>SUMIF(Expenses!$A$3:$A$209,'Current Working'!$A$17:$A$22,Expenses!I$3:I$209)</f>
        <v>0</v>
      </c>
      <c r="H22" s="43">
        <f>SUMIF(Expenses!$A$3:$A$209,'Current Working'!$A$17:$A$22,Expenses!J$3:J$209)</f>
        <v>0</v>
      </c>
      <c r="I22" s="43">
        <f>SUMIF(Expenses!$A$3:$A$209,'Current Working'!$A$17:$A$22,Expenses!K$3:K$209)</f>
        <v>0</v>
      </c>
      <c r="J22" s="43">
        <f>SUMIF(Expenses!$A$3:$A$209,'Current Working'!$A$17:$A$22,Expenses!L$3:L$209)</f>
        <v>0</v>
      </c>
      <c r="K22" s="43">
        <f>SUMIF(Expenses!$A$3:$A$209,'Current Working'!$A$17:$A$22,Expenses!M$3:M$209)</f>
        <v>0</v>
      </c>
      <c r="L22" s="43">
        <f>SUMIF(Expenses!$A$3:$A$209,'Current Working'!$A$17:$A$22,Expenses!N$3:N$209)</f>
        <v>0</v>
      </c>
      <c r="M22" s="47">
        <f>L22-G22</f>
        <v>0</v>
      </c>
      <c r="N22" s="48" t="str">
        <f>IFERROR(M22/G22,"-")</f>
        <v>-</v>
      </c>
      <c r="O22" s="42"/>
      <c r="Q22" s="43">
        <f>SUMIF(Expenses!$A$3:$A$209,'Current Working'!$A$17:$A$22,Expenses!Q$3:Q$209)</f>
        <v>32835</v>
      </c>
      <c r="R22" s="43">
        <f>SUMIF(Expenses!$A$3:$A$209,'Current Working'!$A$17:$A$22,Expenses!R$3:R$209)</f>
        <v>0</v>
      </c>
      <c r="S22" s="43">
        <f>SUMIF(Expenses!$A$3:$A$209,'Current Working'!$A$17:$A$22,Expenses!S$3:S$209)</f>
        <v>0</v>
      </c>
      <c r="T22" s="43">
        <f>SUMIF(Expenses!$A$3:$A$209,'Current Working'!$A$17:$A$22,Expenses!T$3:T$209)</f>
        <v>0</v>
      </c>
      <c r="U22" s="43">
        <f>SUMIF(Expenses!$A$3:$A$209,'Current Working'!$A$17:$A$22,Expenses!U$3:U$209)</f>
        <v>0</v>
      </c>
      <c r="V22" s="43">
        <f>SUMIF(Expenses!$A$3:$A$209,'Current Working'!$A$17:$A$22,Expenses!V$3:V$209)</f>
        <v>0</v>
      </c>
      <c r="W22" s="43">
        <f>SUMIF(Expenses!$A$3:$A$209,'Current Working'!$A$17:$A$22,Expenses!W$3:W$209)</f>
        <v>0</v>
      </c>
      <c r="X22" s="47">
        <f>+W22-Q22</f>
        <v>-32835</v>
      </c>
      <c r="Y22" s="73" t="str">
        <f>IFERROR(X22/L22,"-")</f>
        <v>-</v>
      </c>
      <c r="Z22" s="42"/>
      <c r="AA22" s="42"/>
      <c r="AB22" s="43">
        <f>SUMIF(Expenses!$A$3:$A$209,'Current Working'!$A$17:$A$22,Expenses!Z$3:Z$209)</f>
        <v>0</v>
      </c>
      <c r="AC22" s="43">
        <f>SUMIF(Expenses!$A$3:$A$209,'Current Working'!$A$17:$A$22,Expenses!AA$3:AA$209)</f>
        <v>0</v>
      </c>
      <c r="AD22" s="43">
        <f>SUMIF(Expenses!$A$3:$A$209,'Current Working'!$A$17:$A$22,Expenses!AB$3:AB$209)</f>
        <v>0</v>
      </c>
      <c r="AE22" s="43">
        <f>SUMIF(Expenses!$A$3:$A$209,'Current Working'!$A$17:$A$22,Expenses!AC$3:AC$209)</f>
        <v>0</v>
      </c>
      <c r="AF22" s="43">
        <f>SUMIF(Expenses!$A$3:$A$209,'Current Working'!$A$17:$A$22,Expenses!AD$3:AD$209)</f>
        <v>0</v>
      </c>
      <c r="AG22" s="43">
        <f>SUMIF(Expenses!$A$3:$A$209,'Current Working'!$A$17:$A$22,Expenses!AE$3:AE$209)</f>
        <v>0</v>
      </c>
      <c r="AH22" s="43">
        <f>SUMIF(Expenses!$A$3:$A$209,'Current Working'!$A$17:$A$22,Expenses!AF$3:AF$209)</f>
        <v>0</v>
      </c>
      <c r="AI22" s="47">
        <f>+AH22-AC22</f>
        <v>0</v>
      </c>
      <c r="AJ22" s="48" t="str">
        <f>IFERROR(AI22/AC22,"-")</f>
        <v>-</v>
      </c>
      <c r="AK22" s="49"/>
      <c r="AL22" s="50"/>
      <c r="AM22" s="43">
        <f>SUMIF(Expenses!$A$3:$A$209,'Current Working'!$A$17:$A$22,Expenses!AI$3:AI$209)</f>
        <v>0</v>
      </c>
      <c r="AN22" s="43">
        <f>SUMIF(Expenses!$A$3:$A$209,'Current Working'!$A$17:$A$22,Expenses!AJ$3:AJ$209)</f>
        <v>0</v>
      </c>
      <c r="AO22" s="43">
        <f>SUMIF(Expenses!$A$3:$A$209,'Current Working'!$A$17:$A$22,Expenses!AK$3:AK$209)</f>
        <v>0</v>
      </c>
      <c r="AP22" s="43">
        <f>SUMIF(Expenses!$A$3:$A$209,'Current Working'!$A$17:$A$22,Expenses!AL$3:AL$209)</f>
        <v>0</v>
      </c>
      <c r="AQ22" s="43">
        <f>SUMIF(Expenses!$A$3:$A$209,'Current Working'!$A$17:$A$22,Expenses!AM$3:AM$209)</f>
        <v>0</v>
      </c>
      <c r="AR22" s="43">
        <f>SUMIF(Expenses!$A$3:$A$209,'Current Working'!$A$17:$A$22,Expenses!AN$3:AN$209)</f>
        <v>0</v>
      </c>
      <c r="AS22" s="43">
        <f>SUMIF(Expenses!$A$3:$A$209,'Current Working'!$A$17:$A$22,Expenses!AO$3:AO$209)</f>
        <v>0</v>
      </c>
      <c r="AT22" s="43">
        <f>SUMIF(Expenses!$A$3:$A$209,'Current Working'!$A$17:$A$22,Expenses!AP$3:AP$209)</f>
        <v>0</v>
      </c>
      <c r="AU22" s="47">
        <f>+AT22-AN22</f>
        <v>0</v>
      </c>
      <c r="AV22" s="48" t="str">
        <f t="shared" si="5"/>
        <v>-</v>
      </c>
      <c r="AW22" s="71"/>
      <c r="AY22" s="43">
        <f>SUMIF(Expenses!$A$3:$A$209,'Current Working'!$A$17:$A$22,Expenses!AS$3:AS$209)</f>
        <v>0</v>
      </c>
      <c r="AZ22" s="47">
        <f>+AY22-AT22</f>
        <v>0</v>
      </c>
      <c r="BA22" s="48" t="str">
        <f>IFERROR(AZ22/AT22,"-")</f>
        <v>-</v>
      </c>
      <c r="BB22" s="43">
        <f>SUMIF(Expenses!$A$3:$A$209,'Current Working'!$A$17:$A$22,Expenses!AT$3:AT$209)</f>
        <v>0</v>
      </c>
      <c r="BC22" s="43">
        <f>SUMIF(Expenses!$A$3:$A$209,'Current Working'!$A$17:$A$22,Expenses!AU$3:AU$209)</f>
        <v>0</v>
      </c>
      <c r="BD22" s="43">
        <f>SUMIF(Expenses!$A$3:$A$209,'Current Working'!$A$17:$A$22,Expenses!AV$3:AV$209)</f>
        <v>0</v>
      </c>
      <c r="BE22" s="43">
        <f>SUMIF(Expenses!$A$3:$A$209,'Current Working'!$A$17:$A$22,Expenses!AW$3:AW$209)</f>
        <v>0</v>
      </c>
      <c r="BF22" s="43">
        <f>SUMIF(Expenses!$A$3:$A$209,'Current Working'!$A$17:$A$22,Expenses!AX$3:AX$209)</f>
        <v>0</v>
      </c>
      <c r="BG22" s="43">
        <f>SUMIF(Expenses!$A$3:$A$209,'Current Working'!$A$17:$A$22,Expenses!AY$3:AY$209)</f>
        <v>0</v>
      </c>
      <c r="BH22" s="47">
        <f>+BG22-BB22</f>
        <v>0</v>
      </c>
      <c r="BI22" s="48" t="str">
        <f>IFERROR(BH22/BB22,"-")</f>
        <v>-</v>
      </c>
      <c r="BJ22" s="71"/>
    </row>
    <row r="23" spans="1:62" s="68" customFormat="1" x14ac:dyDescent="0.25">
      <c r="A23" s="66"/>
      <c r="B23" s="74"/>
      <c r="C23" s="75" t="s">
        <v>35</v>
      </c>
      <c r="D23" s="76"/>
      <c r="E23" s="63"/>
      <c r="F23" s="77">
        <f t="shared" ref="F23:L23" si="6">SUM(F17:F22)</f>
        <v>2613297</v>
      </c>
      <c r="G23" s="78">
        <f t="shared" si="6"/>
        <v>3093995</v>
      </c>
      <c r="H23" s="78">
        <f t="shared" si="6"/>
        <v>0</v>
      </c>
      <c r="I23" s="78">
        <f t="shared" si="6"/>
        <v>0</v>
      </c>
      <c r="J23" s="78">
        <f t="shared" si="6"/>
        <v>0</v>
      </c>
      <c r="K23" s="78">
        <f t="shared" si="6"/>
        <v>2634073.9499999997</v>
      </c>
      <c r="L23" s="78">
        <f t="shared" si="6"/>
        <v>2634073.9499999997</v>
      </c>
      <c r="M23" s="79">
        <f>L23-G23</f>
        <v>-459921.05000000028</v>
      </c>
      <c r="N23" s="48">
        <f>IFERROR(M23/G23,"-")</f>
        <v>-0.14864957764960846</v>
      </c>
      <c r="O23" s="42"/>
      <c r="Q23" s="78">
        <f t="shared" ref="Q23:X23" si="7">SUM(Q17:Q22)</f>
        <v>2669873</v>
      </c>
      <c r="R23" s="78">
        <f t="shared" si="7"/>
        <v>3078275</v>
      </c>
      <c r="S23" s="78">
        <f t="shared" si="7"/>
        <v>0</v>
      </c>
      <c r="T23" s="78">
        <f t="shared" si="7"/>
        <v>0</v>
      </c>
      <c r="U23" s="78">
        <f t="shared" si="7"/>
        <v>0</v>
      </c>
      <c r="V23" s="78">
        <f t="shared" si="7"/>
        <v>2890866.98</v>
      </c>
      <c r="W23" s="78">
        <f t="shared" si="7"/>
        <v>2890866.98</v>
      </c>
      <c r="X23" s="77">
        <f t="shared" si="7"/>
        <v>229888.90000000008</v>
      </c>
      <c r="Y23" s="48">
        <f>IFERROR(X23/Q23,"-")</f>
        <v>8.6104807232403963E-2</v>
      </c>
      <c r="Z23" s="42"/>
      <c r="AA23" s="42"/>
      <c r="AB23" s="77">
        <f t="shared" ref="AB23:AI23" si="8">SUM(AB17:AB22)</f>
        <v>2724390</v>
      </c>
      <c r="AC23" s="78">
        <f t="shared" si="8"/>
        <v>2866868</v>
      </c>
      <c r="AD23" s="78">
        <f t="shared" si="8"/>
        <v>0</v>
      </c>
      <c r="AE23" s="78">
        <f t="shared" si="8"/>
        <v>0</v>
      </c>
      <c r="AF23" s="78">
        <f t="shared" si="8"/>
        <v>0</v>
      </c>
      <c r="AG23" s="78">
        <f t="shared" si="8"/>
        <v>2621857.81</v>
      </c>
      <c r="AH23" s="78">
        <f t="shared" si="8"/>
        <v>2621857.81</v>
      </c>
      <c r="AI23" s="78">
        <f t="shared" si="8"/>
        <v>-231393.62000000026</v>
      </c>
      <c r="AJ23" s="48">
        <f>IFERROR(AI23/AC23,"-")</f>
        <v>-8.0713035968171629E-2</v>
      </c>
      <c r="AK23" s="69"/>
      <c r="AL23" s="80"/>
      <c r="AM23" s="77">
        <f t="shared" ref="AM23:AU23" si="9">SUM(AM17:AM22)</f>
        <v>3053299</v>
      </c>
      <c r="AN23" s="77">
        <f t="shared" si="9"/>
        <v>3701288</v>
      </c>
      <c r="AO23" s="77">
        <f t="shared" si="9"/>
        <v>3816109</v>
      </c>
      <c r="AP23" s="77">
        <f t="shared" si="9"/>
        <v>590330.62999999989</v>
      </c>
      <c r="AQ23" s="77">
        <f t="shared" si="9"/>
        <v>0</v>
      </c>
      <c r="AR23" s="77">
        <f t="shared" si="9"/>
        <v>0</v>
      </c>
      <c r="AS23" s="77">
        <f t="shared" si="9"/>
        <v>0</v>
      </c>
      <c r="AT23" s="77">
        <f t="shared" si="9"/>
        <v>0</v>
      </c>
      <c r="AU23" s="78">
        <f t="shared" si="9"/>
        <v>-3373788</v>
      </c>
      <c r="AV23" s="48">
        <f t="shared" si="5"/>
        <v>-0.91151728803594856</v>
      </c>
      <c r="AW23" s="69"/>
      <c r="AY23" s="77">
        <f>SUM(AY17:AY22)</f>
        <v>0</v>
      </c>
      <c r="AZ23" s="78">
        <f>SUM(AZ17:AZ22)</f>
        <v>0</v>
      </c>
      <c r="BA23" s="48" t="str">
        <f>IFERROR(AZ23/AT23,"-")</f>
        <v>-</v>
      </c>
      <c r="BB23" s="78">
        <f t="shared" ref="BB23:BH23" si="10">SUM(BB17:BB22)</f>
        <v>0</v>
      </c>
      <c r="BC23" s="78">
        <f t="shared" si="10"/>
        <v>0</v>
      </c>
      <c r="BD23" s="78">
        <f t="shared" si="10"/>
        <v>0</v>
      </c>
      <c r="BE23" s="78">
        <f t="shared" si="10"/>
        <v>0</v>
      </c>
      <c r="BF23" s="78">
        <f t="shared" si="10"/>
        <v>0</v>
      </c>
      <c r="BG23" s="78">
        <f t="shared" si="10"/>
        <v>0</v>
      </c>
      <c r="BH23" s="78">
        <f t="shared" si="10"/>
        <v>0</v>
      </c>
      <c r="BI23" s="48" t="str">
        <f>IFERROR(BH23/BB23,"-")</f>
        <v>-</v>
      </c>
      <c r="BJ23" s="69"/>
    </row>
    <row r="24" spans="1:62" s="68" customFormat="1" x14ac:dyDescent="0.25">
      <c r="A24" s="66"/>
      <c r="B24" s="40"/>
      <c r="C24" s="40"/>
      <c r="D24" s="41"/>
      <c r="E24" s="63"/>
      <c r="F24" s="65"/>
      <c r="G24" s="63"/>
      <c r="H24" s="63"/>
      <c r="I24" s="63"/>
      <c r="J24" s="63"/>
      <c r="K24" s="63"/>
      <c r="L24" s="63"/>
      <c r="M24" s="63"/>
      <c r="N24" s="64"/>
      <c r="O24" s="42"/>
      <c r="Q24" s="63"/>
      <c r="R24" s="63"/>
      <c r="S24" s="63"/>
      <c r="T24" s="63"/>
      <c r="U24" s="63"/>
      <c r="V24" s="63"/>
      <c r="W24" s="63"/>
      <c r="X24" s="63"/>
      <c r="Y24" s="64"/>
      <c r="Z24" s="42"/>
      <c r="AA24" s="42"/>
      <c r="AB24" s="65"/>
      <c r="AC24" s="47"/>
      <c r="AD24" s="47"/>
      <c r="AE24" s="47"/>
      <c r="AF24" s="47"/>
      <c r="AG24" s="47"/>
      <c r="AH24" s="47"/>
      <c r="AI24" s="63"/>
      <c r="AJ24" s="64"/>
      <c r="AK24" s="69"/>
      <c r="AL24" s="80"/>
      <c r="AM24" s="65"/>
      <c r="AN24" s="63"/>
      <c r="AO24" s="63"/>
      <c r="AP24" s="63"/>
      <c r="AQ24" s="63"/>
      <c r="AR24" s="63"/>
      <c r="AS24" s="63"/>
      <c r="AT24" s="63"/>
      <c r="AU24" s="63"/>
      <c r="AV24" s="64"/>
      <c r="AW24" s="69"/>
      <c r="AY24" s="65"/>
      <c r="AZ24" s="63"/>
      <c r="BA24" s="64"/>
      <c r="BB24" s="63"/>
      <c r="BC24" s="63"/>
      <c r="BD24" s="63"/>
      <c r="BE24" s="63"/>
      <c r="BF24" s="63"/>
      <c r="BG24" s="63"/>
      <c r="BH24" s="63"/>
      <c r="BI24" s="64"/>
      <c r="BJ24" s="69"/>
    </row>
    <row r="25" spans="1:62" s="68" customFormat="1" ht="15" customHeight="1" x14ac:dyDescent="0.25">
      <c r="A25" s="66"/>
      <c r="B25" s="75" t="s">
        <v>36</v>
      </c>
      <c r="C25" s="75"/>
      <c r="D25" s="76"/>
      <c r="E25" s="63"/>
      <c r="F25" s="65"/>
      <c r="G25" s="63"/>
      <c r="H25" s="63"/>
      <c r="I25" s="63"/>
      <c r="J25" s="63"/>
      <c r="K25" s="63"/>
      <c r="L25" s="63"/>
      <c r="M25" s="63"/>
      <c r="N25" s="64"/>
      <c r="O25" s="42"/>
      <c r="Q25" s="63"/>
      <c r="R25" s="63"/>
      <c r="S25" s="63"/>
      <c r="T25" s="63"/>
      <c r="U25" s="63"/>
      <c r="V25" s="63"/>
      <c r="W25" s="63"/>
      <c r="X25" s="63"/>
      <c r="Y25" s="64"/>
      <c r="Z25" s="42"/>
      <c r="AA25" s="42"/>
      <c r="AB25" s="65"/>
      <c r="AC25" s="63"/>
      <c r="AD25" s="63"/>
      <c r="AE25" s="63"/>
      <c r="AF25" s="63"/>
      <c r="AG25" s="63"/>
      <c r="AH25" s="63"/>
      <c r="AI25" s="63"/>
      <c r="AJ25" s="64"/>
      <c r="AK25" s="69"/>
      <c r="AL25" s="80"/>
      <c r="AM25" s="65"/>
      <c r="AN25" s="63"/>
      <c r="AO25" s="63"/>
      <c r="AP25" s="63"/>
      <c r="AQ25" s="63"/>
      <c r="AR25" s="63"/>
      <c r="AS25" s="63"/>
      <c r="AT25" s="63"/>
      <c r="AU25" s="63"/>
      <c r="AV25" s="64"/>
      <c r="AW25" s="69"/>
      <c r="AY25" s="65"/>
      <c r="AZ25" s="63"/>
      <c r="BA25" s="64"/>
      <c r="BB25" s="63"/>
      <c r="BC25" s="63"/>
      <c r="BD25" s="63"/>
      <c r="BE25" s="63"/>
      <c r="BF25" s="63"/>
      <c r="BG25" s="63"/>
      <c r="BH25" s="63"/>
      <c r="BI25" s="64"/>
      <c r="BJ25" s="69"/>
    </row>
    <row r="26" spans="1:62" s="68" customFormat="1" ht="30.75" customHeight="1" x14ac:dyDescent="0.25">
      <c r="A26" s="66">
        <v>10</v>
      </c>
      <c r="B26" s="40"/>
      <c r="C26" s="40"/>
      <c r="D26" s="41" t="s">
        <v>410</v>
      </c>
      <c r="E26" s="63"/>
      <c r="F26" s="43">
        <f ca="1">SUMIF(Revenues!$A$3:$A$12,'Current Working'!$A$26:$A$27,Revenues!H$3:H$11)</f>
        <v>0</v>
      </c>
      <c r="G26" s="43">
        <f ca="1">SUMIF(Revenues!$A$3:$A$12,'Current Working'!$A$26:$A$27,Revenues!I$3:I$11)</f>
        <v>0</v>
      </c>
      <c r="H26" s="43">
        <f ca="1">SUMIF(Revenues!$A$3:$A$12,'Current Working'!$A$26:$A$27,Revenues!J$3:J$11)</f>
        <v>0</v>
      </c>
      <c r="I26" s="43">
        <f ca="1">SUMIF(Revenues!$A$3:$A$12,'Current Working'!$A$26:$A$27,Revenues!K$3:K$11)</f>
        <v>0</v>
      </c>
      <c r="J26" s="43">
        <f ca="1">SUMIF(Revenues!$A$3:$A$12,'Current Working'!$A$26:$A$27,Revenues!L$3:L$11)</f>
        <v>0</v>
      </c>
      <c r="K26" s="43">
        <f ca="1">SUMIF(Revenues!$A$3:$A$12,'Current Working'!$A$26:$A$27,Revenues!M$3:M$11)</f>
        <v>0</v>
      </c>
      <c r="L26" s="43">
        <f>SUMIF(Revenues!$A$3:$A$12,'Current Working'!$A$26:$A$27,Revenues!N$3:N$14)</f>
        <v>0</v>
      </c>
      <c r="M26" s="47">
        <f ca="1">L26-G26</f>
        <v>0</v>
      </c>
      <c r="N26" s="48" t="str">
        <f ca="1">IFERROR(M26/G26,"-")</f>
        <v>-</v>
      </c>
      <c r="O26" s="42"/>
      <c r="Q26" s="43">
        <f>SUMIF(Revenues!$A$3:$A$14,'Current Working'!$A$26:$A$27,Revenues!Q$3:Q$14)</f>
        <v>0</v>
      </c>
      <c r="R26" s="43">
        <f>SUMIF(Revenues!$A$3:$A$14,'Current Working'!$A$26:$A$27,Revenues!R$3:R$14)</f>
        <v>83380</v>
      </c>
      <c r="S26" s="43">
        <f>SUMIF(Revenues!$A$3:$A$14,'Current Working'!$A$26:$A$27,Revenues!S$3:S$14)</f>
        <v>0</v>
      </c>
      <c r="T26" s="43">
        <f>SUMIF(Revenues!$A$3:$A$14,'Current Working'!$A$26:$A$27,Revenues!T$3:T$14)</f>
        <v>0</v>
      </c>
      <c r="U26" s="43">
        <f>SUMIF(Revenues!$A$3:$A$14,'Current Working'!$A$26:$A$27,Revenues!U$3:U$14)</f>
        <v>0</v>
      </c>
      <c r="V26" s="43">
        <f>SUMIF(Revenues!$A$3:$A$14,'Current Working'!$A$26:$A$27,Revenues!V$3:V$14)</f>
        <v>2178720</v>
      </c>
      <c r="W26" s="43">
        <f>SUMIF(Revenues!$A$3:$A$14,'Current Working'!$A$26:$A$27,Revenues!W$3:W$14)</f>
        <v>2178720</v>
      </c>
      <c r="X26" s="47">
        <f ca="1">Q26-M26</f>
        <v>0</v>
      </c>
      <c r="Y26" s="48" t="str">
        <f ca="1">IFERROR(X26/L26,"-")</f>
        <v>-</v>
      </c>
      <c r="Z26" s="42"/>
      <c r="AA26" s="42"/>
      <c r="AB26" s="43">
        <f ca="1">SUMIF(Revenues!$A$3:$A$13,'Current Working'!$A$26:$A$27,Revenues!Z$3:Z$11)</f>
        <v>0</v>
      </c>
      <c r="AC26" s="43">
        <f ca="1">SUMIF(Revenues!$A$3:$A$13,'Current Working'!$A$26:$A$27,Revenues!AA$3:AA$11)</f>
        <v>0</v>
      </c>
      <c r="AD26" s="43">
        <f ca="1">SUMIF(Revenues!$A$3:$A$13,'Current Working'!$A$26:$A$27,Revenues!AB$3:AB$11)</f>
        <v>0</v>
      </c>
      <c r="AE26" s="43">
        <f ca="1">SUMIF(Revenues!$A$3:$A$13,'Current Working'!$A$26:$A$27,Revenues!AC$3:AC$11)</f>
        <v>0</v>
      </c>
      <c r="AF26" s="43">
        <f ca="1">SUMIF(Revenues!$A$3:$A$13,'Current Working'!$A$26:$A$27,Revenues!AD$3:AD$11)</f>
        <v>0</v>
      </c>
      <c r="AG26" s="43">
        <f ca="1">SUMIF(Revenues!$A$3:$A$13,'Current Working'!$A$26:$A$27,Revenues!AE$3:AE$11)</f>
        <v>0</v>
      </c>
      <c r="AH26" s="43">
        <f ca="1">SUMIF(Revenues!$A$3:$A$13,'Current Working'!$A$26:$A$27,Revenues!AF$3:AF$11)</f>
        <v>0</v>
      </c>
      <c r="AI26" s="47"/>
      <c r="AJ26" s="48"/>
      <c r="AK26" s="69"/>
      <c r="AL26" s="80"/>
      <c r="AM26" s="43">
        <f>SUMIF(Revenues!$A$3:$A$13,'Current Working'!$A$26,Revenues!AI$3:AI$13)</f>
        <v>0</v>
      </c>
      <c r="AN26" s="43">
        <f>SUMIF(Revenues!$A$3:$A$13,'Current Working'!$A$26,Revenues!AJ$3:AJ$13)</f>
        <v>0</v>
      </c>
      <c r="AO26" s="43">
        <f>SUMIF(Revenues!$A$3:$A$13,'Current Working'!$A$26,Revenues!AK$3:AK$13)</f>
        <v>1000000</v>
      </c>
      <c r="AP26" s="43">
        <f>SUMIF(Revenues!$A$3:$A$13,'Current Working'!$A$26,Revenues!AL$3:AL$13)</f>
        <v>0</v>
      </c>
      <c r="AQ26" s="43">
        <f>SUMIF(Revenues!$A$3:$A$13,'Current Working'!$A$26,Revenues!AM$3:AM$13)</f>
        <v>0</v>
      </c>
      <c r="AR26" s="43">
        <f>SUMIF(Revenues!$A$3:$A$13,'Current Working'!$A$26,Revenues!AN$3:AN$13)</f>
        <v>0</v>
      </c>
      <c r="AS26" s="43">
        <f>SUMIF(Revenues!$A$3:$A$13,'Current Working'!$A$26,Revenues!AO$3:AO$13)</f>
        <v>0</v>
      </c>
      <c r="AT26" s="43">
        <f>SUMIF(Revenues!$A$3:$A$13,'Current Working'!$A$26,Revenues!AP$3:AP$13)</f>
        <v>0</v>
      </c>
      <c r="AU26" s="43">
        <f>SUMIF(Revenues!$A$3:$A$13,'Current Working'!$A$26,Revenues!AQ$3:AQ$13)</f>
        <v>0</v>
      </c>
      <c r="AV26" s="48" t="str">
        <f ca="1">IFERROR(AU26/AF26,"-")</f>
        <v>-</v>
      </c>
      <c r="AW26" s="71" t="s">
        <v>558</v>
      </c>
      <c r="AY26" s="43">
        <f ca="1">SUMIF(Revenues!$A$3:$A$13,'Current Working'!$A$26,Revenues!AS$3:AS$11)</f>
        <v>0</v>
      </c>
      <c r="AZ26" s="47">
        <f ca="1">+AY26-AT26</f>
        <v>0</v>
      </c>
      <c r="BA26" s="48" t="str">
        <f ca="1">IFERROR(AZ26/AM26,"-")</f>
        <v>-</v>
      </c>
      <c r="BB26" s="43">
        <f ca="1">SUMIF(Revenues!$A$3:$A$13,'Current Working'!$A$26,Revenues!AT$3:AT$11)</f>
        <v>0</v>
      </c>
      <c r="BC26" s="43">
        <f ca="1">SUMIF(Revenues!$A$3:$A$13,'Current Working'!$A$26,Revenues!AU$3:AU$11)</f>
        <v>0</v>
      </c>
      <c r="BD26" s="43">
        <f ca="1">SUMIF(Revenues!$A$3:$A$13,'Current Working'!$A$26,Revenues!AV$3:AV$11)</f>
        <v>0</v>
      </c>
      <c r="BE26" s="43">
        <f ca="1">SUMIF(Revenues!$A$3:$A$13,'Current Working'!$A$26,Revenues!AW$3:AW$11)</f>
        <v>0</v>
      </c>
      <c r="BF26" s="43">
        <f ca="1">SUMIF(Revenues!$A$3:$A$13,'Current Working'!$A$26,Revenues!AX$3:AX$11)</f>
        <v>0</v>
      </c>
      <c r="BG26" s="43">
        <f ca="1">SUMIF(Revenues!$A$3:$A$13,'Current Working'!$A$26,Revenues!AY$3:AY$11)</f>
        <v>0</v>
      </c>
      <c r="BH26" s="47" t="e">
        <f>AW26-AT26</f>
        <v>#VALUE!</v>
      </c>
      <c r="BI26" s="48" t="str">
        <f>IFERROR(BH26/AR26,"-")</f>
        <v>-</v>
      </c>
      <c r="BJ26" s="69"/>
    </row>
    <row r="27" spans="1:62" s="68" customFormat="1" ht="15" customHeight="1" x14ac:dyDescent="0.25">
      <c r="A27" s="66">
        <v>12</v>
      </c>
      <c r="B27" s="40"/>
      <c r="C27" s="40"/>
      <c r="D27" s="41" t="s">
        <v>411</v>
      </c>
      <c r="E27" s="63"/>
      <c r="F27" s="43">
        <f ca="1">SUMIF(Revenues!$A$3:$A$12,'Current Working'!$A$26:$A$27,Revenues!H$3:H$11)</f>
        <v>0</v>
      </c>
      <c r="G27" s="43">
        <f ca="1">SUMIF(Revenues!$A$3:$A$12,'Current Working'!$A$26:$A$27,Revenues!I$3:I$11)</f>
        <v>0</v>
      </c>
      <c r="H27" s="43">
        <f ca="1">SUMIF(Revenues!$A$3:$A$12,'Current Working'!$A$26:$A$27,Revenues!J$3:J$11)</f>
        <v>0</v>
      </c>
      <c r="I27" s="43">
        <f ca="1">SUMIF(Revenues!$A$3:$A$12,'Current Working'!$A$26:$A$27,Revenues!K$3:K$11)</f>
        <v>0</v>
      </c>
      <c r="J27" s="43">
        <f ca="1">SUMIF(Revenues!$A$3:$A$12,'Current Working'!$A$26:$A$27,Revenues!L$3:L$11)</f>
        <v>0</v>
      </c>
      <c r="K27" s="43">
        <f ca="1">SUMIF(Revenues!$A$3:$A$12,'Current Working'!$A$26:$A$27,Revenues!M$3:M$11)</f>
        <v>0</v>
      </c>
      <c r="L27" s="43">
        <f>SUMIF(Revenues!$A$3:$A$12,'Current Working'!$A$26:$A$27,Revenues!N$3:N$14)</f>
        <v>0</v>
      </c>
      <c r="M27" s="47"/>
      <c r="N27" s="48"/>
      <c r="O27" s="42"/>
      <c r="Q27" s="43">
        <f>SUMIF(Revenues!$A$3:$A$14,'Current Working'!$A$26:$A$27,Revenues!Q$3:Q$14)</f>
        <v>0</v>
      </c>
      <c r="R27" s="43">
        <f>SUMIF(Revenues!$A$3:$A$14,'Current Working'!$A$26:$A$27,Revenues!R$3:R$14)</f>
        <v>0</v>
      </c>
      <c r="S27" s="43">
        <f>SUMIF(Revenues!$A$3:$A$14,'Current Working'!$A$26:$A$27,Revenues!S$3:S$14)</f>
        <v>0</v>
      </c>
      <c r="T27" s="43">
        <f>SUMIF(Revenues!$A$3:$A$14,'Current Working'!$A$26:$A$27,Revenues!T$3:T$14)</f>
        <v>0</v>
      </c>
      <c r="U27" s="43">
        <f>SUMIF(Revenues!$A$3:$A$14,'Current Working'!$A$26:$A$27,Revenues!U$3:U$14)</f>
        <v>0</v>
      </c>
      <c r="V27" s="43">
        <f>SUMIF(Revenues!$A$3:$A$14,'Current Working'!$A$26:$A$27,Revenues!V$3:V$14)</f>
        <v>0</v>
      </c>
      <c r="W27" s="43">
        <f>SUMIF(Revenues!$A$3:$A$14,'Current Working'!$A$26:$A$27,Revenues!W$3:W$14)</f>
        <v>0</v>
      </c>
      <c r="X27" s="47"/>
      <c r="Y27" s="48"/>
      <c r="Z27" s="42"/>
      <c r="AA27" s="42"/>
      <c r="AB27" s="43">
        <f ca="1">SUMIF(Revenues!$A$3:$A$13,'Current Working'!$A$26:$A$27,Revenues!Z$3:Z$11)</f>
        <v>0</v>
      </c>
      <c r="AC27" s="43">
        <f ca="1">SUMIF(Revenues!$A$3:$A$13,'Current Working'!$A$26:$A$27,Revenues!AA$3:AA$11)</f>
        <v>0</v>
      </c>
      <c r="AD27" s="43">
        <f ca="1">SUMIF(Revenues!$A$3:$A$13,'Current Working'!$A$26:$A$27,Revenues!AB$3:AB$11)</f>
        <v>0</v>
      </c>
      <c r="AE27" s="43">
        <f ca="1">SUMIF(Revenues!$A$3:$A$13,'Current Working'!$A$26:$A$27,Revenues!AC$3:AC$11)</f>
        <v>0</v>
      </c>
      <c r="AF27" s="43">
        <f ca="1">SUMIF(Revenues!$A$3:$A$13,'Current Working'!$A$26:$A$27,Revenues!AD$3:AD$11)</f>
        <v>0</v>
      </c>
      <c r="AG27" s="43">
        <f ca="1">SUMIF(Revenues!$A$3:$A$13,'Current Working'!$A$26:$A$27,Revenues!AE$3:AE$11)</f>
        <v>0</v>
      </c>
      <c r="AH27" s="43">
        <f ca="1">SUMIF(Revenues!$A$3:$A$13,'Current Working'!$A$26:$A$27,Revenues!AF$3:AF$11)</f>
        <v>0</v>
      </c>
      <c r="AI27" s="47"/>
      <c r="AJ27" s="48"/>
      <c r="AK27" s="69"/>
      <c r="AL27" s="80"/>
      <c r="AM27" s="43">
        <f>SUMIF(Revenues!$A$3:$A$13,'Current Working'!$A$26:$A$27,Revenues!AI$3:AI$13)</f>
        <v>0</v>
      </c>
      <c r="AN27" s="43">
        <f>SUMIF(Revenues!$A$3:$A$13,'Current Working'!$A$26:$A$27,Revenues!AJ$3:AJ$13)</f>
        <v>0</v>
      </c>
      <c r="AO27" s="43">
        <f>SUMIF(Revenues!$A$3:$A$13,'Current Working'!$A$26:$A$27,Revenues!AK$3:AK$13)</f>
        <v>0</v>
      </c>
      <c r="AP27" s="43">
        <f>SUMIF(Revenues!$A$3:$A$13,'Current Working'!$A$26:$A$27,Revenues!AL$3:AL$13)</f>
        <v>0</v>
      </c>
      <c r="AQ27" s="43">
        <f>SUMIF(Revenues!$A$3:$A$13,'Current Working'!$A$26:$A$27,Revenues!AM$3:AM$13)</f>
        <v>0</v>
      </c>
      <c r="AR27" s="43">
        <f>SUMIF(Revenues!$A$3:$A$13,'Current Working'!$A$26:$A$27,Revenues!AN$3:AN$13)</f>
        <v>0</v>
      </c>
      <c r="AS27" s="43">
        <f>SUMIF(Revenues!$A$3:$A$13,'Current Working'!$A$26:$A$27,Revenues!AO$3:AO$13)</f>
        <v>0</v>
      </c>
      <c r="AT27" s="43">
        <f>SUMIF(Revenues!$A$3:$A$13,'Current Working'!$A$26:$A$27,Revenues!AP$3:AP$13)</f>
        <v>0</v>
      </c>
      <c r="AU27" s="43">
        <f>SUMIF(Revenues!$A$3:$A$13,'Current Working'!$A$26:$A$27,Revenues!AQ$3:AQ$13)</f>
        <v>0</v>
      </c>
      <c r="AV27" s="48"/>
      <c r="AW27" s="69"/>
      <c r="AY27" s="43"/>
      <c r="AZ27" s="47"/>
      <c r="BA27" s="48"/>
      <c r="BB27" s="43"/>
      <c r="BC27" s="43"/>
      <c r="BD27" s="43"/>
      <c r="BE27" s="43"/>
      <c r="BF27" s="43"/>
      <c r="BG27" s="43"/>
      <c r="BH27" s="47"/>
      <c r="BI27" s="48"/>
      <c r="BJ27" s="69"/>
    </row>
    <row r="28" spans="1:62" s="68" customFormat="1" ht="15" customHeight="1" x14ac:dyDescent="0.25">
      <c r="A28" s="66">
        <v>11</v>
      </c>
      <c r="B28" s="40"/>
      <c r="C28" s="40"/>
      <c r="D28" s="41" t="s">
        <v>37</v>
      </c>
      <c r="E28" s="63"/>
      <c r="F28" s="43">
        <f>SUMIF(Expenses!$A$3:$A$209,'Current Working'!$A$28,Expenses!H$3:H$209)</f>
        <v>0</v>
      </c>
      <c r="G28" s="43">
        <f>SUMIF(Expenses!$A$3:$A$209,'Current Working'!$A$28,Expenses!I$3:I$209)</f>
        <v>0</v>
      </c>
      <c r="H28" s="43">
        <f>SUMIF(Expenses!$A$3:$A$209,'Current Working'!$A$28,Expenses!J$3:J$209)</f>
        <v>0</v>
      </c>
      <c r="I28" s="43">
        <f>SUMIF(Expenses!$A$3:$A$209,'Current Working'!$A$28,Expenses!K$3:K$209)</f>
        <v>0</v>
      </c>
      <c r="J28" s="43">
        <f>SUMIF(Expenses!$A$3:$A$209,'Current Working'!$A$28,Expenses!L$3:L$209)</f>
        <v>0</v>
      </c>
      <c r="K28" s="43">
        <f>SUMIF(Expenses!$A$3:$A$209,'Current Working'!$A$28,Expenses!M$3:M$209)</f>
        <v>0</v>
      </c>
      <c r="L28" s="43">
        <f>-SUMIF(Expenses!$A$3:$A$209,'Current Working'!$A$28,Expenses!N$3:N$209)</f>
        <v>0</v>
      </c>
      <c r="M28" s="47">
        <f>L28-G28</f>
        <v>0</v>
      </c>
      <c r="N28" s="48" t="str">
        <f>IFERROR(M28/G28,"-")</f>
        <v>-</v>
      </c>
      <c r="O28" s="42"/>
      <c r="Q28" s="43">
        <f>-SUMIF(Expenses!$A$3:$A$209,'Current Working'!$A$28,Expenses!Q$3:Q$209)</f>
        <v>0</v>
      </c>
      <c r="R28" s="43">
        <f>-SUMIF(Expenses!$A$3:$A$209,'Current Working'!$A$28,Expenses!R$3:R$209)</f>
        <v>0</v>
      </c>
      <c r="S28" s="43">
        <f>-SUMIF(Expenses!$A$3:$A$209,'Current Working'!$A$28,Expenses!S$3:S$209)</f>
        <v>0</v>
      </c>
      <c r="T28" s="43">
        <f>-SUMIF(Expenses!$A$3:$A$209,'Current Working'!$A$28,Expenses!T$3:T$209)</f>
        <v>0</v>
      </c>
      <c r="U28" s="43">
        <f>-SUMIF(Expenses!$A$3:$A$209,'Current Working'!$A$28,Expenses!U$3:U$209)</f>
        <v>0</v>
      </c>
      <c r="V28" s="43">
        <f>-SUMIF(Expenses!$A$3:$A$209,'Current Working'!$A$28,Expenses!V$3:V$209)</f>
        <v>0</v>
      </c>
      <c r="W28" s="43">
        <f>-SUMIF(Expenses!$A$3:$A$209,'Current Working'!$A$28,Expenses!W$3:W$209)</f>
        <v>0</v>
      </c>
      <c r="X28" s="83">
        <f>Q28-M28</f>
        <v>0</v>
      </c>
      <c r="Y28" s="48" t="str">
        <f>IFERROR(X28/L28,"-")</f>
        <v>-</v>
      </c>
      <c r="Z28" s="42"/>
      <c r="AA28" s="42"/>
      <c r="AB28" s="43">
        <f>-SUMIF(Expenses!$A$3:$A$209,'Current Working'!$A$28,Expenses!Z$3:Z$209)</f>
        <v>0</v>
      </c>
      <c r="AC28" s="43">
        <f>-SUMIF(Expenses!$A$3:$A$209,'Current Working'!$A$28,Expenses!AA$3:AA$209)</f>
        <v>0</v>
      </c>
      <c r="AD28" s="43">
        <f>-SUMIF(Expenses!$A$3:$A$209,'Current Working'!$A$28,Expenses!AB$3:AB$209)</f>
        <v>0</v>
      </c>
      <c r="AE28" s="43">
        <f>-SUMIF(Expenses!$A$3:$A$209,'Current Working'!$A$28,Expenses!AC$3:AC$209)</f>
        <v>0</v>
      </c>
      <c r="AF28" s="43">
        <f>-SUMIF(Expenses!$A$3:$A$209,'Current Working'!$A$28,Expenses!AD$3:AD$209)</f>
        <v>0</v>
      </c>
      <c r="AG28" s="43">
        <f>-SUMIF(Expenses!$A$3:$A$209,'Current Working'!$A$28,Expenses!AE$3:AE$209)</f>
        <v>0</v>
      </c>
      <c r="AH28" s="43">
        <f>-SUMIF(Expenses!$A$3:$A$209,'Current Working'!$A$28,Expenses!AF$3:AF$209)</f>
        <v>0</v>
      </c>
      <c r="AI28" s="47"/>
      <c r="AJ28" s="48"/>
      <c r="AK28" s="69"/>
      <c r="AL28" s="80"/>
      <c r="AM28" s="82">
        <f>-SUMIF(Expenses!$A$3:$A$209,'Current Working'!$A$28,Expenses!AI$3:AI$209)</f>
        <v>0</v>
      </c>
      <c r="AN28" s="82">
        <f>-SUMIF(Expenses!$A$3:$A$209,'Current Working'!$A$28,Expenses!AJ$3:AJ$209)</f>
        <v>0</v>
      </c>
      <c r="AO28" s="82"/>
      <c r="AP28" s="82">
        <f>-SUMIF(Expenses!$A$3:$A$209,'Current Working'!$A$28,Expenses!AL$3:AL$209)</f>
        <v>0</v>
      </c>
      <c r="AQ28" s="82">
        <f>-SUMIF(Expenses!$A$3:$A$209,'Current Working'!$A$28,Expenses!AM$3:AM$209)</f>
        <v>0</v>
      </c>
      <c r="AR28" s="82">
        <f>-SUMIF(Expenses!$A$3:$A$209,'Current Working'!$A$28,Expenses!AN$3:AN$209)</f>
        <v>0</v>
      </c>
      <c r="AS28" s="82">
        <f>-SUMIF(Expenses!$A$3:$A$209,'Current Working'!$A$28,Expenses!AO$3:AO$209)</f>
        <v>0</v>
      </c>
      <c r="AT28" s="82">
        <f>-SUMIF(Expenses!$A$3:$A$209,'Current Working'!$A$28,Expenses!AP$3:AP$209)</f>
        <v>0</v>
      </c>
      <c r="AU28" s="82">
        <f>-SUMIF(Expenses!$A$3:$A$209,'Current Working'!$A$28,Expenses!AQ$3:AQ$209)</f>
        <v>0</v>
      </c>
      <c r="AV28" s="48" t="str">
        <f>IFERROR(AU28/AF28,"-")</f>
        <v>-</v>
      </c>
      <c r="AW28" s="69"/>
      <c r="AY28" s="82">
        <f>-SUMIF(Expenses!$A$3:$A$209,'Current Working'!$A$28,Expenses!AS$3:AS$209)</f>
        <v>0</v>
      </c>
      <c r="AZ28" s="83">
        <f>+AY28-AT28</f>
        <v>0</v>
      </c>
      <c r="BA28" s="48" t="str">
        <f>IFERROR(AZ28/AM28,"-")</f>
        <v>-</v>
      </c>
      <c r="BB28" s="82">
        <f>-SUMIF(Expenses!$A$3:$A$209,'Current Working'!$A$28,Expenses!AT$3:AT$209)</f>
        <v>0</v>
      </c>
      <c r="BC28" s="82">
        <f>-SUMIF(Expenses!$A$3:$A$209,'Current Working'!$A$28,Expenses!AU$3:AU$209)</f>
        <v>0</v>
      </c>
      <c r="BD28" s="82">
        <f>-SUMIF(Expenses!$A$3:$A$209,'Current Working'!$A$28,Expenses!AV$3:AV$209)</f>
        <v>0</v>
      </c>
      <c r="BE28" s="82">
        <f>-SUMIF(Expenses!$A$3:$A$209,'Current Working'!$A$28,Expenses!AW$3:AW$209)</f>
        <v>0</v>
      </c>
      <c r="BF28" s="82">
        <f>-SUMIF(Expenses!$A$3:$A$209,'Current Working'!$A$28,Expenses!AX$3:AX$209)</f>
        <v>0</v>
      </c>
      <c r="BG28" s="82">
        <f>-SUMIF(Expenses!$A$3:$A$209,'Current Working'!$A$28,Expenses!AY$3:AY$209)</f>
        <v>0</v>
      </c>
      <c r="BH28" s="47">
        <f>+BG28-BB28</f>
        <v>0</v>
      </c>
      <c r="BI28" s="48" t="str">
        <f>IFERROR(BH28/AR28,"-")</f>
        <v>-</v>
      </c>
      <c r="BJ28" s="69"/>
    </row>
    <row r="29" spans="1:62" s="68" customFormat="1" ht="15" customHeight="1" x14ac:dyDescent="0.25">
      <c r="A29" s="66"/>
      <c r="B29" s="40"/>
      <c r="C29" s="40" t="s">
        <v>38</v>
      </c>
      <c r="D29" s="41"/>
      <c r="E29" s="63"/>
      <c r="F29" s="77">
        <f ca="1">SUM(F26:F28)</f>
        <v>0</v>
      </c>
      <c r="G29" s="77">
        <f t="shared" ref="G29:L29" ca="1" si="11">SUM(G26:G28)</f>
        <v>0</v>
      </c>
      <c r="H29" s="77">
        <f t="shared" ca="1" si="11"/>
        <v>0</v>
      </c>
      <c r="I29" s="77">
        <f t="shared" ca="1" si="11"/>
        <v>0</v>
      </c>
      <c r="J29" s="77">
        <f t="shared" ca="1" si="11"/>
        <v>0</v>
      </c>
      <c r="K29" s="77">
        <f t="shared" ca="1" si="11"/>
        <v>0</v>
      </c>
      <c r="L29" s="77">
        <f t="shared" si="11"/>
        <v>0</v>
      </c>
      <c r="M29" s="47">
        <f ca="1">L29-G29</f>
        <v>0</v>
      </c>
      <c r="N29" s="48" t="str">
        <f ca="1">IFERROR(M29/G29,"-")</f>
        <v>-</v>
      </c>
      <c r="O29" s="42"/>
      <c r="Q29" s="78">
        <f>SUM(Q26:Q28)</f>
        <v>0</v>
      </c>
      <c r="R29" s="78">
        <f t="shared" ref="R29:W29" si="12">SUM(R26:R28)</f>
        <v>83380</v>
      </c>
      <c r="S29" s="78">
        <f t="shared" si="12"/>
        <v>0</v>
      </c>
      <c r="T29" s="78">
        <f t="shared" si="12"/>
        <v>0</v>
      </c>
      <c r="U29" s="78">
        <f t="shared" si="12"/>
        <v>0</v>
      </c>
      <c r="V29" s="78">
        <f t="shared" si="12"/>
        <v>2178720</v>
      </c>
      <c r="W29" s="78">
        <f t="shared" si="12"/>
        <v>2178720</v>
      </c>
      <c r="X29" s="47">
        <f ca="1">Q29-M29</f>
        <v>0</v>
      </c>
      <c r="Y29" s="48" t="str">
        <f ca="1">IFERROR(X29/L29,"-")</f>
        <v>-</v>
      </c>
      <c r="Z29" s="42"/>
      <c r="AA29" s="42"/>
      <c r="AB29" s="78">
        <f t="shared" ref="AB29:AG29" ca="1" si="13">SUM(AB26:AB28)</f>
        <v>0</v>
      </c>
      <c r="AC29" s="78">
        <f t="shared" ca="1" si="13"/>
        <v>0</v>
      </c>
      <c r="AD29" s="78">
        <f t="shared" ca="1" si="13"/>
        <v>0</v>
      </c>
      <c r="AE29" s="78">
        <f t="shared" ca="1" si="13"/>
        <v>0</v>
      </c>
      <c r="AF29" s="78">
        <f t="shared" ca="1" si="13"/>
        <v>0</v>
      </c>
      <c r="AG29" s="78">
        <f t="shared" ca="1" si="13"/>
        <v>0</v>
      </c>
      <c r="AH29" s="78">
        <f ca="1">SUM(AH26:AH28)</f>
        <v>0</v>
      </c>
      <c r="AI29" s="47"/>
      <c r="AJ29" s="48"/>
      <c r="AK29" s="69"/>
      <c r="AL29" s="80"/>
      <c r="AM29" s="186">
        <f>SUM(AM26:AM28)</f>
        <v>0</v>
      </c>
      <c r="AN29" s="84">
        <f t="shared" ref="AN29:AT29" si="14">SUM(AN26:AN28)</f>
        <v>0</v>
      </c>
      <c r="AO29" s="84">
        <f t="shared" si="14"/>
        <v>1000000</v>
      </c>
      <c r="AP29" s="84">
        <f t="shared" si="14"/>
        <v>0</v>
      </c>
      <c r="AQ29" s="84">
        <f t="shared" si="14"/>
        <v>0</v>
      </c>
      <c r="AR29" s="84">
        <f t="shared" si="14"/>
        <v>0</v>
      </c>
      <c r="AS29" s="84">
        <f t="shared" si="14"/>
        <v>0</v>
      </c>
      <c r="AT29" s="84">
        <f t="shared" si="14"/>
        <v>0</v>
      </c>
      <c r="AU29" s="47">
        <f ca="1">AK29-AH29</f>
        <v>0</v>
      </c>
      <c r="AV29" s="48" t="str">
        <f ca="1">IFERROR(AU29/AF29,"-")</f>
        <v>-</v>
      </c>
      <c r="AW29" s="69"/>
      <c r="AY29" s="77">
        <f ca="1">SUM(AY26:AY28)</f>
        <v>0</v>
      </c>
      <c r="AZ29" s="47">
        <f ca="1">+AY29-AT29</f>
        <v>0</v>
      </c>
      <c r="BA29" s="48" t="str">
        <f ca="1">IFERROR(AZ29/AM29,"-")</f>
        <v>-</v>
      </c>
      <c r="BB29" s="84">
        <f t="shared" ref="BB29:BG29" ca="1" si="15">SUM(BB26:BB28)</f>
        <v>0</v>
      </c>
      <c r="BC29" s="84">
        <f t="shared" ca="1" si="15"/>
        <v>0</v>
      </c>
      <c r="BD29" s="84">
        <f t="shared" ca="1" si="15"/>
        <v>0</v>
      </c>
      <c r="BE29" s="84">
        <f t="shared" ca="1" si="15"/>
        <v>0</v>
      </c>
      <c r="BF29" s="84">
        <f t="shared" ca="1" si="15"/>
        <v>0</v>
      </c>
      <c r="BG29" s="84">
        <f t="shared" ca="1" si="15"/>
        <v>0</v>
      </c>
      <c r="BH29" s="47">
        <f>AW29-AT29</f>
        <v>0</v>
      </c>
      <c r="BI29" s="48" t="str">
        <f>IFERROR(BH29/AR29,"-")</f>
        <v>-</v>
      </c>
      <c r="BJ29" s="69"/>
    </row>
    <row r="30" spans="1:62" s="68" customFormat="1" ht="15" customHeight="1" x14ac:dyDescent="0.25">
      <c r="A30" s="66"/>
      <c r="B30" s="40"/>
      <c r="C30" s="40"/>
      <c r="D30" s="41"/>
      <c r="E30" s="63"/>
      <c r="F30" s="65"/>
      <c r="G30" s="63"/>
      <c r="H30" s="63"/>
      <c r="I30" s="63"/>
      <c r="J30" s="63"/>
      <c r="K30" s="63"/>
      <c r="L30" s="63"/>
      <c r="M30" s="63"/>
      <c r="N30" s="64"/>
      <c r="O30" s="42"/>
      <c r="Q30" s="63"/>
      <c r="R30" s="63"/>
      <c r="S30" s="63"/>
      <c r="T30" s="63"/>
      <c r="U30" s="63"/>
      <c r="V30" s="63"/>
      <c r="W30" s="63"/>
      <c r="X30" s="63"/>
      <c r="Y30" s="64"/>
      <c r="Z30" s="42"/>
      <c r="AA30" s="42"/>
      <c r="AB30" s="65"/>
      <c r="AC30" s="63"/>
      <c r="AD30" s="63"/>
      <c r="AE30" s="63"/>
      <c r="AF30" s="63"/>
      <c r="AG30" s="63"/>
      <c r="AH30" s="63"/>
      <c r="AI30" s="63"/>
      <c r="AJ30" s="64"/>
      <c r="AK30" s="69"/>
      <c r="AL30" s="80"/>
      <c r="AM30" s="65"/>
      <c r="AN30" s="63"/>
      <c r="AO30" s="63"/>
      <c r="AP30" s="63"/>
      <c r="AQ30" s="63"/>
      <c r="AR30" s="63"/>
      <c r="AS30" s="63"/>
      <c r="AT30" s="63"/>
      <c r="AU30" s="63"/>
      <c r="AV30" s="64"/>
      <c r="AW30" s="69"/>
      <c r="AY30" s="65"/>
      <c r="AZ30" s="63"/>
      <c r="BA30" s="64"/>
      <c r="BB30" s="63"/>
      <c r="BC30" s="63"/>
      <c r="BD30" s="63"/>
      <c r="BE30" s="63"/>
      <c r="BF30" s="63"/>
      <c r="BG30" s="63"/>
      <c r="BH30" s="63"/>
      <c r="BI30" s="64"/>
      <c r="BJ30" s="69"/>
    </row>
    <row r="31" spans="1:62" s="68" customFormat="1" ht="15" customHeight="1" x14ac:dyDescent="0.25">
      <c r="A31" s="66"/>
      <c r="B31" s="75" t="s">
        <v>555</v>
      </c>
      <c r="C31" s="75"/>
      <c r="D31" s="76"/>
      <c r="E31" s="63"/>
      <c r="F31" s="65"/>
      <c r="G31" s="63"/>
      <c r="H31" s="63"/>
      <c r="I31" s="63"/>
      <c r="J31" s="63"/>
      <c r="K31" s="63"/>
      <c r="L31" s="63"/>
      <c r="M31" s="63"/>
      <c r="N31" s="64"/>
      <c r="O31" s="42"/>
      <c r="Q31" s="63"/>
      <c r="R31" s="63"/>
      <c r="S31" s="63"/>
      <c r="T31" s="63"/>
      <c r="U31" s="63"/>
      <c r="V31" s="63"/>
      <c r="W31" s="63"/>
      <c r="X31" s="63"/>
      <c r="Y31" s="64"/>
      <c r="Z31" s="42"/>
      <c r="AA31" s="42"/>
      <c r="AB31" s="65"/>
      <c r="AC31" s="63"/>
      <c r="AD31" s="63"/>
      <c r="AE31" s="63"/>
      <c r="AF31" s="63"/>
      <c r="AG31" s="63"/>
      <c r="AH31" s="63"/>
      <c r="AI31" s="63"/>
      <c r="AJ31" s="64"/>
      <c r="AK31" s="69"/>
      <c r="AL31" s="80"/>
      <c r="AM31" s="65"/>
      <c r="AN31" s="63"/>
      <c r="AO31" s="63"/>
      <c r="AP31" s="63"/>
      <c r="AQ31" s="63"/>
      <c r="AR31" s="63"/>
      <c r="AS31" s="63"/>
      <c r="AT31" s="63"/>
      <c r="AU31" s="63"/>
      <c r="AV31" s="64"/>
      <c r="AW31" s="69"/>
      <c r="AY31" s="65"/>
      <c r="AZ31" s="63"/>
      <c r="BA31" s="64"/>
      <c r="BB31" s="63"/>
      <c r="BC31" s="63"/>
      <c r="BD31" s="63"/>
      <c r="BE31" s="63"/>
      <c r="BF31" s="63"/>
      <c r="BG31" s="63"/>
      <c r="BH31" s="63"/>
      <c r="BI31" s="64"/>
      <c r="BJ31" s="69"/>
    </row>
    <row r="32" spans="1:62" s="68" customFormat="1" ht="15" customHeight="1" x14ac:dyDescent="0.25">
      <c r="A32" s="66">
        <v>13</v>
      </c>
      <c r="B32" s="40"/>
      <c r="C32" s="40"/>
      <c r="D32" s="41" t="s">
        <v>556</v>
      </c>
      <c r="E32" s="63"/>
      <c r="F32" s="43">
        <f>SUMIF(Expenses!$A$3:$A$209,'Current Working'!$A$32:$A$33,Expenses!H$3:H$209)</f>
        <v>119865</v>
      </c>
      <c r="G32" s="43">
        <f>SUMIF(Expenses!$A$3:$A$209,'Current Working'!$A$32:$A$33,Expenses!I$3:I$209)</f>
        <v>119865</v>
      </c>
      <c r="H32" s="43">
        <f>SUMIF(Expenses!$A$3:$A$209,'Current Working'!$A$32:$A$33,Expenses!J$3:J$209)</f>
        <v>0</v>
      </c>
      <c r="I32" s="43">
        <f>SUMIF(Expenses!$A$3:$A$209,'Current Working'!$A$32:$A$33,Expenses!K$3:K$209)</f>
        <v>0</v>
      </c>
      <c r="J32" s="43">
        <f>SUMIF(Expenses!$A$3:$A$209,'Current Working'!$A$32:$A$33,Expenses!L$3:L$209)</f>
        <v>0</v>
      </c>
      <c r="K32" s="43">
        <f>SUMIF(Expenses!$A$3:$A$209,'Current Working'!$A$32:$A$33,Expenses!M$3:M$209)</f>
        <v>-0.01</v>
      </c>
      <c r="L32" s="43">
        <f>SUMIF(Expenses!$A$3:$A$209,'Current Working'!$A$32:$A$33,Expenses!N$3:N$209)</f>
        <v>-0.01</v>
      </c>
      <c r="M32" s="47">
        <f>L32-G32</f>
        <v>-119865.01</v>
      </c>
      <c r="N32" s="48">
        <f>IFERROR(M32/G32,"-")</f>
        <v>-1.0000000834271889</v>
      </c>
      <c r="O32" s="42"/>
      <c r="Q32" s="43">
        <f>SUMIF(Revenues!$A$3:$A$14,'Current Working'!$A$26:$A$27,Revenues!Q$3:Q$14)</f>
        <v>0</v>
      </c>
      <c r="R32" s="43">
        <f>SUMIF(Revenues!$A$3:$A$14,'Current Working'!$A$26:$A$27,Revenues!R$3:R$14)</f>
        <v>0</v>
      </c>
      <c r="S32" s="43">
        <f>SUMIF(Revenues!$A$3:$A$14,'Current Working'!$A$26:$A$27,Revenues!S$3:S$14)</f>
        <v>0</v>
      </c>
      <c r="T32" s="43">
        <f>SUMIF(Revenues!$A$3:$A$14,'Current Working'!$A$26:$A$27,Revenues!T$3:T$14)</f>
        <v>0</v>
      </c>
      <c r="U32" s="43">
        <f>SUMIF(Revenues!$A$3:$A$14,'Current Working'!$A$26:$A$27,Revenues!U$3:U$14)</f>
        <v>0</v>
      </c>
      <c r="V32" s="43">
        <f>SUMIF(Revenues!$A$3:$A$14,'Current Working'!$A$26:$A$27,Revenues!V$3:V$14)</f>
        <v>0</v>
      </c>
      <c r="W32" s="43">
        <f>SUMIF(Revenues!$A$3:$A$14,'Current Working'!$A$26:$A$27,Revenues!W$3:W$14)</f>
        <v>0</v>
      </c>
      <c r="X32" s="47">
        <f>Q32-M32</f>
        <v>119865.01</v>
      </c>
      <c r="Y32" s="48">
        <f>IFERROR(X32/L32,"-")</f>
        <v>-11986501</v>
      </c>
      <c r="Z32" s="42"/>
      <c r="AA32" s="42"/>
      <c r="AB32" s="43">
        <f ca="1">SUMIF(Revenues!$A$3:$A$13,'Current Working'!$A$26:$A$27,Revenues!Z$3:Z$11)</f>
        <v>0</v>
      </c>
      <c r="AC32" s="43">
        <f ca="1">SUMIF(Revenues!$A$3:$A$13,'Current Working'!$A$26:$A$27,Revenues!AA$3:AA$11)</f>
        <v>0</v>
      </c>
      <c r="AD32" s="43">
        <f ca="1">SUMIF(Revenues!$A$3:$A$13,'Current Working'!$A$26:$A$27,Revenues!AB$3:AB$11)</f>
        <v>0</v>
      </c>
      <c r="AE32" s="43">
        <f ca="1">SUMIF(Revenues!$A$3:$A$13,'Current Working'!$A$26:$A$27,Revenues!AC$3:AC$11)</f>
        <v>0</v>
      </c>
      <c r="AF32" s="43">
        <f ca="1">SUMIF(Revenues!$A$3:$A$13,'Current Working'!$A$26:$A$27,Revenues!AD$3:AD$11)</f>
        <v>0</v>
      </c>
      <c r="AG32" s="43">
        <f ca="1">SUMIF(Revenues!$A$3:$A$13,'Current Working'!$A$26:$A$27,Revenues!AE$3:AE$11)</f>
        <v>0</v>
      </c>
      <c r="AH32" s="43">
        <f ca="1">SUMIF(Revenues!$A$3:$A$13,'Current Working'!$A$26:$A$27,Revenues!AF$3:AF$11)</f>
        <v>0</v>
      </c>
      <c r="AI32" s="47"/>
      <c r="AJ32" s="48"/>
      <c r="AK32" s="69"/>
      <c r="AL32" s="80"/>
      <c r="AM32" s="43">
        <f>SUMIF(Revenues!$A$3:$A$13,'Current Working'!$A$26,Revenues!AI$3:AI$13)</f>
        <v>0</v>
      </c>
      <c r="AN32" s="43">
        <f>SUMIF(Revenues!$A$3:$A$13,'Current Working'!$A$26,Revenues!AJ$3:AJ$13)</f>
        <v>0</v>
      </c>
      <c r="AO32" s="43">
        <f>SUMIF(Revenues!$A$3:$A$13,'Current Working'!$A$32,Revenues!AK$3:AK$13)</f>
        <v>0</v>
      </c>
      <c r="AP32" s="43">
        <f>SUMIF(Revenues!$A$3:$A$13,'Current Working'!$A$26,Revenues!AL$3:AL$13)</f>
        <v>0</v>
      </c>
      <c r="AQ32" s="43">
        <f>SUMIF(Revenues!$A$3:$A$13,'Current Working'!$A$26,Revenues!AM$3:AM$13)</f>
        <v>0</v>
      </c>
      <c r="AR32" s="43">
        <f>SUMIF(Revenues!$A$3:$A$13,'Current Working'!$A$26,Revenues!AN$3:AN$13)</f>
        <v>0</v>
      </c>
      <c r="AS32" s="43">
        <f>SUMIF(Revenues!$A$3:$A$13,'Current Working'!$A$26,Revenues!AO$3:AO$13)</f>
        <v>0</v>
      </c>
      <c r="AT32" s="43">
        <f>SUMIF(Revenues!$A$3:$A$13,'Current Working'!$A$26,Revenues!AP$3:AP$13)</f>
        <v>0</v>
      </c>
      <c r="AU32" s="43">
        <f>SUMIF(Revenues!$A$3:$A$13,'Current Working'!$A$26,Revenues!AQ$3:AQ$13)</f>
        <v>0</v>
      </c>
      <c r="AV32" s="48" t="str">
        <f ca="1">IFERROR(AU32/AF32,"-")</f>
        <v>-</v>
      </c>
      <c r="AW32" s="69"/>
      <c r="AY32" s="43">
        <f ca="1">SUMIF(Revenues!$A$3:$A$13,'Current Working'!$A$26,Revenues!AS$3:AS$11)</f>
        <v>0</v>
      </c>
      <c r="AZ32" s="47">
        <f ca="1">+AY32-AT32</f>
        <v>0</v>
      </c>
      <c r="BA32" s="48" t="str">
        <f ca="1">IFERROR(AZ32/AM32,"-")</f>
        <v>-</v>
      </c>
      <c r="BB32" s="43">
        <f ca="1">SUMIF(Revenues!$A$3:$A$13,'Current Working'!$A$26,Revenues!AT$3:AT$11)</f>
        <v>0</v>
      </c>
      <c r="BC32" s="43">
        <f ca="1">SUMIF(Revenues!$A$3:$A$13,'Current Working'!$A$26,Revenues!AU$3:AU$11)</f>
        <v>0</v>
      </c>
      <c r="BD32" s="43">
        <f ca="1">SUMIF(Revenues!$A$3:$A$13,'Current Working'!$A$26,Revenues!AV$3:AV$11)</f>
        <v>0</v>
      </c>
      <c r="BE32" s="43">
        <f ca="1">SUMIF(Revenues!$A$3:$A$13,'Current Working'!$A$26,Revenues!AW$3:AW$11)</f>
        <v>0</v>
      </c>
      <c r="BF32" s="43">
        <f ca="1">SUMIF(Revenues!$A$3:$A$13,'Current Working'!$A$26,Revenues!AX$3:AX$11)</f>
        <v>0</v>
      </c>
      <c r="BG32" s="43">
        <f ca="1">SUMIF(Revenues!$A$3:$A$13,'Current Working'!$A$26,Revenues!AY$3:AY$11)</f>
        <v>0</v>
      </c>
      <c r="BH32" s="47">
        <f>AW32-AT32</f>
        <v>0</v>
      </c>
      <c r="BI32" s="48" t="str">
        <f>IFERROR(BH32/AR32,"-")</f>
        <v>-</v>
      </c>
      <c r="BJ32" s="69"/>
    </row>
    <row r="33" spans="1:62" s="68" customFormat="1" ht="15" customHeight="1" x14ac:dyDescent="0.25">
      <c r="A33" s="66">
        <v>14</v>
      </c>
      <c r="B33" s="40"/>
      <c r="C33" s="40"/>
      <c r="D33" s="41" t="s">
        <v>557</v>
      </c>
      <c r="E33" s="63"/>
      <c r="F33" s="43">
        <f ca="1">SUMIF(Revenues!$A$3:$A$12,'Current Working'!$A$26:$A$27,Revenues!H$3:H$11)</f>
        <v>0</v>
      </c>
      <c r="G33" s="43">
        <f ca="1">SUMIF(Revenues!$A$3:$A$12,'Current Working'!$A$26:$A$27,Revenues!I$3:I$11)</f>
        <v>0</v>
      </c>
      <c r="H33" s="43">
        <f ca="1">SUMIF(Revenues!$A$3:$A$12,'Current Working'!$A$26:$A$27,Revenues!J$3:J$11)</f>
        <v>0</v>
      </c>
      <c r="I33" s="43">
        <f ca="1">SUMIF(Revenues!$A$3:$A$12,'Current Working'!$A$26:$A$27,Revenues!K$3:K$11)</f>
        <v>0</v>
      </c>
      <c r="J33" s="43">
        <f ca="1">SUMIF(Revenues!$A$3:$A$12,'Current Working'!$A$26:$A$27,Revenues!L$3:L$11)</f>
        <v>0</v>
      </c>
      <c r="K33" s="43">
        <f ca="1">SUMIF(Revenues!$A$3:$A$12,'Current Working'!$A$26:$A$27,Revenues!M$3:M$11)</f>
        <v>0</v>
      </c>
      <c r="L33" s="43">
        <f>SUMIF(Revenues!$A$3:$A$12,'Current Working'!$A$26:$A$27,Revenues!N$3:N$14)</f>
        <v>0</v>
      </c>
      <c r="M33" s="47"/>
      <c r="N33" s="48"/>
      <c r="O33" s="42"/>
      <c r="Q33" s="43">
        <f>SUMIF(Revenues!$A$3:$A$14,'Current Working'!$A$26:$A$27,Revenues!Q$3:Q$14)</f>
        <v>0</v>
      </c>
      <c r="R33" s="43">
        <f>SUMIF(Revenues!$A$3:$A$14,'Current Working'!$A$26:$A$27,Revenues!R$3:R$14)</f>
        <v>0</v>
      </c>
      <c r="S33" s="43">
        <f>SUMIF(Revenues!$A$3:$A$14,'Current Working'!$A$26:$A$27,Revenues!S$3:S$14)</f>
        <v>0</v>
      </c>
      <c r="T33" s="43">
        <f>SUMIF(Revenues!$A$3:$A$14,'Current Working'!$A$26:$A$27,Revenues!T$3:T$14)</f>
        <v>0</v>
      </c>
      <c r="U33" s="43">
        <f>SUMIF(Revenues!$A$3:$A$14,'Current Working'!$A$26:$A$27,Revenues!U$3:U$14)</f>
        <v>0</v>
      </c>
      <c r="V33" s="43">
        <f>SUMIF(Revenues!$A$3:$A$14,'Current Working'!$A$26:$A$27,Revenues!V$3:V$14)</f>
        <v>0</v>
      </c>
      <c r="W33" s="43">
        <f>SUMIF(Revenues!$A$3:$A$14,'Current Working'!$A$26:$A$27,Revenues!W$3:W$14)</f>
        <v>0</v>
      </c>
      <c r="X33" s="47"/>
      <c r="Y33" s="48"/>
      <c r="Z33" s="42"/>
      <c r="AA33" s="42"/>
      <c r="AB33" s="43">
        <f ca="1">SUMIF(Revenues!$A$3:$A$13,'Current Working'!$A$26:$A$27,Revenues!Z$3:Z$11)</f>
        <v>0</v>
      </c>
      <c r="AC33" s="43">
        <f ca="1">SUMIF(Revenues!$A$3:$A$13,'Current Working'!$A$26:$A$27,Revenues!AA$3:AA$11)</f>
        <v>0</v>
      </c>
      <c r="AD33" s="43">
        <f ca="1">SUMIF(Revenues!$A$3:$A$13,'Current Working'!$A$26:$A$27,Revenues!AB$3:AB$11)</f>
        <v>0</v>
      </c>
      <c r="AE33" s="43">
        <f ca="1">SUMIF(Revenues!$A$3:$A$13,'Current Working'!$A$26:$A$27,Revenues!AC$3:AC$11)</f>
        <v>0</v>
      </c>
      <c r="AF33" s="43">
        <f ca="1">SUMIF(Revenues!$A$3:$A$13,'Current Working'!$A$26:$A$27,Revenues!AD$3:AD$11)</f>
        <v>0</v>
      </c>
      <c r="AG33" s="43">
        <f ca="1">SUMIF(Revenues!$A$3:$A$13,'Current Working'!$A$26:$A$27,Revenues!AE$3:AE$11)</f>
        <v>0</v>
      </c>
      <c r="AH33" s="43">
        <f ca="1">SUMIF(Revenues!$A$3:$A$13,'Current Working'!$A$26:$A$27,Revenues!AF$3:AF$11)</f>
        <v>0</v>
      </c>
      <c r="AI33" s="47"/>
      <c r="AJ33" s="48"/>
      <c r="AK33" s="69"/>
      <c r="AL33" s="80"/>
      <c r="AM33" s="82">
        <f>SUMIF(Revenues!$A$3:$A$13,'Current Working'!$A$26:$A$27,Revenues!AI$3:AI$13)</f>
        <v>0</v>
      </c>
      <c r="AN33" s="82">
        <f>SUMIF(Revenues!$A$3:$A$13,'Current Working'!$A$26:$A$27,Revenues!AJ$3:AJ$13)</f>
        <v>0</v>
      </c>
      <c r="AO33" s="82">
        <f>SUMIF(Revenues!$A$3:$A$13,'Current Working'!$A$26:$A$27,Revenues!AK$3:AK$13)</f>
        <v>0</v>
      </c>
      <c r="AP33" s="43">
        <f>SUMIF(Revenues!$A$3:$A$13,'Current Working'!$A$26:$A$27,Revenues!AL$3:AL$13)</f>
        <v>0</v>
      </c>
      <c r="AQ33" s="43">
        <f>SUMIF(Revenues!$A$3:$A$13,'Current Working'!$A$26:$A$27,Revenues!AM$3:AM$13)</f>
        <v>0</v>
      </c>
      <c r="AR33" s="43">
        <f>SUMIF(Revenues!$A$3:$A$13,'Current Working'!$A$26:$A$27,Revenues!AN$3:AN$13)</f>
        <v>0</v>
      </c>
      <c r="AS33" s="43">
        <f>SUMIF(Revenues!$A$3:$A$13,'Current Working'!$A$26:$A$27,Revenues!AO$3:AO$13)</f>
        <v>0</v>
      </c>
      <c r="AT33" s="43">
        <f>SUMIF(Revenues!$A$3:$A$13,'Current Working'!$A$26:$A$27,Revenues!AP$3:AP$13)</f>
        <v>0</v>
      </c>
      <c r="AU33" s="43">
        <f>SUMIF(Revenues!$A$3:$A$13,'Current Working'!$A$26:$A$27,Revenues!AQ$3:AQ$13)</f>
        <v>0</v>
      </c>
      <c r="AV33" s="48"/>
      <c r="AW33" s="69"/>
      <c r="AY33" s="43"/>
      <c r="AZ33" s="47"/>
      <c r="BA33" s="48"/>
      <c r="BB33" s="43"/>
      <c r="BC33" s="43"/>
      <c r="BD33" s="43"/>
      <c r="BE33" s="43"/>
      <c r="BF33" s="43"/>
      <c r="BG33" s="43"/>
      <c r="BH33" s="47"/>
      <c r="BI33" s="48"/>
      <c r="BJ33" s="69"/>
    </row>
    <row r="34" spans="1:62" s="68" customFormat="1" ht="15" customHeight="1" x14ac:dyDescent="0.25">
      <c r="A34" s="66"/>
      <c r="B34" s="40"/>
      <c r="C34" s="40" t="s">
        <v>38</v>
      </c>
      <c r="D34" s="41"/>
      <c r="E34" s="63"/>
      <c r="F34" s="77">
        <f t="shared" ref="F34:L34" ca="1" si="16">SUM(F32:F33)</f>
        <v>119865</v>
      </c>
      <c r="G34" s="77">
        <f t="shared" ca="1" si="16"/>
        <v>119865</v>
      </c>
      <c r="H34" s="77">
        <f t="shared" ca="1" si="16"/>
        <v>0</v>
      </c>
      <c r="I34" s="77">
        <f t="shared" ca="1" si="16"/>
        <v>0</v>
      </c>
      <c r="J34" s="77">
        <f t="shared" ca="1" si="16"/>
        <v>0</v>
      </c>
      <c r="K34" s="77">
        <f t="shared" ca="1" si="16"/>
        <v>-0.01</v>
      </c>
      <c r="L34" s="77">
        <f t="shared" si="16"/>
        <v>-0.01</v>
      </c>
      <c r="M34" s="47">
        <f ca="1">L34-G34</f>
        <v>-119865.01</v>
      </c>
      <c r="N34" s="48">
        <f ca="1">IFERROR(M34/G34,"-")</f>
        <v>-1.0000000834271889</v>
      </c>
      <c r="O34" s="42"/>
      <c r="Q34" s="78">
        <f t="shared" ref="Q34:W34" si="17">SUM(Q32:Q33)</f>
        <v>0</v>
      </c>
      <c r="R34" s="78">
        <f t="shared" si="17"/>
        <v>0</v>
      </c>
      <c r="S34" s="78">
        <f t="shared" si="17"/>
        <v>0</v>
      </c>
      <c r="T34" s="78">
        <f t="shared" si="17"/>
        <v>0</v>
      </c>
      <c r="U34" s="78">
        <f t="shared" si="17"/>
        <v>0</v>
      </c>
      <c r="V34" s="78">
        <f t="shared" si="17"/>
        <v>0</v>
      </c>
      <c r="W34" s="78">
        <f t="shared" si="17"/>
        <v>0</v>
      </c>
      <c r="X34" s="47">
        <f ca="1">Q34-M34</f>
        <v>119865.01</v>
      </c>
      <c r="Y34" s="48">
        <f ca="1">IFERROR(X34/L34,"-")</f>
        <v>-11986501</v>
      </c>
      <c r="Z34" s="42"/>
      <c r="AA34" s="42"/>
      <c r="AB34" s="78">
        <f t="shared" ref="AB34:AH34" ca="1" si="18">SUM(AB32:AB33)</f>
        <v>0</v>
      </c>
      <c r="AC34" s="78">
        <f t="shared" ca="1" si="18"/>
        <v>0</v>
      </c>
      <c r="AD34" s="78">
        <f t="shared" ca="1" si="18"/>
        <v>0</v>
      </c>
      <c r="AE34" s="78">
        <f t="shared" ca="1" si="18"/>
        <v>0</v>
      </c>
      <c r="AF34" s="78">
        <f t="shared" ca="1" si="18"/>
        <v>0</v>
      </c>
      <c r="AG34" s="78">
        <f t="shared" ca="1" si="18"/>
        <v>0</v>
      </c>
      <c r="AH34" s="78">
        <f t="shared" ca="1" si="18"/>
        <v>0</v>
      </c>
      <c r="AI34" s="47"/>
      <c r="AJ34" s="48"/>
      <c r="AK34" s="69"/>
      <c r="AL34" s="80"/>
      <c r="AM34" s="186">
        <f>SUM(AM32:AM33)</f>
        <v>0</v>
      </c>
      <c r="AN34" s="84">
        <f>SUM(AN32:AN33)</f>
        <v>0</v>
      </c>
      <c r="AO34" s="84"/>
      <c r="AP34" s="84">
        <f>SUM(AP32:AP33)</f>
        <v>0</v>
      </c>
      <c r="AQ34" s="84">
        <f>SUM(AQ32:AQ33)</f>
        <v>0</v>
      </c>
      <c r="AR34" s="84">
        <f>SUM(AR32:AR33)</f>
        <v>0</v>
      </c>
      <c r="AS34" s="84">
        <f>SUM(AS32:AS33)</f>
        <v>0</v>
      </c>
      <c r="AT34" s="84">
        <f>SUM(AT32:AT33)</f>
        <v>0</v>
      </c>
      <c r="AU34" s="47">
        <f ca="1">AK34-AH34</f>
        <v>0</v>
      </c>
      <c r="AV34" s="48" t="str">
        <f ca="1">IFERROR(AU34/AF34,"-")</f>
        <v>-</v>
      </c>
      <c r="AW34" s="69"/>
      <c r="AY34" s="77">
        <f ca="1">SUM(AY32:AY33)</f>
        <v>0</v>
      </c>
      <c r="AZ34" s="47">
        <f ca="1">+AY34-AT34</f>
        <v>0</v>
      </c>
      <c r="BA34" s="48" t="str">
        <f ca="1">IFERROR(AZ34/AM34,"-")</f>
        <v>-</v>
      </c>
      <c r="BB34" s="84">
        <f t="shared" ref="BB34:BG34" ca="1" si="19">SUM(BB32:BB33)</f>
        <v>0</v>
      </c>
      <c r="BC34" s="84">
        <f t="shared" ca="1" si="19"/>
        <v>0</v>
      </c>
      <c r="BD34" s="84">
        <f t="shared" ca="1" si="19"/>
        <v>0</v>
      </c>
      <c r="BE34" s="84">
        <f t="shared" ca="1" si="19"/>
        <v>0</v>
      </c>
      <c r="BF34" s="84">
        <f t="shared" ca="1" si="19"/>
        <v>0</v>
      </c>
      <c r="BG34" s="84">
        <f t="shared" ca="1" si="19"/>
        <v>0</v>
      </c>
      <c r="BH34" s="47">
        <f>AW34-AT34</f>
        <v>0</v>
      </c>
      <c r="BI34" s="48" t="str">
        <f>IFERROR(BH34/AR34,"-")</f>
        <v>-</v>
      </c>
      <c r="BJ34" s="69"/>
    </row>
    <row r="35" spans="1:62" s="68" customFormat="1" ht="15" customHeight="1" x14ac:dyDescent="0.25">
      <c r="A35" s="66"/>
      <c r="B35" s="40"/>
      <c r="C35" s="40"/>
      <c r="D35" s="41"/>
      <c r="E35" s="63"/>
      <c r="F35" s="186"/>
      <c r="G35" s="186"/>
      <c r="H35" s="186"/>
      <c r="I35" s="186"/>
      <c r="J35" s="186"/>
      <c r="K35" s="186"/>
      <c r="L35" s="186"/>
      <c r="M35" s="47"/>
      <c r="N35" s="48"/>
      <c r="O35" s="42"/>
      <c r="Q35" s="125"/>
      <c r="R35" s="125"/>
      <c r="S35" s="125"/>
      <c r="T35" s="125"/>
      <c r="U35" s="125"/>
      <c r="V35" s="125"/>
      <c r="W35" s="125"/>
      <c r="X35" s="47"/>
      <c r="Y35" s="48"/>
      <c r="Z35" s="42"/>
      <c r="AA35" s="42"/>
      <c r="AB35" s="125"/>
      <c r="AC35" s="125"/>
      <c r="AD35" s="125"/>
      <c r="AE35" s="125"/>
      <c r="AF35" s="125"/>
      <c r="AG35" s="125"/>
      <c r="AH35" s="125"/>
      <c r="AI35" s="47"/>
      <c r="AJ35" s="48"/>
      <c r="AK35" s="69"/>
      <c r="AL35" s="80"/>
      <c r="AM35" s="186"/>
      <c r="AN35" s="84"/>
      <c r="AO35" s="84"/>
      <c r="AP35" s="84"/>
      <c r="AQ35" s="84"/>
      <c r="AR35" s="84"/>
      <c r="AS35" s="84"/>
      <c r="AT35" s="84"/>
      <c r="AU35" s="47"/>
      <c r="AV35" s="48"/>
      <c r="AW35" s="69"/>
      <c r="AY35" s="186"/>
      <c r="AZ35" s="47"/>
      <c r="BA35" s="48"/>
      <c r="BB35" s="84"/>
      <c r="BC35" s="84"/>
      <c r="BD35" s="84"/>
      <c r="BE35" s="84"/>
      <c r="BF35" s="84"/>
      <c r="BG35" s="84"/>
      <c r="BH35" s="47"/>
      <c r="BI35" s="48"/>
      <c r="BJ35" s="69"/>
    </row>
    <row r="36" spans="1:62" s="68" customFormat="1" x14ac:dyDescent="0.25">
      <c r="A36" s="66"/>
      <c r="B36" s="40" t="s">
        <v>39</v>
      </c>
      <c r="C36" s="40"/>
      <c r="D36" s="76"/>
      <c r="E36" s="63"/>
      <c r="F36" s="85">
        <f ca="1">+F14-F23</f>
        <v>-118167</v>
      </c>
      <c r="G36" s="84">
        <f ca="1">+G14-G23</f>
        <v>-598865</v>
      </c>
      <c r="H36" s="63"/>
      <c r="I36" s="63"/>
      <c r="J36" s="63"/>
      <c r="K36" s="63"/>
      <c r="L36" s="84">
        <f>+L14-L23</f>
        <v>-88584.219999999739</v>
      </c>
      <c r="M36" s="84">
        <f ca="1">+M14-M23</f>
        <v>510280.78000000026</v>
      </c>
      <c r="N36" s="63"/>
      <c r="O36" s="42"/>
      <c r="Q36" s="84">
        <f t="shared" ref="Q36:V36" si="20">+Q14-Q23</f>
        <v>-391153</v>
      </c>
      <c r="R36" s="84">
        <f t="shared" si="20"/>
        <v>-799555</v>
      </c>
      <c r="S36" s="84">
        <f t="shared" si="20"/>
        <v>0</v>
      </c>
      <c r="T36" s="84">
        <f t="shared" si="20"/>
        <v>0</v>
      </c>
      <c r="U36" s="84">
        <f t="shared" si="20"/>
        <v>0</v>
      </c>
      <c r="V36" s="84">
        <f t="shared" si="20"/>
        <v>-2806779.87</v>
      </c>
      <c r="W36" s="84">
        <f>+W14+W29-W23</f>
        <v>-628059.87000000011</v>
      </c>
      <c r="X36" s="63"/>
      <c r="Y36" s="64"/>
      <c r="Z36" s="42"/>
      <c r="AA36" s="42"/>
      <c r="AB36" s="85">
        <f ca="1">+AB14-AB23</f>
        <v>75337</v>
      </c>
      <c r="AC36" s="84">
        <f ca="1">+AC14-AC23</f>
        <v>-67141</v>
      </c>
      <c r="AD36" s="84">
        <f ca="1">+AD14-AD23</f>
        <v>0</v>
      </c>
      <c r="AE36" s="84">
        <f ca="1">+AE14-AE23</f>
        <v>0</v>
      </c>
      <c r="AF36" s="84">
        <f ca="1">+AF14-AF23</f>
        <v>0</v>
      </c>
      <c r="AG36" s="63"/>
      <c r="AH36" s="84">
        <f ca="1">+AH14+AH29-AH23</f>
        <v>-1455404.51</v>
      </c>
      <c r="AI36" s="63"/>
      <c r="AJ36" s="64"/>
      <c r="AK36" s="69"/>
      <c r="AL36" s="80"/>
      <c r="AM36" s="84">
        <f t="shared" ref="AM36:AO36" si="21">+AM14+AM29-AM23</f>
        <v>-253572</v>
      </c>
      <c r="AN36" s="84">
        <f>+AN14+AN29-AN23</f>
        <v>-901561</v>
      </c>
      <c r="AO36" s="84">
        <f t="shared" si="21"/>
        <v>-16382</v>
      </c>
      <c r="AP36" s="84">
        <f t="shared" ref="AP36:AV36" si="22">+AP14-AP23</f>
        <v>-590330.62999999989</v>
      </c>
      <c r="AQ36" s="84">
        <f t="shared" si="22"/>
        <v>0</v>
      </c>
      <c r="AR36" s="84">
        <f t="shared" si="22"/>
        <v>0</v>
      </c>
      <c r="AS36" s="84">
        <f t="shared" si="22"/>
        <v>0</v>
      </c>
      <c r="AT36" s="84">
        <f t="shared" si="22"/>
        <v>0</v>
      </c>
      <c r="AU36" s="84">
        <f t="shared" si="22"/>
        <v>574061</v>
      </c>
      <c r="AV36" s="84">
        <f t="shared" si="22"/>
        <v>-8.8482711964051441E-2</v>
      </c>
      <c r="AW36" s="69"/>
      <c r="AY36" s="85">
        <f ca="1">+AY14-AY23</f>
        <v>0</v>
      </c>
      <c r="AZ36" s="63"/>
      <c r="BA36" s="64"/>
      <c r="BB36" s="84">
        <f ca="1">+BB14-BB23</f>
        <v>0</v>
      </c>
      <c r="BC36" s="84">
        <f ca="1">+BC14-BC23</f>
        <v>0</v>
      </c>
      <c r="BD36" s="84">
        <f ca="1">+BD14-BD23</f>
        <v>0</v>
      </c>
      <c r="BE36" s="84">
        <f ca="1">+BE14-BE23</f>
        <v>0</v>
      </c>
      <c r="BF36" s="63"/>
      <c r="BG36" s="84">
        <f ca="1">+BG14-BG23</f>
        <v>0</v>
      </c>
      <c r="BH36" s="63"/>
      <c r="BI36" s="64"/>
      <c r="BJ36" s="69"/>
    </row>
    <row r="37" spans="1:62" x14ac:dyDescent="0.25">
      <c r="B37" s="27"/>
      <c r="C37" s="27"/>
      <c r="D37" s="53"/>
      <c r="E37" s="29"/>
      <c r="F37" s="30"/>
      <c r="G37" s="29"/>
      <c r="H37" s="29"/>
      <c r="I37" s="29"/>
      <c r="J37" s="86"/>
      <c r="K37" s="86"/>
      <c r="L37" s="29"/>
      <c r="M37" s="86"/>
      <c r="N37" s="29"/>
      <c r="O37" s="29"/>
      <c r="Q37" s="29"/>
      <c r="R37" s="29"/>
      <c r="S37" s="29"/>
      <c r="T37" s="29"/>
      <c r="U37" s="86"/>
      <c r="V37" s="86"/>
      <c r="W37" s="29"/>
      <c r="X37" s="81"/>
      <c r="Y37" s="63"/>
      <c r="Z37" s="63"/>
      <c r="AA37" s="63"/>
      <c r="AB37" s="65"/>
      <c r="AC37" s="29"/>
      <c r="AD37" s="29"/>
      <c r="AE37" s="29"/>
      <c r="AF37" s="86"/>
      <c r="AG37" s="86"/>
      <c r="AH37" s="29"/>
      <c r="AI37" s="81"/>
      <c r="AJ37" s="63"/>
      <c r="AL37" s="15"/>
      <c r="AM37" s="65"/>
      <c r="AN37" s="29"/>
      <c r="AO37" s="29"/>
      <c r="AP37" s="29"/>
      <c r="AQ37" s="29"/>
      <c r="AR37" s="86"/>
      <c r="AS37" s="86"/>
      <c r="AT37" s="29"/>
      <c r="AU37" s="81"/>
      <c r="AV37" s="63"/>
      <c r="AY37" s="65"/>
      <c r="AZ37" s="81"/>
      <c r="BA37" s="63"/>
      <c r="BB37" s="29"/>
      <c r="BC37" s="29"/>
      <c r="BD37" s="29"/>
      <c r="BE37" s="86"/>
      <c r="BF37" s="86"/>
      <c r="BG37" s="29"/>
      <c r="BH37" s="81"/>
      <c r="BI37" s="63"/>
    </row>
    <row r="38" spans="1:62" ht="15.75" thickBot="1" x14ac:dyDescent="0.3">
      <c r="B38" s="32" t="s">
        <v>40</v>
      </c>
      <c r="C38" s="32"/>
      <c r="D38" s="87"/>
      <c r="E38" s="33"/>
      <c r="F38" s="88">
        <f ca="1">+F8+F36</f>
        <v>2956473.69</v>
      </c>
      <c r="G38" s="89">
        <f ca="1">+G8+G36</f>
        <v>2475775.69</v>
      </c>
      <c r="H38" s="33"/>
      <c r="I38" s="33"/>
      <c r="J38" s="33"/>
      <c r="K38" s="33"/>
      <c r="L38" s="89">
        <f>+L8+L36</f>
        <v>1127492.3300000003</v>
      </c>
      <c r="M38" s="29"/>
      <c r="N38" s="90"/>
      <c r="O38" s="33"/>
      <c r="Q38" s="89">
        <f t="shared" ref="Q38:W38" si="23">+Q8+Q36</f>
        <v>736339.33000000031</v>
      </c>
      <c r="R38" s="89">
        <f t="shared" si="23"/>
        <v>327937.33000000031</v>
      </c>
      <c r="S38" s="89">
        <f t="shared" si="23"/>
        <v>0</v>
      </c>
      <c r="T38" s="89">
        <f t="shared" si="23"/>
        <v>0</v>
      </c>
      <c r="U38" s="89">
        <f t="shared" si="23"/>
        <v>0</v>
      </c>
      <c r="V38" s="89">
        <f t="shared" si="23"/>
        <v>-2806779.87</v>
      </c>
      <c r="W38" s="89">
        <f t="shared" si="23"/>
        <v>499432.4600000002</v>
      </c>
      <c r="X38" s="63"/>
      <c r="Y38" s="91"/>
      <c r="Z38" s="92"/>
      <c r="AA38" s="92"/>
      <c r="AB38" s="93">
        <f ca="1">+AB8+AB36</f>
        <v>574769.4600000002</v>
      </c>
      <c r="AC38" s="89">
        <f ca="1">+AC8+AC36</f>
        <v>432291.4600000002</v>
      </c>
      <c r="AD38" s="89">
        <f ca="1">+AD8+AD36</f>
        <v>0</v>
      </c>
      <c r="AE38" s="89">
        <f ca="1">+AE8+AE36</f>
        <v>0</v>
      </c>
      <c r="AF38" s="89">
        <f ca="1">+AF8+AF36</f>
        <v>0</v>
      </c>
      <c r="AG38" s="33"/>
      <c r="AH38" s="89">
        <f ca="1">+AH8+AH36</f>
        <v>-955972.04999999981</v>
      </c>
      <c r="AI38" s="63"/>
      <c r="AJ38" s="91"/>
      <c r="AL38" s="15"/>
      <c r="AM38" s="93">
        <f t="shared" ref="AM38:AT38" ca="1" si="24">+AM8+AM36</f>
        <v>-1209544.0499999998</v>
      </c>
      <c r="AN38" s="89">
        <f t="shared" ca="1" si="24"/>
        <v>-1857533.0499999998</v>
      </c>
      <c r="AO38" s="89">
        <f t="shared" ca="1" si="24"/>
        <v>-972354.04999999981</v>
      </c>
      <c r="AP38" s="89">
        <f t="shared" si="24"/>
        <v>-590330.62999999989</v>
      </c>
      <c r="AQ38" s="89">
        <f t="shared" si="24"/>
        <v>0</v>
      </c>
      <c r="AR38" s="89">
        <f t="shared" si="24"/>
        <v>0</v>
      </c>
      <c r="AS38" s="89">
        <f t="shared" si="24"/>
        <v>0</v>
      </c>
      <c r="AT38" s="89">
        <f t="shared" ca="1" si="24"/>
        <v>-955972.04999999981</v>
      </c>
      <c r="AU38" s="63"/>
      <c r="AV38" s="91"/>
      <c r="AY38" s="93">
        <f ca="1">+AY8+AY36</f>
        <v>-955972.04999999981</v>
      </c>
      <c r="AZ38" s="63"/>
      <c r="BA38" s="91"/>
      <c r="BB38" s="89">
        <f t="shared" ref="BB38:BG38" ca="1" si="25">+BB8+BB36</f>
        <v>0</v>
      </c>
      <c r="BC38" s="89">
        <f t="shared" ca="1" si="25"/>
        <v>0</v>
      </c>
      <c r="BD38" s="89">
        <f t="shared" ca="1" si="25"/>
        <v>0</v>
      </c>
      <c r="BE38" s="89">
        <f t="shared" ca="1" si="25"/>
        <v>0</v>
      </c>
      <c r="BF38" s="89">
        <f t="shared" si="25"/>
        <v>0</v>
      </c>
      <c r="BG38" s="89">
        <f t="shared" ca="1" si="25"/>
        <v>-955972.04999999981</v>
      </c>
      <c r="BH38" s="63"/>
      <c r="BI38" s="91"/>
    </row>
    <row r="39" spans="1:62" ht="15.75" thickTop="1" x14ac:dyDescent="0.25">
      <c r="B39" s="27"/>
      <c r="C39" s="27"/>
      <c r="D39" s="94"/>
      <c r="E39" s="29"/>
      <c r="F39" s="30"/>
      <c r="G39" s="29"/>
      <c r="H39" s="29"/>
      <c r="I39" s="29"/>
      <c r="J39" s="29"/>
      <c r="K39" s="29"/>
      <c r="L39" s="29"/>
      <c r="M39" s="29"/>
      <c r="N39" s="29"/>
      <c r="O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C39" s="29"/>
      <c r="AD39" s="29"/>
      <c r="AE39" s="29"/>
      <c r="AF39" s="29"/>
      <c r="AG39" s="29"/>
      <c r="AH39" s="29"/>
      <c r="AL39" s="15"/>
      <c r="AN39" s="29"/>
      <c r="AO39" s="29"/>
      <c r="AP39" s="29"/>
      <c r="AQ39" s="29"/>
      <c r="AR39" s="29"/>
      <c r="AS39" s="29"/>
      <c r="AT39" s="29"/>
      <c r="BB39" s="29"/>
      <c r="BC39" s="29"/>
      <c r="BD39" s="29"/>
      <c r="BE39" s="29"/>
      <c r="BF39" s="29"/>
      <c r="BG39" s="29"/>
    </row>
    <row r="40" spans="1:62" outlineLevel="1" x14ac:dyDescent="0.25">
      <c r="F40" s="95"/>
      <c r="G40" s="92"/>
      <c r="H40" s="92"/>
      <c r="I40" s="92"/>
      <c r="J40" s="92"/>
      <c r="K40" s="92"/>
      <c r="L40" s="96"/>
      <c r="M40" s="92"/>
      <c r="N40" s="92"/>
      <c r="O40" s="92"/>
      <c r="Q40" s="92"/>
      <c r="R40" s="92"/>
      <c r="S40" s="92"/>
      <c r="T40" s="92"/>
      <c r="U40" s="92"/>
      <c r="V40" s="92"/>
      <c r="W40" s="97"/>
      <c r="X40" s="92"/>
      <c r="Y40" s="92"/>
      <c r="Z40" s="92"/>
      <c r="AA40" s="92"/>
      <c r="AC40" s="98"/>
      <c r="AD40" s="98"/>
      <c r="AE40" s="98"/>
      <c r="AF40" s="98"/>
      <c r="AG40" s="98"/>
      <c r="AH40" s="99"/>
      <c r="AI40" s="15"/>
      <c r="AJ40" s="15"/>
      <c r="AK40" s="15"/>
      <c r="AL40" s="15"/>
      <c r="AM40" s="100"/>
      <c r="AN40" s="92"/>
      <c r="AO40" s="92"/>
      <c r="AP40" s="92"/>
      <c r="AQ40" s="92"/>
      <c r="AR40" s="92"/>
      <c r="AS40" s="92"/>
      <c r="AT40" s="97" t="s">
        <v>41</v>
      </c>
      <c r="BB40" s="92"/>
      <c r="BC40" s="92"/>
      <c r="BD40" s="92"/>
      <c r="BE40" s="92"/>
      <c r="BF40" s="92"/>
      <c r="BG40" s="97"/>
    </row>
    <row r="41" spans="1:62" outlineLevel="1" x14ac:dyDescent="0.25">
      <c r="F41" s="95"/>
      <c r="G41" s="92"/>
      <c r="H41" s="92"/>
      <c r="I41" s="92"/>
      <c r="J41" s="92"/>
      <c r="K41" s="92"/>
      <c r="L41" s="92"/>
      <c r="M41" s="92"/>
      <c r="N41" s="92"/>
      <c r="O41" s="92"/>
      <c r="Q41" s="92">
        <v>0</v>
      </c>
      <c r="R41" s="92"/>
      <c r="S41" s="92"/>
      <c r="T41" s="92"/>
      <c r="U41" s="92"/>
      <c r="V41" s="92"/>
      <c r="W41" s="101"/>
      <c r="X41" s="92"/>
      <c r="Y41" s="92"/>
      <c r="Z41" s="92"/>
      <c r="AA41" s="92"/>
      <c r="AB41" s="102">
        <v>0</v>
      </c>
      <c r="AC41" s="98"/>
      <c r="AD41" s="98"/>
      <c r="AE41" s="98"/>
      <c r="AF41" s="98"/>
      <c r="AG41" s="98"/>
      <c r="AH41" s="103"/>
      <c r="AI41" s="15"/>
      <c r="AJ41" s="15"/>
      <c r="AK41" s="15"/>
      <c r="AL41" s="15"/>
      <c r="AM41" s="104"/>
      <c r="AN41" s="92"/>
      <c r="AO41" s="92"/>
      <c r="AP41" s="92"/>
      <c r="AQ41" s="92"/>
      <c r="AR41" s="92"/>
      <c r="AS41" s="92"/>
      <c r="AT41" s="101" t="s">
        <v>42</v>
      </c>
      <c r="AY41" s="102">
        <v>0</v>
      </c>
      <c r="BB41" s="92"/>
      <c r="BC41" s="92"/>
      <c r="BD41" s="92"/>
      <c r="BE41" s="92"/>
      <c r="BF41" s="92"/>
      <c r="BG41" s="101"/>
    </row>
    <row r="42" spans="1:62" outlineLevel="1" x14ac:dyDescent="0.25">
      <c r="F42" s="105"/>
      <c r="G42" s="106"/>
      <c r="H42" s="92"/>
      <c r="I42" s="92"/>
      <c r="J42" s="92"/>
      <c r="K42" s="92"/>
      <c r="L42" s="92"/>
      <c r="M42" s="92"/>
      <c r="N42" s="92"/>
      <c r="O42" s="92"/>
      <c r="Q42" s="107">
        <v>0</v>
      </c>
      <c r="R42" s="106"/>
      <c r="S42" s="92"/>
      <c r="T42" s="92"/>
      <c r="U42" s="92"/>
      <c r="V42" s="92"/>
      <c r="W42" s="101"/>
      <c r="X42" s="92"/>
      <c r="Y42" s="92"/>
      <c r="Z42" s="92"/>
      <c r="AA42" s="92"/>
      <c r="AB42" s="108">
        <v>0</v>
      </c>
      <c r="AC42" s="109"/>
      <c r="AD42" s="98"/>
      <c r="AE42" s="98"/>
      <c r="AF42" s="98"/>
      <c r="AG42" s="98"/>
      <c r="AH42" s="103"/>
      <c r="AI42" s="15"/>
      <c r="AJ42" s="15"/>
      <c r="AK42" s="15"/>
      <c r="AL42" s="15"/>
      <c r="AM42" s="104"/>
      <c r="AN42" s="106"/>
      <c r="AO42" s="106"/>
      <c r="AP42" s="92"/>
      <c r="AQ42" s="92"/>
      <c r="AR42" s="92"/>
      <c r="AS42" s="92"/>
      <c r="AT42" s="101" t="s">
        <v>43</v>
      </c>
      <c r="AY42" s="108">
        <v>0</v>
      </c>
      <c r="BB42" s="106"/>
      <c r="BC42" s="92"/>
      <c r="BD42" s="92"/>
      <c r="BE42" s="92"/>
      <c r="BF42" s="92"/>
      <c r="BG42" s="101"/>
    </row>
    <row r="43" spans="1:62" outlineLevel="1" x14ac:dyDescent="0.25">
      <c r="F43" s="105"/>
      <c r="G43" s="106"/>
      <c r="H43" s="92"/>
      <c r="I43" s="92"/>
      <c r="J43" s="92"/>
      <c r="K43" s="92"/>
      <c r="L43" s="92"/>
      <c r="M43" s="92"/>
      <c r="N43" s="92"/>
      <c r="O43" s="92"/>
      <c r="Q43" s="106">
        <f>SUM(Q41:Q42)</f>
        <v>0</v>
      </c>
      <c r="R43" s="106"/>
      <c r="S43" s="92"/>
      <c r="T43" s="92"/>
      <c r="U43" s="92"/>
      <c r="V43" s="92"/>
      <c r="W43" s="110"/>
      <c r="X43" s="92"/>
      <c r="Y43" s="92"/>
      <c r="Z43" s="92"/>
      <c r="AA43" s="92"/>
      <c r="AB43" s="102">
        <f>SUM(AB41:AB42)</f>
        <v>0</v>
      </c>
      <c r="AC43" s="109"/>
      <c r="AD43" s="98"/>
      <c r="AE43" s="98"/>
      <c r="AF43" s="98"/>
      <c r="AG43" s="98"/>
      <c r="AH43" s="111"/>
      <c r="AI43" s="15"/>
      <c r="AJ43" s="15"/>
      <c r="AK43" s="15"/>
      <c r="AL43" s="15"/>
      <c r="AM43" s="104"/>
      <c r="AN43" s="106"/>
      <c r="AO43" s="106"/>
      <c r="AP43" s="92"/>
      <c r="AQ43" s="92"/>
      <c r="AR43" s="92"/>
      <c r="AS43" s="92"/>
      <c r="AT43" s="110" t="s">
        <v>44</v>
      </c>
      <c r="AY43" s="102">
        <f>SUM(AY41:AY42)</f>
        <v>0</v>
      </c>
      <c r="BB43" s="106"/>
      <c r="BC43" s="92"/>
      <c r="BD43" s="92"/>
      <c r="BE43" s="92"/>
      <c r="BF43" s="92"/>
      <c r="BG43" s="110"/>
    </row>
    <row r="44" spans="1:62" outlineLevel="1" x14ac:dyDescent="0.25">
      <c r="F44" s="105"/>
      <c r="G44" s="106"/>
      <c r="H44" s="92"/>
      <c r="I44" s="92"/>
      <c r="J44" s="92"/>
      <c r="K44" s="92"/>
      <c r="L44" s="92"/>
      <c r="M44" s="92"/>
      <c r="N44" s="92"/>
      <c r="O44" s="92"/>
      <c r="Q44" s="106"/>
      <c r="R44" s="106"/>
      <c r="S44" s="92"/>
      <c r="T44" s="92"/>
      <c r="U44" s="92"/>
      <c r="V44" s="92"/>
      <c r="W44" s="110"/>
      <c r="X44" s="92"/>
      <c r="Y44" s="92"/>
      <c r="Z44" s="92"/>
      <c r="AA44" s="92"/>
      <c r="AB44" s="102"/>
      <c r="AC44" s="109"/>
      <c r="AD44" s="98"/>
      <c r="AE44" s="98"/>
      <c r="AF44" s="98"/>
      <c r="AG44" s="98"/>
      <c r="AH44" s="111"/>
      <c r="AI44" s="15"/>
      <c r="AJ44" s="15"/>
      <c r="AK44" s="15"/>
      <c r="AL44" s="15"/>
      <c r="AM44" s="104"/>
      <c r="AN44" s="106"/>
      <c r="AO44" s="106"/>
      <c r="AP44" s="92"/>
      <c r="AQ44" s="92"/>
      <c r="AR44" s="92"/>
      <c r="AS44" s="92"/>
      <c r="AT44" s="110"/>
      <c r="AY44" s="102"/>
      <c r="BB44" s="106"/>
      <c r="BC44" s="92"/>
      <c r="BD44" s="92"/>
      <c r="BE44" s="92"/>
      <c r="BF44" s="92"/>
      <c r="BG44" s="110"/>
    </row>
    <row r="45" spans="1:62" outlineLevel="1" x14ac:dyDescent="0.25">
      <c r="F45" s="105"/>
      <c r="G45" s="106"/>
      <c r="H45" s="92"/>
      <c r="I45" s="92"/>
      <c r="J45" s="92"/>
      <c r="K45" s="92"/>
      <c r="L45" s="92"/>
      <c r="M45" s="92"/>
      <c r="N45" s="92"/>
      <c r="O45" s="92"/>
      <c r="Q45" s="106"/>
      <c r="R45" s="106"/>
      <c r="S45" s="92"/>
      <c r="T45" s="92"/>
      <c r="U45" s="92"/>
      <c r="V45" s="92"/>
      <c r="W45" s="97"/>
      <c r="X45" s="92"/>
      <c r="Y45" s="92"/>
      <c r="Z45" s="92"/>
      <c r="AA45" s="92"/>
      <c r="AB45" s="102"/>
      <c r="AC45" s="109"/>
      <c r="AD45" s="98"/>
      <c r="AE45" s="98"/>
      <c r="AF45" s="98"/>
      <c r="AG45" s="98"/>
      <c r="AH45" s="99"/>
      <c r="AI45" s="15"/>
      <c r="AJ45" s="15"/>
      <c r="AK45" s="15"/>
      <c r="AL45" s="15"/>
      <c r="AM45" s="104"/>
      <c r="AN45" s="106"/>
      <c r="AO45" s="106"/>
      <c r="AP45" s="92"/>
      <c r="AQ45" s="92"/>
      <c r="AR45" s="92"/>
      <c r="AS45" s="92"/>
      <c r="AT45" s="97" t="s">
        <v>45</v>
      </c>
      <c r="AY45" s="102"/>
      <c r="BB45" s="106"/>
      <c r="BC45" s="92"/>
      <c r="BD45" s="92"/>
      <c r="BE45" s="92"/>
      <c r="BF45" s="92"/>
      <c r="BG45" s="97"/>
    </row>
    <row r="46" spans="1:62" outlineLevel="1" x14ac:dyDescent="0.25">
      <c r="F46" s="105"/>
      <c r="G46" s="106"/>
      <c r="H46" s="92"/>
      <c r="I46" s="92"/>
      <c r="J46" s="92"/>
      <c r="K46" s="92"/>
      <c r="L46" s="92"/>
      <c r="M46" s="92"/>
      <c r="N46" s="92"/>
      <c r="O46" s="92"/>
      <c r="Q46" s="106">
        <v>0</v>
      </c>
      <c r="R46" s="106"/>
      <c r="S46" s="92"/>
      <c r="T46" s="92"/>
      <c r="U46" s="92"/>
      <c r="V46" s="92"/>
      <c r="W46" s="112"/>
      <c r="X46" s="92"/>
      <c r="Y46" s="92"/>
      <c r="Z46" s="92"/>
      <c r="AA46" s="92"/>
      <c r="AB46" s="102">
        <v>0</v>
      </c>
      <c r="AC46" s="109"/>
      <c r="AD46" s="98"/>
      <c r="AE46" s="98"/>
      <c r="AF46" s="98"/>
      <c r="AG46" s="98"/>
      <c r="AH46" s="113"/>
      <c r="AI46" s="15"/>
      <c r="AJ46" s="15"/>
      <c r="AK46" s="15"/>
      <c r="AL46" s="15"/>
      <c r="AM46" s="104"/>
      <c r="AN46" s="106"/>
      <c r="AO46" s="106"/>
      <c r="AP46" s="92"/>
      <c r="AQ46" s="92"/>
      <c r="AR46" s="92"/>
      <c r="AS46" s="92"/>
      <c r="AT46" s="112" t="s">
        <v>46</v>
      </c>
      <c r="AY46" s="102">
        <v>0</v>
      </c>
      <c r="BB46" s="106"/>
      <c r="BC46" s="92"/>
      <c r="BD46" s="92"/>
      <c r="BE46" s="92"/>
      <c r="BF46" s="92"/>
      <c r="BG46" s="112"/>
    </row>
    <row r="47" spans="1:62" outlineLevel="1" x14ac:dyDescent="0.25">
      <c r="F47" s="105"/>
      <c r="G47" s="106"/>
      <c r="H47" s="92"/>
      <c r="I47" s="92"/>
      <c r="J47" s="92"/>
      <c r="K47" s="92"/>
      <c r="L47" s="92"/>
      <c r="M47" s="92"/>
      <c r="N47" s="92"/>
      <c r="O47" s="92"/>
      <c r="Q47" s="107">
        <v>0</v>
      </c>
      <c r="R47" s="106"/>
      <c r="S47" s="92"/>
      <c r="T47" s="92"/>
      <c r="U47" s="92"/>
      <c r="V47" s="92"/>
      <c r="W47" s="112"/>
      <c r="X47" s="92"/>
      <c r="Y47" s="92"/>
      <c r="Z47" s="92"/>
      <c r="AA47" s="92"/>
      <c r="AB47" s="108">
        <v>0</v>
      </c>
      <c r="AC47" s="109"/>
      <c r="AD47" s="98"/>
      <c r="AE47" s="98"/>
      <c r="AF47" s="98"/>
      <c r="AG47" s="98"/>
      <c r="AH47" s="113"/>
      <c r="AI47" s="15"/>
      <c r="AJ47" s="15"/>
      <c r="AK47" s="15"/>
      <c r="AL47" s="15"/>
      <c r="AM47" s="104"/>
      <c r="AN47" s="106"/>
      <c r="AO47" s="106"/>
      <c r="AP47" s="92"/>
      <c r="AQ47" s="92"/>
      <c r="AR47" s="92"/>
      <c r="AS47" s="92"/>
      <c r="AT47" s="112" t="s">
        <v>47</v>
      </c>
      <c r="AY47" s="108">
        <v>0</v>
      </c>
      <c r="BB47" s="106"/>
      <c r="BC47" s="92"/>
      <c r="BD47" s="92"/>
      <c r="BE47" s="92"/>
      <c r="BF47" s="92"/>
      <c r="BG47" s="112"/>
    </row>
    <row r="48" spans="1:62" outlineLevel="1" x14ac:dyDescent="0.25">
      <c r="F48" s="105"/>
      <c r="G48" s="106"/>
      <c r="H48" s="92"/>
      <c r="I48" s="92"/>
      <c r="J48" s="92"/>
      <c r="K48" s="92"/>
      <c r="L48" s="92"/>
      <c r="M48" s="92"/>
      <c r="N48" s="92"/>
      <c r="O48" s="92"/>
      <c r="Q48" s="106">
        <v>0</v>
      </c>
      <c r="R48" s="106"/>
      <c r="S48" s="92"/>
      <c r="T48" s="92"/>
      <c r="U48" s="92"/>
      <c r="V48" s="92"/>
      <c r="W48" s="110"/>
      <c r="X48" s="92"/>
      <c r="Y48" s="92"/>
      <c r="Z48" s="92"/>
      <c r="AA48" s="92"/>
      <c r="AB48" s="102">
        <f>SUM(AB46:AB47)</f>
        <v>0</v>
      </c>
      <c r="AC48" s="109"/>
      <c r="AD48" s="98"/>
      <c r="AE48" s="98"/>
      <c r="AF48" s="98"/>
      <c r="AG48" s="98"/>
      <c r="AH48" s="111"/>
      <c r="AI48" s="15"/>
      <c r="AJ48" s="15"/>
      <c r="AK48" s="15"/>
      <c r="AL48" s="15"/>
      <c r="AM48" s="104"/>
      <c r="AN48" s="106"/>
      <c r="AO48" s="106"/>
      <c r="AP48" s="92"/>
      <c r="AQ48" s="92"/>
      <c r="AR48" s="92"/>
      <c r="AS48" s="92"/>
      <c r="AT48" s="110" t="s">
        <v>48</v>
      </c>
      <c r="AY48" s="102">
        <f>SUM(AY46:AY47)</f>
        <v>0</v>
      </c>
      <c r="BB48" s="106"/>
      <c r="BC48" s="92"/>
      <c r="BD48" s="92"/>
      <c r="BE48" s="92"/>
      <c r="BF48" s="92"/>
      <c r="BG48" s="110"/>
    </row>
    <row r="49" spans="2:59" outlineLevel="1" x14ac:dyDescent="0.25">
      <c r="F49" s="95"/>
      <c r="G49" s="92"/>
      <c r="H49" s="92"/>
      <c r="I49" s="92"/>
      <c r="J49" s="92"/>
      <c r="K49" s="92"/>
      <c r="L49" s="92"/>
      <c r="M49" s="92"/>
      <c r="N49" s="92"/>
      <c r="O49" s="92"/>
      <c r="Q49" s="92"/>
      <c r="R49" s="92"/>
      <c r="S49" s="92"/>
      <c r="T49" s="92"/>
      <c r="U49" s="92"/>
      <c r="V49" s="92"/>
      <c r="W49" s="114"/>
      <c r="X49" s="92"/>
      <c r="Y49" s="92"/>
      <c r="Z49" s="92"/>
      <c r="AA49" s="92"/>
      <c r="AB49" s="102"/>
      <c r="AC49" s="98"/>
      <c r="AD49" s="98"/>
      <c r="AE49" s="98"/>
      <c r="AF49" s="98"/>
      <c r="AG49" s="98"/>
      <c r="AH49" s="115"/>
      <c r="AI49" s="15"/>
      <c r="AJ49" s="15"/>
      <c r="AK49" s="15"/>
      <c r="AL49" s="15"/>
      <c r="AM49" s="104"/>
      <c r="AN49" s="92"/>
      <c r="AO49" s="92"/>
      <c r="AP49" s="92"/>
      <c r="AQ49" s="92"/>
      <c r="AR49" s="92"/>
      <c r="AS49" s="92"/>
      <c r="AT49" s="114"/>
      <c r="AY49" s="102"/>
      <c r="BB49" s="92"/>
      <c r="BC49" s="92"/>
      <c r="BD49" s="92"/>
      <c r="BE49" s="92"/>
      <c r="BF49" s="92"/>
      <c r="BG49" s="114"/>
    </row>
    <row r="50" spans="2:59" ht="15.75" outlineLevel="1" thickBot="1" x14ac:dyDescent="0.3">
      <c r="F50" s="95"/>
      <c r="G50" s="92"/>
      <c r="H50" s="92"/>
      <c r="I50" s="92"/>
      <c r="J50" s="92"/>
      <c r="K50" s="92"/>
      <c r="L50" s="92"/>
      <c r="M50" s="92"/>
      <c r="N50" s="92"/>
      <c r="O50" s="92"/>
      <c r="Q50" s="116">
        <f>Q23</f>
        <v>2669873</v>
      </c>
      <c r="R50" s="92"/>
      <c r="S50" s="92"/>
      <c r="T50" s="92"/>
      <c r="U50" s="92"/>
      <c r="V50" s="92"/>
      <c r="W50" s="114"/>
      <c r="X50" s="92"/>
      <c r="Y50" s="92"/>
      <c r="Z50" s="92"/>
      <c r="AA50" s="92"/>
      <c r="AB50" s="102">
        <f>AB23+AB43+AB48</f>
        <v>2724390</v>
      </c>
      <c r="AC50" s="98"/>
      <c r="AD50" s="98"/>
      <c r="AE50" s="98"/>
      <c r="AF50" s="98"/>
      <c r="AG50" s="98"/>
      <c r="AH50" s="115"/>
      <c r="AI50" s="15"/>
      <c r="AJ50" s="15"/>
      <c r="AK50" s="15"/>
      <c r="AL50" s="15"/>
      <c r="AM50" s="104"/>
      <c r="AN50" s="92"/>
      <c r="AO50" s="92"/>
      <c r="AP50" s="92"/>
      <c r="AQ50" s="92"/>
      <c r="AR50" s="92"/>
      <c r="AS50" s="92"/>
      <c r="AT50" s="114" t="s">
        <v>49</v>
      </c>
      <c r="AY50" s="196">
        <f>AY23+AY43+AY48</f>
        <v>0</v>
      </c>
      <c r="BB50" s="92"/>
      <c r="BC50" s="92"/>
      <c r="BD50" s="92"/>
      <c r="BE50" s="92"/>
      <c r="BF50" s="92"/>
      <c r="BG50" s="114"/>
    </row>
    <row r="51" spans="2:59" ht="15.75" thickTop="1" x14ac:dyDescent="0.25">
      <c r="E51" s="92"/>
      <c r="F51" s="95"/>
      <c r="G51" s="92"/>
      <c r="H51" s="92"/>
      <c r="I51" s="92"/>
      <c r="J51" s="92"/>
      <c r="K51" s="92"/>
      <c r="L51" s="92"/>
      <c r="M51" s="92"/>
      <c r="N51" s="92"/>
      <c r="O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C51" s="98"/>
      <c r="AD51" s="98"/>
      <c r="AE51" s="98"/>
      <c r="AF51" s="98"/>
      <c r="AG51" s="98"/>
      <c r="AH51" s="98"/>
      <c r="AI51" s="15"/>
      <c r="AJ51" s="15"/>
      <c r="AK51" s="15"/>
      <c r="AL51" s="15"/>
      <c r="AM51" s="100"/>
      <c r="AN51" s="92"/>
      <c r="AO51" s="92"/>
      <c r="AP51" s="92"/>
      <c r="AQ51" s="92"/>
      <c r="AR51" s="92"/>
      <c r="AS51" s="92"/>
      <c r="AT51" s="92"/>
      <c r="BB51" s="92"/>
      <c r="BC51" s="92"/>
      <c r="BD51" s="92"/>
      <c r="BE51" s="92"/>
      <c r="BF51" s="92"/>
      <c r="BG51" s="92"/>
    </row>
    <row r="52" spans="2:59" outlineLevel="1" x14ac:dyDescent="0.25">
      <c r="B52" s="117" t="s">
        <v>50</v>
      </c>
      <c r="C52" s="117"/>
      <c r="D52" s="118"/>
      <c r="L52" s="119" t="s">
        <v>51</v>
      </c>
      <c r="W52" s="119" t="s">
        <v>52</v>
      </c>
      <c r="AL52" s="15"/>
      <c r="AT52" s="119" t="s">
        <v>53</v>
      </c>
      <c r="BG52" s="119" t="s">
        <v>54</v>
      </c>
    </row>
    <row r="53" spans="2:59" outlineLevel="1" x14ac:dyDescent="0.25">
      <c r="B53" s="75"/>
      <c r="C53" s="75" t="s">
        <v>55</v>
      </c>
      <c r="D53" s="63"/>
      <c r="L53" s="84"/>
      <c r="W53" s="84"/>
      <c r="AL53" s="15"/>
      <c r="AT53" s="84"/>
      <c r="BG53" s="84"/>
    </row>
    <row r="54" spans="2:59" outlineLevel="1" x14ac:dyDescent="0.25">
      <c r="B54" s="40"/>
      <c r="C54" s="40"/>
      <c r="D54" s="41" t="s">
        <v>56</v>
      </c>
      <c r="L54" s="84"/>
      <c r="W54" s="84"/>
      <c r="AL54" s="15"/>
      <c r="AT54" s="84"/>
      <c r="BG54" s="84"/>
    </row>
    <row r="55" spans="2:59" outlineLevel="1" x14ac:dyDescent="0.25">
      <c r="B55" s="40"/>
      <c r="C55" s="40"/>
      <c r="D55" s="41" t="s">
        <v>57</v>
      </c>
      <c r="L55" s="84"/>
      <c r="W55" s="84"/>
      <c r="AL55" s="15"/>
      <c r="AT55" s="84"/>
      <c r="BG55" s="84"/>
    </row>
    <row r="56" spans="2:59" outlineLevel="1" x14ac:dyDescent="0.25">
      <c r="B56" s="40"/>
      <c r="C56" s="40"/>
      <c r="D56" s="41" t="s">
        <v>58</v>
      </c>
      <c r="L56" s="84"/>
      <c r="W56" s="84"/>
      <c r="AL56" s="15"/>
      <c r="AT56" s="84"/>
      <c r="BG56" s="84"/>
    </row>
    <row r="57" spans="2:59" outlineLevel="1" x14ac:dyDescent="0.25">
      <c r="B57" s="40"/>
      <c r="C57" s="40"/>
      <c r="D57" s="41" t="s">
        <v>59</v>
      </c>
      <c r="L57" s="84"/>
      <c r="W57" s="84"/>
      <c r="AL57" s="15"/>
      <c r="AT57" s="84"/>
      <c r="BG57" s="84"/>
    </row>
    <row r="58" spans="2:59" outlineLevel="1" x14ac:dyDescent="0.25">
      <c r="B58" s="40"/>
      <c r="C58" s="40"/>
      <c r="D58" s="41" t="s">
        <v>60</v>
      </c>
      <c r="L58" s="84">
        <f>'[1]Balance Sheet'!F11</f>
        <v>0</v>
      </c>
      <c r="W58" s="84"/>
      <c r="AL58" s="15"/>
      <c r="AT58" s="84"/>
      <c r="BG58" s="84"/>
    </row>
    <row r="59" spans="2:59" ht="15.75" outlineLevel="1" thickBot="1" x14ac:dyDescent="0.3">
      <c r="B59" s="40"/>
      <c r="C59" s="75" t="s">
        <v>61</v>
      </c>
      <c r="D59" s="63"/>
      <c r="L59" s="120">
        <f>SUM(L54:L57)</f>
        <v>0</v>
      </c>
      <c r="W59" s="120">
        <f>SUM(W54:W58)</f>
        <v>0</v>
      </c>
      <c r="AL59" s="15"/>
      <c r="AT59" s="120">
        <f>SUM(AT54:AT57)</f>
        <v>0</v>
      </c>
      <c r="BG59" s="120">
        <f>SUM(BG54:BG57)</f>
        <v>0</v>
      </c>
    </row>
    <row r="60" spans="2:59" ht="15.75" outlineLevel="1" thickTop="1" x14ac:dyDescent="0.25">
      <c r="B60" s="40"/>
      <c r="C60" s="40"/>
      <c r="D60" s="41"/>
      <c r="L60" s="84"/>
      <c r="W60" s="84"/>
      <c r="AL60" s="15"/>
      <c r="AT60" s="84"/>
      <c r="BG60" s="84"/>
    </row>
    <row r="61" spans="2:59" outlineLevel="1" x14ac:dyDescent="0.25">
      <c r="B61" s="40"/>
      <c r="C61" s="75" t="s">
        <v>62</v>
      </c>
      <c r="D61" s="63"/>
      <c r="L61" s="84"/>
      <c r="W61" s="84"/>
      <c r="AL61" s="15"/>
      <c r="AT61" s="84"/>
      <c r="BG61" s="84"/>
    </row>
    <row r="62" spans="2:59" outlineLevel="1" x14ac:dyDescent="0.25">
      <c r="B62" s="40"/>
      <c r="C62" s="40"/>
      <c r="D62" s="41" t="s">
        <v>63</v>
      </c>
      <c r="L62" s="84"/>
      <c r="W62" s="84"/>
      <c r="AL62" s="15"/>
      <c r="AT62" s="84"/>
      <c r="BG62" s="84"/>
    </row>
    <row r="63" spans="2:59" outlineLevel="1" x14ac:dyDescent="0.25">
      <c r="B63" s="40"/>
      <c r="C63" s="40"/>
      <c r="D63" s="41" t="s">
        <v>64</v>
      </c>
      <c r="L63" s="84"/>
      <c r="W63" s="84"/>
      <c r="AL63" s="15"/>
      <c r="AT63" s="84"/>
      <c r="BG63" s="84"/>
    </row>
    <row r="64" spans="2:59" outlineLevel="1" x14ac:dyDescent="0.25">
      <c r="B64" s="40"/>
      <c r="C64" s="40"/>
      <c r="D64" s="41" t="s">
        <v>65</v>
      </c>
      <c r="L64" s="84">
        <f>-SUM('[1]Balance Sheet'!F20:F21)</f>
        <v>0</v>
      </c>
      <c r="W64" s="84"/>
      <c r="AL64" s="15"/>
      <c r="AT64" s="84"/>
      <c r="BG64" s="84"/>
    </row>
    <row r="65" spans="2:59" ht="15.75" outlineLevel="1" thickBot="1" x14ac:dyDescent="0.3">
      <c r="B65" s="40"/>
      <c r="C65" s="75" t="s">
        <v>66</v>
      </c>
      <c r="D65" s="63"/>
      <c r="L65" s="120">
        <f>SUM(L62:L64)</f>
        <v>0</v>
      </c>
      <c r="W65" s="120">
        <f>SUM(W62:W64)</f>
        <v>0</v>
      </c>
      <c r="AL65" s="15"/>
      <c r="AT65" s="120">
        <f>SUM(AT62:AT64)</f>
        <v>0</v>
      </c>
      <c r="BG65" s="120">
        <f>SUM(BG62:BG64)</f>
        <v>0</v>
      </c>
    </row>
    <row r="66" spans="2:59" ht="15.75" outlineLevel="1" thickTop="1" x14ac:dyDescent="0.25">
      <c r="B66" s="40"/>
      <c r="C66" s="40"/>
      <c r="D66" s="41"/>
      <c r="L66" s="84"/>
      <c r="W66" s="84"/>
      <c r="AL66" s="15"/>
      <c r="AT66" s="84"/>
      <c r="BG66" s="84"/>
    </row>
    <row r="67" spans="2:59" outlineLevel="1" x14ac:dyDescent="0.25">
      <c r="B67" s="40"/>
      <c r="C67" s="75" t="s">
        <v>67</v>
      </c>
      <c r="D67" s="63"/>
      <c r="L67" s="84">
        <f>+L59+L65</f>
        <v>0</v>
      </c>
      <c r="W67" s="84">
        <f>+W59+W65</f>
        <v>0</v>
      </c>
      <c r="AL67" s="15"/>
      <c r="AT67" s="84">
        <f>+AT59+AT65</f>
        <v>0</v>
      </c>
      <c r="BG67" s="84">
        <f>+BG59+BG65</f>
        <v>0</v>
      </c>
    </row>
    <row r="68" spans="2:59" outlineLevel="1" x14ac:dyDescent="0.25">
      <c r="B68" s="40"/>
      <c r="C68" s="40"/>
      <c r="D68" s="41"/>
      <c r="L68" s="84"/>
      <c r="W68" s="84"/>
      <c r="AL68" s="15"/>
      <c r="AT68" s="84"/>
      <c r="BG68" s="84"/>
    </row>
    <row r="69" spans="2:59" outlineLevel="1" x14ac:dyDescent="0.25">
      <c r="B69" s="40"/>
      <c r="C69" s="75" t="s">
        <v>68</v>
      </c>
      <c r="D69" s="63"/>
      <c r="L69" s="84"/>
      <c r="W69" s="84"/>
      <c r="AL69" s="15"/>
      <c r="AT69" s="84"/>
      <c r="BG69" s="84"/>
    </row>
    <row r="70" spans="2:59" outlineLevel="1" x14ac:dyDescent="0.25">
      <c r="B70" s="40"/>
      <c r="C70" s="40"/>
      <c r="D70" s="41" t="s">
        <v>69</v>
      </c>
      <c r="L70" s="84">
        <f>+L59-L55</f>
        <v>0</v>
      </c>
      <c r="W70" s="84">
        <f>+W59-W55</f>
        <v>0</v>
      </c>
      <c r="AL70" s="15"/>
      <c r="AT70" s="84">
        <f>+AT59</f>
        <v>0</v>
      </c>
      <c r="BG70" s="84">
        <f>+BG59</f>
        <v>0</v>
      </c>
    </row>
    <row r="71" spans="2:59" outlineLevel="1" x14ac:dyDescent="0.25">
      <c r="B71" s="40"/>
      <c r="C71" s="40"/>
      <c r="D71" s="41" t="s">
        <v>63</v>
      </c>
      <c r="L71" s="121">
        <f>+L65</f>
        <v>0</v>
      </c>
      <c r="W71" s="121">
        <f>+W65</f>
        <v>0</v>
      </c>
      <c r="AL71" s="15"/>
      <c r="AT71" s="121">
        <f>+AT65</f>
        <v>0</v>
      </c>
      <c r="BG71" s="121">
        <f>+BG65</f>
        <v>0</v>
      </c>
    </row>
    <row r="72" spans="2:59" outlineLevel="1" x14ac:dyDescent="0.25">
      <c r="B72" s="40"/>
      <c r="C72" s="75" t="s">
        <v>70</v>
      </c>
      <c r="D72" s="63"/>
      <c r="L72" s="84">
        <f>SUM(L70:L71)</f>
        <v>0</v>
      </c>
      <c r="W72" s="84">
        <f>SUM(W70:W71)</f>
        <v>0</v>
      </c>
      <c r="AL72" s="15"/>
      <c r="AT72" s="84">
        <f>SUM(AT70:AT71)</f>
        <v>0</v>
      </c>
      <c r="BG72" s="84">
        <f>SUM(BG70:BG71)</f>
        <v>0</v>
      </c>
    </row>
    <row r="73" spans="2:59" outlineLevel="1" x14ac:dyDescent="0.25">
      <c r="B73" s="40"/>
      <c r="C73" s="40"/>
      <c r="D73" s="41" t="s">
        <v>71</v>
      </c>
      <c r="L73" s="84"/>
      <c r="W73" s="84"/>
      <c r="AL73" s="15"/>
      <c r="AT73" s="84"/>
      <c r="BG73" s="84" t="e">
        <f>-#REF!</f>
        <v>#REF!</v>
      </c>
    </row>
    <row r="74" spans="2:59" outlineLevel="1" x14ac:dyDescent="0.25">
      <c r="B74" s="40"/>
      <c r="C74" s="40"/>
      <c r="D74" s="41" t="s">
        <v>72</v>
      </c>
      <c r="L74" s="121"/>
      <c r="W74" s="121"/>
      <c r="AL74" s="15"/>
      <c r="AT74" s="121"/>
      <c r="BG74" s="121"/>
    </row>
    <row r="75" spans="2:59" ht="15.75" outlineLevel="1" thickBot="1" x14ac:dyDescent="0.3">
      <c r="B75" s="40"/>
      <c r="C75" s="75" t="s">
        <v>73</v>
      </c>
      <c r="D75" s="63"/>
      <c r="L75" s="120">
        <f>SUM(L72:L74)</f>
        <v>0</v>
      </c>
      <c r="W75" s="120">
        <f>SUM(W72:W74)</f>
        <v>0</v>
      </c>
      <c r="AL75" s="15"/>
      <c r="AT75" s="120">
        <f>SUM(AT72:AT74)</f>
        <v>0</v>
      </c>
      <c r="BG75" s="120" t="e">
        <f>SUM(BG72:BG74)</f>
        <v>#REF!</v>
      </c>
    </row>
    <row r="76" spans="2:59" ht="15.75" outlineLevel="1" thickTop="1" x14ac:dyDescent="0.25">
      <c r="AL76" s="15"/>
    </row>
    <row r="77" spans="2:59" outlineLevel="1" x14ac:dyDescent="0.25">
      <c r="L77" s="122">
        <f>+L75-L38</f>
        <v>-1127492.3300000003</v>
      </c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2">
        <f>+W72-W38</f>
        <v>-499432.4600000002</v>
      </c>
      <c r="AL77" s="15"/>
      <c r="AT77" s="122">
        <f ca="1">+AT75-AT38</f>
        <v>955972.04999999981</v>
      </c>
      <c r="BG77" s="124" t="e">
        <f ca="1">+BG75-BG38</f>
        <v>#REF!</v>
      </c>
    </row>
    <row r="78" spans="2:59" outlineLevel="1" x14ac:dyDescent="0.25">
      <c r="W78" s="123"/>
      <c r="AL78" s="15"/>
      <c r="AT78" s="123"/>
      <c r="BG78" s="123">
        <f>3063401-BG23</f>
        <v>3063401</v>
      </c>
    </row>
    <row r="79" spans="2:59" x14ac:dyDescent="0.25">
      <c r="W79" s="123"/>
      <c r="AH79" s="123"/>
      <c r="AL79" s="15"/>
      <c r="AT79" s="123"/>
      <c r="BG79" s="123"/>
    </row>
    <row r="80" spans="2:59" x14ac:dyDescent="0.25">
      <c r="AG80" s="125"/>
    </row>
    <row r="81" spans="33:34" x14ac:dyDescent="0.25">
      <c r="AG81" s="125"/>
      <c r="AH81" s="15"/>
    </row>
    <row r="82" spans="33:34" x14ac:dyDescent="0.25">
      <c r="AG82" s="125"/>
      <c r="AH82" s="15"/>
    </row>
    <row r="83" spans="33:34" x14ac:dyDescent="0.25">
      <c r="AG83" s="15"/>
      <c r="AH83" s="125"/>
    </row>
    <row r="84" spans="33:34" x14ac:dyDescent="0.25">
      <c r="AH84" s="125"/>
    </row>
    <row r="85" spans="33:34" x14ac:dyDescent="0.25">
      <c r="AH85" s="125"/>
    </row>
    <row r="86" spans="33:34" x14ac:dyDescent="0.25">
      <c r="AH86" s="125"/>
    </row>
    <row r="87" spans="33:34" x14ac:dyDescent="0.25">
      <c r="AH87" s="125"/>
    </row>
    <row r="88" spans="33:34" x14ac:dyDescent="0.25">
      <c r="AH88" s="125"/>
    </row>
    <row r="89" spans="33:34" x14ac:dyDescent="0.25">
      <c r="AH89" s="125"/>
    </row>
    <row r="90" spans="33:34" x14ac:dyDescent="0.25">
      <c r="AH90" s="125"/>
    </row>
    <row r="91" spans="33:34" x14ac:dyDescent="0.25">
      <c r="AH91" s="125"/>
    </row>
    <row r="92" spans="33:34" x14ac:dyDescent="0.25">
      <c r="AH92" s="125"/>
    </row>
    <row r="93" spans="33:34" x14ac:dyDescent="0.25">
      <c r="AH93" s="125"/>
    </row>
    <row r="94" spans="33:34" x14ac:dyDescent="0.25">
      <c r="AH94" s="125"/>
    </row>
    <row r="95" spans="33:34" x14ac:dyDescent="0.25">
      <c r="AH95" s="125"/>
    </row>
    <row r="96" spans="33:34" x14ac:dyDescent="0.25">
      <c r="AH96" s="125"/>
    </row>
    <row r="97" spans="34:34" x14ac:dyDescent="0.25">
      <c r="AH97" s="125"/>
    </row>
    <row r="98" spans="34:34" x14ac:dyDescent="0.25">
      <c r="AH98" s="125"/>
    </row>
    <row r="99" spans="34:34" x14ac:dyDescent="0.25">
      <c r="AH99" s="15"/>
    </row>
    <row r="100" spans="34:34" x14ac:dyDescent="0.25">
      <c r="AH100" s="126"/>
    </row>
    <row r="101" spans="34:34" x14ac:dyDescent="0.25">
      <c r="AH101" s="127"/>
    </row>
    <row r="102" spans="34:34" x14ac:dyDescent="0.25">
      <c r="AH102" s="15"/>
    </row>
    <row r="103" spans="34:34" x14ac:dyDescent="0.25">
      <c r="AH103" s="15"/>
    </row>
    <row r="104" spans="34:34" x14ac:dyDescent="0.25">
      <c r="AH104" s="15"/>
    </row>
    <row r="105" spans="34:34" x14ac:dyDescent="0.25">
      <c r="AH105" s="15"/>
    </row>
    <row r="106" spans="34:34" x14ac:dyDescent="0.25">
      <c r="AH106" s="15"/>
    </row>
    <row r="107" spans="34:34" x14ac:dyDescent="0.25">
      <c r="AH107" s="15"/>
    </row>
    <row r="108" spans="34:34" x14ac:dyDescent="0.25">
      <c r="AH108" s="15"/>
    </row>
    <row r="109" spans="34:34" x14ac:dyDescent="0.25">
      <c r="AH109" s="15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14"/>
  <sheetViews>
    <sheetView topLeftCell="N1" zoomScale="110" zoomScaleNormal="110" workbookViewId="0">
      <pane ySplit="1" topLeftCell="A74" activePane="bottomLeft" state="frozen"/>
      <selection pane="bottomLeft" activeCell="AJ91" sqref="AJ91"/>
    </sheetView>
  </sheetViews>
  <sheetFormatPr defaultRowHeight="12.75" outlineLevelCol="1" x14ac:dyDescent="0.2"/>
  <cols>
    <col min="1" max="1" width="9.140625" style="144"/>
    <col min="2" max="2" width="20.42578125" style="144" bestFit="1" customWidth="1"/>
    <col min="3" max="3" width="9.42578125" style="187" hidden="1" customWidth="1" outlineLevel="1"/>
    <col min="4" max="4" width="8" style="187" hidden="1" customWidth="1" outlineLevel="1"/>
    <col min="5" max="5" width="12.5703125" style="187" hidden="1" customWidth="1" outlineLevel="1"/>
    <col min="6" max="6" width="8.7109375" style="144" hidden="1" customWidth="1" outlineLevel="1"/>
    <col min="7" max="7" width="45.7109375" style="144" customWidth="1" collapsed="1"/>
    <col min="8" max="8" width="11.85546875" style="144" hidden="1" customWidth="1" outlineLevel="1"/>
    <col min="9" max="9" width="11.85546875" style="144" bestFit="1" customWidth="1" collapsed="1"/>
    <col min="10" max="13" width="15.42578125" style="144" hidden="1" customWidth="1" outlineLevel="1"/>
    <col min="14" max="14" width="10.5703125" style="144" bestFit="1" customWidth="1" collapsed="1"/>
    <col min="15" max="15" width="13.28515625" style="144" hidden="1" customWidth="1" outlineLevel="1"/>
    <col min="16" max="16" width="2.7109375" style="144" customWidth="1" collapsed="1"/>
    <col min="17" max="17" width="12.42578125" style="144" hidden="1" customWidth="1" outlineLevel="1"/>
    <col min="18" max="18" width="11.85546875" style="144" bestFit="1" customWidth="1" collapsed="1"/>
    <col min="19" max="22" width="15.42578125" style="144" hidden="1" customWidth="1" outlineLevel="1"/>
    <col min="23" max="23" width="10.5703125" style="144" bestFit="1" customWidth="1" collapsed="1"/>
    <col min="24" max="24" width="17.7109375" style="144" hidden="1" customWidth="1" outlineLevel="1"/>
    <col min="25" max="25" width="2.7109375" style="144" customWidth="1" collapsed="1"/>
    <col min="26" max="26" width="12.42578125" style="144" hidden="1" customWidth="1" outlineLevel="1"/>
    <col min="27" max="27" width="11.85546875" style="144" bestFit="1" customWidth="1" collapsed="1"/>
    <col min="28" max="31" width="15.42578125" style="144" hidden="1" customWidth="1" outlineLevel="1"/>
    <col min="32" max="32" width="13.7109375" style="144" bestFit="1" customWidth="1" collapsed="1"/>
    <col min="33" max="33" width="13.28515625" style="144" hidden="1" customWidth="1" outlineLevel="1"/>
    <col min="34" max="34" width="2.7109375" style="144" customWidth="1" collapsed="1"/>
    <col min="35" max="35" width="10.7109375" style="144" hidden="1" customWidth="1" outlineLevel="1"/>
    <col min="36" max="36" width="11.85546875" style="144" bestFit="1" customWidth="1" collapsed="1"/>
    <col min="37" max="37" width="11.85546875" style="144" customWidth="1"/>
    <col min="38" max="41" width="15.42578125" style="144" customWidth="1" outlineLevel="1"/>
    <col min="42" max="42" width="13.7109375" style="144" customWidth="1" outlineLevel="1"/>
    <col min="43" max="43" width="17.7109375" style="144" customWidth="1" outlineLevel="1"/>
    <col min="44" max="44" width="2.7109375" style="144" customWidth="1"/>
    <col min="45" max="45" width="10.7109375" style="144" hidden="1" customWidth="1" outlineLevel="1"/>
    <col min="46" max="46" width="11.85546875" style="144" hidden="1" customWidth="1" outlineLevel="1"/>
    <col min="47" max="50" width="15.42578125" style="144" hidden="1" customWidth="1" outlineLevel="1"/>
    <col min="51" max="51" width="13.7109375" style="144" hidden="1" customWidth="1" outlineLevel="1"/>
    <col min="52" max="52" width="15.7109375" style="144" hidden="1" customWidth="1" outlineLevel="1"/>
    <col min="53" max="53" width="9.140625" style="144" collapsed="1"/>
    <col min="54" max="258" width="9.140625" style="144"/>
    <col min="259" max="259" width="20.42578125" style="144" bestFit="1" customWidth="1"/>
    <col min="260" max="263" width="0" style="144" hidden="1" customWidth="1"/>
    <col min="264" max="264" width="54.28515625" style="144" customWidth="1"/>
    <col min="265" max="265" width="0" style="144" hidden="1" customWidth="1"/>
    <col min="266" max="266" width="11.85546875" style="144" bestFit="1" customWidth="1"/>
    <col min="267" max="270" width="0" style="144" hidden="1" customWidth="1"/>
    <col min="271" max="271" width="10.5703125" style="144" bestFit="1" customWidth="1"/>
    <col min="272" max="272" width="0" style="144" hidden="1" customWidth="1"/>
    <col min="273" max="273" width="2.7109375" style="144" customWidth="1"/>
    <col min="274" max="274" width="0" style="144" hidden="1" customWidth="1"/>
    <col min="275" max="275" width="11.85546875" style="144" bestFit="1" customWidth="1"/>
    <col min="276" max="279" width="0" style="144" hidden="1" customWidth="1"/>
    <col min="280" max="280" width="10.5703125" style="144" bestFit="1" customWidth="1"/>
    <col min="281" max="281" width="0" style="144" hidden="1" customWidth="1"/>
    <col min="282" max="282" width="2.7109375" style="144" customWidth="1"/>
    <col min="283" max="283" width="12.42578125" style="144" bestFit="1" customWidth="1"/>
    <col min="284" max="284" width="11.85546875" style="144" bestFit="1" customWidth="1"/>
    <col min="285" max="288" width="15.42578125" style="144" bestFit="1" customWidth="1"/>
    <col min="289" max="289" width="13.7109375" style="144" bestFit="1" customWidth="1"/>
    <col min="290" max="290" width="13.28515625" style="144" bestFit="1" customWidth="1"/>
    <col min="291" max="291" width="2.7109375" style="144" customWidth="1"/>
    <col min="292" max="292" width="10.7109375" style="144" customWidth="1"/>
    <col min="293" max="293" width="11.85546875" style="144" bestFit="1" customWidth="1"/>
    <col min="294" max="297" width="15.42578125" style="144" bestFit="1" customWidth="1"/>
    <col min="298" max="298" width="13.7109375" style="144" bestFit="1" customWidth="1"/>
    <col min="299" max="299" width="17.7109375" style="144" bestFit="1" customWidth="1"/>
    <col min="300" max="514" width="9.140625" style="144"/>
    <col min="515" max="515" width="20.42578125" style="144" bestFit="1" customWidth="1"/>
    <col min="516" max="519" width="0" style="144" hidden="1" customWidth="1"/>
    <col min="520" max="520" width="54.28515625" style="144" customWidth="1"/>
    <col min="521" max="521" width="0" style="144" hidden="1" customWidth="1"/>
    <col min="522" max="522" width="11.85546875" style="144" bestFit="1" customWidth="1"/>
    <col min="523" max="526" width="0" style="144" hidden="1" customWidth="1"/>
    <col min="527" max="527" width="10.5703125" style="144" bestFit="1" customWidth="1"/>
    <col min="528" max="528" width="0" style="144" hidden="1" customWidth="1"/>
    <col min="529" max="529" width="2.7109375" style="144" customWidth="1"/>
    <col min="530" max="530" width="0" style="144" hidden="1" customWidth="1"/>
    <col min="531" max="531" width="11.85546875" style="144" bestFit="1" customWidth="1"/>
    <col min="532" max="535" width="0" style="144" hidden="1" customWidth="1"/>
    <col min="536" max="536" width="10.5703125" style="144" bestFit="1" customWidth="1"/>
    <col min="537" max="537" width="0" style="144" hidden="1" customWidth="1"/>
    <col min="538" max="538" width="2.7109375" style="144" customWidth="1"/>
    <col min="539" max="539" width="12.42578125" style="144" bestFit="1" customWidth="1"/>
    <col min="540" max="540" width="11.85546875" style="144" bestFit="1" customWidth="1"/>
    <col min="541" max="544" width="15.42578125" style="144" bestFit="1" customWidth="1"/>
    <col min="545" max="545" width="13.7109375" style="144" bestFit="1" customWidth="1"/>
    <col min="546" max="546" width="13.28515625" style="144" bestFit="1" customWidth="1"/>
    <col min="547" max="547" width="2.7109375" style="144" customWidth="1"/>
    <col min="548" max="548" width="10.7109375" style="144" customWidth="1"/>
    <col min="549" max="549" width="11.85546875" style="144" bestFit="1" customWidth="1"/>
    <col min="550" max="553" width="15.42578125" style="144" bestFit="1" customWidth="1"/>
    <col min="554" max="554" width="13.7109375" style="144" bestFit="1" customWidth="1"/>
    <col min="555" max="555" width="17.7109375" style="144" bestFit="1" customWidth="1"/>
    <col min="556" max="770" width="9.140625" style="144"/>
    <col min="771" max="771" width="20.42578125" style="144" bestFit="1" customWidth="1"/>
    <col min="772" max="775" width="0" style="144" hidden="1" customWidth="1"/>
    <col min="776" max="776" width="54.28515625" style="144" customWidth="1"/>
    <col min="777" max="777" width="0" style="144" hidden="1" customWidth="1"/>
    <col min="778" max="778" width="11.85546875" style="144" bestFit="1" customWidth="1"/>
    <col min="779" max="782" width="0" style="144" hidden="1" customWidth="1"/>
    <col min="783" max="783" width="10.5703125" style="144" bestFit="1" customWidth="1"/>
    <col min="784" max="784" width="0" style="144" hidden="1" customWidth="1"/>
    <col min="785" max="785" width="2.7109375" style="144" customWidth="1"/>
    <col min="786" max="786" width="0" style="144" hidden="1" customWidth="1"/>
    <col min="787" max="787" width="11.85546875" style="144" bestFit="1" customWidth="1"/>
    <col min="788" max="791" width="0" style="144" hidden="1" customWidth="1"/>
    <col min="792" max="792" width="10.5703125" style="144" bestFit="1" customWidth="1"/>
    <col min="793" max="793" width="0" style="144" hidden="1" customWidth="1"/>
    <col min="794" max="794" width="2.7109375" style="144" customWidth="1"/>
    <col min="795" max="795" width="12.42578125" style="144" bestFit="1" customWidth="1"/>
    <col min="796" max="796" width="11.85546875" style="144" bestFit="1" customWidth="1"/>
    <col min="797" max="800" width="15.42578125" style="144" bestFit="1" customWidth="1"/>
    <col min="801" max="801" width="13.7109375" style="144" bestFit="1" customWidth="1"/>
    <col min="802" max="802" width="13.28515625" style="144" bestFit="1" customWidth="1"/>
    <col min="803" max="803" width="2.7109375" style="144" customWidth="1"/>
    <col min="804" max="804" width="10.7109375" style="144" customWidth="1"/>
    <col min="805" max="805" width="11.85546875" style="144" bestFit="1" customWidth="1"/>
    <col min="806" max="809" width="15.42578125" style="144" bestFit="1" customWidth="1"/>
    <col min="810" max="810" width="13.7109375" style="144" bestFit="1" customWidth="1"/>
    <col min="811" max="811" width="17.7109375" style="144" bestFit="1" customWidth="1"/>
    <col min="812" max="1026" width="9.140625" style="144"/>
    <col min="1027" max="1027" width="20.42578125" style="144" bestFit="1" customWidth="1"/>
    <col min="1028" max="1031" width="0" style="144" hidden="1" customWidth="1"/>
    <col min="1032" max="1032" width="54.28515625" style="144" customWidth="1"/>
    <col min="1033" max="1033" width="0" style="144" hidden="1" customWidth="1"/>
    <col min="1034" max="1034" width="11.85546875" style="144" bestFit="1" customWidth="1"/>
    <col min="1035" max="1038" width="0" style="144" hidden="1" customWidth="1"/>
    <col min="1039" max="1039" width="10.5703125" style="144" bestFit="1" customWidth="1"/>
    <col min="1040" max="1040" width="0" style="144" hidden="1" customWidth="1"/>
    <col min="1041" max="1041" width="2.7109375" style="144" customWidth="1"/>
    <col min="1042" max="1042" width="0" style="144" hidden="1" customWidth="1"/>
    <col min="1043" max="1043" width="11.85546875" style="144" bestFit="1" customWidth="1"/>
    <col min="1044" max="1047" width="0" style="144" hidden="1" customWidth="1"/>
    <col min="1048" max="1048" width="10.5703125" style="144" bestFit="1" customWidth="1"/>
    <col min="1049" max="1049" width="0" style="144" hidden="1" customWidth="1"/>
    <col min="1050" max="1050" width="2.7109375" style="144" customWidth="1"/>
    <col min="1051" max="1051" width="12.42578125" style="144" bestFit="1" customWidth="1"/>
    <col min="1052" max="1052" width="11.85546875" style="144" bestFit="1" customWidth="1"/>
    <col min="1053" max="1056" width="15.42578125" style="144" bestFit="1" customWidth="1"/>
    <col min="1057" max="1057" width="13.7109375" style="144" bestFit="1" customWidth="1"/>
    <col min="1058" max="1058" width="13.28515625" style="144" bestFit="1" customWidth="1"/>
    <col min="1059" max="1059" width="2.7109375" style="144" customWidth="1"/>
    <col min="1060" max="1060" width="10.7109375" style="144" customWidth="1"/>
    <col min="1061" max="1061" width="11.85546875" style="144" bestFit="1" customWidth="1"/>
    <col min="1062" max="1065" width="15.42578125" style="144" bestFit="1" customWidth="1"/>
    <col min="1066" max="1066" width="13.7109375" style="144" bestFit="1" customWidth="1"/>
    <col min="1067" max="1067" width="17.7109375" style="144" bestFit="1" customWidth="1"/>
    <col min="1068" max="1282" width="9.140625" style="144"/>
    <col min="1283" max="1283" width="20.42578125" style="144" bestFit="1" customWidth="1"/>
    <col min="1284" max="1287" width="0" style="144" hidden="1" customWidth="1"/>
    <col min="1288" max="1288" width="54.28515625" style="144" customWidth="1"/>
    <col min="1289" max="1289" width="0" style="144" hidden="1" customWidth="1"/>
    <col min="1290" max="1290" width="11.85546875" style="144" bestFit="1" customWidth="1"/>
    <col min="1291" max="1294" width="0" style="144" hidden="1" customWidth="1"/>
    <col min="1295" max="1295" width="10.5703125" style="144" bestFit="1" customWidth="1"/>
    <col min="1296" max="1296" width="0" style="144" hidden="1" customWidth="1"/>
    <col min="1297" max="1297" width="2.7109375" style="144" customWidth="1"/>
    <col min="1298" max="1298" width="0" style="144" hidden="1" customWidth="1"/>
    <col min="1299" max="1299" width="11.85546875" style="144" bestFit="1" customWidth="1"/>
    <col min="1300" max="1303" width="0" style="144" hidden="1" customWidth="1"/>
    <col min="1304" max="1304" width="10.5703125" style="144" bestFit="1" customWidth="1"/>
    <col min="1305" max="1305" width="0" style="144" hidden="1" customWidth="1"/>
    <col min="1306" max="1306" width="2.7109375" style="144" customWidth="1"/>
    <col min="1307" max="1307" width="12.42578125" style="144" bestFit="1" customWidth="1"/>
    <col min="1308" max="1308" width="11.85546875" style="144" bestFit="1" customWidth="1"/>
    <col min="1309" max="1312" width="15.42578125" style="144" bestFit="1" customWidth="1"/>
    <col min="1313" max="1313" width="13.7109375" style="144" bestFit="1" customWidth="1"/>
    <col min="1314" max="1314" width="13.28515625" style="144" bestFit="1" customWidth="1"/>
    <col min="1315" max="1315" width="2.7109375" style="144" customWidth="1"/>
    <col min="1316" max="1316" width="10.7109375" style="144" customWidth="1"/>
    <col min="1317" max="1317" width="11.85546875" style="144" bestFit="1" customWidth="1"/>
    <col min="1318" max="1321" width="15.42578125" style="144" bestFit="1" customWidth="1"/>
    <col min="1322" max="1322" width="13.7109375" style="144" bestFit="1" customWidth="1"/>
    <col min="1323" max="1323" width="17.7109375" style="144" bestFit="1" customWidth="1"/>
    <col min="1324" max="1538" width="9.140625" style="144"/>
    <col min="1539" max="1539" width="20.42578125" style="144" bestFit="1" customWidth="1"/>
    <col min="1540" max="1543" width="0" style="144" hidden="1" customWidth="1"/>
    <col min="1544" max="1544" width="54.28515625" style="144" customWidth="1"/>
    <col min="1545" max="1545" width="0" style="144" hidden="1" customWidth="1"/>
    <col min="1546" max="1546" width="11.85546875" style="144" bestFit="1" customWidth="1"/>
    <col min="1547" max="1550" width="0" style="144" hidden="1" customWidth="1"/>
    <col min="1551" max="1551" width="10.5703125" style="144" bestFit="1" customWidth="1"/>
    <col min="1552" max="1552" width="0" style="144" hidden="1" customWidth="1"/>
    <col min="1553" max="1553" width="2.7109375" style="144" customWidth="1"/>
    <col min="1554" max="1554" width="0" style="144" hidden="1" customWidth="1"/>
    <col min="1555" max="1555" width="11.85546875" style="144" bestFit="1" customWidth="1"/>
    <col min="1556" max="1559" width="0" style="144" hidden="1" customWidth="1"/>
    <col min="1560" max="1560" width="10.5703125" style="144" bestFit="1" customWidth="1"/>
    <col min="1561" max="1561" width="0" style="144" hidden="1" customWidth="1"/>
    <col min="1562" max="1562" width="2.7109375" style="144" customWidth="1"/>
    <col min="1563" max="1563" width="12.42578125" style="144" bestFit="1" customWidth="1"/>
    <col min="1564" max="1564" width="11.85546875" style="144" bestFit="1" customWidth="1"/>
    <col min="1565" max="1568" width="15.42578125" style="144" bestFit="1" customWidth="1"/>
    <col min="1569" max="1569" width="13.7109375" style="144" bestFit="1" customWidth="1"/>
    <col min="1570" max="1570" width="13.28515625" style="144" bestFit="1" customWidth="1"/>
    <col min="1571" max="1571" width="2.7109375" style="144" customWidth="1"/>
    <col min="1572" max="1572" width="10.7109375" style="144" customWidth="1"/>
    <col min="1573" max="1573" width="11.85546875" style="144" bestFit="1" customWidth="1"/>
    <col min="1574" max="1577" width="15.42578125" style="144" bestFit="1" customWidth="1"/>
    <col min="1578" max="1578" width="13.7109375" style="144" bestFit="1" customWidth="1"/>
    <col min="1579" max="1579" width="17.7109375" style="144" bestFit="1" customWidth="1"/>
    <col min="1580" max="1794" width="9.140625" style="144"/>
    <col min="1795" max="1795" width="20.42578125" style="144" bestFit="1" customWidth="1"/>
    <col min="1796" max="1799" width="0" style="144" hidden="1" customWidth="1"/>
    <col min="1800" max="1800" width="54.28515625" style="144" customWidth="1"/>
    <col min="1801" max="1801" width="0" style="144" hidden="1" customWidth="1"/>
    <col min="1802" max="1802" width="11.85546875" style="144" bestFit="1" customWidth="1"/>
    <col min="1803" max="1806" width="0" style="144" hidden="1" customWidth="1"/>
    <col min="1807" max="1807" width="10.5703125" style="144" bestFit="1" customWidth="1"/>
    <col min="1808" max="1808" width="0" style="144" hidden="1" customWidth="1"/>
    <col min="1809" max="1809" width="2.7109375" style="144" customWidth="1"/>
    <col min="1810" max="1810" width="0" style="144" hidden="1" customWidth="1"/>
    <col min="1811" max="1811" width="11.85546875" style="144" bestFit="1" customWidth="1"/>
    <col min="1812" max="1815" width="0" style="144" hidden="1" customWidth="1"/>
    <col min="1816" max="1816" width="10.5703125" style="144" bestFit="1" customWidth="1"/>
    <col min="1817" max="1817" width="0" style="144" hidden="1" customWidth="1"/>
    <col min="1818" max="1818" width="2.7109375" style="144" customWidth="1"/>
    <col min="1819" max="1819" width="12.42578125" style="144" bestFit="1" customWidth="1"/>
    <col min="1820" max="1820" width="11.85546875" style="144" bestFit="1" customWidth="1"/>
    <col min="1821" max="1824" width="15.42578125" style="144" bestFit="1" customWidth="1"/>
    <col min="1825" max="1825" width="13.7109375" style="144" bestFit="1" customWidth="1"/>
    <col min="1826" max="1826" width="13.28515625" style="144" bestFit="1" customWidth="1"/>
    <col min="1827" max="1827" width="2.7109375" style="144" customWidth="1"/>
    <col min="1828" max="1828" width="10.7109375" style="144" customWidth="1"/>
    <col min="1829" max="1829" width="11.85546875" style="144" bestFit="1" customWidth="1"/>
    <col min="1830" max="1833" width="15.42578125" style="144" bestFit="1" customWidth="1"/>
    <col min="1834" max="1834" width="13.7109375" style="144" bestFit="1" customWidth="1"/>
    <col min="1835" max="1835" width="17.7109375" style="144" bestFit="1" customWidth="1"/>
    <col min="1836" max="2050" width="9.140625" style="144"/>
    <col min="2051" max="2051" width="20.42578125" style="144" bestFit="1" customWidth="1"/>
    <col min="2052" max="2055" width="0" style="144" hidden="1" customWidth="1"/>
    <col min="2056" max="2056" width="54.28515625" style="144" customWidth="1"/>
    <col min="2057" max="2057" width="0" style="144" hidden="1" customWidth="1"/>
    <col min="2058" max="2058" width="11.85546875" style="144" bestFit="1" customWidth="1"/>
    <col min="2059" max="2062" width="0" style="144" hidden="1" customWidth="1"/>
    <col min="2063" max="2063" width="10.5703125" style="144" bestFit="1" customWidth="1"/>
    <col min="2064" max="2064" width="0" style="144" hidden="1" customWidth="1"/>
    <col min="2065" max="2065" width="2.7109375" style="144" customWidth="1"/>
    <col min="2066" max="2066" width="0" style="144" hidden="1" customWidth="1"/>
    <col min="2067" max="2067" width="11.85546875" style="144" bestFit="1" customWidth="1"/>
    <col min="2068" max="2071" width="0" style="144" hidden="1" customWidth="1"/>
    <col min="2072" max="2072" width="10.5703125" style="144" bestFit="1" customWidth="1"/>
    <col min="2073" max="2073" width="0" style="144" hidden="1" customWidth="1"/>
    <col min="2074" max="2074" width="2.7109375" style="144" customWidth="1"/>
    <col min="2075" max="2075" width="12.42578125" style="144" bestFit="1" customWidth="1"/>
    <col min="2076" max="2076" width="11.85546875" style="144" bestFit="1" customWidth="1"/>
    <col min="2077" max="2080" width="15.42578125" style="144" bestFit="1" customWidth="1"/>
    <col min="2081" max="2081" width="13.7109375" style="144" bestFit="1" customWidth="1"/>
    <col min="2082" max="2082" width="13.28515625" style="144" bestFit="1" customWidth="1"/>
    <col min="2083" max="2083" width="2.7109375" style="144" customWidth="1"/>
    <col min="2084" max="2084" width="10.7109375" style="144" customWidth="1"/>
    <col min="2085" max="2085" width="11.85546875" style="144" bestFit="1" customWidth="1"/>
    <col min="2086" max="2089" width="15.42578125" style="144" bestFit="1" customWidth="1"/>
    <col min="2090" max="2090" width="13.7109375" style="144" bestFit="1" customWidth="1"/>
    <col min="2091" max="2091" width="17.7109375" style="144" bestFit="1" customWidth="1"/>
    <col min="2092" max="2306" width="9.140625" style="144"/>
    <col min="2307" max="2307" width="20.42578125" style="144" bestFit="1" customWidth="1"/>
    <col min="2308" max="2311" width="0" style="144" hidden="1" customWidth="1"/>
    <col min="2312" max="2312" width="54.28515625" style="144" customWidth="1"/>
    <col min="2313" max="2313" width="0" style="144" hidden="1" customWidth="1"/>
    <col min="2314" max="2314" width="11.85546875" style="144" bestFit="1" customWidth="1"/>
    <col min="2315" max="2318" width="0" style="144" hidden="1" customWidth="1"/>
    <col min="2319" max="2319" width="10.5703125" style="144" bestFit="1" customWidth="1"/>
    <col min="2320" max="2320" width="0" style="144" hidden="1" customWidth="1"/>
    <col min="2321" max="2321" width="2.7109375" style="144" customWidth="1"/>
    <col min="2322" max="2322" width="0" style="144" hidden="1" customWidth="1"/>
    <col min="2323" max="2323" width="11.85546875" style="144" bestFit="1" customWidth="1"/>
    <col min="2324" max="2327" width="0" style="144" hidden="1" customWidth="1"/>
    <col min="2328" max="2328" width="10.5703125" style="144" bestFit="1" customWidth="1"/>
    <col min="2329" max="2329" width="0" style="144" hidden="1" customWidth="1"/>
    <col min="2330" max="2330" width="2.7109375" style="144" customWidth="1"/>
    <col min="2331" max="2331" width="12.42578125" style="144" bestFit="1" customWidth="1"/>
    <col min="2332" max="2332" width="11.85546875" style="144" bestFit="1" customWidth="1"/>
    <col min="2333" max="2336" width="15.42578125" style="144" bestFit="1" customWidth="1"/>
    <col min="2337" max="2337" width="13.7109375" style="144" bestFit="1" customWidth="1"/>
    <col min="2338" max="2338" width="13.28515625" style="144" bestFit="1" customWidth="1"/>
    <col min="2339" max="2339" width="2.7109375" style="144" customWidth="1"/>
    <col min="2340" max="2340" width="10.7109375" style="144" customWidth="1"/>
    <col min="2341" max="2341" width="11.85546875" style="144" bestFit="1" customWidth="1"/>
    <col min="2342" max="2345" width="15.42578125" style="144" bestFit="1" customWidth="1"/>
    <col min="2346" max="2346" width="13.7109375" style="144" bestFit="1" customWidth="1"/>
    <col min="2347" max="2347" width="17.7109375" style="144" bestFit="1" customWidth="1"/>
    <col min="2348" max="2562" width="9.140625" style="144"/>
    <col min="2563" max="2563" width="20.42578125" style="144" bestFit="1" customWidth="1"/>
    <col min="2564" max="2567" width="0" style="144" hidden="1" customWidth="1"/>
    <col min="2568" max="2568" width="54.28515625" style="144" customWidth="1"/>
    <col min="2569" max="2569" width="0" style="144" hidden="1" customWidth="1"/>
    <col min="2570" max="2570" width="11.85546875" style="144" bestFit="1" customWidth="1"/>
    <col min="2571" max="2574" width="0" style="144" hidden="1" customWidth="1"/>
    <col min="2575" max="2575" width="10.5703125" style="144" bestFit="1" customWidth="1"/>
    <col min="2576" max="2576" width="0" style="144" hidden="1" customWidth="1"/>
    <col min="2577" max="2577" width="2.7109375" style="144" customWidth="1"/>
    <col min="2578" max="2578" width="0" style="144" hidden="1" customWidth="1"/>
    <col min="2579" max="2579" width="11.85546875" style="144" bestFit="1" customWidth="1"/>
    <col min="2580" max="2583" width="0" style="144" hidden="1" customWidth="1"/>
    <col min="2584" max="2584" width="10.5703125" style="144" bestFit="1" customWidth="1"/>
    <col min="2585" max="2585" width="0" style="144" hidden="1" customWidth="1"/>
    <col min="2586" max="2586" width="2.7109375" style="144" customWidth="1"/>
    <col min="2587" max="2587" width="12.42578125" style="144" bestFit="1" customWidth="1"/>
    <col min="2588" max="2588" width="11.85546875" style="144" bestFit="1" customWidth="1"/>
    <col min="2589" max="2592" width="15.42578125" style="144" bestFit="1" customWidth="1"/>
    <col min="2593" max="2593" width="13.7109375" style="144" bestFit="1" customWidth="1"/>
    <col min="2594" max="2594" width="13.28515625" style="144" bestFit="1" customWidth="1"/>
    <col min="2595" max="2595" width="2.7109375" style="144" customWidth="1"/>
    <col min="2596" max="2596" width="10.7109375" style="144" customWidth="1"/>
    <col min="2597" max="2597" width="11.85546875" style="144" bestFit="1" customWidth="1"/>
    <col min="2598" max="2601" width="15.42578125" style="144" bestFit="1" customWidth="1"/>
    <col min="2602" max="2602" width="13.7109375" style="144" bestFit="1" customWidth="1"/>
    <col min="2603" max="2603" width="17.7109375" style="144" bestFit="1" customWidth="1"/>
    <col min="2604" max="2818" width="9.140625" style="144"/>
    <col min="2819" max="2819" width="20.42578125" style="144" bestFit="1" customWidth="1"/>
    <col min="2820" max="2823" width="0" style="144" hidden="1" customWidth="1"/>
    <col min="2824" max="2824" width="54.28515625" style="144" customWidth="1"/>
    <col min="2825" max="2825" width="0" style="144" hidden="1" customWidth="1"/>
    <col min="2826" max="2826" width="11.85546875" style="144" bestFit="1" customWidth="1"/>
    <col min="2827" max="2830" width="0" style="144" hidden="1" customWidth="1"/>
    <col min="2831" max="2831" width="10.5703125" style="144" bestFit="1" customWidth="1"/>
    <col min="2832" max="2832" width="0" style="144" hidden="1" customWidth="1"/>
    <col min="2833" max="2833" width="2.7109375" style="144" customWidth="1"/>
    <col min="2834" max="2834" width="0" style="144" hidden="1" customWidth="1"/>
    <col min="2835" max="2835" width="11.85546875" style="144" bestFit="1" customWidth="1"/>
    <col min="2836" max="2839" width="0" style="144" hidden="1" customWidth="1"/>
    <col min="2840" max="2840" width="10.5703125" style="144" bestFit="1" customWidth="1"/>
    <col min="2841" max="2841" width="0" style="144" hidden="1" customWidth="1"/>
    <col min="2842" max="2842" width="2.7109375" style="144" customWidth="1"/>
    <col min="2843" max="2843" width="12.42578125" style="144" bestFit="1" customWidth="1"/>
    <col min="2844" max="2844" width="11.85546875" style="144" bestFit="1" customWidth="1"/>
    <col min="2845" max="2848" width="15.42578125" style="144" bestFit="1" customWidth="1"/>
    <col min="2849" max="2849" width="13.7109375" style="144" bestFit="1" customWidth="1"/>
    <col min="2850" max="2850" width="13.28515625" style="144" bestFit="1" customWidth="1"/>
    <col min="2851" max="2851" width="2.7109375" style="144" customWidth="1"/>
    <col min="2852" max="2852" width="10.7109375" style="144" customWidth="1"/>
    <col min="2853" max="2853" width="11.85546875" style="144" bestFit="1" customWidth="1"/>
    <col min="2854" max="2857" width="15.42578125" style="144" bestFit="1" customWidth="1"/>
    <col min="2858" max="2858" width="13.7109375" style="144" bestFit="1" customWidth="1"/>
    <col min="2859" max="2859" width="17.7109375" style="144" bestFit="1" customWidth="1"/>
    <col min="2860" max="3074" width="9.140625" style="144"/>
    <col min="3075" max="3075" width="20.42578125" style="144" bestFit="1" customWidth="1"/>
    <col min="3076" max="3079" width="0" style="144" hidden="1" customWidth="1"/>
    <col min="3080" max="3080" width="54.28515625" style="144" customWidth="1"/>
    <col min="3081" max="3081" width="0" style="144" hidden="1" customWidth="1"/>
    <col min="3082" max="3082" width="11.85546875" style="144" bestFit="1" customWidth="1"/>
    <col min="3083" max="3086" width="0" style="144" hidden="1" customWidth="1"/>
    <col min="3087" max="3087" width="10.5703125" style="144" bestFit="1" customWidth="1"/>
    <col min="3088" max="3088" width="0" style="144" hidden="1" customWidth="1"/>
    <col min="3089" max="3089" width="2.7109375" style="144" customWidth="1"/>
    <col min="3090" max="3090" width="0" style="144" hidden="1" customWidth="1"/>
    <col min="3091" max="3091" width="11.85546875" style="144" bestFit="1" customWidth="1"/>
    <col min="3092" max="3095" width="0" style="144" hidden="1" customWidth="1"/>
    <col min="3096" max="3096" width="10.5703125" style="144" bestFit="1" customWidth="1"/>
    <col min="3097" max="3097" width="0" style="144" hidden="1" customWidth="1"/>
    <col min="3098" max="3098" width="2.7109375" style="144" customWidth="1"/>
    <col min="3099" max="3099" width="12.42578125" style="144" bestFit="1" customWidth="1"/>
    <col min="3100" max="3100" width="11.85546875" style="144" bestFit="1" customWidth="1"/>
    <col min="3101" max="3104" width="15.42578125" style="144" bestFit="1" customWidth="1"/>
    <col min="3105" max="3105" width="13.7109375" style="144" bestFit="1" customWidth="1"/>
    <col min="3106" max="3106" width="13.28515625" style="144" bestFit="1" customWidth="1"/>
    <col min="3107" max="3107" width="2.7109375" style="144" customWidth="1"/>
    <col min="3108" max="3108" width="10.7109375" style="144" customWidth="1"/>
    <col min="3109" max="3109" width="11.85546875" style="144" bestFit="1" customWidth="1"/>
    <col min="3110" max="3113" width="15.42578125" style="144" bestFit="1" customWidth="1"/>
    <col min="3114" max="3114" width="13.7109375" style="144" bestFit="1" customWidth="1"/>
    <col min="3115" max="3115" width="17.7109375" style="144" bestFit="1" customWidth="1"/>
    <col min="3116" max="3330" width="9.140625" style="144"/>
    <col min="3331" max="3331" width="20.42578125" style="144" bestFit="1" customWidth="1"/>
    <col min="3332" max="3335" width="0" style="144" hidden="1" customWidth="1"/>
    <col min="3336" max="3336" width="54.28515625" style="144" customWidth="1"/>
    <col min="3337" max="3337" width="0" style="144" hidden="1" customWidth="1"/>
    <col min="3338" max="3338" width="11.85546875" style="144" bestFit="1" customWidth="1"/>
    <col min="3339" max="3342" width="0" style="144" hidden="1" customWidth="1"/>
    <col min="3343" max="3343" width="10.5703125" style="144" bestFit="1" customWidth="1"/>
    <col min="3344" max="3344" width="0" style="144" hidden="1" customWidth="1"/>
    <col min="3345" max="3345" width="2.7109375" style="144" customWidth="1"/>
    <col min="3346" max="3346" width="0" style="144" hidden="1" customWidth="1"/>
    <col min="3347" max="3347" width="11.85546875" style="144" bestFit="1" customWidth="1"/>
    <col min="3348" max="3351" width="0" style="144" hidden="1" customWidth="1"/>
    <col min="3352" max="3352" width="10.5703125" style="144" bestFit="1" customWidth="1"/>
    <col min="3353" max="3353" width="0" style="144" hidden="1" customWidth="1"/>
    <col min="3354" max="3354" width="2.7109375" style="144" customWidth="1"/>
    <col min="3355" max="3355" width="12.42578125" style="144" bestFit="1" customWidth="1"/>
    <col min="3356" max="3356" width="11.85546875" style="144" bestFit="1" customWidth="1"/>
    <col min="3357" max="3360" width="15.42578125" style="144" bestFit="1" customWidth="1"/>
    <col min="3361" max="3361" width="13.7109375" style="144" bestFit="1" customWidth="1"/>
    <col min="3362" max="3362" width="13.28515625" style="144" bestFit="1" customWidth="1"/>
    <col min="3363" max="3363" width="2.7109375" style="144" customWidth="1"/>
    <col min="3364" max="3364" width="10.7109375" style="144" customWidth="1"/>
    <col min="3365" max="3365" width="11.85546875" style="144" bestFit="1" customWidth="1"/>
    <col min="3366" max="3369" width="15.42578125" style="144" bestFit="1" customWidth="1"/>
    <col min="3370" max="3370" width="13.7109375" style="144" bestFit="1" customWidth="1"/>
    <col min="3371" max="3371" width="17.7109375" style="144" bestFit="1" customWidth="1"/>
    <col min="3372" max="3586" width="9.140625" style="144"/>
    <col min="3587" max="3587" width="20.42578125" style="144" bestFit="1" customWidth="1"/>
    <col min="3588" max="3591" width="0" style="144" hidden="1" customWidth="1"/>
    <col min="3592" max="3592" width="54.28515625" style="144" customWidth="1"/>
    <col min="3593" max="3593" width="0" style="144" hidden="1" customWidth="1"/>
    <col min="3594" max="3594" width="11.85546875" style="144" bestFit="1" customWidth="1"/>
    <col min="3595" max="3598" width="0" style="144" hidden="1" customWidth="1"/>
    <col min="3599" max="3599" width="10.5703125" style="144" bestFit="1" customWidth="1"/>
    <col min="3600" max="3600" width="0" style="144" hidden="1" customWidth="1"/>
    <col min="3601" max="3601" width="2.7109375" style="144" customWidth="1"/>
    <col min="3602" max="3602" width="0" style="144" hidden="1" customWidth="1"/>
    <col min="3603" max="3603" width="11.85546875" style="144" bestFit="1" customWidth="1"/>
    <col min="3604" max="3607" width="0" style="144" hidden="1" customWidth="1"/>
    <col min="3608" max="3608" width="10.5703125" style="144" bestFit="1" customWidth="1"/>
    <col min="3609" max="3609" width="0" style="144" hidden="1" customWidth="1"/>
    <col min="3610" max="3610" width="2.7109375" style="144" customWidth="1"/>
    <col min="3611" max="3611" width="12.42578125" style="144" bestFit="1" customWidth="1"/>
    <col min="3612" max="3612" width="11.85546875" style="144" bestFit="1" customWidth="1"/>
    <col min="3613" max="3616" width="15.42578125" style="144" bestFit="1" customWidth="1"/>
    <col min="3617" max="3617" width="13.7109375" style="144" bestFit="1" customWidth="1"/>
    <col min="3618" max="3618" width="13.28515625" style="144" bestFit="1" customWidth="1"/>
    <col min="3619" max="3619" width="2.7109375" style="144" customWidth="1"/>
    <col min="3620" max="3620" width="10.7109375" style="144" customWidth="1"/>
    <col min="3621" max="3621" width="11.85546875" style="144" bestFit="1" customWidth="1"/>
    <col min="3622" max="3625" width="15.42578125" style="144" bestFit="1" customWidth="1"/>
    <col min="3626" max="3626" width="13.7109375" style="144" bestFit="1" customWidth="1"/>
    <col min="3627" max="3627" width="17.7109375" style="144" bestFit="1" customWidth="1"/>
    <col min="3628" max="3842" width="9.140625" style="144"/>
    <col min="3843" max="3843" width="20.42578125" style="144" bestFit="1" customWidth="1"/>
    <col min="3844" max="3847" width="0" style="144" hidden="1" customWidth="1"/>
    <col min="3848" max="3848" width="54.28515625" style="144" customWidth="1"/>
    <col min="3849" max="3849" width="0" style="144" hidden="1" customWidth="1"/>
    <col min="3850" max="3850" width="11.85546875" style="144" bestFit="1" customWidth="1"/>
    <col min="3851" max="3854" width="0" style="144" hidden="1" customWidth="1"/>
    <col min="3855" max="3855" width="10.5703125" style="144" bestFit="1" customWidth="1"/>
    <col min="3856" max="3856" width="0" style="144" hidden="1" customWidth="1"/>
    <col min="3857" max="3857" width="2.7109375" style="144" customWidth="1"/>
    <col min="3858" max="3858" width="0" style="144" hidden="1" customWidth="1"/>
    <col min="3859" max="3859" width="11.85546875" style="144" bestFit="1" customWidth="1"/>
    <col min="3860" max="3863" width="0" style="144" hidden="1" customWidth="1"/>
    <col min="3864" max="3864" width="10.5703125" style="144" bestFit="1" customWidth="1"/>
    <col min="3865" max="3865" width="0" style="144" hidden="1" customWidth="1"/>
    <col min="3866" max="3866" width="2.7109375" style="144" customWidth="1"/>
    <col min="3867" max="3867" width="12.42578125" style="144" bestFit="1" customWidth="1"/>
    <col min="3868" max="3868" width="11.85546875" style="144" bestFit="1" customWidth="1"/>
    <col min="3869" max="3872" width="15.42578125" style="144" bestFit="1" customWidth="1"/>
    <col min="3873" max="3873" width="13.7109375" style="144" bestFit="1" customWidth="1"/>
    <col min="3874" max="3874" width="13.28515625" style="144" bestFit="1" customWidth="1"/>
    <col min="3875" max="3875" width="2.7109375" style="144" customWidth="1"/>
    <col min="3876" max="3876" width="10.7109375" style="144" customWidth="1"/>
    <col min="3877" max="3877" width="11.85546875" style="144" bestFit="1" customWidth="1"/>
    <col min="3878" max="3881" width="15.42578125" style="144" bestFit="1" customWidth="1"/>
    <col min="3882" max="3882" width="13.7109375" style="144" bestFit="1" customWidth="1"/>
    <col min="3883" max="3883" width="17.7109375" style="144" bestFit="1" customWidth="1"/>
    <col min="3884" max="4098" width="9.140625" style="144"/>
    <col min="4099" max="4099" width="20.42578125" style="144" bestFit="1" customWidth="1"/>
    <col min="4100" max="4103" width="0" style="144" hidden="1" customWidth="1"/>
    <col min="4104" max="4104" width="54.28515625" style="144" customWidth="1"/>
    <col min="4105" max="4105" width="0" style="144" hidden="1" customWidth="1"/>
    <col min="4106" max="4106" width="11.85546875" style="144" bestFit="1" customWidth="1"/>
    <col min="4107" max="4110" width="0" style="144" hidden="1" customWidth="1"/>
    <col min="4111" max="4111" width="10.5703125" style="144" bestFit="1" customWidth="1"/>
    <col min="4112" max="4112" width="0" style="144" hidden="1" customWidth="1"/>
    <col min="4113" max="4113" width="2.7109375" style="144" customWidth="1"/>
    <col min="4114" max="4114" width="0" style="144" hidden="1" customWidth="1"/>
    <col min="4115" max="4115" width="11.85546875" style="144" bestFit="1" customWidth="1"/>
    <col min="4116" max="4119" width="0" style="144" hidden="1" customWidth="1"/>
    <col min="4120" max="4120" width="10.5703125" style="144" bestFit="1" customWidth="1"/>
    <col min="4121" max="4121" width="0" style="144" hidden="1" customWidth="1"/>
    <col min="4122" max="4122" width="2.7109375" style="144" customWidth="1"/>
    <col min="4123" max="4123" width="12.42578125" style="144" bestFit="1" customWidth="1"/>
    <col min="4124" max="4124" width="11.85546875" style="144" bestFit="1" customWidth="1"/>
    <col min="4125" max="4128" width="15.42578125" style="144" bestFit="1" customWidth="1"/>
    <col min="4129" max="4129" width="13.7109375" style="144" bestFit="1" customWidth="1"/>
    <col min="4130" max="4130" width="13.28515625" style="144" bestFit="1" customWidth="1"/>
    <col min="4131" max="4131" width="2.7109375" style="144" customWidth="1"/>
    <col min="4132" max="4132" width="10.7109375" style="144" customWidth="1"/>
    <col min="4133" max="4133" width="11.85546875" style="144" bestFit="1" customWidth="1"/>
    <col min="4134" max="4137" width="15.42578125" style="144" bestFit="1" customWidth="1"/>
    <col min="4138" max="4138" width="13.7109375" style="144" bestFit="1" customWidth="1"/>
    <col min="4139" max="4139" width="17.7109375" style="144" bestFit="1" customWidth="1"/>
    <col min="4140" max="4354" width="9.140625" style="144"/>
    <col min="4355" max="4355" width="20.42578125" style="144" bestFit="1" customWidth="1"/>
    <col min="4356" max="4359" width="0" style="144" hidden="1" customWidth="1"/>
    <col min="4360" max="4360" width="54.28515625" style="144" customWidth="1"/>
    <col min="4361" max="4361" width="0" style="144" hidden="1" customWidth="1"/>
    <col min="4362" max="4362" width="11.85546875" style="144" bestFit="1" customWidth="1"/>
    <col min="4363" max="4366" width="0" style="144" hidden="1" customWidth="1"/>
    <col min="4367" max="4367" width="10.5703125" style="144" bestFit="1" customWidth="1"/>
    <col min="4368" max="4368" width="0" style="144" hidden="1" customWidth="1"/>
    <col min="4369" max="4369" width="2.7109375" style="144" customWidth="1"/>
    <col min="4370" max="4370" width="0" style="144" hidden="1" customWidth="1"/>
    <col min="4371" max="4371" width="11.85546875" style="144" bestFit="1" customWidth="1"/>
    <col min="4372" max="4375" width="0" style="144" hidden="1" customWidth="1"/>
    <col min="4376" max="4376" width="10.5703125" style="144" bestFit="1" customWidth="1"/>
    <col min="4377" max="4377" width="0" style="144" hidden="1" customWidth="1"/>
    <col min="4378" max="4378" width="2.7109375" style="144" customWidth="1"/>
    <col min="4379" max="4379" width="12.42578125" style="144" bestFit="1" customWidth="1"/>
    <col min="4380" max="4380" width="11.85546875" style="144" bestFit="1" customWidth="1"/>
    <col min="4381" max="4384" width="15.42578125" style="144" bestFit="1" customWidth="1"/>
    <col min="4385" max="4385" width="13.7109375" style="144" bestFit="1" customWidth="1"/>
    <col min="4386" max="4386" width="13.28515625" style="144" bestFit="1" customWidth="1"/>
    <col min="4387" max="4387" width="2.7109375" style="144" customWidth="1"/>
    <col min="4388" max="4388" width="10.7109375" style="144" customWidth="1"/>
    <col min="4389" max="4389" width="11.85546875" style="144" bestFit="1" customWidth="1"/>
    <col min="4390" max="4393" width="15.42578125" style="144" bestFit="1" customWidth="1"/>
    <col min="4394" max="4394" width="13.7109375" style="144" bestFit="1" customWidth="1"/>
    <col min="4395" max="4395" width="17.7109375" style="144" bestFit="1" customWidth="1"/>
    <col min="4396" max="4610" width="9.140625" style="144"/>
    <col min="4611" max="4611" width="20.42578125" style="144" bestFit="1" customWidth="1"/>
    <col min="4612" max="4615" width="0" style="144" hidden="1" customWidth="1"/>
    <col min="4616" max="4616" width="54.28515625" style="144" customWidth="1"/>
    <col min="4617" max="4617" width="0" style="144" hidden="1" customWidth="1"/>
    <col min="4618" max="4618" width="11.85546875" style="144" bestFit="1" customWidth="1"/>
    <col min="4619" max="4622" width="0" style="144" hidden="1" customWidth="1"/>
    <col min="4623" max="4623" width="10.5703125" style="144" bestFit="1" customWidth="1"/>
    <col min="4624" max="4624" width="0" style="144" hidden="1" customWidth="1"/>
    <col min="4625" max="4625" width="2.7109375" style="144" customWidth="1"/>
    <col min="4626" max="4626" width="0" style="144" hidden="1" customWidth="1"/>
    <col min="4627" max="4627" width="11.85546875" style="144" bestFit="1" customWidth="1"/>
    <col min="4628" max="4631" width="0" style="144" hidden="1" customWidth="1"/>
    <col min="4632" max="4632" width="10.5703125" style="144" bestFit="1" customWidth="1"/>
    <col min="4633" max="4633" width="0" style="144" hidden="1" customWidth="1"/>
    <col min="4634" max="4634" width="2.7109375" style="144" customWidth="1"/>
    <col min="4635" max="4635" width="12.42578125" style="144" bestFit="1" customWidth="1"/>
    <col min="4636" max="4636" width="11.85546875" style="144" bestFit="1" customWidth="1"/>
    <col min="4637" max="4640" width="15.42578125" style="144" bestFit="1" customWidth="1"/>
    <col min="4641" max="4641" width="13.7109375" style="144" bestFit="1" customWidth="1"/>
    <col min="4642" max="4642" width="13.28515625" style="144" bestFit="1" customWidth="1"/>
    <col min="4643" max="4643" width="2.7109375" style="144" customWidth="1"/>
    <col min="4644" max="4644" width="10.7109375" style="144" customWidth="1"/>
    <col min="4645" max="4645" width="11.85546875" style="144" bestFit="1" customWidth="1"/>
    <col min="4646" max="4649" width="15.42578125" style="144" bestFit="1" customWidth="1"/>
    <col min="4650" max="4650" width="13.7109375" style="144" bestFit="1" customWidth="1"/>
    <col min="4651" max="4651" width="17.7109375" style="144" bestFit="1" customWidth="1"/>
    <col min="4652" max="4866" width="9.140625" style="144"/>
    <col min="4867" max="4867" width="20.42578125" style="144" bestFit="1" customWidth="1"/>
    <col min="4868" max="4871" width="0" style="144" hidden="1" customWidth="1"/>
    <col min="4872" max="4872" width="54.28515625" style="144" customWidth="1"/>
    <col min="4873" max="4873" width="0" style="144" hidden="1" customWidth="1"/>
    <col min="4874" max="4874" width="11.85546875" style="144" bestFit="1" customWidth="1"/>
    <col min="4875" max="4878" width="0" style="144" hidden="1" customWidth="1"/>
    <col min="4879" max="4879" width="10.5703125" style="144" bestFit="1" customWidth="1"/>
    <col min="4880" max="4880" width="0" style="144" hidden="1" customWidth="1"/>
    <col min="4881" max="4881" width="2.7109375" style="144" customWidth="1"/>
    <col min="4882" max="4882" width="0" style="144" hidden="1" customWidth="1"/>
    <col min="4883" max="4883" width="11.85546875" style="144" bestFit="1" customWidth="1"/>
    <col min="4884" max="4887" width="0" style="144" hidden="1" customWidth="1"/>
    <col min="4888" max="4888" width="10.5703125" style="144" bestFit="1" customWidth="1"/>
    <col min="4889" max="4889" width="0" style="144" hidden="1" customWidth="1"/>
    <col min="4890" max="4890" width="2.7109375" style="144" customWidth="1"/>
    <col min="4891" max="4891" width="12.42578125" style="144" bestFit="1" customWidth="1"/>
    <col min="4892" max="4892" width="11.85546875" style="144" bestFit="1" customWidth="1"/>
    <col min="4893" max="4896" width="15.42578125" style="144" bestFit="1" customWidth="1"/>
    <col min="4897" max="4897" width="13.7109375" style="144" bestFit="1" customWidth="1"/>
    <col min="4898" max="4898" width="13.28515625" style="144" bestFit="1" customWidth="1"/>
    <col min="4899" max="4899" width="2.7109375" style="144" customWidth="1"/>
    <col min="4900" max="4900" width="10.7109375" style="144" customWidth="1"/>
    <col min="4901" max="4901" width="11.85546875" style="144" bestFit="1" customWidth="1"/>
    <col min="4902" max="4905" width="15.42578125" style="144" bestFit="1" customWidth="1"/>
    <col min="4906" max="4906" width="13.7109375" style="144" bestFit="1" customWidth="1"/>
    <col min="4907" max="4907" width="17.7109375" style="144" bestFit="1" customWidth="1"/>
    <col min="4908" max="5122" width="9.140625" style="144"/>
    <col min="5123" max="5123" width="20.42578125" style="144" bestFit="1" customWidth="1"/>
    <col min="5124" max="5127" width="0" style="144" hidden="1" customWidth="1"/>
    <col min="5128" max="5128" width="54.28515625" style="144" customWidth="1"/>
    <col min="5129" max="5129" width="0" style="144" hidden="1" customWidth="1"/>
    <col min="5130" max="5130" width="11.85546875" style="144" bestFit="1" customWidth="1"/>
    <col min="5131" max="5134" width="0" style="144" hidden="1" customWidth="1"/>
    <col min="5135" max="5135" width="10.5703125" style="144" bestFit="1" customWidth="1"/>
    <col min="5136" max="5136" width="0" style="144" hidden="1" customWidth="1"/>
    <col min="5137" max="5137" width="2.7109375" style="144" customWidth="1"/>
    <col min="5138" max="5138" width="0" style="144" hidden="1" customWidth="1"/>
    <col min="5139" max="5139" width="11.85546875" style="144" bestFit="1" customWidth="1"/>
    <col min="5140" max="5143" width="0" style="144" hidden="1" customWidth="1"/>
    <col min="5144" max="5144" width="10.5703125" style="144" bestFit="1" customWidth="1"/>
    <col min="5145" max="5145" width="0" style="144" hidden="1" customWidth="1"/>
    <col min="5146" max="5146" width="2.7109375" style="144" customWidth="1"/>
    <col min="5147" max="5147" width="12.42578125" style="144" bestFit="1" customWidth="1"/>
    <col min="5148" max="5148" width="11.85546875" style="144" bestFit="1" customWidth="1"/>
    <col min="5149" max="5152" width="15.42578125" style="144" bestFit="1" customWidth="1"/>
    <col min="5153" max="5153" width="13.7109375" style="144" bestFit="1" customWidth="1"/>
    <col min="5154" max="5154" width="13.28515625" style="144" bestFit="1" customWidth="1"/>
    <col min="5155" max="5155" width="2.7109375" style="144" customWidth="1"/>
    <col min="5156" max="5156" width="10.7109375" style="144" customWidth="1"/>
    <col min="5157" max="5157" width="11.85546875" style="144" bestFit="1" customWidth="1"/>
    <col min="5158" max="5161" width="15.42578125" style="144" bestFit="1" customWidth="1"/>
    <col min="5162" max="5162" width="13.7109375" style="144" bestFit="1" customWidth="1"/>
    <col min="5163" max="5163" width="17.7109375" style="144" bestFit="1" customWidth="1"/>
    <col min="5164" max="5378" width="9.140625" style="144"/>
    <col min="5379" max="5379" width="20.42578125" style="144" bestFit="1" customWidth="1"/>
    <col min="5380" max="5383" width="0" style="144" hidden="1" customWidth="1"/>
    <col min="5384" max="5384" width="54.28515625" style="144" customWidth="1"/>
    <col min="5385" max="5385" width="0" style="144" hidden="1" customWidth="1"/>
    <col min="5386" max="5386" width="11.85546875" style="144" bestFit="1" customWidth="1"/>
    <col min="5387" max="5390" width="0" style="144" hidden="1" customWidth="1"/>
    <col min="5391" max="5391" width="10.5703125" style="144" bestFit="1" customWidth="1"/>
    <col min="5392" max="5392" width="0" style="144" hidden="1" customWidth="1"/>
    <col min="5393" max="5393" width="2.7109375" style="144" customWidth="1"/>
    <col min="5394" max="5394" width="0" style="144" hidden="1" customWidth="1"/>
    <col min="5395" max="5395" width="11.85546875" style="144" bestFit="1" customWidth="1"/>
    <col min="5396" max="5399" width="0" style="144" hidden="1" customWidth="1"/>
    <col min="5400" max="5400" width="10.5703125" style="144" bestFit="1" customWidth="1"/>
    <col min="5401" max="5401" width="0" style="144" hidden="1" customWidth="1"/>
    <col min="5402" max="5402" width="2.7109375" style="144" customWidth="1"/>
    <col min="5403" max="5403" width="12.42578125" style="144" bestFit="1" customWidth="1"/>
    <col min="5404" max="5404" width="11.85546875" style="144" bestFit="1" customWidth="1"/>
    <col min="5405" max="5408" width="15.42578125" style="144" bestFit="1" customWidth="1"/>
    <col min="5409" max="5409" width="13.7109375" style="144" bestFit="1" customWidth="1"/>
    <col min="5410" max="5410" width="13.28515625" style="144" bestFit="1" customWidth="1"/>
    <col min="5411" max="5411" width="2.7109375" style="144" customWidth="1"/>
    <col min="5412" max="5412" width="10.7109375" style="144" customWidth="1"/>
    <col min="5413" max="5413" width="11.85546875" style="144" bestFit="1" customWidth="1"/>
    <col min="5414" max="5417" width="15.42578125" style="144" bestFit="1" customWidth="1"/>
    <col min="5418" max="5418" width="13.7109375" style="144" bestFit="1" customWidth="1"/>
    <col min="5419" max="5419" width="17.7109375" style="144" bestFit="1" customWidth="1"/>
    <col min="5420" max="5634" width="9.140625" style="144"/>
    <col min="5635" max="5635" width="20.42578125" style="144" bestFit="1" customWidth="1"/>
    <col min="5636" max="5639" width="0" style="144" hidden="1" customWidth="1"/>
    <col min="5640" max="5640" width="54.28515625" style="144" customWidth="1"/>
    <col min="5641" max="5641" width="0" style="144" hidden="1" customWidth="1"/>
    <col min="5642" max="5642" width="11.85546875" style="144" bestFit="1" customWidth="1"/>
    <col min="5643" max="5646" width="0" style="144" hidden="1" customWidth="1"/>
    <col min="5647" max="5647" width="10.5703125" style="144" bestFit="1" customWidth="1"/>
    <col min="5648" max="5648" width="0" style="144" hidden="1" customWidth="1"/>
    <col min="5649" max="5649" width="2.7109375" style="144" customWidth="1"/>
    <col min="5650" max="5650" width="0" style="144" hidden="1" customWidth="1"/>
    <col min="5651" max="5651" width="11.85546875" style="144" bestFit="1" customWidth="1"/>
    <col min="5652" max="5655" width="0" style="144" hidden="1" customWidth="1"/>
    <col min="5656" max="5656" width="10.5703125" style="144" bestFit="1" customWidth="1"/>
    <col min="5657" max="5657" width="0" style="144" hidden="1" customWidth="1"/>
    <col min="5658" max="5658" width="2.7109375" style="144" customWidth="1"/>
    <col min="5659" max="5659" width="12.42578125" style="144" bestFit="1" customWidth="1"/>
    <col min="5660" max="5660" width="11.85546875" style="144" bestFit="1" customWidth="1"/>
    <col min="5661" max="5664" width="15.42578125" style="144" bestFit="1" customWidth="1"/>
    <col min="5665" max="5665" width="13.7109375" style="144" bestFit="1" customWidth="1"/>
    <col min="5666" max="5666" width="13.28515625" style="144" bestFit="1" customWidth="1"/>
    <col min="5667" max="5667" width="2.7109375" style="144" customWidth="1"/>
    <col min="5668" max="5668" width="10.7109375" style="144" customWidth="1"/>
    <col min="5669" max="5669" width="11.85546875" style="144" bestFit="1" customWidth="1"/>
    <col min="5670" max="5673" width="15.42578125" style="144" bestFit="1" customWidth="1"/>
    <col min="5674" max="5674" width="13.7109375" style="144" bestFit="1" customWidth="1"/>
    <col min="5675" max="5675" width="17.7109375" style="144" bestFit="1" customWidth="1"/>
    <col min="5676" max="5890" width="9.140625" style="144"/>
    <col min="5891" max="5891" width="20.42578125" style="144" bestFit="1" customWidth="1"/>
    <col min="5892" max="5895" width="0" style="144" hidden="1" customWidth="1"/>
    <col min="5896" max="5896" width="54.28515625" style="144" customWidth="1"/>
    <col min="5897" max="5897" width="0" style="144" hidden="1" customWidth="1"/>
    <col min="5898" max="5898" width="11.85546875" style="144" bestFit="1" customWidth="1"/>
    <col min="5899" max="5902" width="0" style="144" hidden="1" customWidth="1"/>
    <col min="5903" max="5903" width="10.5703125" style="144" bestFit="1" customWidth="1"/>
    <col min="5904" max="5904" width="0" style="144" hidden="1" customWidth="1"/>
    <col min="5905" max="5905" width="2.7109375" style="144" customWidth="1"/>
    <col min="5906" max="5906" width="0" style="144" hidden="1" customWidth="1"/>
    <col min="5907" max="5907" width="11.85546875" style="144" bestFit="1" customWidth="1"/>
    <col min="5908" max="5911" width="0" style="144" hidden="1" customWidth="1"/>
    <col min="5912" max="5912" width="10.5703125" style="144" bestFit="1" customWidth="1"/>
    <col min="5913" max="5913" width="0" style="144" hidden="1" customWidth="1"/>
    <col min="5914" max="5914" width="2.7109375" style="144" customWidth="1"/>
    <col min="5915" max="5915" width="12.42578125" style="144" bestFit="1" customWidth="1"/>
    <col min="5916" max="5916" width="11.85546875" style="144" bestFit="1" customWidth="1"/>
    <col min="5917" max="5920" width="15.42578125" style="144" bestFit="1" customWidth="1"/>
    <col min="5921" max="5921" width="13.7109375" style="144" bestFit="1" customWidth="1"/>
    <col min="5922" max="5922" width="13.28515625" style="144" bestFit="1" customWidth="1"/>
    <col min="5923" max="5923" width="2.7109375" style="144" customWidth="1"/>
    <col min="5924" max="5924" width="10.7109375" style="144" customWidth="1"/>
    <col min="5925" max="5925" width="11.85546875" style="144" bestFit="1" customWidth="1"/>
    <col min="5926" max="5929" width="15.42578125" style="144" bestFit="1" customWidth="1"/>
    <col min="5930" max="5930" width="13.7109375" style="144" bestFit="1" customWidth="1"/>
    <col min="5931" max="5931" width="17.7109375" style="144" bestFit="1" customWidth="1"/>
    <col min="5932" max="6146" width="9.140625" style="144"/>
    <col min="6147" max="6147" width="20.42578125" style="144" bestFit="1" customWidth="1"/>
    <col min="6148" max="6151" width="0" style="144" hidden="1" customWidth="1"/>
    <col min="6152" max="6152" width="54.28515625" style="144" customWidth="1"/>
    <col min="6153" max="6153" width="0" style="144" hidden="1" customWidth="1"/>
    <col min="6154" max="6154" width="11.85546875" style="144" bestFit="1" customWidth="1"/>
    <col min="6155" max="6158" width="0" style="144" hidden="1" customWidth="1"/>
    <col min="6159" max="6159" width="10.5703125" style="144" bestFit="1" customWidth="1"/>
    <col min="6160" max="6160" width="0" style="144" hidden="1" customWidth="1"/>
    <col min="6161" max="6161" width="2.7109375" style="144" customWidth="1"/>
    <col min="6162" max="6162" width="0" style="144" hidden="1" customWidth="1"/>
    <col min="6163" max="6163" width="11.85546875" style="144" bestFit="1" customWidth="1"/>
    <col min="6164" max="6167" width="0" style="144" hidden="1" customWidth="1"/>
    <col min="6168" max="6168" width="10.5703125" style="144" bestFit="1" customWidth="1"/>
    <col min="6169" max="6169" width="0" style="144" hidden="1" customWidth="1"/>
    <col min="6170" max="6170" width="2.7109375" style="144" customWidth="1"/>
    <col min="6171" max="6171" width="12.42578125" style="144" bestFit="1" customWidth="1"/>
    <col min="6172" max="6172" width="11.85546875" style="144" bestFit="1" customWidth="1"/>
    <col min="6173" max="6176" width="15.42578125" style="144" bestFit="1" customWidth="1"/>
    <col min="6177" max="6177" width="13.7109375" style="144" bestFit="1" customWidth="1"/>
    <col min="6178" max="6178" width="13.28515625" style="144" bestFit="1" customWidth="1"/>
    <col min="6179" max="6179" width="2.7109375" style="144" customWidth="1"/>
    <col min="6180" max="6180" width="10.7109375" style="144" customWidth="1"/>
    <col min="6181" max="6181" width="11.85546875" style="144" bestFit="1" customWidth="1"/>
    <col min="6182" max="6185" width="15.42578125" style="144" bestFit="1" customWidth="1"/>
    <col min="6186" max="6186" width="13.7109375" style="144" bestFit="1" customWidth="1"/>
    <col min="6187" max="6187" width="17.7109375" style="144" bestFit="1" customWidth="1"/>
    <col min="6188" max="6402" width="9.140625" style="144"/>
    <col min="6403" max="6403" width="20.42578125" style="144" bestFit="1" customWidth="1"/>
    <col min="6404" max="6407" width="0" style="144" hidden="1" customWidth="1"/>
    <col min="6408" max="6408" width="54.28515625" style="144" customWidth="1"/>
    <col min="6409" max="6409" width="0" style="144" hidden="1" customWidth="1"/>
    <col min="6410" max="6410" width="11.85546875" style="144" bestFit="1" customWidth="1"/>
    <col min="6411" max="6414" width="0" style="144" hidden="1" customWidth="1"/>
    <col min="6415" max="6415" width="10.5703125" style="144" bestFit="1" customWidth="1"/>
    <col min="6416" max="6416" width="0" style="144" hidden="1" customWidth="1"/>
    <col min="6417" max="6417" width="2.7109375" style="144" customWidth="1"/>
    <col min="6418" max="6418" width="0" style="144" hidden="1" customWidth="1"/>
    <col min="6419" max="6419" width="11.85546875" style="144" bestFit="1" customWidth="1"/>
    <col min="6420" max="6423" width="0" style="144" hidden="1" customWidth="1"/>
    <col min="6424" max="6424" width="10.5703125" style="144" bestFit="1" customWidth="1"/>
    <col min="6425" max="6425" width="0" style="144" hidden="1" customWidth="1"/>
    <col min="6426" max="6426" width="2.7109375" style="144" customWidth="1"/>
    <col min="6427" max="6427" width="12.42578125" style="144" bestFit="1" customWidth="1"/>
    <col min="6428" max="6428" width="11.85546875" style="144" bestFit="1" customWidth="1"/>
    <col min="6429" max="6432" width="15.42578125" style="144" bestFit="1" customWidth="1"/>
    <col min="6433" max="6433" width="13.7109375" style="144" bestFit="1" customWidth="1"/>
    <col min="6434" max="6434" width="13.28515625" style="144" bestFit="1" customWidth="1"/>
    <col min="6435" max="6435" width="2.7109375" style="144" customWidth="1"/>
    <col min="6436" max="6436" width="10.7109375" style="144" customWidth="1"/>
    <col min="6437" max="6437" width="11.85546875" style="144" bestFit="1" customWidth="1"/>
    <col min="6438" max="6441" width="15.42578125" style="144" bestFit="1" customWidth="1"/>
    <col min="6442" max="6442" width="13.7109375" style="144" bestFit="1" customWidth="1"/>
    <col min="6443" max="6443" width="17.7109375" style="144" bestFit="1" customWidth="1"/>
    <col min="6444" max="6658" width="9.140625" style="144"/>
    <col min="6659" max="6659" width="20.42578125" style="144" bestFit="1" customWidth="1"/>
    <col min="6660" max="6663" width="0" style="144" hidden="1" customWidth="1"/>
    <col min="6664" max="6664" width="54.28515625" style="144" customWidth="1"/>
    <col min="6665" max="6665" width="0" style="144" hidden="1" customWidth="1"/>
    <col min="6666" max="6666" width="11.85546875" style="144" bestFit="1" customWidth="1"/>
    <col min="6667" max="6670" width="0" style="144" hidden="1" customWidth="1"/>
    <col min="6671" max="6671" width="10.5703125" style="144" bestFit="1" customWidth="1"/>
    <col min="6672" max="6672" width="0" style="144" hidden="1" customWidth="1"/>
    <col min="6673" max="6673" width="2.7109375" style="144" customWidth="1"/>
    <col min="6674" max="6674" width="0" style="144" hidden="1" customWidth="1"/>
    <col min="6675" max="6675" width="11.85546875" style="144" bestFit="1" customWidth="1"/>
    <col min="6676" max="6679" width="0" style="144" hidden="1" customWidth="1"/>
    <col min="6680" max="6680" width="10.5703125" style="144" bestFit="1" customWidth="1"/>
    <col min="6681" max="6681" width="0" style="144" hidden="1" customWidth="1"/>
    <col min="6682" max="6682" width="2.7109375" style="144" customWidth="1"/>
    <col min="6683" max="6683" width="12.42578125" style="144" bestFit="1" customWidth="1"/>
    <col min="6684" max="6684" width="11.85546875" style="144" bestFit="1" customWidth="1"/>
    <col min="6685" max="6688" width="15.42578125" style="144" bestFit="1" customWidth="1"/>
    <col min="6689" max="6689" width="13.7109375" style="144" bestFit="1" customWidth="1"/>
    <col min="6690" max="6690" width="13.28515625" style="144" bestFit="1" customWidth="1"/>
    <col min="6691" max="6691" width="2.7109375" style="144" customWidth="1"/>
    <col min="6692" max="6692" width="10.7109375" style="144" customWidth="1"/>
    <col min="6693" max="6693" width="11.85546875" style="144" bestFit="1" customWidth="1"/>
    <col min="6694" max="6697" width="15.42578125" style="144" bestFit="1" customWidth="1"/>
    <col min="6698" max="6698" width="13.7109375" style="144" bestFit="1" customWidth="1"/>
    <col min="6699" max="6699" width="17.7109375" style="144" bestFit="1" customWidth="1"/>
    <col min="6700" max="6914" width="9.140625" style="144"/>
    <col min="6915" max="6915" width="20.42578125" style="144" bestFit="1" customWidth="1"/>
    <col min="6916" max="6919" width="0" style="144" hidden="1" customWidth="1"/>
    <col min="6920" max="6920" width="54.28515625" style="144" customWidth="1"/>
    <col min="6921" max="6921" width="0" style="144" hidden="1" customWidth="1"/>
    <col min="6922" max="6922" width="11.85546875" style="144" bestFit="1" customWidth="1"/>
    <col min="6923" max="6926" width="0" style="144" hidden="1" customWidth="1"/>
    <col min="6927" max="6927" width="10.5703125" style="144" bestFit="1" customWidth="1"/>
    <col min="6928" max="6928" width="0" style="144" hidden="1" customWidth="1"/>
    <col min="6929" max="6929" width="2.7109375" style="144" customWidth="1"/>
    <col min="6930" max="6930" width="0" style="144" hidden="1" customWidth="1"/>
    <col min="6931" max="6931" width="11.85546875" style="144" bestFit="1" customWidth="1"/>
    <col min="6932" max="6935" width="0" style="144" hidden="1" customWidth="1"/>
    <col min="6936" max="6936" width="10.5703125" style="144" bestFit="1" customWidth="1"/>
    <col min="6937" max="6937" width="0" style="144" hidden="1" customWidth="1"/>
    <col min="6938" max="6938" width="2.7109375" style="144" customWidth="1"/>
    <col min="6939" max="6939" width="12.42578125" style="144" bestFit="1" customWidth="1"/>
    <col min="6940" max="6940" width="11.85546875" style="144" bestFit="1" customWidth="1"/>
    <col min="6941" max="6944" width="15.42578125" style="144" bestFit="1" customWidth="1"/>
    <col min="6945" max="6945" width="13.7109375" style="144" bestFit="1" customWidth="1"/>
    <col min="6946" max="6946" width="13.28515625" style="144" bestFit="1" customWidth="1"/>
    <col min="6947" max="6947" width="2.7109375" style="144" customWidth="1"/>
    <col min="6948" max="6948" width="10.7109375" style="144" customWidth="1"/>
    <col min="6949" max="6949" width="11.85546875" style="144" bestFit="1" customWidth="1"/>
    <col min="6950" max="6953" width="15.42578125" style="144" bestFit="1" customWidth="1"/>
    <col min="6954" max="6954" width="13.7109375" style="144" bestFit="1" customWidth="1"/>
    <col min="6955" max="6955" width="17.7109375" style="144" bestFit="1" customWidth="1"/>
    <col min="6956" max="7170" width="9.140625" style="144"/>
    <col min="7171" max="7171" width="20.42578125" style="144" bestFit="1" customWidth="1"/>
    <col min="7172" max="7175" width="0" style="144" hidden="1" customWidth="1"/>
    <col min="7176" max="7176" width="54.28515625" style="144" customWidth="1"/>
    <col min="7177" max="7177" width="0" style="144" hidden="1" customWidth="1"/>
    <col min="7178" max="7178" width="11.85546875" style="144" bestFit="1" customWidth="1"/>
    <col min="7179" max="7182" width="0" style="144" hidden="1" customWidth="1"/>
    <col min="7183" max="7183" width="10.5703125" style="144" bestFit="1" customWidth="1"/>
    <col min="7184" max="7184" width="0" style="144" hidden="1" customWidth="1"/>
    <col min="7185" max="7185" width="2.7109375" style="144" customWidth="1"/>
    <col min="7186" max="7186" width="0" style="144" hidden="1" customWidth="1"/>
    <col min="7187" max="7187" width="11.85546875" style="144" bestFit="1" customWidth="1"/>
    <col min="7188" max="7191" width="0" style="144" hidden="1" customWidth="1"/>
    <col min="7192" max="7192" width="10.5703125" style="144" bestFit="1" customWidth="1"/>
    <col min="7193" max="7193" width="0" style="144" hidden="1" customWidth="1"/>
    <col min="7194" max="7194" width="2.7109375" style="144" customWidth="1"/>
    <col min="7195" max="7195" width="12.42578125" style="144" bestFit="1" customWidth="1"/>
    <col min="7196" max="7196" width="11.85546875" style="144" bestFit="1" customWidth="1"/>
    <col min="7197" max="7200" width="15.42578125" style="144" bestFit="1" customWidth="1"/>
    <col min="7201" max="7201" width="13.7109375" style="144" bestFit="1" customWidth="1"/>
    <col min="7202" max="7202" width="13.28515625" style="144" bestFit="1" customWidth="1"/>
    <col min="7203" max="7203" width="2.7109375" style="144" customWidth="1"/>
    <col min="7204" max="7204" width="10.7109375" style="144" customWidth="1"/>
    <col min="7205" max="7205" width="11.85546875" style="144" bestFit="1" customWidth="1"/>
    <col min="7206" max="7209" width="15.42578125" style="144" bestFit="1" customWidth="1"/>
    <col min="7210" max="7210" width="13.7109375" style="144" bestFit="1" customWidth="1"/>
    <col min="7211" max="7211" width="17.7109375" style="144" bestFit="1" customWidth="1"/>
    <col min="7212" max="7426" width="9.140625" style="144"/>
    <col min="7427" max="7427" width="20.42578125" style="144" bestFit="1" customWidth="1"/>
    <col min="7428" max="7431" width="0" style="144" hidden="1" customWidth="1"/>
    <col min="7432" max="7432" width="54.28515625" style="144" customWidth="1"/>
    <col min="7433" max="7433" width="0" style="144" hidden="1" customWidth="1"/>
    <col min="7434" max="7434" width="11.85546875" style="144" bestFit="1" customWidth="1"/>
    <col min="7435" max="7438" width="0" style="144" hidden="1" customWidth="1"/>
    <col min="7439" max="7439" width="10.5703125" style="144" bestFit="1" customWidth="1"/>
    <col min="7440" max="7440" width="0" style="144" hidden="1" customWidth="1"/>
    <col min="7441" max="7441" width="2.7109375" style="144" customWidth="1"/>
    <col min="7442" max="7442" width="0" style="144" hidden="1" customWidth="1"/>
    <col min="7443" max="7443" width="11.85546875" style="144" bestFit="1" customWidth="1"/>
    <col min="7444" max="7447" width="0" style="144" hidden="1" customWidth="1"/>
    <col min="7448" max="7448" width="10.5703125" style="144" bestFit="1" customWidth="1"/>
    <col min="7449" max="7449" width="0" style="144" hidden="1" customWidth="1"/>
    <col min="7450" max="7450" width="2.7109375" style="144" customWidth="1"/>
    <col min="7451" max="7451" width="12.42578125" style="144" bestFit="1" customWidth="1"/>
    <col min="7452" max="7452" width="11.85546875" style="144" bestFit="1" customWidth="1"/>
    <col min="7453" max="7456" width="15.42578125" style="144" bestFit="1" customWidth="1"/>
    <col min="7457" max="7457" width="13.7109375" style="144" bestFit="1" customWidth="1"/>
    <col min="7458" max="7458" width="13.28515625" style="144" bestFit="1" customWidth="1"/>
    <col min="7459" max="7459" width="2.7109375" style="144" customWidth="1"/>
    <col min="7460" max="7460" width="10.7109375" style="144" customWidth="1"/>
    <col min="7461" max="7461" width="11.85546875" style="144" bestFit="1" customWidth="1"/>
    <col min="7462" max="7465" width="15.42578125" style="144" bestFit="1" customWidth="1"/>
    <col min="7466" max="7466" width="13.7109375" style="144" bestFit="1" customWidth="1"/>
    <col min="7467" max="7467" width="17.7109375" style="144" bestFit="1" customWidth="1"/>
    <col min="7468" max="7682" width="9.140625" style="144"/>
    <col min="7683" max="7683" width="20.42578125" style="144" bestFit="1" customWidth="1"/>
    <col min="7684" max="7687" width="0" style="144" hidden="1" customWidth="1"/>
    <col min="7688" max="7688" width="54.28515625" style="144" customWidth="1"/>
    <col min="7689" max="7689" width="0" style="144" hidden="1" customWidth="1"/>
    <col min="7690" max="7690" width="11.85546875" style="144" bestFit="1" customWidth="1"/>
    <col min="7691" max="7694" width="0" style="144" hidden="1" customWidth="1"/>
    <col min="7695" max="7695" width="10.5703125" style="144" bestFit="1" customWidth="1"/>
    <col min="7696" max="7696" width="0" style="144" hidden="1" customWidth="1"/>
    <col min="7697" max="7697" width="2.7109375" style="144" customWidth="1"/>
    <col min="7698" max="7698" width="0" style="144" hidden="1" customWidth="1"/>
    <col min="7699" max="7699" width="11.85546875" style="144" bestFit="1" customWidth="1"/>
    <col min="7700" max="7703" width="0" style="144" hidden="1" customWidth="1"/>
    <col min="7704" max="7704" width="10.5703125" style="144" bestFit="1" customWidth="1"/>
    <col min="7705" max="7705" width="0" style="144" hidden="1" customWidth="1"/>
    <col min="7706" max="7706" width="2.7109375" style="144" customWidth="1"/>
    <col min="7707" max="7707" width="12.42578125" style="144" bestFit="1" customWidth="1"/>
    <col min="7708" max="7708" width="11.85546875" style="144" bestFit="1" customWidth="1"/>
    <col min="7709" max="7712" width="15.42578125" style="144" bestFit="1" customWidth="1"/>
    <col min="7713" max="7713" width="13.7109375" style="144" bestFit="1" customWidth="1"/>
    <col min="7714" max="7714" width="13.28515625" style="144" bestFit="1" customWidth="1"/>
    <col min="7715" max="7715" width="2.7109375" style="144" customWidth="1"/>
    <col min="7716" max="7716" width="10.7109375" style="144" customWidth="1"/>
    <col min="7717" max="7717" width="11.85546875" style="144" bestFit="1" customWidth="1"/>
    <col min="7718" max="7721" width="15.42578125" style="144" bestFit="1" customWidth="1"/>
    <col min="7722" max="7722" width="13.7109375" style="144" bestFit="1" customWidth="1"/>
    <col min="7723" max="7723" width="17.7109375" style="144" bestFit="1" customWidth="1"/>
    <col min="7724" max="7938" width="9.140625" style="144"/>
    <col min="7939" max="7939" width="20.42578125" style="144" bestFit="1" customWidth="1"/>
    <col min="7940" max="7943" width="0" style="144" hidden="1" customWidth="1"/>
    <col min="7944" max="7944" width="54.28515625" style="144" customWidth="1"/>
    <col min="7945" max="7945" width="0" style="144" hidden="1" customWidth="1"/>
    <col min="7946" max="7946" width="11.85546875" style="144" bestFit="1" customWidth="1"/>
    <col min="7947" max="7950" width="0" style="144" hidden="1" customWidth="1"/>
    <col min="7951" max="7951" width="10.5703125" style="144" bestFit="1" customWidth="1"/>
    <col min="7952" max="7952" width="0" style="144" hidden="1" customWidth="1"/>
    <col min="7953" max="7953" width="2.7109375" style="144" customWidth="1"/>
    <col min="7954" max="7954" width="0" style="144" hidden="1" customWidth="1"/>
    <col min="7955" max="7955" width="11.85546875" style="144" bestFit="1" customWidth="1"/>
    <col min="7956" max="7959" width="0" style="144" hidden="1" customWidth="1"/>
    <col min="7960" max="7960" width="10.5703125" style="144" bestFit="1" customWidth="1"/>
    <col min="7961" max="7961" width="0" style="144" hidden="1" customWidth="1"/>
    <col min="7962" max="7962" width="2.7109375" style="144" customWidth="1"/>
    <col min="7963" max="7963" width="12.42578125" style="144" bestFit="1" customWidth="1"/>
    <col min="7964" max="7964" width="11.85546875" style="144" bestFit="1" customWidth="1"/>
    <col min="7965" max="7968" width="15.42578125" style="144" bestFit="1" customWidth="1"/>
    <col min="7969" max="7969" width="13.7109375" style="144" bestFit="1" customWidth="1"/>
    <col min="7970" max="7970" width="13.28515625" style="144" bestFit="1" customWidth="1"/>
    <col min="7971" max="7971" width="2.7109375" style="144" customWidth="1"/>
    <col min="7972" max="7972" width="10.7109375" style="144" customWidth="1"/>
    <col min="7973" max="7973" width="11.85546875" style="144" bestFit="1" customWidth="1"/>
    <col min="7974" max="7977" width="15.42578125" style="144" bestFit="1" customWidth="1"/>
    <col min="7978" max="7978" width="13.7109375" style="144" bestFit="1" customWidth="1"/>
    <col min="7979" max="7979" width="17.7109375" style="144" bestFit="1" customWidth="1"/>
    <col min="7980" max="8194" width="9.140625" style="144"/>
    <col min="8195" max="8195" width="20.42578125" style="144" bestFit="1" customWidth="1"/>
    <col min="8196" max="8199" width="0" style="144" hidden="1" customWidth="1"/>
    <col min="8200" max="8200" width="54.28515625" style="144" customWidth="1"/>
    <col min="8201" max="8201" width="0" style="144" hidden="1" customWidth="1"/>
    <col min="8202" max="8202" width="11.85546875" style="144" bestFit="1" customWidth="1"/>
    <col min="8203" max="8206" width="0" style="144" hidden="1" customWidth="1"/>
    <col min="8207" max="8207" width="10.5703125" style="144" bestFit="1" customWidth="1"/>
    <col min="8208" max="8208" width="0" style="144" hidden="1" customWidth="1"/>
    <col min="8209" max="8209" width="2.7109375" style="144" customWidth="1"/>
    <col min="8210" max="8210" width="0" style="144" hidden="1" customWidth="1"/>
    <col min="8211" max="8211" width="11.85546875" style="144" bestFit="1" customWidth="1"/>
    <col min="8212" max="8215" width="0" style="144" hidden="1" customWidth="1"/>
    <col min="8216" max="8216" width="10.5703125" style="144" bestFit="1" customWidth="1"/>
    <col min="8217" max="8217" width="0" style="144" hidden="1" customWidth="1"/>
    <col min="8218" max="8218" width="2.7109375" style="144" customWidth="1"/>
    <col min="8219" max="8219" width="12.42578125" style="144" bestFit="1" customWidth="1"/>
    <col min="8220" max="8220" width="11.85546875" style="144" bestFit="1" customWidth="1"/>
    <col min="8221" max="8224" width="15.42578125" style="144" bestFit="1" customWidth="1"/>
    <col min="8225" max="8225" width="13.7109375" style="144" bestFit="1" customWidth="1"/>
    <col min="8226" max="8226" width="13.28515625" style="144" bestFit="1" customWidth="1"/>
    <col min="8227" max="8227" width="2.7109375" style="144" customWidth="1"/>
    <col min="8228" max="8228" width="10.7109375" style="144" customWidth="1"/>
    <col min="8229" max="8229" width="11.85546875" style="144" bestFit="1" customWidth="1"/>
    <col min="8230" max="8233" width="15.42578125" style="144" bestFit="1" customWidth="1"/>
    <col min="8234" max="8234" width="13.7109375" style="144" bestFit="1" customWidth="1"/>
    <col min="8235" max="8235" width="17.7109375" style="144" bestFit="1" customWidth="1"/>
    <col min="8236" max="8450" width="9.140625" style="144"/>
    <col min="8451" max="8451" width="20.42578125" style="144" bestFit="1" customWidth="1"/>
    <col min="8452" max="8455" width="0" style="144" hidden="1" customWidth="1"/>
    <col min="8456" max="8456" width="54.28515625" style="144" customWidth="1"/>
    <col min="8457" max="8457" width="0" style="144" hidden="1" customWidth="1"/>
    <col min="8458" max="8458" width="11.85546875" style="144" bestFit="1" customWidth="1"/>
    <col min="8459" max="8462" width="0" style="144" hidden="1" customWidth="1"/>
    <col min="8463" max="8463" width="10.5703125" style="144" bestFit="1" customWidth="1"/>
    <col min="8464" max="8464" width="0" style="144" hidden="1" customWidth="1"/>
    <col min="8465" max="8465" width="2.7109375" style="144" customWidth="1"/>
    <col min="8466" max="8466" width="0" style="144" hidden="1" customWidth="1"/>
    <col min="8467" max="8467" width="11.85546875" style="144" bestFit="1" customWidth="1"/>
    <col min="8468" max="8471" width="0" style="144" hidden="1" customWidth="1"/>
    <col min="8472" max="8472" width="10.5703125" style="144" bestFit="1" customWidth="1"/>
    <col min="8473" max="8473" width="0" style="144" hidden="1" customWidth="1"/>
    <col min="8474" max="8474" width="2.7109375" style="144" customWidth="1"/>
    <col min="8475" max="8475" width="12.42578125" style="144" bestFit="1" customWidth="1"/>
    <col min="8476" max="8476" width="11.85546875" style="144" bestFit="1" customWidth="1"/>
    <col min="8477" max="8480" width="15.42578125" style="144" bestFit="1" customWidth="1"/>
    <col min="8481" max="8481" width="13.7109375" style="144" bestFit="1" customWidth="1"/>
    <col min="8482" max="8482" width="13.28515625" style="144" bestFit="1" customWidth="1"/>
    <col min="8483" max="8483" width="2.7109375" style="144" customWidth="1"/>
    <col min="8484" max="8484" width="10.7109375" style="144" customWidth="1"/>
    <col min="8485" max="8485" width="11.85546875" style="144" bestFit="1" customWidth="1"/>
    <col min="8486" max="8489" width="15.42578125" style="144" bestFit="1" customWidth="1"/>
    <col min="8490" max="8490" width="13.7109375" style="144" bestFit="1" customWidth="1"/>
    <col min="8491" max="8491" width="17.7109375" style="144" bestFit="1" customWidth="1"/>
    <col min="8492" max="8706" width="9.140625" style="144"/>
    <col min="8707" max="8707" width="20.42578125" style="144" bestFit="1" customWidth="1"/>
    <col min="8708" max="8711" width="0" style="144" hidden="1" customWidth="1"/>
    <col min="8712" max="8712" width="54.28515625" style="144" customWidth="1"/>
    <col min="8713" max="8713" width="0" style="144" hidden="1" customWidth="1"/>
    <col min="8714" max="8714" width="11.85546875" style="144" bestFit="1" customWidth="1"/>
    <col min="8715" max="8718" width="0" style="144" hidden="1" customWidth="1"/>
    <col min="8719" max="8719" width="10.5703125" style="144" bestFit="1" customWidth="1"/>
    <col min="8720" max="8720" width="0" style="144" hidden="1" customWidth="1"/>
    <col min="8721" max="8721" width="2.7109375" style="144" customWidth="1"/>
    <col min="8722" max="8722" width="0" style="144" hidden="1" customWidth="1"/>
    <col min="8723" max="8723" width="11.85546875" style="144" bestFit="1" customWidth="1"/>
    <col min="8724" max="8727" width="0" style="144" hidden="1" customWidth="1"/>
    <col min="8728" max="8728" width="10.5703125" style="144" bestFit="1" customWidth="1"/>
    <col min="8729" max="8729" width="0" style="144" hidden="1" customWidth="1"/>
    <col min="8730" max="8730" width="2.7109375" style="144" customWidth="1"/>
    <col min="8731" max="8731" width="12.42578125" style="144" bestFit="1" customWidth="1"/>
    <col min="8732" max="8732" width="11.85546875" style="144" bestFit="1" customWidth="1"/>
    <col min="8733" max="8736" width="15.42578125" style="144" bestFit="1" customWidth="1"/>
    <col min="8737" max="8737" width="13.7109375" style="144" bestFit="1" customWidth="1"/>
    <col min="8738" max="8738" width="13.28515625" style="144" bestFit="1" customWidth="1"/>
    <col min="8739" max="8739" width="2.7109375" style="144" customWidth="1"/>
    <col min="8740" max="8740" width="10.7109375" style="144" customWidth="1"/>
    <col min="8741" max="8741" width="11.85546875" style="144" bestFit="1" customWidth="1"/>
    <col min="8742" max="8745" width="15.42578125" style="144" bestFit="1" customWidth="1"/>
    <col min="8746" max="8746" width="13.7109375" style="144" bestFit="1" customWidth="1"/>
    <col min="8747" max="8747" width="17.7109375" style="144" bestFit="1" customWidth="1"/>
    <col min="8748" max="8962" width="9.140625" style="144"/>
    <col min="8963" max="8963" width="20.42578125" style="144" bestFit="1" customWidth="1"/>
    <col min="8964" max="8967" width="0" style="144" hidden="1" customWidth="1"/>
    <col min="8968" max="8968" width="54.28515625" style="144" customWidth="1"/>
    <col min="8969" max="8969" width="0" style="144" hidden="1" customWidth="1"/>
    <col min="8970" max="8970" width="11.85546875" style="144" bestFit="1" customWidth="1"/>
    <col min="8971" max="8974" width="0" style="144" hidden="1" customWidth="1"/>
    <col min="8975" max="8975" width="10.5703125" style="144" bestFit="1" customWidth="1"/>
    <col min="8976" max="8976" width="0" style="144" hidden="1" customWidth="1"/>
    <col min="8977" max="8977" width="2.7109375" style="144" customWidth="1"/>
    <col min="8978" max="8978" width="0" style="144" hidden="1" customWidth="1"/>
    <col min="8979" max="8979" width="11.85546875" style="144" bestFit="1" customWidth="1"/>
    <col min="8980" max="8983" width="0" style="144" hidden="1" customWidth="1"/>
    <col min="8984" max="8984" width="10.5703125" style="144" bestFit="1" customWidth="1"/>
    <col min="8985" max="8985" width="0" style="144" hidden="1" customWidth="1"/>
    <col min="8986" max="8986" width="2.7109375" style="144" customWidth="1"/>
    <col min="8987" max="8987" width="12.42578125" style="144" bestFit="1" customWidth="1"/>
    <col min="8988" max="8988" width="11.85546875" style="144" bestFit="1" customWidth="1"/>
    <col min="8989" max="8992" width="15.42578125" style="144" bestFit="1" customWidth="1"/>
    <col min="8993" max="8993" width="13.7109375" style="144" bestFit="1" customWidth="1"/>
    <col min="8994" max="8994" width="13.28515625" style="144" bestFit="1" customWidth="1"/>
    <col min="8995" max="8995" width="2.7109375" style="144" customWidth="1"/>
    <col min="8996" max="8996" width="10.7109375" style="144" customWidth="1"/>
    <col min="8997" max="8997" width="11.85546875" style="144" bestFit="1" customWidth="1"/>
    <col min="8998" max="9001" width="15.42578125" style="144" bestFit="1" customWidth="1"/>
    <col min="9002" max="9002" width="13.7109375" style="144" bestFit="1" customWidth="1"/>
    <col min="9003" max="9003" width="17.7109375" style="144" bestFit="1" customWidth="1"/>
    <col min="9004" max="9218" width="9.140625" style="144"/>
    <col min="9219" max="9219" width="20.42578125" style="144" bestFit="1" customWidth="1"/>
    <col min="9220" max="9223" width="0" style="144" hidden="1" customWidth="1"/>
    <col min="9224" max="9224" width="54.28515625" style="144" customWidth="1"/>
    <col min="9225" max="9225" width="0" style="144" hidden="1" customWidth="1"/>
    <col min="9226" max="9226" width="11.85546875" style="144" bestFit="1" customWidth="1"/>
    <col min="9227" max="9230" width="0" style="144" hidden="1" customWidth="1"/>
    <col min="9231" max="9231" width="10.5703125" style="144" bestFit="1" customWidth="1"/>
    <col min="9232" max="9232" width="0" style="144" hidden="1" customWidth="1"/>
    <col min="9233" max="9233" width="2.7109375" style="144" customWidth="1"/>
    <col min="9234" max="9234" width="0" style="144" hidden="1" customWidth="1"/>
    <col min="9235" max="9235" width="11.85546875" style="144" bestFit="1" customWidth="1"/>
    <col min="9236" max="9239" width="0" style="144" hidden="1" customWidth="1"/>
    <col min="9240" max="9240" width="10.5703125" style="144" bestFit="1" customWidth="1"/>
    <col min="9241" max="9241" width="0" style="144" hidden="1" customWidth="1"/>
    <col min="9242" max="9242" width="2.7109375" style="144" customWidth="1"/>
    <col min="9243" max="9243" width="12.42578125" style="144" bestFit="1" customWidth="1"/>
    <col min="9244" max="9244" width="11.85546875" style="144" bestFit="1" customWidth="1"/>
    <col min="9245" max="9248" width="15.42578125" style="144" bestFit="1" customWidth="1"/>
    <col min="9249" max="9249" width="13.7109375" style="144" bestFit="1" customWidth="1"/>
    <col min="9250" max="9250" width="13.28515625" style="144" bestFit="1" customWidth="1"/>
    <col min="9251" max="9251" width="2.7109375" style="144" customWidth="1"/>
    <col min="9252" max="9252" width="10.7109375" style="144" customWidth="1"/>
    <col min="9253" max="9253" width="11.85546875" style="144" bestFit="1" customWidth="1"/>
    <col min="9254" max="9257" width="15.42578125" style="144" bestFit="1" customWidth="1"/>
    <col min="9258" max="9258" width="13.7109375" style="144" bestFit="1" customWidth="1"/>
    <col min="9259" max="9259" width="17.7109375" style="144" bestFit="1" customWidth="1"/>
    <col min="9260" max="9474" width="9.140625" style="144"/>
    <col min="9475" max="9475" width="20.42578125" style="144" bestFit="1" customWidth="1"/>
    <col min="9476" max="9479" width="0" style="144" hidden="1" customWidth="1"/>
    <col min="9480" max="9480" width="54.28515625" style="144" customWidth="1"/>
    <col min="9481" max="9481" width="0" style="144" hidden="1" customWidth="1"/>
    <col min="9482" max="9482" width="11.85546875" style="144" bestFit="1" customWidth="1"/>
    <col min="9483" max="9486" width="0" style="144" hidden="1" customWidth="1"/>
    <col min="9487" max="9487" width="10.5703125" style="144" bestFit="1" customWidth="1"/>
    <col min="9488" max="9488" width="0" style="144" hidden="1" customWidth="1"/>
    <col min="9489" max="9489" width="2.7109375" style="144" customWidth="1"/>
    <col min="9490" max="9490" width="0" style="144" hidden="1" customWidth="1"/>
    <col min="9491" max="9491" width="11.85546875" style="144" bestFit="1" customWidth="1"/>
    <col min="9492" max="9495" width="0" style="144" hidden="1" customWidth="1"/>
    <col min="9496" max="9496" width="10.5703125" style="144" bestFit="1" customWidth="1"/>
    <col min="9497" max="9497" width="0" style="144" hidden="1" customWidth="1"/>
    <col min="9498" max="9498" width="2.7109375" style="144" customWidth="1"/>
    <col min="9499" max="9499" width="12.42578125" style="144" bestFit="1" customWidth="1"/>
    <col min="9500" max="9500" width="11.85546875" style="144" bestFit="1" customWidth="1"/>
    <col min="9501" max="9504" width="15.42578125" style="144" bestFit="1" customWidth="1"/>
    <col min="9505" max="9505" width="13.7109375" style="144" bestFit="1" customWidth="1"/>
    <col min="9506" max="9506" width="13.28515625" style="144" bestFit="1" customWidth="1"/>
    <col min="9507" max="9507" width="2.7109375" style="144" customWidth="1"/>
    <col min="9508" max="9508" width="10.7109375" style="144" customWidth="1"/>
    <col min="9509" max="9509" width="11.85546875" style="144" bestFit="1" customWidth="1"/>
    <col min="9510" max="9513" width="15.42578125" style="144" bestFit="1" customWidth="1"/>
    <col min="9514" max="9514" width="13.7109375" style="144" bestFit="1" customWidth="1"/>
    <col min="9515" max="9515" width="17.7109375" style="144" bestFit="1" customWidth="1"/>
    <col min="9516" max="9730" width="9.140625" style="144"/>
    <col min="9731" max="9731" width="20.42578125" style="144" bestFit="1" customWidth="1"/>
    <col min="9732" max="9735" width="0" style="144" hidden="1" customWidth="1"/>
    <col min="9736" max="9736" width="54.28515625" style="144" customWidth="1"/>
    <col min="9737" max="9737" width="0" style="144" hidden="1" customWidth="1"/>
    <col min="9738" max="9738" width="11.85546875" style="144" bestFit="1" customWidth="1"/>
    <col min="9739" max="9742" width="0" style="144" hidden="1" customWidth="1"/>
    <col min="9743" max="9743" width="10.5703125" style="144" bestFit="1" customWidth="1"/>
    <col min="9744" max="9744" width="0" style="144" hidden="1" customWidth="1"/>
    <col min="9745" max="9745" width="2.7109375" style="144" customWidth="1"/>
    <col min="9746" max="9746" width="0" style="144" hidden="1" customWidth="1"/>
    <col min="9747" max="9747" width="11.85546875" style="144" bestFit="1" customWidth="1"/>
    <col min="9748" max="9751" width="0" style="144" hidden="1" customWidth="1"/>
    <col min="9752" max="9752" width="10.5703125" style="144" bestFit="1" customWidth="1"/>
    <col min="9753" max="9753" width="0" style="144" hidden="1" customWidth="1"/>
    <col min="9754" max="9754" width="2.7109375" style="144" customWidth="1"/>
    <col min="9755" max="9755" width="12.42578125" style="144" bestFit="1" customWidth="1"/>
    <col min="9756" max="9756" width="11.85546875" style="144" bestFit="1" customWidth="1"/>
    <col min="9757" max="9760" width="15.42578125" style="144" bestFit="1" customWidth="1"/>
    <col min="9761" max="9761" width="13.7109375" style="144" bestFit="1" customWidth="1"/>
    <col min="9762" max="9762" width="13.28515625" style="144" bestFit="1" customWidth="1"/>
    <col min="9763" max="9763" width="2.7109375" style="144" customWidth="1"/>
    <col min="9764" max="9764" width="10.7109375" style="144" customWidth="1"/>
    <col min="9765" max="9765" width="11.85546875" style="144" bestFit="1" customWidth="1"/>
    <col min="9766" max="9769" width="15.42578125" style="144" bestFit="1" customWidth="1"/>
    <col min="9770" max="9770" width="13.7109375" style="144" bestFit="1" customWidth="1"/>
    <col min="9771" max="9771" width="17.7109375" style="144" bestFit="1" customWidth="1"/>
    <col min="9772" max="9986" width="9.140625" style="144"/>
    <col min="9987" max="9987" width="20.42578125" style="144" bestFit="1" customWidth="1"/>
    <col min="9988" max="9991" width="0" style="144" hidden="1" customWidth="1"/>
    <col min="9992" max="9992" width="54.28515625" style="144" customWidth="1"/>
    <col min="9993" max="9993" width="0" style="144" hidden="1" customWidth="1"/>
    <col min="9994" max="9994" width="11.85546875" style="144" bestFit="1" customWidth="1"/>
    <col min="9995" max="9998" width="0" style="144" hidden="1" customWidth="1"/>
    <col min="9999" max="9999" width="10.5703125" style="144" bestFit="1" customWidth="1"/>
    <col min="10000" max="10000" width="0" style="144" hidden="1" customWidth="1"/>
    <col min="10001" max="10001" width="2.7109375" style="144" customWidth="1"/>
    <col min="10002" max="10002" width="0" style="144" hidden="1" customWidth="1"/>
    <col min="10003" max="10003" width="11.85546875" style="144" bestFit="1" customWidth="1"/>
    <col min="10004" max="10007" width="0" style="144" hidden="1" customWidth="1"/>
    <col min="10008" max="10008" width="10.5703125" style="144" bestFit="1" customWidth="1"/>
    <col min="10009" max="10009" width="0" style="144" hidden="1" customWidth="1"/>
    <col min="10010" max="10010" width="2.7109375" style="144" customWidth="1"/>
    <col min="10011" max="10011" width="12.42578125" style="144" bestFit="1" customWidth="1"/>
    <col min="10012" max="10012" width="11.85546875" style="144" bestFit="1" customWidth="1"/>
    <col min="10013" max="10016" width="15.42578125" style="144" bestFit="1" customWidth="1"/>
    <col min="10017" max="10017" width="13.7109375" style="144" bestFit="1" customWidth="1"/>
    <col min="10018" max="10018" width="13.28515625" style="144" bestFit="1" customWidth="1"/>
    <col min="10019" max="10019" width="2.7109375" style="144" customWidth="1"/>
    <col min="10020" max="10020" width="10.7109375" style="144" customWidth="1"/>
    <col min="10021" max="10021" width="11.85546875" style="144" bestFit="1" customWidth="1"/>
    <col min="10022" max="10025" width="15.42578125" style="144" bestFit="1" customWidth="1"/>
    <col min="10026" max="10026" width="13.7109375" style="144" bestFit="1" customWidth="1"/>
    <col min="10027" max="10027" width="17.7109375" style="144" bestFit="1" customWidth="1"/>
    <col min="10028" max="10242" width="9.140625" style="144"/>
    <col min="10243" max="10243" width="20.42578125" style="144" bestFit="1" customWidth="1"/>
    <col min="10244" max="10247" width="0" style="144" hidden="1" customWidth="1"/>
    <col min="10248" max="10248" width="54.28515625" style="144" customWidth="1"/>
    <col min="10249" max="10249" width="0" style="144" hidden="1" customWidth="1"/>
    <col min="10250" max="10250" width="11.85546875" style="144" bestFit="1" customWidth="1"/>
    <col min="10251" max="10254" width="0" style="144" hidden="1" customWidth="1"/>
    <col min="10255" max="10255" width="10.5703125" style="144" bestFit="1" customWidth="1"/>
    <col min="10256" max="10256" width="0" style="144" hidden="1" customWidth="1"/>
    <col min="10257" max="10257" width="2.7109375" style="144" customWidth="1"/>
    <col min="10258" max="10258" width="0" style="144" hidden="1" customWidth="1"/>
    <col min="10259" max="10259" width="11.85546875" style="144" bestFit="1" customWidth="1"/>
    <col min="10260" max="10263" width="0" style="144" hidden="1" customWidth="1"/>
    <col min="10264" max="10264" width="10.5703125" style="144" bestFit="1" customWidth="1"/>
    <col min="10265" max="10265" width="0" style="144" hidden="1" customWidth="1"/>
    <col min="10266" max="10266" width="2.7109375" style="144" customWidth="1"/>
    <col min="10267" max="10267" width="12.42578125" style="144" bestFit="1" customWidth="1"/>
    <col min="10268" max="10268" width="11.85546875" style="144" bestFit="1" customWidth="1"/>
    <col min="10269" max="10272" width="15.42578125" style="144" bestFit="1" customWidth="1"/>
    <col min="10273" max="10273" width="13.7109375" style="144" bestFit="1" customWidth="1"/>
    <col min="10274" max="10274" width="13.28515625" style="144" bestFit="1" customWidth="1"/>
    <col min="10275" max="10275" width="2.7109375" style="144" customWidth="1"/>
    <col min="10276" max="10276" width="10.7109375" style="144" customWidth="1"/>
    <col min="10277" max="10277" width="11.85546875" style="144" bestFit="1" customWidth="1"/>
    <col min="10278" max="10281" width="15.42578125" style="144" bestFit="1" customWidth="1"/>
    <col min="10282" max="10282" width="13.7109375" style="144" bestFit="1" customWidth="1"/>
    <col min="10283" max="10283" width="17.7109375" style="144" bestFit="1" customWidth="1"/>
    <col min="10284" max="10498" width="9.140625" style="144"/>
    <col min="10499" max="10499" width="20.42578125" style="144" bestFit="1" customWidth="1"/>
    <col min="10500" max="10503" width="0" style="144" hidden="1" customWidth="1"/>
    <col min="10504" max="10504" width="54.28515625" style="144" customWidth="1"/>
    <col min="10505" max="10505" width="0" style="144" hidden="1" customWidth="1"/>
    <col min="10506" max="10506" width="11.85546875" style="144" bestFit="1" customWidth="1"/>
    <col min="10507" max="10510" width="0" style="144" hidden="1" customWidth="1"/>
    <col min="10511" max="10511" width="10.5703125" style="144" bestFit="1" customWidth="1"/>
    <col min="10512" max="10512" width="0" style="144" hidden="1" customWidth="1"/>
    <col min="10513" max="10513" width="2.7109375" style="144" customWidth="1"/>
    <col min="10514" max="10514" width="0" style="144" hidden="1" customWidth="1"/>
    <col min="10515" max="10515" width="11.85546875" style="144" bestFit="1" customWidth="1"/>
    <col min="10516" max="10519" width="0" style="144" hidden="1" customWidth="1"/>
    <col min="10520" max="10520" width="10.5703125" style="144" bestFit="1" customWidth="1"/>
    <col min="10521" max="10521" width="0" style="144" hidden="1" customWidth="1"/>
    <col min="10522" max="10522" width="2.7109375" style="144" customWidth="1"/>
    <col min="10523" max="10523" width="12.42578125" style="144" bestFit="1" customWidth="1"/>
    <col min="10524" max="10524" width="11.85546875" style="144" bestFit="1" customWidth="1"/>
    <col min="10525" max="10528" width="15.42578125" style="144" bestFit="1" customWidth="1"/>
    <col min="10529" max="10529" width="13.7109375" style="144" bestFit="1" customWidth="1"/>
    <col min="10530" max="10530" width="13.28515625" style="144" bestFit="1" customWidth="1"/>
    <col min="10531" max="10531" width="2.7109375" style="144" customWidth="1"/>
    <col min="10532" max="10532" width="10.7109375" style="144" customWidth="1"/>
    <col min="10533" max="10533" width="11.85546875" style="144" bestFit="1" customWidth="1"/>
    <col min="10534" max="10537" width="15.42578125" style="144" bestFit="1" customWidth="1"/>
    <col min="10538" max="10538" width="13.7109375" style="144" bestFit="1" customWidth="1"/>
    <col min="10539" max="10539" width="17.7109375" style="144" bestFit="1" customWidth="1"/>
    <col min="10540" max="10754" width="9.140625" style="144"/>
    <col min="10755" max="10755" width="20.42578125" style="144" bestFit="1" customWidth="1"/>
    <col min="10756" max="10759" width="0" style="144" hidden="1" customWidth="1"/>
    <col min="10760" max="10760" width="54.28515625" style="144" customWidth="1"/>
    <col min="10761" max="10761" width="0" style="144" hidden="1" customWidth="1"/>
    <col min="10762" max="10762" width="11.85546875" style="144" bestFit="1" customWidth="1"/>
    <col min="10763" max="10766" width="0" style="144" hidden="1" customWidth="1"/>
    <col min="10767" max="10767" width="10.5703125" style="144" bestFit="1" customWidth="1"/>
    <col min="10768" max="10768" width="0" style="144" hidden="1" customWidth="1"/>
    <col min="10769" max="10769" width="2.7109375" style="144" customWidth="1"/>
    <col min="10770" max="10770" width="0" style="144" hidden="1" customWidth="1"/>
    <col min="10771" max="10771" width="11.85546875" style="144" bestFit="1" customWidth="1"/>
    <col min="10772" max="10775" width="0" style="144" hidden="1" customWidth="1"/>
    <col min="10776" max="10776" width="10.5703125" style="144" bestFit="1" customWidth="1"/>
    <col min="10777" max="10777" width="0" style="144" hidden="1" customWidth="1"/>
    <col min="10778" max="10778" width="2.7109375" style="144" customWidth="1"/>
    <col min="10779" max="10779" width="12.42578125" style="144" bestFit="1" customWidth="1"/>
    <col min="10780" max="10780" width="11.85546875" style="144" bestFit="1" customWidth="1"/>
    <col min="10781" max="10784" width="15.42578125" style="144" bestFit="1" customWidth="1"/>
    <col min="10785" max="10785" width="13.7109375" style="144" bestFit="1" customWidth="1"/>
    <col min="10786" max="10786" width="13.28515625" style="144" bestFit="1" customWidth="1"/>
    <col min="10787" max="10787" width="2.7109375" style="144" customWidth="1"/>
    <col min="10788" max="10788" width="10.7109375" style="144" customWidth="1"/>
    <col min="10789" max="10789" width="11.85546875" style="144" bestFit="1" customWidth="1"/>
    <col min="10790" max="10793" width="15.42578125" style="144" bestFit="1" customWidth="1"/>
    <col min="10794" max="10794" width="13.7109375" style="144" bestFit="1" customWidth="1"/>
    <col min="10795" max="10795" width="17.7109375" style="144" bestFit="1" customWidth="1"/>
    <col min="10796" max="11010" width="9.140625" style="144"/>
    <col min="11011" max="11011" width="20.42578125" style="144" bestFit="1" customWidth="1"/>
    <col min="11012" max="11015" width="0" style="144" hidden="1" customWidth="1"/>
    <col min="11016" max="11016" width="54.28515625" style="144" customWidth="1"/>
    <col min="11017" max="11017" width="0" style="144" hidden="1" customWidth="1"/>
    <col min="11018" max="11018" width="11.85546875" style="144" bestFit="1" customWidth="1"/>
    <col min="11019" max="11022" width="0" style="144" hidden="1" customWidth="1"/>
    <col min="11023" max="11023" width="10.5703125" style="144" bestFit="1" customWidth="1"/>
    <col min="11024" max="11024" width="0" style="144" hidden="1" customWidth="1"/>
    <col min="11025" max="11025" width="2.7109375" style="144" customWidth="1"/>
    <col min="11026" max="11026" width="0" style="144" hidden="1" customWidth="1"/>
    <col min="11027" max="11027" width="11.85546875" style="144" bestFit="1" customWidth="1"/>
    <col min="11028" max="11031" width="0" style="144" hidden="1" customWidth="1"/>
    <col min="11032" max="11032" width="10.5703125" style="144" bestFit="1" customWidth="1"/>
    <col min="11033" max="11033" width="0" style="144" hidden="1" customWidth="1"/>
    <col min="11034" max="11034" width="2.7109375" style="144" customWidth="1"/>
    <col min="11035" max="11035" width="12.42578125" style="144" bestFit="1" customWidth="1"/>
    <col min="11036" max="11036" width="11.85546875" style="144" bestFit="1" customWidth="1"/>
    <col min="11037" max="11040" width="15.42578125" style="144" bestFit="1" customWidth="1"/>
    <col min="11041" max="11041" width="13.7109375" style="144" bestFit="1" customWidth="1"/>
    <col min="11042" max="11042" width="13.28515625" style="144" bestFit="1" customWidth="1"/>
    <col min="11043" max="11043" width="2.7109375" style="144" customWidth="1"/>
    <col min="11044" max="11044" width="10.7109375" style="144" customWidth="1"/>
    <col min="11045" max="11045" width="11.85546875" style="144" bestFit="1" customWidth="1"/>
    <col min="11046" max="11049" width="15.42578125" style="144" bestFit="1" customWidth="1"/>
    <col min="11050" max="11050" width="13.7109375" style="144" bestFit="1" customWidth="1"/>
    <col min="11051" max="11051" width="17.7109375" style="144" bestFit="1" customWidth="1"/>
    <col min="11052" max="11266" width="9.140625" style="144"/>
    <col min="11267" max="11267" width="20.42578125" style="144" bestFit="1" customWidth="1"/>
    <col min="11268" max="11271" width="0" style="144" hidden="1" customWidth="1"/>
    <col min="11272" max="11272" width="54.28515625" style="144" customWidth="1"/>
    <col min="11273" max="11273" width="0" style="144" hidden="1" customWidth="1"/>
    <col min="11274" max="11274" width="11.85546875" style="144" bestFit="1" customWidth="1"/>
    <col min="11275" max="11278" width="0" style="144" hidden="1" customWidth="1"/>
    <col min="11279" max="11279" width="10.5703125" style="144" bestFit="1" customWidth="1"/>
    <col min="11280" max="11280" width="0" style="144" hidden="1" customWidth="1"/>
    <col min="11281" max="11281" width="2.7109375" style="144" customWidth="1"/>
    <col min="11282" max="11282" width="0" style="144" hidden="1" customWidth="1"/>
    <col min="11283" max="11283" width="11.85546875" style="144" bestFit="1" customWidth="1"/>
    <col min="11284" max="11287" width="0" style="144" hidden="1" customWidth="1"/>
    <col min="11288" max="11288" width="10.5703125" style="144" bestFit="1" customWidth="1"/>
    <col min="11289" max="11289" width="0" style="144" hidden="1" customWidth="1"/>
    <col min="11290" max="11290" width="2.7109375" style="144" customWidth="1"/>
    <col min="11291" max="11291" width="12.42578125" style="144" bestFit="1" customWidth="1"/>
    <col min="11292" max="11292" width="11.85546875" style="144" bestFit="1" customWidth="1"/>
    <col min="11293" max="11296" width="15.42578125" style="144" bestFit="1" customWidth="1"/>
    <col min="11297" max="11297" width="13.7109375" style="144" bestFit="1" customWidth="1"/>
    <col min="11298" max="11298" width="13.28515625" style="144" bestFit="1" customWidth="1"/>
    <col min="11299" max="11299" width="2.7109375" style="144" customWidth="1"/>
    <col min="11300" max="11300" width="10.7109375" style="144" customWidth="1"/>
    <col min="11301" max="11301" width="11.85546875" style="144" bestFit="1" customWidth="1"/>
    <col min="11302" max="11305" width="15.42578125" style="144" bestFit="1" customWidth="1"/>
    <col min="11306" max="11306" width="13.7109375" style="144" bestFit="1" customWidth="1"/>
    <col min="11307" max="11307" width="17.7109375" style="144" bestFit="1" customWidth="1"/>
    <col min="11308" max="11522" width="9.140625" style="144"/>
    <col min="11523" max="11523" width="20.42578125" style="144" bestFit="1" customWidth="1"/>
    <col min="11524" max="11527" width="0" style="144" hidden="1" customWidth="1"/>
    <col min="11528" max="11528" width="54.28515625" style="144" customWidth="1"/>
    <col min="11529" max="11529" width="0" style="144" hidden="1" customWidth="1"/>
    <col min="11530" max="11530" width="11.85546875" style="144" bestFit="1" customWidth="1"/>
    <col min="11531" max="11534" width="0" style="144" hidden="1" customWidth="1"/>
    <col min="11535" max="11535" width="10.5703125" style="144" bestFit="1" customWidth="1"/>
    <col min="11536" max="11536" width="0" style="144" hidden="1" customWidth="1"/>
    <col min="11537" max="11537" width="2.7109375" style="144" customWidth="1"/>
    <col min="11538" max="11538" width="0" style="144" hidden="1" customWidth="1"/>
    <col min="11539" max="11539" width="11.85546875" style="144" bestFit="1" customWidth="1"/>
    <col min="11540" max="11543" width="0" style="144" hidden="1" customWidth="1"/>
    <col min="11544" max="11544" width="10.5703125" style="144" bestFit="1" customWidth="1"/>
    <col min="11545" max="11545" width="0" style="144" hidden="1" customWidth="1"/>
    <col min="11546" max="11546" width="2.7109375" style="144" customWidth="1"/>
    <col min="11547" max="11547" width="12.42578125" style="144" bestFit="1" customWidth="1"/>
    <col min="11548" max="11548" width="11.85546875" style="144" bestFit="1" customWidth="1"/>
    <col min="11549" max="11552" width="15.42578125" style="144" bestFit="1" customWidth="1"/>
    <col min="11553" max="11553" width="13.7109375" style="144" bestFit="1" customWidth="1"/>
    <col min="11554" max="11554" width="13.28515625" style="144" bestFit="1" customWidth="1"/>
    <col min="11555" max="11555" width="2.7109375" style="144" customWidth="1"/>
    <col min="11556" max="11556" width="10.7109375" style="144" customWidth="1"/>
    <col min="11557" max="11557" width="11.85546875" style="144" bestFit="1" customWidth="1"/>
    <col min="11558" max="11561" width="15.42578125" style="144" bestFit="1" customWidth="1"/>
    <col min="11562" max="11562" width="13.7109375" style="144" bestFit="1" customWidth="1"/>
    <col min="11563" max="11563" width="17.7109375" style="144" bestFit="1" customWidth="1"/>
    <col min="11564" max="11778" width="9.140625" style="144"/>
    <col min="11779" max="11779" width="20.42578125" style="144" bestFit="1" customWidth="1"/>
    <col min="11780" max="11783" width="0" style="144" hidden="1" customWidth="1"/>
    <col min="11784" max="11784" width="54.28515625" style="144" customWidth="1"/>
    <col min="11785" max="11785" width="0" style="144" hidden="1" customWidth="1"/>
    <col min="11786" max="11786" width="11.85546875" style="144" bestFit="1" customWidth="1"/>
    <col min="11787" max="11790" width="0" style="144" hidden="1" customWidth="1"/>
    <col min="11791" max="11791" width="10.5703125" style="144" bestFit="1" customWidth="1"/>
    <col min="11792" max="11792" width="0" style="144" hidden="1" customWidth="1"/>
    <col min="11793" max="11793" width="2.7109375" style="144" customWidth="1"/>
    <col min="11794" max="11794" width="0" style="144" hidden="1" customWidth="1"/>
    <col min="11795" max="11795" width="11.85546875" style="144" bestFit="1" customWidth="1"/>
    <col min="11796" max="11799" width="0" style="144" hidden="1" customWidth="1"/>
    <col min="11800" max="11800" width="10.5703125" style="144" bestFit="1" customWidth="1"/>
    <col min="11801" max="11801" width="0" style="144" hidden="1" customWidth="1"/>
    <col min="11802" max="11802" width="2.7109375" style="144" customWidth="1"/>
    <col min="11803" max="11803" width="12.42578125" style="144" bestFit="1" customWidth="1"/>
    <col min="11804" max="11804" width="11.85546875" style="144" bestFit="1" customWidth="1"/>
    <col min="11805" max="11808" width="15.42578125" style="144" bestFit="1" customWidth="1"/>
    <col min="11809" max="11809" width="13.7109375" style="144" bestFit="1" customWidth="1"/>
    <col min="11810" max="11810" width="13.28515625" style="144" bestFit="1" customWidth="1"/>
    <col min="11811" max="11811" width="2.7109375" style="144" customWidth="1"/>
    <col min="11812" max="11812" width="10.7109375" style="144" customWidth="1"/>
    <col min="11813" max="11813" width="11.85546875" style="144" bestFit="1" customWidth="1"/>
    <col min="11814" max="11817" width="15.42578125" style="144" bestFit="1" customWidth="1"/>
    <col min="11818" max="11818" width="13.7109375" style="144" bestFit="1" customWidth="1"/>
    <col min="11819" max="11819" width="17.7109375" style="144" bestFit="1" customWidth="1"/>
    <col min="11820" max="12034" width="9.140625" style="144"/>
    <col min="12035" max="12035" width="20.42578125" style="144" bestFit="1" customWidth="1"/>
    <col min="12036" max="12039" width="0" style="144" hidden="1" customWidth="1"/>
    <col min="12040" max="12040" width="54.28515625" style="144" customWidth="1"/>
    <col min="12041" max="12041" width="0" style="144" hidden="1" customWidth="1"/>
    <col min="12042" max="12042" width="11.85546875" style="144" bestFit="1" customWidth="1"/>
    <col min="12043" max="12046" width="0" style="144" hidden="1" customWidth="1"/>
    <col min="12047" max="12047" width="10.5703125" style="144" bestFit="1" customWidth="1"/>
    <col min="12048" max="12048" width="0" style="144" hidden="1" customWidth="1"/>
    <col min="12049" max="12049" width="2.7109375" style="144" customWidth="1"/>
    <col min="12050" max="12050" width="0" style="144" hidden="1" customWidth="1"/>
    <col min="12051" max="12051" width="11.85546875" style="144" bestFit="1" customWidth="1"/>
    <col min="12052" max="12055" width="0" style="144" hidden="1" customWidth="1"/>
    <col min="12056" max="12056" width="10.5703125" style="144" bestFit="1" customWidth="1"/>
    <col min="12057" max="12057" width="0" style="144" hidden="1" customWidth="1"/>
    <col min="12058" max="12058" width="2.7109375" style="144" customWidth="1"/>
    <col min="12059" max="12059" width="12.42578125" style="144" bestFit="1" customWidth="1"/>
    <col min="12060" max="12060" width="11.85546875" style="144" bestFit="1" customWidth="1"/>
    <col min="12061" max="12064" width="15.42578125" style="144" bestFit="1" customWidth="1"/>
    <col min="12065" max="12065" width="13.7109375" style="144" bestFit="1" customWidth="1"/>
    <col min="12066" max="12066" width="13.28515625" style="144" bestFit="1" customWidth="1"/>
    <col min="12067" max="12067" width="2.7109375" style="144" customWidth="1"/>
    <col min="12068" max="12068" width="10.7109375" style="144" customWidth="1"/>
    <col min="12069" max="12069" width="11.85546875" style="144" bestFit="1" customWidth="1"/>
    <col min="12070" max="12073" width="15.42578125" style="144" bestFit="1" customWidth="1"/>
    <col min="12074" max="12074" width="13.7109375" style="144" bestFit="1" customWidth="1"/>
    <col min="12075" max="12075" width="17.7109375" style="144" bestFit="1" customWidth="1"/>
    <col min="12076" max="12290" width="9.140625" style="144"/>
    <col min="12291" max="12291" width="20.42578125" style="144" bestFit="1" customWidth="1"/>
    <col min="12292" max="12295" width="0" style="144" hidden="1" customWidth="1"/>
    <col min="12296" max="12296" width="54.28515625" style="144" customWidth="1"/>
    <col min="12297" max="12297" width="0" style="144" hidden="1" customWidth="1"/>
    <col min="12298" max="12298" width="11.85546875" style="144" bestFit="1" customWidth="1"/>
    <col min="12299" max="12302" width="0" style="144" hidden="1" customWidth="1"/>
    <col min="12303" max="12303" width="10.5703125" style="144" bestFit="1" customWidth="1"/>
    <col min="12304" max="12304" width="0" style="144" hidden="1" customWidth="1"/>
    <col min="12305" max="12305" width="2.7109375" style="144" customWidth="1"/>
    <col min="12306" max="12306" width="0" style="144" hidden="1" customWidth="1"/>
    <col min="12307" max="12307" width="11.85546875" style="144" bestFit="1" customWidth="1"/>
    <col min="12308" max="12311" width="0" style="144" hidden="1" customWidth="1"/>
    <col min="12312" max="12312" width="10.5703125" style="144" bestFit="1" customWidth="1"/>
    <col min="12313" max="12313" width="0" style="144" hidden="1" customWidth="1"/>
    <col min="12314" max="12314" width="2.7109375" style="144" customWidth="1"/>
    <col min="12315" max="12315" width="12.42578125" style="144" bestFit="1" customWidth="1"/>
    <col min="12316" max="12316" width="11.85546875" style="144" bestFit="1" customWidth="1"/>
    <col min="12317" max="12320" width="15.42578125" style="144" bestFit="1" customWidth="1"/>
    <col min="12321" max="12321" width="13.7109375" style="144" bestFit="1" customWidth="1"/>
    <col min="12322" max="12322" width="13.28515625" style="144" bestFit="1" customWidth="1"/>
    <col min="12323" max="12323" width="2.7109375" style="144" customWidth="1"/>
    <col min="12324" max="12324" width="10.7109375" style="144" customWidth="1"/>
    <col min="12325" max="12325" width="11.85546875" style="144" bestFit="1" customWidth="1"/>
    <col min="12326" max="12329" width="15.42578125" style="144" bestFit="1" customWidth="1"/>
    <col min="12330" max="12330" width="13.7109375" style="144" bestFit="1" customWidth="1"/>
    <col min="12331" max="12331" width="17.7109375" style="144" bestFit="1" customWidth="1"/>
    <col min="12332" max="12546" width="9.140625" style="144"/>
    <col min="12547" max="12547" width="20.42578125" style="144" bestFit="1" customWidth="1"/>
    <col min="12548" max="12551" width="0" style="144" hidden="1" customWidth="1"/>
    <col min="12552" max="12552" width="54.28515625" style="144" customWidth="1"/>
    <col min="12553" max="12553" width="0" style="144" hidden="1" customWidth="1"/>
    <col min="12554" max="12554" width="11.85546875" style="144" bestFit="1" customWidth="1"/>
    <col min="12555" max="12558" width="0" style="144" hidden="1" customWidth="1"/>
    <col min="12559" max="12559" width="10.5703125" style="144" bestFit="1" customWidth="1"/>
    <col min="12560" max="12560" width="0" style="144" hidden="1" customWidth="1"/>
    <col min="12561" max="12561" width="2.7109375" style="144" customWidth="1"/>
    <col min="12562" max="12562" width="0" style="144" hidden="1" customWidth="1"/>
    <col min="12563" max="12563" width="11.85546875" style="144" bestFit="1" customWidth="1"/>
    <col min="12564" max="12567" width="0" style="144" hidden="1" customWidth="1"/>
    <col min="12568" max="12568" width="10.5703125" style="144" bestFit="1" customWidth="1"/>
    <col min="12569" max="12569" width="0" style="144" hidden="1" customWidth="1"/>
    <col min="12570" max="12570" width="2.7109375" style="144" customWidth="1"/>
    <col min="12571" max="12571" width="12.42578125" style="144" bestFit="1" customWidth="1"/>
    <col min="12572" max="12572" width="11.85546875" style="144" bestFit="1" customWidth="1"/>
    <col min="12573" max="12576" width="15.42578125" style="144" bestFit="1" customWidth="1"/>
    <col min="12577" max="12577" width="13.7109375" style="144" bestFit="1" customWidth="1"/>
    <col min="12578" max="12578" width="13.28515625" style="144" bestFit="1" customWidth="1"/>
    <col min="12579" max="12579" width="2.7109375" style="144" customWidth="1"/>
    <col min="12580" max="12580" width="10.7109375" style="144" customWidth="1"/>
    <col min="12581" max="12581" width="11.85546875" style="144" bestFit="1" customWidth="1"/>
    <col min="12582" max="12585" width="15.42578125" style="144" bestFit="1" customWidth="1"/>
    <col min="12586" max="12586" width="13.7109375" style="144" bestFit="1" customWidth="1"/>
    <col min="12587" max="12587" width="17.7109375" style="144" bestFit="1" customWidth="1"/>
    <col min="12588" max="12802" width="9.140625" style="144"/>
    <col min="12803" max="12803" width="20.42578125" style="144" bestFit="1" customWidth="1"/>
    <col min="12804" max="12807" width="0" style="144" hidden="1" customWidth="1"/>
    <col min="12808" max="12808" width="54.28515625" style="144" customWidth="1"/>
    <col min="12809" max="12809" width="0" style="144" hidden="1" customWidth="1"/>
    <col min="12810" max="12810" width="11.85546875" style="144" bestFit="1" customWidth="1"/>
    <col min="12811" max="12814" width="0" style="144" hidden="1" customWidth="1"/>
    <col min="12815" max="12815" width="10.5703125" style="144" bestFit="1" customWidth="1"/>
    <col min="12816" max="12816" width="0" style="144" hidden="1" customWidth="1"/>
    <col min="12817" max="12817" width="2.7109375" style="144" customWidth="1"/>
    <col min="12818" max="12818" width="0" style="144" hidden="1" customWidth="1"/>
    <col min="12819" max="12819" width="11.85546875" style="144" bestFit="1" customWidth="1"/>
    <col min="12820" max="12823" width="0" style="144" hidden="1" customWidth="1"/>
    <col min="12824" max="12824" width="10.5703125" style="144" bestFit="1" customWidth="1"/>
    <col min="12825" max="12825" width="0" style="144" hidden="1" customWidth="1"/>
    <col min="12826" max="12826" width="2.7109375" style="144" customWidth="1"/>
    <col min="12827" max="12827" width="12.42578125" style="144" bestFit="1" customWidth="1"/>
    <col min="12828" max="12828" width="11.85546875" style="144" bestFit="1" customWidth="1"/>
    <col min="12829" max="12832" width="15.42578125" style="144" bestFit="1" customWidth="1"/>
    <col min="12833" max="12833" width="13.7109375" style="144" bestFit="1" customWidth="1"/>
    <col min="12834" max="12834" width="13.28515625" style="144" bestFit="1" customWidth="1"/>
    <col min="12835" max="12835" width="2.7109375" style="144" customWidth="1"/>
    <col min="12836" max="12836" width="10.7109375" style="144" customWidth="1"/>
    <col min="12837" max="12837" width="11.85546875" style="144" bestFit="1" customWidth="1"/>
    <col min="12838" max="12841" width="15.42578125" style="144" bestFit="1" customWidth="1"/>
    <col min="12842" max="12842" width="13.7109375" style="144" bestFit="1" customWidth="1"/>
    <col min="12843" max="12843" width="17.7109375" style="144" bestFit="1" customWidth="1"/>
    <col min="12844" max="13058" width="9.140625" style="144"/>
    <col min="13059" max="13059" width="20.42578125" style="144" bestFit="1" customWidth="1"/>
    <col min="13060" max="13063" width="0" style="144" hidden="1" customWidth="1"/>
    <col min="13064" max="13064" width="54.28515625" style="144" customWidth="1"/>
    <col min="13065" max="13065" width="0" style="144" hidden="1" customWidth="1"/>
    <col min="13066" max="13066" width="11.85546875" style="144" bestFit="1" customWidth="1"/>
    <col min="13067" max="13070" width="0" style="144" hidden="1" customWidth="1"/>
    <col min="13071" max="13071" width="10.5703125" style="144" bestFit="1" customWidth="1"/>
    <col min="13072" max="13072" width="0" style="144" hidden="1" customWidth="1"/>
    <col min="13073" max="13073" width="2.7109375" style="144" customWidth="1"/>
    <col min="13074" max="13074" width="0" style="144" hidden="1" customWidth="1"/>
    <col min="13075" max="13075" width="11.85546875" style="144" bestFit="1" customWidth="1"/>
    <col min="13076" max="13079" width="0" style="144" hidden="1" customWidth="1"/>
    <col min="13080" max="13080" width="10.5703125" style="144" bestFit="1" customWidth="1"/>
    <col min="13081" max="13081" width="0" style="144" hidden="1" customWidth="1"/>
    <col min="13082" max="13082" width="2.7109375" style="144" customWidth="1"/>
    <col min="13083" max="13083" width="12.42578125" style="144" bestFit="1" customWidth="1"/>
    <col min="13084" max="13084" width="11.85546875" style="144" bestFit="1" customWidth="1"/>
    <col min="13085" max="13088" width="15.42578125" style="144" bestFit="1" customWidth="1"/>
    <col min="13089" max="13089" width="13.7109375" style="144" bestFit="1" customWidth="1"/>
    <col min="13090" max="13090" width="13.28515625" style="144" bestFit="1" customWidth="1"/>
    <col min="13091" max="13091" width="2.7109375" style="144" customWidth="1"/>
    <col min="13092" max="13092" width="10.7109375" style="144" customWidth="1"/>
    <col min="13093" max="13093" width="11.85546875" style="144" bestFit="1" customWidth="1"/>
    <col min="13094" max="13097" width="15.42578125" style="144" bestFit="1" customWidth="1"/>
    <col min="13098" max="13098" width="13.7109375" style="144" bestFit="1" customWidth="1"/>
    <col min="13099" max="13099" width="17.7109375" style="144" bestFit="1" customWidth="1"/>
    <col min="13100" max="13314" width="9.140625" style="144"/>
    <col min="13315" max="13315" width="20.42578125" style="144" bestFit="1" customWidth="1"/>
    <col min="13316" max="13319" width="0" style="144" hidden="1" customWidth="1"/>
    <col min="13320" max="13320" width="54.28515625" style="144" customWidth="1"/>
    <col min="13321" max="13321" width="0" style="144" hidden="1" customWidth="1"/>
    <col min="13322" max="13322" width="11.85546875" style="144" bestFit="1" customWidth="1"/>
    <col min="13323" max="13326" width="0" style="144" hidden="1" customWidth="1"/>
    <col min="13327" max="13327" width="10.5703125" style="144" bestFit="1" customWidth="1"/>
    <col min="13328" max="13328" width="0" style="144" hidden="1" customWidth="1"/>
    <col min="13329" max="13329" width="2.7109375" style="144" customWidth="1"/>
    <col min="13330" max="13330" width="0" style="144" hidden="1" customWidth="1"/>
    <col min="13331" max="13331" width="11.85546875" style="144" bestFit="1" customWidth="1"/>
    <col min="13332" max="13335" width="0" style="144" hidden="1" customWidth="1"/>
    <col min="13336" max="13336" width="10.5703125" style="144" bestFit="1" customWidth="1"/>
    <col min="13337" max="13337" width="0" style="144" hidden="1" customWidth="1"/>
    <col min="13338" max="13338" width="2.7109375" style="144" customWidth="1"/>
    <col min="13339" max="13339" width="12.42578125" style="144" bestFit="1" customWidth="1"/>
    <col min="13340" max="13340" width="11.85546875" style="144" bestFit="1" customWidth="1"/>
    <col min="13341" max="13344" width="15.42578125" style="144" bestFit="1" customWidth="1"/>
    <col min="13345" max="13345" width="13.7109375" style="144" bestFit="1" customWidth="1"/>
    <col min="13346" max="13346" width="13.28515625" style="144" bestFit="1" customWidth="1"/>
    <col min="13347" max="13347" width="2.7109375" style="144" customWidth="1"/>
    <col min="13348" max="13348" width="10.7109375" style="144" customWidth="1"/>
    <col min="13349" max="13349" width="11.85546875" style="144" bestFit="1" customWidth="1"/>
    <col min="13350" max="13353" width="15.42578125" style="144" bestFit="1" customWidth="1"/>
    <col min="13354" max="13354" width="13.7109375" style="144" bestFit="1" customWidth="1"/>
    <col min="13355" max="13355" width="17.7109375" style="144" bestFit="1" customWidth="1"/>
    <col min="13356" max="13570" width="9.140625" style="144"/>
    <col min="13571" max="13571" width="20.42578125" style="144" bestFit="1" customWidth="1"/>
    <col min="13572" max="13575" width="0" style="144" hidden="1" customWidth="1"/>
    <col min="13576" max="13576" width="54.28515625" style="144" customWidth="1"/>
    <col min="13577" max="13577" width="0" style="144" hidden="1" customWidth="1"/>
    <col min="13578" max="13578" width="11.85546875" style="144" bestFit="1" customWidth="1"/>
    <col min="13579" max="13582" width="0" style="144" hidden="1" customWidth="1"/>
    <col min="13583" max="13583" width="10.5703125" style="144" bestFit="1" customWidth="1"/>
    <col min="13584" max="13584" width="0" style="144" hidden="1" customWidth="1"/>
    <col min="13585" max="13585" width="2.7109375" style="144" customWidth="1"/>
    <col min="13586" max="13586" width="0" style="144" hidden="1" customWidth="1"/>
    <col min="13587" max="13587" width="11.85546875" style="144" bestFit="1" customWidth="1"/>
    <col min="13588" max="13591" width="0" style="144" hidden="1" customWidth="1"/>
    <col min="13592" max="13592" width="10.5703125" style="144" bestFit="1" customWidth="1"/>
    <col min="13593" max="13593" width="0" style="144" hidden="1" customWidth="1"/>
    <col min="13594" max="13594" width="2.7109375" style="144" customWidth="1"/>
    <col min="13595" max="13595" width="12.42578125" style="144" bestFit="1" customWidth="1"/>
    <col min="13596" max="13596" width="11.85546875" style="144" bestFit="1" customWidth="1"/>
    <col min="13597" max="13600" width="15.42578125" style="144" bestFit="1" customWidth="1"/>
    <col min="13601" max="13601" width="13.7109375" style="144" bestFit="1" customWidth="1"/>
    <col min="13602" max="13602" width="13.28515625" style="144" bestFit="1" customWidth="1"/>
    <col min="13603" max="13603" width="2.7109375" style="144" customWidth="1"/>
    <col min="13604" max="13604" width="10.7109375" style="144" customWidth="1"/>
    <col min="13605" max="13605" width="11.85546875" style="144" bestFit="1" customWidth="1"/>
    <col min="13606" max="13609" width="15.42578125" style="144" bestFit="1" customWidth="1"/>
    <col min="13610" max="13610" width="13.7109375" style="144" bestFit="1" customWidth="1"/>
    <col min="13611" max="13611" width="17.7109375" style="144" bestFit="1" customWidth="1"/>
    <col min="13612" max="13826" width="9.140625" style="144"/>
    <col min="13827" max="13827" width="20.42578125" style="144" bestFit="1" customWidth="1"/>
    <col min="13828" max="13831" width="0" style="144" hidden="1" customWidth="1"/>
    <col min="13832" max="13832" width="54.28515625" style="144" customWidth="1"/>
    <col min="13833" max="13833" width="0" style="144" hidden="1" customWidth="1"/>
    <col min="13834" max="13834" width="11.85546875" style="144" bestFit="1" customWidth="1"/>
    <col min="13835" max="13838" width="0" style="144" hidden="1" customWidth="1"/>
    <col min="13839" max="13839" width="10.5703125" style="144" bestFit="1" customWidth="1"/>
    <col min="13840" max="13840" width="0" style="144" hidden="1" customWidth="1"/>
    <col min="13841" max="13841" width="2.7109375" style="144" customWidth="1"/>
    <col min="13842" max="13842" width="0" style="144" hidden="1" customWidth="1"/>
    <col min="13843" max="13843" width="11.85546875" style="144" bestFit="1" customWidth="1"/>
    <col min="13844" max="13847" width="0" style="144" hidden="1" customWidth="1"/>
    <col min="13848" max="13848" width="10.5703125" style="144" bestFit="1" customWidth="1"/>
    <col min="13849" max="13849" width="0" style="144" hidden="1" customWidth="1"/>
    <col min="13850" max="13850" width="2.7109375" style="144" customWidth="1"/>
    <col min="13851" max="13851" width="12.42578125" style="144" bestFit="1" customWidth="1"/>
    <col min="13852" max="13852" width="11.85546875" style="144" bestFit="1" customWidth="1"/>
    <col min="13853" max="13856" width="15.42578125" style="144" bestFit="1" customWidth="1"/>
    <col min="13857" max="13857" width="13.7109375" style="144" bestFit="1" customWidth="1"/>
    <col min="13858" max="13858" width="13.28515625" style="144" bestFit="1" customWidth="1"/>
    <col min="13859" max="13859" width="2.7109375" style="144" customWidth="1"/>
    <col min="13860" max="13860" width="10.7109375" style="144" customWidth="1"/>
    <col min="13861" max="13861" width="11.85546875" style="144" bestFit="1" customWidth="1"/>
    <col min="13862" max="13865" width="15.42578125" style="144" bestFit="1" customWidth="1"/>
    <col min="13866" max="13866" width="13.7109375" style="144" bestFit="1" customWidth="1"/>
    <col min="13867" max="13867" width="17.7109375" style="144" bestFit="1" customWidth="1"/>
    <col min="13868" max="14082" width="9.140625" style="144"/>
    <col min="14083" max="14083" width="20.42578125" style="144" bestFit="1" customWidth="1"/>
    <col min="14084" max="14087" width="0" style="144" hidden="1" customWidth="1"/>
    <col min="14088" max="14088" width="54.28515625" style="144" customWidth="1"/>
    <col min="14089" max="14089" width="0" style="144" hidden="1" customWidth="1"/>
    <col min="14090" max="14090" width="11.85546875" style="144" bestFit="1" customWidth="1"/>
    <col min="14091" max="14094" width="0" style="144" hidden="1" customWidth="1"/>
    <col min="14095" max="14095" width="10.5703125" style="144" bestFit="1" customWidth="1"/>
    <col min="14096" max="14096" width="0" style="144" hidden="1" customWidth="1"/>
    <col min="14097" max="14097" width="2.7109375" style="144" customWidth="1"/>
    <col min="14098" max="14098" width="0" style="144" hidden="1" customWidth="1"/>
    <col min="14099" max="14099" width="11.85546875" style="144" bestFit="1" customWidth="1"/>
    <col min="14100" max="14103" width="0" style="144" hidden="1" customWidth="1"/>
    <col min="14104" max="14104" width="10.5703125" style="144" bestFit="1" customWidth="1"/>
    <col min="14105" max="14105" width="0" style="144" hidden="1" customWidth="1"/>
    <col min="14106" max="14106" width="2.7109375" style="144" customWidth="1"/>
    <col min="14107" max="14107" width="12.42578125" style="144" bestFit="1" customWidth="1"/>
    <col min="14108" max="14108" width="11.85546875" style="144" bestFit="1" customWidth="1"/>
    <col min="14109" max="14112" width="15.42578125" style="144" bestFit="1" customWidth="1"/>
    <col min="14113" max="14113" width="13.7109375" style="144" bestFit="1" customWidth="1"/>
    <col min="14114" max="14114" width="13.28515625" style="144" bestFit="1" customWidth="1"/>
    <col min="14115" max="14115" width="2.7109375" style="144" customWidth="1"/>
    <col min="14116" max="14116" width="10.7109375" style="144" customWidth="1"/>
    <col min="14117" max="14117" width="11.85546875" style="144" bestFit="1" customWidth="1"/>
    <col min="14118" max="14121" width="15.42578125" style="144" bestFit="1" customWidth="1"/>
    <col min="14122" max="14122" width="13.7109375" style="144" bestFit="1" customWidth="1"/>
    <col min="14123" max="14123" width="17.7109375" style="144" bestFit="1" customWidth="1"/>
    <col min="14124" max="14338" width="9.140625" style="144"/>
    <col min="14339" max="14339" width="20.42578125" style="144" bestFit="1" customWidth="1"/>
    <col min="14340" max="14343" width="0" style="144" hidden="1" customWidth="1"/>
    <col min="14344" max="14344" width="54.28515625" style="144" customWidth="1"/>
    <col min="14345" max="14345" width="0" style="144" hidden="1" customWidth="1"/>
    <col min="14346" max="14346" width="11.85546875" style="144" bestFit="1" customWidth="1"/>
    <col min="14347" max="14350" width="0" style="144" hidden="1" customWidth="1"/>
    <col min="14351" max="14351" width="10.5703125" style="144" bestFit="1" customWidth="1"/>
    <col min="14352" max="14352" width="0" style="144" hidden="1" customWidth="1"/>
    <col min="14353" max="14353" width="2.7109375" style="144" customWidth="1"/>
    <col min="14354" max="14354" width="0" style="144" hidden="1" customWidth="1"/>
    <col min="14355" max="14355" width="11.85546875" style="144" bestFit="1" customWidth="1"/>
    <col min="14356" max="14359" width="0" style="144" hidden="1" customWidth="1"/>
    <col min="14360" max="14360" width="10.5703125" style="144" bestFit="1" customWidth="1"/>
    <col min="14361" max="14361" width="0" style="144" hidden="1" customWidth="1"/>
    <col min="14362" max="14362" width="2.7109375" style="144" customWidth="1"/>
    <col min="14363" max="14363" width="12.42578125" style="144" bestFit="1" customWidth="1"/>
    <col min="14364" max="14364" width="11.85546875" style="144" bestFit="1" customWidth="1"/>
    <col min="14365" max="14368" width="15.42578125" style="144" bestFit="1" customWidth="1"/>
    <col min="14369" max="14369" width="13.7109375" style="144" bestFit="1" customWidth="1"/>
    <col min="14370" max="14370" width="13.28515625" style="144" bestFit="1" customWidth="1"/>
    <col min="14371" max="14371" width="2.7109375" style="144" customWidth="1"/>
    <col min="14372" max="14372" width="10.7109375" style="144" customWidth="1"/>
    <col min="14373" max="14373" width="11.85546875" style="144" bestFit="1" customWidth="1"/>
    <col min="14374" max="14377" width="15.42578125" style="144" bestFit="1" customWidth="1"/>
    <col min="14378" max="14378" width="13.7109375" style="144" bestFit="1" customWidth="1"/>
    <col min="14379" max="14379" width="17.7109375" style="144" bestFit="1" customWidth="1"/>
    <col min="14380" max="14594" width="9.140625" style="144"/>
    <col min="14595" max="14595" width="20.42578125" style="144" bestFit="1" customWidth="1"/>
    <col min="14596" max="14599" width="0" style="144" hidden="1" customWidth="1"/>
    <col min="14600" max="14600" width="54.28515625" style="144" customWidth="1"/>
    <col min="14601" max="14601" width="0" style="144" hidden="1" customWidth="1"/>
    <col min="14602" max="14602" width="11.85546875" style="144" bestFit="1" customWidth="1"/>
    <col min="14603" max="14606" width="0" style="144" hidden="1" customWidth="1"/>
    <col min="14607" max="14607" width="10.5703125" style="144" bestFit="1" customWidth="1"/>
    <col min="14608" max="14608" width="0" style="144" hidden="1" customWidth="1"/>
    <col min="14609" max="14609" width="2.7109375" style="144" customWidth="1"/>
    <col min="14610" max="14610" width="0" style="144" hidden="1" customWidth="1"/>
    <col min="14611" max="14611" width="11.85546875" style="144" bestFit="1" customWidth="1"/>
    <col min="14612" max="14615" width="0" style="144" hidden="1" customWidth="1"/>
    <col min="14616" max="14616" width="10.5703125" style="144" bestFit="1" customWidth="1"/>
    <col min="14617" max="14617" width="0" style="144" hidden="1" customWidth="1"/>
    <col min="14618" max="14618" width="2.7109375" style="144" customWidth="1"/>
    <col min="14619" max="14619" width="12.42578125" style="144" bestFit="1" customWidth="1"/>
    <col min="14620" max="14620" width="11.85546875" style="144" bestFit="1" customWidth="1"/>
    <col min="14621" max="14624" width="15.42578125" style="144" bestFit="1" customWidth="1"/>
    <col min="14625" max="14625" width="13.7109375" style="144" bestFit="1" customWidth="1"/>
    <col min="14626" max="14626" width="13.28515625" style="144" bestFit="1" customWidth="1"/>
    <col min="14627" max="14627" width="2.7109375" style="144" customWidth="1"/>
    <col min="14628" max="14628" width="10.7109375" style="144" customWidth="1"/>
    <col min="14629" max="14629" width="11.85546875" style="144" bestFit="1" customWidth="1"/>
    <col min="14630" max="14633" width="15.42578125" style="144" bestFit="1" customWidth="1"/>
    <col min="14634" max="14634" width="13.7109375" style="144" bestFit="1" customWidth="1"/>
    <col min="14635" max="14635" width="17.7109375" style="144" bestFit="1" customWidth="1"/>
    <col min="14636" max="14850" width="9.140625" style="144"/>
    <col min="14851" max="14851" width="20.42578125" style="144" bestFit="1" customWidth="1"/>
    <col min="14852" max="14855" width="0" style="144" hidden="1" customWidth="1"/>
    <col min="14856" max="14856" width="54.28515625" style="144" customWidth="1"/>
    <col min="14857" max="14857" width="0" style="144" hidden="1" customWidth="1"/>
    <col min="14858" max="14858" width="11.85546875" style="144" bestFit="1" customWidth="1"/>
    <col min="14859" max="14862" width="0" style="144" hidden="1" customWidth="1"/>
    <col min="14863" max="14863" width="10.5703125" style="144" bestFit="1" customWidth="1"/>
    <col min="14864" max="14864" width="0" style="144" hidden="1" customWidth="1"/>
    <col min="14865" max="14865" width="2.7109375" style="144" customWidth="1"/>
    <col min="14866" max="14866" width="0" style="144" hidden="1" customWidth="1"/>
    <col min="14867" max="14867" width="11.85546875" style="144" bestFit="1" customWidth="1"/>
    <col min="14868" max="14871" width="0" style="144" hidden="1" customWidth="1"/>
    <col min="14872" max="14872" width="10.5703125" style="144" bestFit="1" customWidth="1"/>
    <col min="14873" max="14873" width="0" style="144" hidden="1" customWidth="1"/>
    <col min="14874" max="14874" width="2.7109375" style="144" customWidth="1"/>
    <col min="14875" max="14875" width="12.42578125" style="144" bestFit="1" customWidth="1"/>
    <col min="14876" max="14876" width="11.85546875" style="144" bestFit="1" customWidth="1"/>
    <col min="14877" max="14880" width="15.42578125" style="144" bestFit="1" customWidth="1"/>
    <col min="14881" max="14881" width="13.7109375" style="144" bestFit="1" customWidth="1"/>
    <col min="14882" max="14882" width="13.28515625" style="144" bestFit="1" customWidth="1"/>
    <col min="14883" max="14883" width="2.7109375" style="144" customWidth="1"/>
    <col min="14884" max="14884" width="10.7109375" style="144" customWidth="1"/>
    <col min="14885" max="14885" width="11.85546875" style="144" bestFit="1" customWidth="1"/>
    <col min="14886" max="14889" width="15.42578125" style="144" bestFit="1" customWidth="1"/>
    <col min="14890" max="14890" width="13.7109375" style="144" bestFit="1" customWidth="1"/>
    <col min="14891" max="14891" width="17.7109375" style="144" bestFit="1" customWidth="1"/>
    <col min="14892" max="15106" width="9.140625" style="144"/>
    <col min="15107" max="15107" width="20.42578125" style="144" bestFit="1" customWidth="1"/>
    <col min="15108" max="15111" width="0" style="144" hidden="1" customWidth="1"/>
    <col min="15112" max="15112" width="54.28515625" style="144" customWidth="1"/>
    <col min="15113" max="15113" width="0" style="144" hidden="1" customWidth="1"/>
    <col min="15114" max="15114" width="11.85546875" style="144" bestFit="1" customWidth="1"/>
    <col min="15115" max="15118" width="0" style="144" hidden="1" customWidth="1"/>
    <col min="15119" max="15119" width="10.5703125" style="144" bestFit="1" customWidth="1"/>
    <col min="15120" max="15120" width="0" style="144" hidden="1" customWidth="1"/>
    <col min="15121" max="15121" width="2.7109375" style="144" customWidth="1"/>
    <col min="15122" max="15122" width="0" style="144" hidden="1" customWidth="1"/>
    <col min="15123" max="15123" width="11.85546875" style="144" bestFit="1" customWidth="1"/>
    <col min="15124" max="15127" width="0" style="144" hidden="1" customWidth="1"/>
    <col min="15128" max="15128" width="10.5703125" style="144" bestFit="1" customWidth="1"/>
    <col min="15129" max="15129" width="0" style="144" hidden="1" customWidth="1"/>
    <col min="15130" max="15130" width="2.7109375" style="144" customWidth="1"/>
    <col min="15131" max="15131" width="12.42578125" style="144" bestFit="1" customWidth="1"/>
    <col min="15132" max="15132" width="11.85546875" style="144" bestFit="1" customWidth="1"/>
    <col min="15133" max="15136" width="15.42578125" style="144" bestFit="1" customWidth="1"/>
    <col min="15137" max="15137" width="13.7109375" style="144" bestFit="1" customWidth="1"/>
    <col min="15138" max="15138" width="13.28515625" style="144" bestFit="1" customWidth="1"/>
    <col min="15139" max="15139" width="2.7109375" style="144" customWidth="1"/>
    <col min="15140" max="15140" width="10.7109375" style="144" customWidth="1"/>
    <col min="15141" max="15141" width="11.85546875" style="144" bestFit="1" customWidth="1"/>
    <col min="15142" max="15145" width="15.42578125" style="144" bestFit="1" customWidth="1"/>
    <col min="15146" max="15146" width="13.7109375" style="144" bestFit="1" customWidth="1"/>
    <col min="15147" max="15147" width="17.7109375" style="144" bestFit="1" customWidth="1"/>
    <col min="15148" max="15362" width="9.140625" style="144"/>
    <col min="15363" max="15363" width="20.42578125" style="144" bestFit="1" customWidth="1"/>
    <col min="15364" max="15367" width="0" style="144" hidden="1" customWidth="1"/>
    <col min="15368" max="15368" width="54.28515625" style="144" customWidth="1"/>
    <col min="15369" max="15369" width="0" style="144" hidden="1" customWidth="1"/>
    <col min="15370" max="15370" width="11.85546875" style="144" bestFit="1" customWidth="1"/>
    <col min="15371" max="15374" width="0" style="144" hidden="1" customWidth="1"/>
    <col min="15375" max="15375" width="10.5703125" style="144" bestFit="1" customWidth="1"/>
    <col min="15376" max="15376" width="0" style="144" hidden="1" customWidth="1"/>
    <col min="15377" max="15377" width="2.7109375" style="144" customWidth="1"/>
    <col min="15378" max="15378" width="0" style="144" hidden="1" customWidth="1"/>
    <col min="15379" max="15379" width="11.85546875" style="144" bestFit="1" customWidth="1"/>
    <col min="15380" max="15383" width="0" style="144" hidden="1" customWidth="1"/>
    <col min="15384" max="15384" width="10.5703125" style="144" bestFit="1" customWidth="1"/>
    <col min="15385" max="15385" width="0" style="144" hidden="1" customWidth="1"/>
    <col min="15386" max="15386" width="2.7109375" style="144" customWidth="1"/>
    <col min="15387" max="15387" width="12.42578125" style="144" bestFit="1" customWidth="1"/>
    <col min="15388" max="15388" width="11.85546875" style="144" bestFit="1" customWidth="1"/>
    <col min="15389" max="15392" width="15.42578125" style="144" bestFit="1" customWidth="1"/>
    <col min="15393" max="15393" width="13.7109375" style="144" bestFit="1" customWidth="1"/>
    <col min="15394" max="15394" width="13.28515625" style="144" bestFit="1" customWidth="1"/>
    <col min="15395" max="15395" width="2.7109375" style="144" customWidth="1"/>
    <col min="15396" max="15396" width="10.7109375" style="144" customWidth="1"/>
    <col min="15397" max="15397" width="11.85546875" style="144" bestFit="1" customWidth="1"/>
    <col min="15398" max="15401" width="15.42578125" style="144" bestFit="1" customWidth="1"/>
    <col min="15402" max="15402" width="13.7109375" style="144" bestFit="1" customWidth="1"/>
    <col min="15403" max="15403" width="17.7109375" style="144" bestFit="1" customWidth="1"/>
    <col min="15404" max="15618" width="9.140625" style="144"/>
    <col min="15619" max="15619" width="20.42578125" style="144" bestFit="1" customWidth="1"/>
    <col min="15620" max="15623" width="0" style="144" hidden="1" customWidth="1"/>
    <col min="15624" max="15624" width="54.28515625" style="144" customWidth="1"/>
    <col min="15625" max="15625" width="0" style="144" hidden="1" customWidth="1"/>
    <col min="15626" max="15626" width="11.85546875" style="144" bestFit="1" customWidth="1"/>
    <col min="15627" max="15630" width="0" style="144" hidden="1" customWidth="1"/>
    <col min="15631" max="15631" width="10.5703125" style="144" bestFit="1" customWidth="1"/>
    <col min="15632" max="15632" width="0" style="144" hidden="1" customWidth="1"/>
    <col min="15633" max="15633" width="2.7109375" style="144" customWidth="1"/>
    <col min="15634" max="15634" width="0" style="144" hidden="1" customWidth="1"/>
    <col min="15635" max="15635" width="11.85546875" style="144" bestFit="1" customWidth="1"/>
    <col min="15636" max="15639" width="0" style="144" hidden="1" customWidth="1"/>
    <col min="15640" max="15640" width="10.5703125" style="144" bestFit="1" customWidth="1"/>
    <col min="15641" max="15641" width="0" style="144" hidden="1" customWidth="1"/>
    <col min="15642" max="15642" width="2.7109375" style="144" customWidth="1"/>
    <col min="15643" max="15643" width="12.42578125" style="144" bestFit="1" customWidth="1"/>
    <col min="15644" max="15644" width="11.85546875" style="144" bestFit="1" customWidth="1"/>
    <col min="15645" max="15648" width="15.42578125" style="144" bestFit="1" customWidth="1"/>
    <col min="15649" max="15649" width="13.7109375" style="144" bestFit="1" customWidth="1"/>
    <col min="15650" max="15650" width="13.28515625" style="144" bestFit="1" customWidth="1"/>
    <col min="15651" max="15651" width="2.7109375" style="144" customWidth="1"/>
    <col min="15652" max="15652" width="10.7109375" style="144" customWidth="1"/>
    <col min="15653" max="15653" width="11.85546875" style="144" bestFit="1" customWidth="1"/>
    <col min="15654" max="15657" width="15.42578125" style="144" bestFit="1" customWidth="1"/>
    <col min="15658" max="15658" width="13.7109375" style="144" bestFit="1" customWidth="1"/>
    <col min="15659" max="15659" width="17.7109375" style="144" bestFit="1" customWidth="1"/>
    <col min="15660" max="15874" width="9.140625" style="144"/>
    <col min="15875" max="15875" width="20.42578125" style="144" bestFit="1" customWidth="1"/>
    <col min="15876" max="15879" width="0" style="144" hidden="1" customWidth="1"/>
    <col min="15880" max="15880" width="54.28515625" style="144" customWidth="1"/>
    <col min="15881" max="15881" width="0" style="144" hidden="1" customWidth="1"/>
    <col min="15882" max="15882" width="11.85546875" style="144" bestFit="1" customWidth="1"/>
    <col min="15883" max="15886" width="0" style="144" hidden="1" customWidth="1"/>
    <col min="15887" max="15887" width="10.5703125" style="144" bestFit="1" customWidth="1"/>
    <col min="15888" max="15888" width="0" style="144" hidden="1" customWidth="1"/>
    <col min="15889" max="15889" width="2.7109375" style="144" customWidth="1"/>
    <col min="15890" max="15890" width="0" style="144" hidden="1" customWidth="1"/>
    <col min="15891" max="15891" width="11.85546875" style="144" bestFit="1" customWidth="1"/>
    <col min="15892" max="15895" width="0" style="144" hidden="1" customWidth="1"/>
    <col min="15896" max="15896" width="10.5703125" style="144" bestFit="1" customWidth="1"/>
    <col min="15897" max="15897" width="0" style="144" hidden="1" customWidth="1"/>
    <col min="15898" max="15898" width="2.7109375" style="144" customWidth="1"/>
    <col min="15899" max="15899" width="12.42578125" style="144" bestFit="1" customWidth="1"/>
    <col min="15900" max="15900" width="11.85546875" style="144" bestFit="1" customWidth="1"/>
    <col min="15901" max="15904" width="15.42578125" style="144" bestFit="1" customWidth="1"/>
    <col min="15905" max="15905" width="13.7109375" style="144" bestFit="1" customWidth="1"/>
    <col min="15906" max="15906" width="13.28515625" style="144" bestFit="1" customWidth="1"/>
    <col min="15907" max="15907" width="2.7109375" style="144" customWidth="1"/>
    <col min="15908" max="15908" width="10.7109375" style="144" customWidth="1"/>
    <col min="15909" max="15909" width="11.85546875" style="144" bestFit="1" customWidth="1"/>
    <col min="15910" max="15913" width="15.42578125" style="144" bestFit="1" customWidth="1"/>
    <col min="15914" max="15914" width="13.7109375" style="144" bestFit="1" customWidth="1"/>
    <col min="15915" max="15915" width="17.7109375" style="144" bestFit="1" customWidth="1"/>
    <col min="15916" max="16130" width="9.140625" style="144"/>
    <col min="16131" max="16131" width="20.42578125" style="144" bestFit="1" customWidth="1"/>
    <col min="16132" max="16135" width="0" style="144" hidden="1" customWidth="1"/>
    <col min="16136" max="16136" width="54.28515625" style="144" customWidth="1"/>
    <col min="16137" max="16137" width="0" style="144" hidden="1" customWidth="1"/>
    <col min="16138" max="16138" width="11.85546875" style="144" bestFit="1" customWidth="1"/>
    <col min="16139" max="16142" width="0" style="144" hidden="1" customWidth="1"/>
    <col min="16143" max="16143" width="10.5703125" style="144" bestFit="1" customWidth="1"/>
    <col min="16144" max="16144" width="0" style="144" hidden="1" customWidth="1"/>
    <col min="16145" max="16145" width="2.7109375" style="144" customWidth="1"/>
    <col min="16146" max="16146" width="0" style="144" hidden="1" customWidth="1"/>
    <col min="16147" max="16147" width="11.85546875" style="144" bestFit="1" customWidth="1"/>
    <col min="16148" max="16151" width="0" style="144" hidden="1" customWidth="1"/>
    <col min="16152" max="16152" width="10.5703125" style="144" bestFit="1" customWidth="1"/>
    <col min="16153" max="16153" width="0" style="144" hidden="1" customWidth="1"/>
    <col min="16154" max="16154" width="2.7109375" style="144" customWidth="1"/>
    <col min="16155" max="16155" width="12.42578125" style="144" bestFit="1" customWidth="1"/>
    <col min="16156" max="16156" width="11.85546875" style="144" bestFit="1" customWidth="1"/>
    <col min="16157" max="16160" width="15.42578125" style="144" bestFit="1" customWidth="1"/>
    <col min="16161" max="16161" width="13.7109375" style="144" bestFit="1" customWidth="1"/>
    <col min="16162" max="16162" width="13.28515625" style="144" bestFit="1" customWidth="1"/>
    <col min="16163" max="16163" width="2.7109375" style="144" customWidth="1"/>
    <col min="16164" max="16164" width="10.7109375" style="144" customWidth="1"/>
    <col min="16165" max="16165" width="11.85546875" style="144" bestFit="1" customWidth="1"/>
    <col min="16166" max="16169" width="15.42578125" style="144" bestFit="1" customWidth="1"/>
    <col min="16170" max="16170" width="13.7109375" style="144" bestFit="1" customWidth="1"/>
    <col min="16171" max="16171" width="17.7109375" style="144" bestFit="1" customWidth="1"/>
    <col min="16172" max="16384" width="9.140625" style="144"/>
  </cols>
  <sheetData>
    <row r="1" spans="1:52" x14ac:dyDescent="0.2">
      <c r="H1" s="221" t="s">
        <v>6</v>
      </c>
      <c r="I1" s="221"/>
      <c r="J1" s="221"/>
      <c r="K1" s="221"/>
      <c r="L1" s="221"/>
      <c r="M1" s="221"/>
      <c r="N1" s="221"/>
      <c r="O1" s="221"/>
      <c r="Q1" s="222" t="s">
        <v>7</v>
      </c>
      <c r="R1" s="222"/>
      <c r="S1" s="222"/>
      <c r="T1" s="222"/>
      <c r="U1" s="222"/>
      <c r="V1" s="222"/>
      <c r="W1" s="222"/>
      <c r="X1" s="222"/>
      <c r="Z1" s="223" t="s">
        <v>8</v>
      </c>
      <c r="AA1" s="223"/>
      <c r="AB1" s="223"/>
      <c r="AC1" s="223"/>
      <c r="AD1" s="223"/>
      <c r="AE1" s="223"/>
      <c r="AF1" s="223"/>
      <c r="AG1" s="223"/>
      <c r="AI1" s="224" t="s">
        <v>9</v>
      </c>
      <c r="AJ1" s="224"/>
      <c r="AK1" s="224"/>
      <c r="AL1" s="224"/>
      <c r="AM1" s="224"/>
      <c r="AN1" s="224"/>
      <c r="AO1" s="224"/>
      <c r="AP1" s="224"/>
      <c r="AQ1" s="224"/>
      <c r="AS1" s="222" t="s">
        <v>10</v>
      </c>
      <c r="AT1" s="222"/>
      <c r="AU1" s="222"/>
      <c r="AV1" s="222"/>
      <c r="AW1" s="222"/>
      <c r="AX1" s="222"/>
      <c r="AY1" s="222"/>
      <c r="AZ1" s="222"/>
    </row>
    <row r="2" spans="1:52" s="192" customFormat="1" ht="33.75" customHeight="1" x14ac:dyDescent="0.2">
      <c r="A2" s="188" t="s">
        <v>74</v>
      </c>
      <c r="B2" s="188" t="s">
        <v>75</v>
      </c>
      <c r="C2" s="189" t="s">
        <v>76</v>
      </c>
      <c r="D2" s="189" t="s">
        <v>77</v>
      </c>
      <c r="E2" s="189" t="s">
        <v>78</v>
      </c>
      <c r="F2" s="190" t="s">
        <v>79</v>
      </c>
      <c r="G2" s="190" t="s">
        <v>80</v>
      </c>
      <c r="H2" s="191" t="s">
        <v>11</v>
      </c>
      <c r="I2" s="191" t="s">
        <v>12</v>
      </c>
      <c r="J2" s="191" t="s">
        <v>81</v>
      </c>
      <c r="K2" s="191" t="s">
        <v>82</v>
      </c>
      <c r="L2" s="191" t="s">
        <v>83</v>
      </c>
      <c r="M2" s="191" t="s">
        <v>84</v>
      </c>
      <c r="N2" s="191" t="s">
        <v>17</v>
      </c>
      <c r="O2" s="191" t="s">
        <v>85</v>
      </c>
      <c r="Q2" s="168" t="s">
        <v>11</v>
      </c>
      <c r="R2" s="168" t="s">
        <v>12</v>
      </c>
      <c r="S2" s="168" t="s">
        <v>81</v>
      </c>
      <c r="T2" s="168" t="s">
        <v>82</v>
      </c>
      <c r="U2" s="168" t="s">
        <v>83</v>
      </c>
      <c r="V2" s="168" t="s">
        <v>84</v>
      </c>
      <c r="W2" s="168" t="s">
        <v>17</v>
      </c>
      <c r="X2" s="168" t="s">
        <v>85</v>
      </c>
      <c r="Z2" s="170" t="s">
        <v>11</v>
      </c>
      <c r="AA2" s="170" t="s">
        <v>12</v>
      </c>
      <c r="AB2" s="170" t="s">
        <v>81</v>
      </c>
      <c r="AC2" s="170" t="s">
        <v>82</v>
      </c>
      <c r="AD2" s="170" t="s">
        <v>83</v>
      </c>
      <c r="AE2" s="170" t="s">
        <v>84</v>
      </c>
      <c r="AF2" s="170" t="s">
        <v>17</v>
      </c>
      <c r="AG2" s="170" t="s">
        <v>85</v>
      </c>
      <c r="AI2" s="172" t="s">
        <v>11</v>
      </c>
      <c r="AJ2" s="172" t="s">
        <v>12</v>
      </c>
      <c r="AK2" s="172" t="s">
        <v>554</v>
      </c>
      <c r="AL2" s="172" t="s">
        <v>81</v>
      </c>
      <c r="AM2" s="172" t="s">
        <v>82</v>
      </c>
      <c r="AN2" s="172" t="s">
        <v>83</v>
      </c>
      <c r="AO2" s="172" t="s">
        <v>84</v>
      </c>
      <c r="AP2" s="172" t="s">
        <v>21</v>
      </c>
      <c r="AQ2" s="176" t="s">
        <v>86</v>
      </c>
      <c r="AR2" s="174"/>
      <c r="AS2" s="168" t="s">
        <v>11</v>
      </c>
      <c r="AT2" s="168" t="s">
        <v>12</v>
      </c>
      <c r="AU2" s="168" t="s">
        <v>81</v>
      </c>
      <c r="AV2" s="168" t="s">
        <v>82</v>
      </c>
      <c r="AW2" s="168" t="s">
        <v>83</v>
      </c>
      <c r="AX2" s="168" t="s">
        <v>84</v>
      </c>
      <c r="AY2" s="168" t="s">
        <v>21</v>
      </c>
      <c r="AZ2" s="185" t="s">
        <v>86</v>
      </c>
    </row>
    <row r="3" spans="1:52" x14ac:dyDescent="0.2">
      <c r="A3" s="193">
        <v>4</v>
      </c>
      <c r="B3" s="144" t="s">
        <v>163</v>
      </c>
      <c r="C3" s="194" t="s">
        <v>87</v>
      </c>
      <c r="D3" s="194" t="s">
        <v>87</v>
      </c>
      <c r="E3" s="187">
        <v>900</v>
      </c>
      <c r="F3" s="144" t="str">
        <f t="shared" ref="F3:F28" si="0">RIGHT(B3,7)</f>
        <v>5100.17</v>
      </c>
      <c r="G3" s="144" t="s">
        <v>156</v>
      </c>
      <c r="H3" s="166">
        <v>0</v>
      </c>
      <c r="I3" s="166">
        <v>0</v>
      </c>
      <c r="J3" s="166"/>
      <c r="K3" s="166"/>
      <c r="L3" s="166"/>
      <c r="M3" s="166">
        <v>0</v>
      </c>
      <c r="N3" s="142">
        <v>0</v>
      </c>
      <c r="O3" s="142">
        <f t="shared" ref="O3:O69" si="1">N3-I3</f>
        <v>0</v>
      </c>
      <c r="Q3" s="177">
        <v>0</v>
      </c>
      <c r="R3" s="177">
        <v>0</v>
      </c>
      <c r="S3" s="177"/>
      <c r="T3" s="177"/>
      <c r="U3" s="177"/>
      <c r="V3" s="177">
        <v>12218</v>
      </c>
      <c r="W3" s="143">
        <v>12218</v>
      </c>
      <c r="X3" s="143">
        <f t="shared" ref="X3:X70" si="2">W3-R3</f>
        <v>12218</v>
      </c>
      <c r="Z3" s="175">
        <v>0</v>
      </c>
      <c r="AA3" s="175">
        <v>0</v>
      </c>
      <c r="AB3" s="175"/>
      <c r="AC3" s="175"/>
      <c r="AD3" s="175"/>
      <c r="AE3" s="175">
        <v>0</v>
      </c>
      <c r="AF3" s="175">
        <v>0</v>
      </c>
      <c r="AG3" s="175">
        <f t="shared" ref="AG3:AG70" si="3">AF3-AA3</f>
        <v>0</v>
      </c>
      <c r="AI3" s="181">
        <v>0</v>
      </c>
      <c r="AJ3" s="181">
        <v>0</v>
      </c>
      <c r="AK3" s="173">
        <f>AJ3</f>
        <v>0</v>
      </c>
      <c r="AL3" s="173">
        <f>IFERROR(VLOOKUP(B3,[2]rptBudgetaryBudgetCrossOrganiza!$A$13323:$N$13530,13,FALSE),"0")</f>
        <v>0</v>
      </c>
      <c r="AM3" s="173"/>
      <c r="AN3" s="173"/>
      <c r="AO3" s="173"/>
      <c r="AP3" s="173"/>
      <c r="AQ3" s="173">
        <f t="shared" ref="AQ3:AQ77" si="4">AP3-AJ3</f>
        <v>0</v>
      </c>
      <c r="AS3" s="143"/>
      <c r="AT3" s="143"/>
      <c r="AU3" s="143"/>
      <c r="AV3" s="143"/>
      <c r="AW3" s="143"/>
      <c r="AX3" s="143"/>
      <c r="AY3" s="143"/>
      <c r="AZ3" s="143">
        <f t="shared" ref="AZ3:AZ77" si="5">AY3-AT3</f>
        <v>0</v>
      </c>
    </row>
    <row r="4" spans="1:52" x14ac:dyDescent="0.2">
      <c r="A4" s="193">
        <v>99</v>
      </c>
      <c r="B4" s="144" t="s">
        <v>531</v>
      </c>
      <c r="C4" s="194" t="s">
        <v>383</v>
      </c>
      <c r="D4" s="194" t="s">
        <v>87</v>
      </c>
      <c r="E4" s="187">
        <v>901</v>
      </c>
      <c r="F4" s="144" t="str">
        <f t="shared" ref="F4:F9" si="6">RIGHT(B4,7)</f>
        <v>6700.01</v>
      </c>
      <c r="G4" s="144" t="s">
        <v>537</v>
      </c>
      <c r="H4" s="166">
        <v>0</v>
      </c>
      <c r="I4" s="166">
        <v>0</v>
      </c>
      <c r="J4" s="166"/>
      <c r="K4" s="166"/>
      <c r="L4" s="166"/>
      <c r="M4" s="166">
        <v>0</v>
      </c>
      <c r="N4" s="142">
        <v>0</v>
      </c>
      <c r="O4" s="142"/>
      <c r="Q4" s="177">
        <v>0</v>
      </c>
      <c r="R4" s="177">
        <v>0</v>
      </c>
      <c r="S4" s="177"/>
      <c r="T4" s="177"/>
      <c r="U4" s="177"/>
      <c r="V4" s="177">
        <v>0</v>
      </c>
      <c r="W4" s="143">
        <v>0</v>
      </c>
      <c r="X4" s="143">
        <f t="shared" si="2"/>
        <v>0</v>
      </c>
      <c r="Z4" s="175">
        <v>0</v>
      </c>
      <c r="AA4" s="175">
        <v>0</v>
      </c>
      <c r="AB4" s="175"/>
      <c r="AC4" s="175"/>
      <c r="AD4" s="175"/>
      <c r="AE4" s="175">
        <v>0</v>
      </c>
      <c r="AF4" s="175">
        <v>0</v>
      </c>
      <c r="AG4" s="175"/>
      <c r="AI4" s="181">
        <v>0</v>
      </c>
      <c r="AJ4" s="181">
        <v>0</v>
      </c>
      <c r="AK4" s="173">
        <f t="shared" ref="AK4:AK9" si="7">AJ4</f>
        <v>0</v>
      </c>
      <c r="AL4" s="173">
        <f>IFERROR(VLOOKUP(B4,[2]rptBudgetaryBudgetCrossOrganiza!$A$13323:$N$13530,13,FALSE),"0")</f>
        <v>0</v>
      </c>
      <c r="AM4" s="173"/>
      <c r="AN4" s="173"/>
      <c r="AO4" s="173"/>
      <c r="AP4" s="173"/>
      <c r="AQ4" s="173"/>
      <c r="AS4" s="143"/>
      <c r="AT4" s="143"/>
      <c r="AU4" s="143"/>
      <c r="AV4" s="143"/>
      <c r="AW4" s="143"/>
      <c r="AX4" s="143"/>
      <c r="AY4" s="143"/>
      <c r="AZ4" s="143"/>
    </row>
    <row r="5" spans="1:52" x14ac:dyDescent="0.2">
      <c r="A5" s="193">
        <v>99</v>
      </c>
      <c r="B5" s="144" t="s">
        <v>532</v>
      </c>
      <c r="C5" s="194" t="s">
        <v>383</v>
      </c>
      <c r="D5" s="194" t="s">
        <v>87</v>
      </c>
      <c r="E5" s="187">
        <v>902</v>
      </c>
      <c r="F5" s="144" t="str">
        <f t="shared" si="6"/>
        <v>6700.02</v>
      </c>
      <c r="G5" s="144" t="s">
        <v>538</v>
      </c>
      <c r="H5" s="166">
        <v>0</v>
      </c>
      <c r="I5" s="166">
        <v>0</v>
      </c>
      <c r="J5" s="166"/>
      <c r="K5" s="166"/>
      <c r="L5" s="166"/>
      <c r="M5" s="166">
        <v>0</v>
      </c>
      <c r="N5" s="142">
        <v>0</v>
      </c>
      <c r="O5" s="142"/>
      <c r="Q5" s="177">
        <v>0</v>
      </c>
      <c r="R5" s="177">
        <v>0</v>
      </c>
      <c r="S5" s="177"/>
      <c r="T5" s="177"/>
      <c r="U5" s="177"/>
      <c r="V5" s="177">
        <v>0</v>
      </c>
      <c r="W5" s="143">
        <v>0</v>
      </c>
      <c r="X5" s="143">
        <f t="shared" si="2"/>
        <v>0</v>
      </c>
      <c r="Z5" s="175">
        <v>0</v>
      </c>
      <c r="AA5" s="175">
        <v>0</v>
      </c>
      <c r="AB5" s="175"/>
      <c r="AC5" s="175"/>
      <c r="AD5" s="175"/>
      <c r="AE5" s="175">
        <v>0</v>
      </c>
      <c r="AF5" s="175">
        <v>0</v>
      </c>
      <c r="AG5" s="175"/>
      <c r="AI5" s="181">
        <v>0</v>
      </c>
      <c r="AJ5" s="181">
        <v>0</v>
      </c>
      <c r="AK5" s="173">
        <f t="shared" si="7"/>
        <v>0</v>
      </c>
      <c r="AL5" s="173">
        <f>IFERROR(VLOOKUP(B5,[2]rptBudgetaryBudgetCrossOrganiza!$A$13323:$N$13530,13,FALSE),"0")</f>
        <v>0</v>
      </c>
      <c r="AM5" s="173"/>
      <c r="AN5" s="173"/>
      <c r="AO5" s="173"/>
      <c r="AP5" s="173"/>
      <c r="AQ5" s="173"/>
      <c r="AS5" s="143"/>
      <c r="AT5" s="143"/>
      <c r="AU5" s="143"/>
      <c r="AV5" s="143"/>
      <c r="AW5" s="143"/>
      <c r="AX5" s="143"/>
      <c r="AY5" s="143"/>
      <c r="AZ5" s="143"/>
    </row>
    <row r="6" spans="1:52" x14ac:dyDescent="0.2">
      <c r="A6" s="193">
        <v>99</v>
      </c>
      <c r="B6" s="144" t="s">
        <v>533</v>
      </c>
      <c r="C6" s="194" t="s">
        <v>383</v>
      </c>
      <c r="D6" s="194" t="s">
        <v>87</v>
      </c>
      <c r="E6" s="187">
        <v>903</v>
      </c>
      <c r="F6" s="144" t="str">
        <f t="shared" si="6"/>
        <v>6700.03</v>
      </c>
      <c r="G6" s="144" t="s">
        <v>539</v>
      </c>
      <c r="H6" s="166">
        <v>0</v>
      </c>
      <c r="I6" s="166">
        <v>0</v>
      </c>
      <c r="J6" s="166"/>
      <c r="K6" s="166"/>
      <c r="L6" s="166"/>
      <c r="M6" s="166">
        <v>59185.36</v>
      </c>
      <c r="N6" s="142">
        <v>59185.36</v>
      </c>
      <c r="O6" s="142"/>
      <c r="Q6" s="177">
        <v>0</v>
      </c>
      <c r="R6" s="177">
        <v>0</v>
      </c>
      <c r="S6" s="177"/>
      <c r="T6" s="177"/>
      <c r="U6" s="177"/>
      <c r="V6" s="177">
        <v>0</v>
      </c>
      <c r="W6" s="143">
        <v>0</v>
      </c>
      <c r="X6" s="143">
        <f t="shared" si="2"/>
        <v>0</v>
      </c>
      <c r="Z6" s="175">
        <v>0</v>
      </c>
      <c r="AA6" s="175">
        <v>0</v>
      </c>
      <c r="AB6" s="175"/>
      <c r="AC6" s="175"/>
      <c r="AD6" s="175"/>
      <c r="AE6" s="175">
        <v>0</v>
      </c>
      <c r="AF6" s="175">
        <v>0</v>
      </c>
      <c r="AG6" s="175"/>
      <c r="AI6" s="181">
        <v>0</v>
      </c>
      <c r="AJ6" s="181">
        <v>0</v>
      </c>
      <c r="AK6" s="173">
        <f t="shared" si="7"/>
        <v>0</v>
      </c>
      <c r="AL6" s="173">
        <f>IFERROR(VLOOKUP(B6,[2]rptBudgetaryBudgetCrossOrganiza!$A$13323:$N$13530,13,FALSE),"0")</f>
        <v>0</v>
      </c>
      <c r="AM6" s="173"/>
      <c r="AN6" s="173"/>
      <c r="AO6" s="173"/>
      <c r="AP6" s="173"/>
      <c r="AQ6" s="173"/>
      <c r="AS6" s="143"/>
      <c r="AT6" s="143"/>
      <c r="AU6" s="143"/>
      <c r="AV6" s="143"/>
      <c r="AW6" s="143"/>
      <c r="AX6" s="143"/>
      <c r="AY6" s="143"/>
      <c r="AZ6" s="143"/>
    </row>
    <row r="7" spans="1:52" x14ac:dyDescent="0.2">
      <c r="A7" s="193">
        <v>99</v>
      </c>
      <c r="B7" s="144" t="s">
        <v>534</v>
      </c>
      <c r="C7" s="194" t="s">
        <v>383</v>
      </c>
      <c r="D7" s="194" t="s">
        <v>87</v>
      </c>
      <c r="E7" s="187">
        <v>904</v>
      </c>
      <c r="F7" s="144" t="str">
        <f t="shared" si="6"/>
        <v>6700.04</v>
      </c>
      <c r="G7" s="144" t="s">
        <v>540</v>
      </c>
      <c r="H7" s="166">
        <v>0</v>
      </c>
      <c r="I7" s="166">
        <v>0</v>
      </c>
      <c r="J7" s="166"/>
      <c r="K7" s="166"/>
      <c r="L7" s="166"/>
      <c r="M7" s="166">
        <v>204902.78</v>
      </c>
      <c r="N7" s="142">
        <v>204902.78</v>
      </c>
      <c r="O7" s="142"/>
      <c r="Q7" s="177">
        <v>0</v>
      </c>
      <c r="R7" s="177">
        <v>0</v>
      </c>
      <c r="S7" s="177"/>
      <c r="T7" s="177"/>
      <c r="U7" s="177"/>
      <c r="V7" s="177">
        <v>56435.82</v>
      </c>
      <c r="W7" s="143">
        <v>56435.82</v>
      </c>
      <c r="X7" s="143">
        <f t="shared" si="2"/>
        <v>56435.82</v>
      </c>
      <c r="Z7" s="175">
        <v>0</v>
      </c>
      <c r="AA7" s="175">
        <v>0</v>
      </c>
      <c r="AB7" s="175"/>
      <c r="AC7" s="175"/>
      <c r="AD7" s="175"/>
      <c r="AE7" s="175">
        <v>0</v>
      </c>
      <c r="AF7" s="175">
        <v>0</v>
      </c>
      <c r="AG7" s="175"/>
      <c r="AI7" s="181">
        <v>0</v>
      </c>
      <c r="AJ7" s="181">
        <v>0</v>
      </c>
      <c r="AK7" s="173">
        <f t="shared" si="7"/>
        <v>0</v>
      </c>
      <c r="AL7" s="173">
        <f>IFERROR(VLOOKUP(B7,[2]rptBudgetaryBudgetCrossOrganiza!$A$13323:$N$13530,13,FALSE),"0")</f>
        <v>0</v>
      </c>
      <c r="AM7" s="173"/>
      <c r="AN7" s="173"/>
      <c r="AO7" s="173"/>
      <c r="AP7" s="173"/>
      <c r="AQ7" s="173"/>
      <c r="AS7" s="143"/>
      <c r="AT7" s="143"/>
      <c r="AU7" s="143"/>
      <c r="AV7" s="143"/>
      <c r="AW7" s="143"/>
      <c r="AX7" s="143"/>
      <c r="AY7" s="143"/>
      <c r="AZ7" s="143"/>
    </row>
    <row r="8" spans="1:52" x14ac:dyDescent="0.2">
      <c r="A8" s="193">
        <v>99</v>
      </c>
      <c r="B8" s="144" t="s">
        <v>535</v>
      </c>
      <c r="C8" s="194" t="s">
        <v>383</v>
      </c>
      <c r="D8" s="194" t="s">
        <v>87</v>
      </c>
      <c r="E8" s="187">
        <v>905</v>
      </c>
      <c r="F8" s="144" t="str">
        <f t="shared" si="6"/>
        <v>6700.05</v>
      </c>
      <c r="G8" s="144" t="s">
        <v>541</v>
      </c>
      <c r="H8" s="166">
        <v>0</v>
      </c>
      <c r="I8" s="166">
        <v>0</v>
      </c>
      <c r="J8" s="166"/>
      <c r="K8" s="166"/>
      <c r="L8" s="166"/>
      <c r="M8" s="166">
        <v>0</v>
      </c>
      <c r="N8" s="142">
        <v>0</v>
      </c>
      <c r="O8" s="142"/>
      <c r="Q8" s="177">
        <v>0</v>
      </c>
      <c r="R8" s="177">
        <v>0</v>
      </c>
      <c r="S8" s="177"/>
      <c r="T8" s="177"/>
      <c r="U8" s="177"/>
      <c r="V8" s="177">
        <v>264136.53000000003</v>
      </c>
      <c r="W8" s="143">
        <v>264136.53000000003</v>
      </c>
      <c r="X8" s="143">
        <f t="shared" si="2"/>
        <v>264136.53000000003</v>
      </c>
      <c r="Z8" s="175">
        <v>0</v>
      </c>
      <c r="AA8" s="175">
        <v>0</v>
      </c>
      <c r="AB8" s="175"/>
      <c r="AC8" s="175"/>
      <c r="AD8" s="175"/>
      <c r="AE8" s="175">
        <v>0</v>
      </c>
      <c r="AF8" s="175">
        <v>0</v>
      </c>
      <c r="AG8" s="175"/>
      <c r="AI8" s="181">
        <v>0</v>
      </c>
      <c r="AJ8" s="181">
        <v>0</v>
      </c>
      <c r="AK8" s="173">
        <f t="shared" si="7"/>
        <v>0</v>
      </c>
      <c r="AL8" s="173">
        <f>IFERROR(VLOOKUP(B8,[2]rptBudgetaryBudgetCrossOrganiza!$A$13323:$N$13530,13,FALSE),"0")</f>
        <v>0</v>
      </c>
      <c r="AM8" s="173"/>
      <c r="AN8" s="173"/>
      <c r="AO8" s="173"/>
      <c r="AP8" s="173"/>
      <c r="AQ8" s="173"/>
      <c r="AS8" s="143"/>
      <c r="AT8" s="143"/>
      <c r="AU8" s="143"/>
      <c r="AV8" s="143"/>
      <c r="AW8" s="143"/>
      <c r="AX8" s="143"/>
      <c r="AY8" s="143"/>
      <c r="AZ8" s="143"/>
    </row>
    <row r="9" spans="1:52" x14ac:dyDescent="0.2">
      <c r="A9" s="193">
        <v>99</v>
      </c>
      <c r="B9" s="144" t="s">
        <v>536</v>
      </c>
      <c r="C9" s="194" t="s">
        <v>383</v>
      </c>
      <c r="D9" s="194" t="s">
        <v>87</v>
      </c>
      <c r="E9" s="187">
        <v>906</v>
      </c>
      <c r="F9" s="144" t="str">
        <f t="shared" si="6"/>
        <v>6700.06</v>
      </c>
      <c r="G9" s="144" t="s">
        <v>542</v>
      </c>
      <c r="H9" s="166">
        <v>0</v>
      </c>
      <c r="I9" s="166">
        <v>0</v>
      </c>
      <c r="J9" s="166"/>
      <c r="K9" s="166"/>
      <c r="L9" s="166"/>
      <c r="M9" s="166">
        <v>6061</v>
      </c>
      <c r="N9" s="142">
        <v>6061</v>
      </c>
      <c r="O9" s="142"/>
      <c r="Q9" s="177">
        <v>0</v>
      </c>
      <c r="R9" s="177">
        <v>0</v>
      </c>
      <c r="S9" s="177"/>
      <c r="T9" s="177"/>
      <c r="U9" s="177"/>
      <c r="V9" s="177">
        <v>0</v>
      </c>
      <c r="W9" s="143">
        <v>0</v>
      </c>
      <c r="X9" s="143">
        <f t="shared" si="2"/>
        <v>0</v>
      </c>
      <c r="Z9" s="175">
        <v>0</v>
      </c>
      <c r="AA9" s="175">
        <v>0</v>
      </c>
      <c r="AB9" s="175"/>
      <c r="AC9" s="175"/>
      <c r="AD9" s="175"/>
      <c r="AE9" s="175">
        <v>0</v>
      </c>
      <c r="AF9" s="175">
        <v>0</v>
      </c>
      <c r="AG9" s="175"/>
      <c r="AI9" s="181">
        <v>0</v>
      </c>
      <c r="AJ9" s="181">
        <v>0</v>
      </c>
      <c r="AK9" s="173">
        <f t="shared" si="7"/>
        <v>0</v>
      </c>
      <c r="AL9" s="173">
        <f>IFERROR(VLOOKUP(B9,[2]rptBudgetaryBudgetCrossOrganiza!$A$13323:$N$13530,13,FALSE),"0")</f>
        <v>0</v>
      </c>
      <c r="AM9" s="173"/>
      <c r="AN9" s="173"/>
      <c r="AO9" s="173"/>
      <c r="AP9" s="173"/>
      <c r="AQ9" s="173"/>
      <c r="AS9" s="143"/>
      <c r="AT9" s="143"/>
      <c r="AU9" s="143"/>
      <c r="AV9" s="143"/>
      <c r="AW9" s="143"/>
      <c r="AX9" s="143"/>
      <c r="AY9" s="143"/>
      <c r="AZ9" s="143"/>
    </row>
    <row r="10" spans="1:52" x14ac:dyDescent="0.2">
      <c r="A10" s="193">
        <v>9</v>
      </c>
      <c r="B10" s="144" t="s">
        <v>164</v>
      </c>
      <c r="C10" s="194" t="s">
        <v>87</v>
      </c>
      <c r="D10" s="194" t="s">
        <v>87</v>
      </c>
      <c r="E10" s="187">
        <v>900</v>
      </c>
      <c r="F10" s="144" t="str">
        <f t="shared" si="0"/>
        <v>7000.27</v>
      </c>
      <c r="G10" s="144" t="s">
        <v>358</v>
      </c>
      <c r="H10" s="166">
        <v>0</v>
      </c>
      <c r="I10" s="166">
        <v>0</v>
      </c>
      <c r="J10" s="166"/>
      <c r="K10" s="166"/>
      <c r="L10" s="166"/>
      <c r="M10" s="166">
        <v>0</v>
      </c>
      <c r="N10" s="142">
        <v>0</v>
      </c>
      <c r="O10" s="142">
        <f t="shared" si="1"/>
        <v>0</v>
      </c>
      <c r="Q10" s="177">
        <v>0</v>
      </c>
      <c r="R10" s="177">
        <v>0</v>
      </c>
      <c r="S10" s="177"/>
      <c r="T10" s="177"/>
      <c r="U10" s="177"/>
      <c r="V10" s="177">
        <v>6061</v>
      </c>
      <c r="W10" s="143">
        <v>6061</v>
      </c>
      <c r="X10" s="143">
        <f t="shared" si="2"/>
        <v>6061</v>
      </c>
      <c r="Z10" s="175">
        <v>0</v>
      </c>
      <c r="AA10" s="175">
        <v>0</v>
      </c>
      <c r="AB10" s="175"/>
      <c r="AC10" s="175"/>
      <c r="AD10" s="175"/>
      <c r="AE10" s="175">
        <v>0</v>
      </c>
      <c r="AF10" s="175">
        <v>0</v>
      </c>
      <c r="AG10" s="175">
        <f t="shared" si="3"/>
        <v>0</v>
      </c>
      <c r="AI10" s="181">
        <v>305000</v>
      </c>
      <c r="AJ10" s="181">
        <v>305000</v>
      </c>
      <c r="AK10" s="173">
        <v>0</v>
      </c>
      <c r="AL10" s="173">
        <f>IFERROR(VLOOKUP(B10,[2]rptBudgetaryBudgetCrossOrganiza!$A$13323:$N$13530,13,FALSE),"0")</f>
        <v>0</v>
      </c>
      <c r="AM10" s="173"/>
      <c r="AN10" s="173"/>
      <c r="AO10" s="173"/>
      <c r="AP10" s="173"/>
      <c r="AQ10" s="173">
        <f t="shared" si="4"/>
        <v>-305000</v>
      </c>
      <c r="AS10" s="143"/>
      <c r="AT10" s="143"/>
      <c r="AU10" s="143"/>
      <c r="AV10" s="143"/>
      <c r="AW10" s="143"/>
      <c r="AX10" s="143"/>
      <c r="AY10" s="143"/>
      <c r="AZ10" s="143">
        <f t="shared" si="5"/>
        <v>0</v>
      </c>
    </row>
    <row r="11" spans="1:52" x14ac:dyDescent="0.2">
      <c r="A11" s="193">
        <v>99</v>
      </c>
      <c r="B11" s="144" t="s">
        <v>543</v>
      </c>
      <c r="C11" s="194" t="s">
        <v>87</v>
      </c>
      <c r="D11" s="194" t="s">
        <v>87</v>
      </c>
      <c r="E11" s="187">
        <v>901</v>
      </c>
      <c r="F11" s="144" t="str">
        <f>RIGHT(B11,7)</f>
        <v>9888.01</v>
      </c>
      <c r="G11" s="144" t="s">
        <v>547</v>
      </c>
      <c r="H11" s="166">
        <v>0</v>
      </c>
      <c r="I11" s="166">
        <v>0</v>
      </c>
      <c r="J11" s="166"/>
      <c r="K11" s="166"/>
      <c r="L11" s="166"/>
      <c r="M11" s="166">
        <v>-284794.12</v>
      </c>
      <c r="N11" s="142">
        <v>-284794.12</v>
      </c>
      <c r="O11" s="142"/>
      <c r="Q11" s="177">
        <v>0</v>
      </c>
      <c r="R11" s="177">
        <v>0</v>
      </c>
      <c r="S11" s="177"/>
      <c r="T11" s="177"/>
      <c r="U11" s="177"/>
      <c r="V11" s="177">
        <v>0</v>
      </c>
      <c r="W11" s="143">
        <v>0</v>
      </c>
      <c r="X11" s="143">
        <f t="shared" si="2"/>
        <v>0</v>
      </c>
      <c r="Z11" s="175">
        <v>0</v>
      </c>
      <c r="AA11" s="175">
        <v>0</v>
      </c>
      <c r="AB11" s="175"/>
      <c r="AC11" s="175"/>
      <c r="AD11" s="175"/>
      <c r="AE11" s="175">
        <v>0</v>
      </c>
      <c r="AF11" s="175">
        <v>0</v>
      </c>
      <c r="AG11" s="175"/>
      <c r="AI11" s="181">
        <v>0</v>
      </c>
      <c r="AJ11" s="181">
        <v>0</v>
      </c>
      <c r="AK11" s="173">
        <f t="shared" ref="AK11:AK59" si="8">AJ11</f>
        <v>0</v>
      </c>
      <c r="AL11" s="173">
        <f>IFERROR(VLOOKUP(B11,[2]rptBudgetaryBudgetCrossOrganiza!$A$13323:$N$13530,13,FALSE),"0")</f>
        <v>0</v>
      </c>
      <c r="AM11" s="173"/>
      <c r="AN11" s="173"/>
      <c r="AO11" s="173"/>
      <c r="AP11" s="173"/>
      <c r="AQ11" s="173"/>
      <c r="AS11" s="143"/>
      <c r="AT11" s="143"/>
      <c r="AU11" s="143"/>
      <c r="AV11" s="143"/>
      <c r="AW11" s="143"/>
      <c r="AX11" s="143"/>
      <c r="AY11" s="143"/>
      <c r="AZ11" s="143"/>
    </row>
    <row r="12" spans="1:52" x14ac:dyDescent="0.2">
      <c r="A12" s="193">
        <v>99</v>
      </c>
      <c r="B12" s="144" t="s">
        <v>544</v>
      </c>
      <c r="C12" s="194" t="s">
        <v>87</v>
      </c>
      <c r="D12" s="194" t="s">
        <v>87</v>
      </c>
      <c r="E12" s="187">
        <v>902</v>
      </c>
      <c r="F12" s="144" t="str">
        <f>RIGHT(B12,7)</f>
        <v>9888.03</v>
      </c>
      <c r="G12" s="144" t="s">
        <v>548</v>
      </c>
      <c r="H12" s="166">
        <v>0</v>
      </c>
      <c r="I12" s="166">
        <v>0</v>
      </c>
      <c r="J12" s="166"/>
      <c r="K12" s="166"/>
      <c r="L12" s="166"/>
      <c r="M12" s="166">
        <v>0</v>
      </c>
      <c r="N12" s="142">
        <v>0</v>
      </c>
      <c r="O12" s="142"/>
      <c r="Q12" s="177">
        <v>0</v>
      </c>
      <c r="R12" s="177">
        <v>0</v>
      </c>
      <c r="S12" s="177"/>
      <c r="T12" s="177"/>
      <c r="U12" s="177"/>
      <c r="V12" s="177">
        <v>-457285.9</v>
      </c>
      <c r="W12" s="143">
        <v>-457285.9</v>
      </c>
      <c r="X12" s="143">
        <f t="shared" si="2"/>
        <v>-457285.9</v>
      </c>
      <c r="Z12" s="175">
        <v>0</v>
      </c>
      <c r="AA12" s="175">
        <v>0</v>
      </c>
      <c r="AB12" s="175"/>
      <c r="AC12" s="175"/>
      <c r="AD12" s="175"/>
      <c r="AE12" s="175">
        <v>0</v>
      </c>
      <c r="AF12" s="175">
        <v>0</v>
      </c>
      <c r="AG12" s="175"/>
      <c r="AI12" s="181">
        <v>0</v>
      </c>
      <c r="AJ12" s="181">
        <v>0</v>
      </c>
      <c r="AK12" s="173">
        <f t="shared" si="8"/>
        <v>0</v>
      </c>
      <c r="AL12" s="173">
        <f>IFERROR(VLOOKUP(B12,[2]rptBudgetaryBudgetCrossOrganiza!$A$13323:$N$13530,13,FALSE),"0")</f>
        <v>0</v>
      </c>
      <c r="AM12" s="173"/>
      <c r="AN12" s="173"/>
      <c r="AO12" s="173"/>
      <c r="AP12" s="173"/>
      <c r="AQ12" s="173"/>
      <c r="AS12" s="143"/>
      <c r="AT12" s="143"/>
      <c r="AU12" s="143"/>
      <c r="AV12" s="143"/>
      <c r="AW12" s="143"/>
      <c r="AX12" s="143"/>
      <c r="AY12" s="143"/>
      <c r="AZ12" s="143"/>
    </row>
    <row r="13" spans="1:52" x14ac:dyDescent="0.2">
      <c r="A13" s="193">
        <v>99</v>
      </c>
      <c r="B13" s="144" t="s">
        <v>545</v>
      </c>
      <c r="C13" s="194" t="s">
        <v>87</v>
      </c>
      <c r="D13" s="194" t="s">
        <v>87</v>
      </c>
      <c r="E13" s="187">
        <v>903</v>
      </c>
      <c r="F13" s="144" t="str">
        <f>RIGHT(B13,7)</f>
        <v>9888.04</v>
      </c>
      <c r="G13" s="144" t="s">
        <v>549</v>
      </c>
      <c r="H13" s="166">
        <v>0</v>
      </c>
      <c r="I13" s="166">
        <v>0</v>
      </c>
      <c r="J13" s="166"/>
      <c r="K13" s="166"/>
      <c r="L13" s="166"/>
      <c r="M13" s="166">
        <v>0</v>
      </c>
      <c r="N13" s="142">
        <v>0</v>
      </c>
      <c r="O13" s="142"/>
      <c r="Q13" s="177">
        <v>0</v>
      </c>
      <c r="R13" s="177">
        <v>0</v>
      </c>
      <c r="S13" s="177"/>
      <c r="T13" s="177"/>
      <c r="U13" s="177"/>
      <c r="V13" s="177">
        <v>0</v>
      </c>
      <c r="W13" s="143">
        <v>0</v>
      </c>
      <c r="X13" s="143">
        <f t="shared" si="2"/>
        <v>0</v>
      </c>
      <c r="Z13" s="175">
        <v>0</v>
      </c>
      <c r="AA13" s="175">
        <v>0</v>
      </c>
      <c r="AB13" s="175"/>
      <c r="AC13" s="175"/>
      <c r="AD13" s="175"/>
      <c r="AE13" s="175">
        <v>0</v>
      </c>
      <c r="AF13" s="175">
        <v>0</v>
      </c>
      <c r="AG13" s="175"/>
      <c r="AI13" s="181">
        <v>0</v>
      </c>
      <c r="AJ13" s="181">
        <v>0</v>
      </c>
      <c r="AK13" s="173">
        <f t="shared" si="8"/>
        <v>0</v>
      </c>
      <c r="AL13" s="173">
        <f>IFERROR(VLOOKUP(B13,[2]rptBudgetaryBudgetCrossOrganiza!$A$13323:$N$13530,13,FALSE),"0")</f>
        <v>0</v>
      </c>
      <c r="AM13" s="173"/>
      <c r="AN13" s="173"/>
      <c r="AO13" s="173"/>
      <c r="AP13" s="173"/>
      <c r="AQ13" s="173"/>
      <c r="AS13" s="143"/>
      <c r="AT13" s="143"/>
      <c r="AU13" s="143"/>
      <c r="AV13" s="143"/>
      <c r="AW13" s="143"/>
      <c r="AX13" s="143"/>
      <c r="AY13" s="143"/>
      <c r="AZ13" s="143"/>
    </row>
    <row r="14" spans="1:52" x14ac:dyDescent="0.2">
      <c r="A14" s="193">
        <v>99</v>
      </c>
      <c r="B14" s="144" t="s">
        <v>546</v>
      </c>
      <c r="C14" s="194" t="s">
        <v>87</v>
      </c>
      <c r="D14" s="194" t="s">
        <v>87</v>
      </c>
      <c r="E14" s="187">
        <v>904</v>
      </c>
      <c r="F14" s="144" t="str">
        <f>RIGHT(B14,7)</f>
        <v>9888.05</v>
      </c>
      <c r="G14" s="144" t="s">
        <v>550</v>
      </c>
      <c r="H14" s="166">
        <v>0</v>
      </c>
      <c r="I14" s="166">
        <v>0</v>
      </c>
      <c r="J14" s="166"/>
      <c r="K14" s="166"/>
      <c r="L14" s="166"/>
      <c r="M14" s="166">
        <v>0</v>
      </c>
      <c r="N14" s="142">
        <v>0</v>
      </c>
      <c r="O14" s="142"/>
      <c r="Q14" s="177">
        <v>0</v>
      </c>
      <c r="R14" s="177">
        <v>0</v>
      </c>
      <c r="S14" s="177"/>
      <c r="T14" s="177"/>
      <c r="U14" s="177"/>
      <c r="V14" s="177">
        <v>-152839.81</v>
      </c>
      <c r="W14" s="143">
        <v>-152839.81</v>
      </c>
      <c r="X14" s="143">
        <f t="shared" si="2"/>
        <v>-152839.81</v>
      </c>
      <c r="Z14" s="175">
        <v>0</v>
      </c>
      <c r="AA14" s="175">
        <v>0</v>
      </c>
      <c r="AB14" s="175"/>
      <c r="AC14" s="175"/>
      <c r="AD14" s="175"/>
      <c r="AE14" s="175">
        <v>0</v>
      </c>
      <c r="AF14" s="175">
        <v>0</v>
      </c>
      <c r="AG14" s="175"/>
      <c r="AI14" s="181">
        <v>0</v>
      </c>
      <c r="AJ14" s="181">
        <v>0</v>
      </c>
      <c r="AK14" s="173">
        <f t="shared" si="8"/>
        <v>0</v>
      </c>
      <c r="AL14" s="173">
        <f>IFERROR(VLOOKUP(B14,[2]rptBudgetaryBudgetCrossOrganiza!$A$13323:$N$13530,13,FALSE),"0")</f>
        <v>0</v>
      </c>
      <c r="AM14" s="173"/>
      <c r="AN14" s="173"/>
      <c r="AO14" s="173"/>
      <c r="AP14" s="173"/>
      <c r="AQ14" s="173"/>
      <c r="AS14" s="143"/>
      <c r="AT14" s="143"/>
      <c r="AU14" s="143"/>
      <c r="AV14" s="143"/>
      <c r="AW14" s="143"/>
      <c r="AX14" s="143"/>
      <c r="AY14" s="143"/>
      <c r="AZ14" s="143"/>
    </row>
    <row r="15" spans="1:52" x14ac:dyDescent="0.2">
      <c r="A15" s="193">
        <v>6</v>
      </c>
      <c r="B15" s="144" t="s">
        <v>165</v>
      </c>
      <c r="C15" s="194" t="s">
        <v>383</v>
      </c>
      <c r="D15" s="194" t="s">
        <v>87</v>
      </c>
      <c r="E15" s="187">
        <v>900</v>
      </c>
      <c r="F15" s="144" t="str">
        <f t="shared" si="0"/>
        <v>6200.09</v>
      </c>
      <c r="G15" s="144" t="s">
        <v>359</v>
      </c>
      <c r="H15" s="166">
        <v>0</v>
      </c>
      <c r="I15" s="166">
        <v>0</v>
      </c>
      <c r="J15" s="166"/>
      <c r="K15" s="166"/>
      <c r="L15" s="166"/>
      <c r="M15" s="166">
        <v>0</v>
      </c>
      <c r="N15" s="142">
        <v>0</v>
      </c>
      <c r="O15" s="142">
        <f t="shared" si="1"/>
        <v>0</v>
      </c>
      <c r="Q15" s="177">
        <v>0</v>
      </c>
      <c r="R15" s="177">
        <v>0</v>
      </c>
      <c r="S15" s="177"/>
      <c r="T15" s="177"/>
      <c r="U15" s="177"/>
      <c r="V15" s="177">
        <v>188600.81</v>
      </c>
      <c r="W15" s="143">
        <v>188600.81</v>
      </c>
      <c r="X15" s="143">
        <f t="shared" si="2"/>
        <v>188600.81</v>
      </c>
      <c r="Z15" s="175">
        <v>0</v>
      </c>
      <c r="AA15" s="175">
        <v>0</v>
      </c>
      <c r="AB15" s="175"/>
      <c r="AC15" s="175"/>
      <c r="AD15" s="175"/>
      <c r="AE15" s="175">
        <v>0</v>
      </c>
      <c r="AF15" s="175">
        <v>0</v>
      </c>
      <c r="AG15" s="175">
        <f t="shared" si="3"/>
        <v>0</v>
      </c>
      <c r="AI15" s="181">
        <v>0</v>
      </c>
      <c r="AJ15" s="181">
        <v>0</v>
      </c>
      <c r="AK15" s="173">
        <f t="shared" si="8"/>
        <v>0</v>
      </c>
      <c r="AL15" s="173">
        <f>IFERROR(VLOOKUP(B15,[2]rptBudgetaryBudgetCrossOrganiza!$A$13323:$N$13530,13,FALSE),"0")</f>
        <v>0</v>
      </c>
      <c r="AM15" s="173"/>
      <c r="AN15" s="173"/>
      <c r="AO15" s="173"/>
      <c r="AP15" s="173"/>
      <c r="AQ15" s="173">
        <f t="shared" si="4"/>
        <v>0</v>
      </c>
      <c r="AS15" s="143"/>
      <c r="AT15" s="143"/>
      <c r="AU15" s="143"/>
      <c r="AV15" s="143"/>
      <c r="AW15" s="143"/>
      <c r="AX15" s="143"/>
      <c r="AY15" s="143"/>
      <c r="AZ15" s="143">
        <f t="shared" si="5"/>
        <v>0</v>
      </c>
    </row>
    <row r="16" spans="1:52" x14ac:dyDescent="0.2">
      <c r="A16" s="193">
        <v>6</v>
      </c>
      <c r="B16" s="144" t="s">
        <v>166</v>
      </c>
      <c r="C16" s="194" t="s">
        <v>383</v>
      </c>
      <c r="D16" s="194" t="s">
        <v>87</v>
      </c>
      <c r="E16" s="187">
        <v>900</v>
      </c>
      <c r="F16" s="144" t="str">
        <f t="shared" si="0"/>
        <v>6400.04</v>
      </c>
      <c r="G16" s="144" t="s">
        <v>126</v>
      </c>
      <c r="H16" s="166">
        <v>0</v>
      </c>
      <c r="I16" s="166">
        <v>0</v>
      </c>
      <c r="J16" s="166"/>
      <c r="K16" s="166"/>
      <c r="L16" s="166"/>
      <c r="M16" s="166">
        <v>0</v>
      </c>
      <c r="N16" s="142">
        <v>0</v>
      </c>
      <c r="O16" s="142"/>
      <c r="Q16" s="177">
        <v>0</v>
      </c>
      <c r="R16" s="177">
        <v>0</v>
      </c>
      <c r="S16" s="177"/>
      <c r="T16" s="177"/>
      <c r="U16" s="177"/>
      <c r="V16" s="177">
        <v>0</v>
      </c>
      <c r="W16" s="143">
        <v>0</v>
      </c>
      <c r="X16" s="143">
        <f t="shared" si="2"/>
        <v>0</v>
      </c>
      <c r="Z16" s="175">
        <v>0</v>
      </c>
      <c r="AA16" s="175">
        <v>0</v>
      </c>
      <c r="AB16" s="175"/>
      <c r="AC16" s="175"/>
      <c r="AD16" s="175"/>
      <c r="AE16" s="175">
        <v>0</v>
      </c>
      <c r="AF16" s="175">
        <v>0</v>
      </c>
      <c r="AG16" s="175"/>
      <c r="AI16" s="181">
        <v>0</v>
      </c>
      <c r="AJ16" s="181">
        <v>0</v>
      </c>
      <c r="AK16" s="173">
        <f t="shared" si="8"/>
        <v>0</v>
      </c>
      <c r="AL16" s="173">
        <f>IFERROR(VLOOKUP(B16,[2]rptBudgetaryBudgetCrossOrganiza!$A$13323:$N$13530,13,FALSE),"0")</f>
        <v>0</v>
      </c>
      <c r="AM16" s="173"/>
      <c r="AN16" s="173"/>
      <c r="AO16" s="173"/>
      <c r="AP16" s="173"/>
      <c r="AQ16" s="173"/>
      <c r="AS16" s="143"/>
      <c r="AT16" s="143"/>
      <c r="AU16" s="143"/>
      <c r="AV16" s="143"/>
      <c r="AW16" s="143"/>
      <c r="AX16" s="143"/>
      <c r="AY16" s="143"/>
      <c r="AZ16" s="143"/>
    </row>
    <row r="17" spans="1:52" x14ac:dyDescent="0.2">
      <c r="A17" s="193">
        <v>4</v>
      </c>
      <c r="B17" s="144" t="s">
        <v>167</v>
      </c>
      <c r="C17" s="194" t="s">
        <v>384</v>
      </c>
      <c r="D17" s="194" t="s">
        <v>87</v>
      </c>
      <c r="E17" s="187">
        <v>900</v>
      </c>
      <c r="F17" s="144" t="str">
        <f t="shared" si="0"/>
        <v>5000.01</v>
      </c>
      <c r="G17" s="144" t="s">
        <v>90</v>
      </c>
      <c r="H17" s="166">
        <v>0</v>
      </c>
      <c r="I17" s="166">
        <v>0</v>
      </c>
      <c r="J17" s="166"/>
      <c r="K17" s="166"/>
      <c r="L17" s="166"/>
      <c r="M17" s="166">
        <v>0</v>
      </c>
      <c r="N17" s="142">
        <v>0</v>
      </c>
      <c r="O17" s="142">
        <f t="shared" si="1"/>
        <v>0</v>
      </c>
      <c r="Q17" s="177">
        <v>0</v>
      </c>
      <c r="R17" s="177">
        <v>0</v>
      </c>
      <c r="S17" s="177"/>
      <c r="T17" s="177"/>
      <c r="U17" s="177"/>
      <c r="V17" s="177">
        <v>0</v>
      </c>
      <c r="W17" s="143">
        <v>0</v>
      </c>
      <c r="X17" s="143">
        <f t="shared" si="2"/>
        <v>0</v>
      </c>
      <c r="Z17" s="175">
        <v>0</v>
      </c>
      <c r="AA17" s="175">
        <v>0</v>
      </c>
      <c r="AB17" s="175"/>
      <c r="AC17" s="175"/>
      <c r="AD17" s="175"/>
      <c r="AE17" s="175">
        <v>0</v>
      </c>
      <c r="AF17" s="175">
        <v>0</v>
      </c>
      <c r="AG17" s="175">
        <f t="shared" si="3"/>
        <v>0</v>
      </c>
      <c r="AI17" s="181">
        <v>0</v>
      </c>
      <c r="AJ17" s="181">
        <v>0</v>
      </c>
      <c r="AK17" s="173">
        <f t="shared" si="8"/>
        <v>0</v>
      </c>
      <c r="AL17" s="173">
        <f>IFERROR(VLOOKUP(B17,[2]rptBudgetaryBudgetCrossOrganiza!$A$13323:$N$13530,13,FALSE),"0")</f>
        <v>0</v>
      </c>
      <c r="AM17" s="173"/>
      <c r="AN17" s="173"/>
      <c r="AO17" s="173"/>
      <c r="AP17" s="173"/>
      <c r="AQ17" s="173">
        <f t="shared" si="4"/>
        <v>0</v>
      </c>
      <c r="AS17" s="143"/>
      <c r="AT17" s="143"/>
      <c r="AU17" s="143"/>
      <c r="AV17" s="143"/>
      <c r="AW17" s="143"/>
      <c r="AX17" s="143"/>
      <c r="AY17" s="143"/>
      <c r="AZ17" s="143">
        <f t="shared" si="5"/>
        <v>0</v>
      </c>
    </row>
    <row r="18" spans="1:52" x14ac:dyDescent="0.2">
      <c r="A18" s="193">
        <v>4</v>
      </c>
      <c r="B18" s="144" t="s">
        <v>168</v>
      </c>
      <c r="C18" s="194" t="s">
        <v>384</v>
      </c>
      <c r="D18" s="194" t="s">
        <v>87</v>
      </c>
      <c r="E18" s="187">
        <v>900</v>
      </c>
      <c r="F18" s="144" t="str">
        <f t="shared" si="0"/>
        <v>5000.02</v>
      </c>
      <c r="G18" s="144" t="s">
        <v>91</v>
      </c>
      <c r="H18" s="166">
        <v>0</v>
      </c>
      <c r="I18" s="166">
        <v>0</v>
      </c>
      <c r="J18" s="166"/>
      <c r="K18" s="166"/>
      <c r="L18" s="166"/>
      <c r="M18" s="166">
        <v>0</v>
      </c>
      <c r="N18" s="142">
        <v>0</v>
      </c>
      <c r="O18" s="142">
        <f t="shared" si="1"/>
        <v>0</v>
      </c>
      <c r="Q18" s="177">
        <v>0</v>
      </c>
      <c r="R18" s="177">
        <v>0</v>
      </c>
      <c r="S18" s="177"/>
      <c r="T18" s="177"/>
      <c r="U18" s="177"/>
      <c r="V18" s="177">
        <v>0</v>
      </c>
      <c r="W18" s="143">
        <v>0</v>
      </c>
      <c r="X18" s="143">
        <f t="shared" si="2"/>
        <v>0</v>
      </c>
      <c r="Z18" s="175">
        <v>0</v>
      </c>
      <c r="AA18" s="175">
        <v>0</v>
      </c>
      <c r="AB18" s="175"/>
      <c r="AC18" s="175"/>
      <c r="AD18" s="175"/>
      <c r="AE18" s="175">
        <v>0</v>
      </c>
      <c r="AF18" s="175">
        <v>0</v>
      </c>
      <c r="AG18" s="175">
        <f t="shared" si="3"/>
        <v>0</v>
      </c>
      <c r="AI18" s="181">
        <v>0</v>
      </c>
      <c r="AJ18" s="181">
        <v>0</v>
      </c>
      <c r="AK18" s="173">
        <f t="shared" si="8"/>
        <v>0</v>
      </c>
      <c r="AL18" s="173">
        <f>IFERROR(VLOOKUP(B18,[2]rptBudgetaryBudgetCrossOrganiza!$A$13323:$N$13530,13,FALSE),"0")</f>
        <v>0</v>
      </c>
      <c r="AM18" s="173"/>
      <c r="AN18" s="173"/>
      <c r="AO18" s="173"/>
      <c r="AP18" s="173"/>
      <c r="AQ18" s="173">
        <f t="shared" si="4"/>
        <v>0</v>
      </c>
      <c r="AS18" s="143"/>
      <c r="AT18" s="143"/>
      <c r="AU18" s="143"/>
      <c r="AV18" s="143"/>
      <c r="AW18" s="143"/>
      <c r="AX18" s="143"/>
      <c r="AY18" s="143"/>
      <c r="AZ18" s="143">
        <f t="shared" si="5"/>
        <v>0</v>
      </c>
    </row>
    <row r="19" spans="1:52" x14ac:dyDescent="0.2">
      <c r="A19" s="193">
        <v>4</v>
      </c>
      <c r="B19" s="144" t="s">
        <v>169</v>
      </c>
      <c r="C19" s="194" t="s">
        <v>384</v>
      </c>
      <c r="D19" s="194" t="s">
        <v>87</v>
      </c>
      <c r="E19" s="187">
        <v>900</v>
      </c>
      <c r="F19" s="144" t="str">
        <f t="shared" si="0"/>
        <v>5000.03</v>
      </c>
      <c r="G19" s="144" t="s">
        <v>92</v>
      </c>
      <c r="H19" s="166">
        <v>0</v>
      </c>
      <c r="I19" s="166">
        <v>0</v>
      </c>
      <c r="J19" s="166"/>
      <c r="K19" s="166"/>
      <c r="L19" s="166"/>
      <c r="M19" s="166">
        <v>0</v>
      </c>
      <c r="N19" s="142">
        <v>0</v>
      </c>
      <c r="O19" s="142">
        <f t="shared" si="1"/>
        <v>0</v>
      </c>
      <c r="Q19" s="177">
        <v>0</v>
      </c>
      <c r="R19" s="177">
        <v>0</v>
      </c>
      <c r="S19" s="177"/>
      <c r="T19" s="177"/>
      <c r="U19" s="177"/>
      <c r="V19" s="177">
        <v>0</v>
      </c>
      <c r="W19" s="143">
        <v>0</v>
      </c>
      <c r="X19" s="143">
        <f t="shared" si="2"/>
        <v>0</v>
      </c>
      <c r="Z19" s="175">
        <v>0</v>
      </c>
      <c r="AA19" s="175">
        <v>0</v>
      </c>
      <c r="AB19" s="175"/>
      <c r="AC19" s="175"/>
      <c r="AD19" s="175"/>
      <c r="AE19" s="175">
        <v>0</v>
      </c>
      <c r="AF19" s="175">
        <v>0</v>
      </c>
      <c r="AG19" s="175">
        <f t="shared" si="3"/>
        <v>0</v>
      </c>
      <c r="AI19" s="181">
        <v>0</v>
      </c>
      <c r="AJ19" s="181">
        <v>0</v>
      </c>
      <c r="AK19" s="173">
        <f t="shared" si="8"/>
        <v>0</v>
      </c>
      <c r="AL19" s="173">
        <f>IFERROR(VLOOKUP(B19,[2]rptBudgetaryBudgetCrossOrganiza!$A$13323:$N$13530,13,FALSE),"0")</f>
        <v>0</v>
      </c>
      <c r="AM19" s="173"/>
      <c r="AN19" s="173"/>
      <c r="AO19" s="173"/>
      <c r="AP19" s="173"/>
      <c r="AQ19" s="173">
        <f t="shared" si="4"/>
        <v>0</v>
      </c>
      <c r="AS19" s="143"/>
      <c r="AT19" s="143"/>
      <c r="AU19" s="143"/>
      <c r="AV19" s="143"/>
      <c r="AW19" s="143"/>
      <c r="AX19" s="143"/>
      <c r="AY19" s="143"/>
      <c r="AZ19" s="143">
        <f t="shared" si="5"/>
        <v>0</v>
      </c>
    </row>
    <row r="20" spans="1:52" x14ac:dyDescent="0.2">
      <c r="A20" s="193">
        <v>4</v>
      </c>
      <c r="B20" s="144" t="s">
        <v>170</v>
      </c>
      <c r="C20" s="194" t="s">
        <v>384</v>
      </c>
      <c r="D20" s="194" t="s">
        <v>87</v>
      </c>
      <c r="E20" s="187">
        <v>900</v>
      </c>
      <c r="F20" s="144" t="str">
        <f t="shared" si="0"/>
        <v>5000.04</v>
      </c>
      <c r="G20" s="144" t="s">
        <v>93</v>
      </c>
      <c r="H20" s="166">
        <v>0</v>
      </c>
      <c r="I20" s="166">
        <v>0</v>
      </c>
      <c r="J20" s="166"/>
      <c r="K20" s="166"/>
      <c r="L20" s="166"/>
      <c r="M20" s="166">
        <v>0</v>
      </c>
      <c r="N20" s="142">
        <v>0</v>
      </c>
      <c r="O20" s="142">
        <f t="shared" si="1"/>
        <v>0</v>
      </c>
      <c r="Q20" s="177">
        <v>0</v>
      </c>
      <c r="R20" s="177">
        <v>0</v>
      </c>
      <c r="S20" s="177"/>
      <c r="T20" s="177"/>
      <c r="U20" s="177"/>
      <c r="V20" s="177">
        <v>0</v>
      </c>
      <c r="W20" s="143">
        <v>0</v>
      </c>
      <c r="X20" s="143">
        <f t="shared" si="2"/>
        <v>0</v>
      </c>
      <c r="Z20" s="175">
        <v>0</v>
      </c>
      <c r="AA20" s="175">
        <v>0</v>
      </c>
      <c r="AB20" s="175"/>
      <c r="AC20" s="175"/>
      <c r="AD20" s="175"/>
      <c r="AE20" s="175">
        <v>0</v>
      </c>
      <c r="AF20" s="175">
        <v>0</v>
      </c>
      <c r="AG20" s="175">
        <f t="shared" si="3"/>
        <v>0</v>
      </c>
      <c r="AI20" s="181">
        <v>0</v>
      </c>
      <c r="AJ20" s="181">
        <v>0</v>
      </c>
      <c r="AK20" s="173">
        <f t="shared" si="8"/>
        <v>0</v>
      </c>
      <c r="AL20" s="173">
        <f>IFERROR(VLOOKUP(B20,[2]rptBudgetaryBudgetCrossOrganiza!$A$13323:$N$13530,13,FALSE),"0")</f>
        <v>0</v>
      </c>
      <c r="AM20" s="173"/>
      <c r="AN20" s="173"/>
      <c r="AO20" s="173"/>
      <c r="AP20" s="173"/>
      <c r="AQ20" s="173">
        <f t="shared" si="4"/>
        <v>0</v>
      </c>
      <c r="AS20" s="143"/>
      <c r="AT20" s="143"/>
      <c r="AU20" s="143"/>
      <c r="AV20" s="143"/>
      <c r="AW20" s="143"/>
      <c r="AX20" s="143"/>
      <c r="AY20" s="143"/>
      <c r="AZ20" s="143">
        <f t="shared" si="5"/>
        <v>0</v>
      </c>
    </row>
    <row r="21" spans="1:52" x14ac:dyDescent="0.2">
      <c r="A21" s="193">
        <v>4</v>
      </c>
      <c r="B21" s="195" t="s">
        <v>171</v>
      </c>
      <c r="C21" s="194" t="s">
        <v>384</v>
      </c>
      <c r="D21" s="194" t="s">
        <v>87</v>
      </c>
      <c r="E21" s="187">
        <v>900</v>
      </c>
      <c r="F21" s="144" t="str">
        <f t="shared" si="0"/>
        <v>5000.05</v>
      </c>
      <c r="G21" s="144" t="s">
        <v>94</v>
      </c>
      <c r="H21" s="166">
        <v>0</v>
      </c>
      <c r="I21" s="166">
        <v>0</v>
      </c>
      <c r="J21" s="166"/>
      <c r="K21" s="166"/>
      <c r="L21" s="166"/>
      <c r="M21" s="166">
        <v>0</v>
      </c>
      <c r="N21" s="142">
        <v>0</v>
      </c>
      <c r="O21" s="142">
        <f t="shared" si="1"/>
        <v>0</v>
      </c>
      <c r="Q21" s="177">
        <v>0</v>
      </c>
      <c r="R21" s="177">
        <v>0</v>
      </c>
      <c r="S21" s="177"/>
      <c r="T21" s="177"/>
      <c r="U21" s="177"/>
      <c r="V21" s="177">
        <v>0</v>
      </c>
      <c r="W21" s="143">
        <v>0</v>
      </c>
      <c r="X21" s="143">
        <f t="shared" si="2"/>
        <v>0</v>
      </c>
      <c r="Z21" s="175">
        <v>0</v>
      </c>
      <c r="AA21" s="175">
        <v>0</v>
      </c>
      <c r="AB21" s="175"/>
      <c r="AC21" s="175"/>
      <c r="AD21" s="175"/>
      <c r="AE21" s="175">
        <v>0</v>
      </c>
      <c r="AF21" s="175">
        <v>0</v>
      </c>
      <c r="AG21" s="175">
        <f t="shared" si="3"/>
        <v>0</v>
      </c>
      <c r="AI21" s="181">
        <v>0</v>
      </c>
      <c r="AJ21" s="181">
        <v>0</v>
      </c>
      <c r="AK21" s="173">
        <f t="shared" si="8"/>
        <v>0</v>
      </c>
      <c r="AL21" s="173">
        <f>IFERROR(VLOOKUP(B21,[2]rptBudgetaryBudgetCrossOrganiza!$A$13323:$N$13530,13,FALSE),"0")</f>
        <v>0</v>
      </c>
      <c r="AM21" s="173"/>
      <c r="AN21" s="173"/>
      <c r="AO21" s="173"/>
      <c r="AP21" s="173"/>
      <c r="AQ21" s="173">
        <f t="shared" si="4"/>
        <v>0</v>
      </c>
      <c r="AS21" s="143"/>
      <c r="AT21" s="143"/>
      <c r="AU21" s="143"/>
      <c r="AV21" s="143"/>
      <c r="AW21" s="143"/>
      <c r="AX21" s="143"/>
      <c r="AY21" s="143"/>
      <c r="AZ21" s="143">
        <f t="shared" si="5"/>
        <v>0</v>
      </c>
    </row>
    <row r="22" spans="1:52" x14ac:dyDescent="0.2">
      <c r="A22" s="193">
        <v>4</v>
      </c>
      <c r="B22" s="144" t="s">
        <v>172</v>
      </c>
      <c r="C22" s="194" t="s">
        <v>384</v>
      </c>
      <c r="D22" s="194" t="s">
        <v>87</v>
      </c>
      <c r="E22" s="187">
        <v>330</v>
      </c>
      <c r="F22" s="144" t="str">
        <f t="shared" si="0"/>
        <v>5000.06</v>
      </c>
      <c r="G22" s="144" t="s">
        <v>95</v>
      </c>
      <c r="H22" s="166">
        <v>0</v>
      </c>
      <c r="I22" s="166">
        <v>0</v>
      </c>
      <c r="J22" s="166"/>
      <c r="K22" s="166"/>
      <c r="L22" s="166"/>
      <c r="M22" s="166">
        <v>0</v>
      </c>
      <c r="N22" s="142">
        <v>0</v>
      </c>
      <c r="O22" s="142">
        <f t="shared" si="1"/>
        <v>0</v>
      </c>
      <c r="Q22" s="177">
        <v>0</v>
      </c>
      <c r="R22" s="177">
        <v>0</v>
      </c>
      <c r="S22" s="177"/>
      <c r="T22" s="177"/>
      <c r="U22" s="177"/>
      <c r="V22" s="177">
        <v>0</v>
      </c>
      <c r="W22" s="143">
        <v>0</v>
      </c>
      <c r="X22" s="143">
        <f t="shared" si="2"/>
        <v>0</v>
      </c>
      <c r="Z22" s="175">
        <v>0</v>
      </c>
      <c r="AA22" s="175">
        <v>0</v>
      </c>
      <c r="AB22" s="175"/>
      <c r="AC22" s="175"/>
      <c r="AD22" s="175"/>
      <c r="AE22" s="175">
        <v>0</v>
      </c>
      <c r="AF22" s="175">
        <v>0</v>
      </c>
      <c r="AG22" s="175">
        <f t="shared" si="3"/>
        <v>0</v>
      </c>
      <c r="AI22" s="181">
        <v>0</v>
      </c>
      <c r="AJ22" s="181">
        <v>0</v>
      </c>
      <c r="AK22" s="173">
        <f t="shared" si="8"/>
        <v>0</v>
      </c>
      <c r="AL22" s="173">
        <f>IFERROR(VLOOKUP(B22,[2]rptBudgetaryBudgetCrossOrganiza!$A$13323:$N$13530,13,FALSE),"0")</f>
        <v>0</v>
      </c>
      <c r="AM22" s="173"/>
      <c r="AN22" s="173"/>
      <c r="AO22" s="173"/>
      <c r="AP22" s="173"/>
      <c r="AQ22" s="173">
        <f t="shared" si="4"/>
        <v>0</v>
      </c>
      <c r="AS22" s="143"/>
      <c r="AT22" s="143"/>
      <c r="AU22" s="143"/>
      <c r="AV22" s="143"/>
      <c r="AW22" s="143"/>
      <c r="AX22" s="143"/>
      <c r="AY22" s="143"/>
      <c r="AZ22" s="143">
        <f t="shared" si="5"/>
        <v>0</v>
      </c>
    </row>
    <row r="23" spans="1:52" x14ac:dyDescent="0.2">
      <c r="A23" s="193">
        <v>4</v>
      </c>
      <c r="B23" s="144" t="s">
        <v>173</v>
      </c>
      <c r="C23" s="194" t="s">
        <v>384</v>
      </c>
      <c r="D23" s="194" t="s">
        <v>87</v>
      </c>
      <c r="E23" s="187">
        <v>330</v>
      </c>
      <c r="F23" s="144" t="str">
        <f t="shared" si="0"/>
        <v>5000.07</v>
      </c>
      <c r="G23" s="144" t="s">
        <v>96</v>
      </c>
      <c r="H23" s="166">
        <v>0</v>
      </c>
      <c r="I23" s="166">
        <v>0</v>
      </c>
      <c r="J23" s="166"/>
      <c r="K23" s="166"/>
      <c r="L23" s="166"/>
      <c r="M23" s="166">
        <v>0</v>
      </c>
      <c r="N23" s="142">
        <v>0</v>
      </c>
      <c r="O23" s="142">
        <f t="shared" si="1"/>
        <v>0</v>
      </c>
      <c r="Q23" s="177">
        <v>0</v>
      </c>
      <c r="R23" s="177">
        <v>0</v>
      </c>
      <c r="S23" s="177"/>
      <c r="T23" s="177"/>
      <c r="U23" s="177"/>
      <c r="V23" s="177">
        <v>0</v>
      </c>
      <c r="W23" s="143">
        <v>0</v>
      </c>
      <c r="X23" s="143">
        <f t="shared" si="2"/>
        <v>0</v>
      </c>
      <c r="Z23" s="175">
        <v>0</v>
      </c>
      <c r="AA23" s="175">
        <v>0</v>
      </c>
      <c r="AB23" s="175"/>
      <c r="AC23" s="175"/>
      <c r="AD23" s="175"/>
      <c r="AE23" s="175">
        <v>0</v>
      </c>
      <c r="AF23" s="175">
        <v>0</v>
      </c>
      <c r="AG23" s="175">
        <f t="shared" si="3"/>
        <v>0</v>
      </c>
      <c r="AI23" s="181">
        <v>0</v>
      </c>
      <c r="AJ23" s="181">
        <v>0</v>
      </c>
      <c r="AK23" s="173">
        <f t="shared" si="8"/>
        <v>0</v>
      </c>
      <c r="AL23" s="173">
        <f>IFERROR(VLOOKUP(B23,[2]rptBudgetaryBudgetCrossOrganiza!$A$13323:$N$13530,13,FALSE),"0")</f>
        <v>0</v>
      </c>
      <c r="AM23" s="173"/>
      <c r="AN23" s="173"/>
      <c r="AO23" s="173"/>
      <c r="AP23" s="173"/>
      <c r="AQ23" s="173">
        <f t="shared" si="4"/>
        <v>0</v>
      </c>
      <c r="AS23" s="143"/>
      <c r="AT23" s="143"/>
      <c r="AU23" s="143"/>
      <c r="AV23" s="143"/>
      <c r="AW23" s="143"/>
      <c r="AX23" s="143"/>
      <c r="AY23" s="143"/>
      <c r="AZ23" s="143">
        <f t="shared" si="5"/>
        <v>0</v>
      </c>
    </row>
    <row r="24" spans="1:52" x14ac:dyDescent="0.2">
      <c r="A24" s="193">
        <v>4</v>
      </c>
      <c r="B24" s="144" t="s">
        <v>174</v>
      </c>
      <c r="C24" s="194" t="s">
        <v>384</v>
      </c>
      <c r="D24" s="194" t="s">
        <v>87</v>
      </c>
      <c r="E24" s="187">
        <v>330</v>
      </c>
      <c r="F24" s="144" t="str">
        <f t="shared" si="0"/>
        <v>5000.08</v>
      </c>
      <c r="G24" s="144" t="s">
        <v>97</v>
      </c>
      <c r="H24" s="166">
        <v>0</v>
      </c>
      <c r="I24" s="166">
        <v>0</v>
      </c>
      <c r="J24" s="166"/>
      <c r="K24" s="166"/>
      <c r="L24" s="166"/>
      <c r="M24" s="166">
        <v>0</v>
      </c>
      <c r="N24" s="142">
        <v>0</v>
      </c>
      <c r="O24" s="142">
        <f t="shared" si="1"/>
        <v>0</v>
      </c>
      <c r="Q24" s="177">
        <v>0</v>
      </c>
      <c r="R24" s="177">
        <v>0</v>
      </c>
      <c r="S24" s="177"/>
      <c r="T24" s="177"/>
      <c r="U24" s="177"/>
      <c r="V24" s="177">
        <v>0</v>
      </c>
      <c r="W24" s="143">
        <v>0</v>
      </c>
      <c r="X24" s="143">
        <f t="shared" si="2"/>
        <v>0</v>
      </c>
      <c r="Z24" s="175">
        <v>0</v>
      </c>
      <c r="AA24" s="175">
        <v>0</v>
      </c>
      <c r="AB24" s="175"/>
      <c r="AC24" s="175"/>
      <c r="AD24" s="175"/>
      <c r="AE24" s="175">
        <v>0</v>
      </c>
      <c r="AF24" s="175">
        <v>0</v>
      </c>
      <c r="AG24" s="175">
        <f t="shared" si="3"/>
        <v>0</v>
      </c>
      <c r="AI24" s="181">
        <v>0</v>
      </c>
      <c r="AJ24" s="181">
        <v>0</v>
      </c>
      <c r="AK24" s="173">
        <f t="shared" si="8"/>
        <v>0</v>
      </c>
      <c r="AL24" s="173">
        <f>IFERROR(VLOOKUP(B24,[2]rptBudgetaryBudgetCrossOrganiza!$A$13323:$N$13530,13,FALSE),"0")</f>
        <v>0</v>
      </c>
      <c r="AM24" s="173"/>
      <c r="AN24" s="173"/>
      <c r="AO24" s="173"/>
      <c r="AP24" s="173"/>
      <c r="AQ24" s="173">
        <f t="shared" si="4"/>
        <v>0</v>
      </c>
      <c r="AS24" s="143"/>
      <c r="AT24" s="143"/>
      <c r="AU24" s="143"/>
      <c r="AV24" s="143"/>
      <c r="AW24" s="143"/>
      <c r="AX24" s="143"/>
      <c r="AY24" s="143"/>
      <c r="AZ24" s="143">
        <f t="shared" si="5"/>
        <v>0</v>
      </c>
    </row>
    <row r="25" spans="1:52" x14ac:dyDescent="0.2">
      <c r="A25" s="193">
        <v>4</v>
      </c>
      <c r="B25" s="144" t="s">
        <v>175</v>
      </c>
      <c r="C25" s="194" t="s">
        <v>384</v>
      </c>
      <c r="D25" s="194" t="s">
        <v>87</v>
      </c>
      <c r="E25" s="187">
        <v>330</v>
      </c>
      <c r="F25" s="144" t="str">
        <f t="shared" si="0"/>
        <v>5000.09</v>
      </c>
      <c r="G25" s="144" t="s">
        <v>98</v>
      </c>
      <c r="H25" s="166">
        <v>0</v>
      </c>
      <c r="I25" s="166">
        <v>0</v>
      </c>
      <c r="J25" s="166"/>
      <c r="K25" s="166"/>
      <c r="L25" s="166"/>
      <c r="M25" s="166">
        <v>0</v>
      </c>
      <c r="N25" s="142">
        <v>0</v>
      </c>
      <c r="O25" s="142">
        <f t="shared" si="1"/>
        <v>0</v>
      </c>
      <c r="Q25" s="177">
        <v>0</v>
      </c>
      <c r="R25" s="177">
        <v>0</v>
      </c>
      <c r="S25" s="177"/>
      <c r="T25" s="177"/>
      <c r="U25" s="177"/>
      <c r="V25" s="177">
        <v>0</v>
      </c>
      <c r="W25" s="143">
        <v>0</v>
      </c>
      <c r="X25" s="143">
        <f t="shared" si="2"/>
        <v>0</v>
      </c>
      <c r="Z25" s="175">
        <v>0</v>
      </c>
      <c r="AA25" s="175">
        <v>0</v>
      </c>
      <c r="AB25" s="175"/>
      <c r="AC25" s="175"/>
      <c r="AD25" s="175"/>
      <c r="AE25" s="175">
        <v>0</v>
      </c>
      <c r="AF25" s="175">
        <v>0</v>
      </c>
      <c r="AG25" s="175">
        <f t="shared" si="3"/>
        <v>0</v>
      </c>
      <c r="AI25" s="181">
        <v>0</v>
      </c>
      <c r="AJ25" s="181">
        <v>0</v>
      </c>
      <c r="AK25" s="173">
        <f t="shared" si="8"/>
        <v>0</v>
      </c>
      <c r="AL25" s="173">
        <f>IFERROR(VLOOKUP(B25,[2]rptBudgetaryBudgetCrossOrganiza!$A$13323:$N$13530,13,FALSE),"0")</f>
        <v>0</v>
      </c>
      <c r="AM25" s="173"/>
      <c r="AN25" s="173"/>
      <c r="AO25" s="173"/>
      <c r="AP25" s="173"/>
      <c r="AQ25" s="173">
        <f t="shared" si="4"/>
        <v>0</v>
      </c>
      <c r="AS25" s="143"/>
      <c r="AT25" s="143"/>
      <c r="AU25" s="143"/>
      <c r="AV25" s="143"/>
      <c r="AW25" s="143"/>
      <c r="AX25" s="143"/>
      <c r="AY25" s="143"/>
      <c r="AZ25" s="143">
        <f t="shared" si="5"/>
        <v>0</v>
      </c>
    </row>
    <row r="26" spans="1:52" x14ac:dyDescent="0.2">
      <c r="A26" s="193">
        <v>4</v>
      </c>
      <c r="B26" s="144" t="s">
        <v>176</v>
      </c>
      <c r="C26" s="194" t="s">
        <v>384</v>
      </c>
      <c r="D26" s="194" t="s">
        <v>87</v>
      </c>
      <c r="E26" s="187">
        <v>330</v>
      </c>
      <c r="F26" s="144" t="str">
        <f t="shared" si="0"/>
        <v>5000.10</v>
      </c>
      <c r="G26" s="144" t="s">
        <v>99</v>
      </c>
      <c r="H26" s="166">
        <v>0</v>
      </c>
      <c r="I26" s="166">
        <v>0</v>
      </c>
      <c r="J26" s="166"/>
      <c r="K26" s="166"/>
      <c r="L26" s="166"/>
      <c r="M26" s="166">
        <v>0</v>
      </c>
      <c r="N26" s="142">
        <v>0</v>
      </c>
      <c r="O26" s="142">
        <f t="shared" si="1"/>
        <v>0</v>
      </c>
      <c r="Q26" s="177">
        <v>0</v>
      </c>
      <c r="R26" s="177">
        <v>0</v>
      </c>
      <c r="S26" s="177"/>
      <c r="T26" s="177"/>
      <c r="U26" s="177"/>
      <c r="V26" s="177">
        <v>0</v>
      </c>
      <c r="W26" s="143">
        <v>0</v>
      </c>
      <c r="X26" s="143">
        <f t="shared" si="2"/>
        <v>0</v>
      </c>
      <c r="Z26" s="175">
        <v>0</v>
      </c>
      <c r="AA26" s="175">
        <v>0</v>
      </c>
      <c r="AB26" s="175"/>
      <c r="AC26" s="175"/>
      <c r="AD26" s="175"/>
      <c r="AE26" s="175">
        <v>0</v>
      </c>
      <c r="AF26" s="175">
        <v>0</v>
      </c>
      <c r="AG26" s="175">
        <f t="shared" si="3"/>
        <v>0</v>
      </c>
      <c r="AI26" s="181">
        <v>0</v>
      </c>
      <c r="AJ26" s="181">
        <v>0</v>
      </c>
      <c r="AK26" s="173">
        <f t="shared" si="8"/>
        <v>0</v>
      </c>
      <c r="AL26" s="173">
        <f>IFERROR(VLOOKUP(B26,[2]rptBudgetaryBudgetCrossOrganiza!$A$13323:$N$13530,13,FALSE),"0")</f>
        <v>0</v>
      </c>
      <c r="AM26" s="173"/>
      <c r="AN26" s="173"/>
      <c r="AO26" s="173"/>
      <c r="AP26" s="173"/>
      <c r="AQ26" s="173">
        <f t="shared" si="4"/>
        <v>0</v>
      </c>
      <c r="AS26" s="143"/>
      <c r="AT26" s="143"/>
      <c r="AU26" s="143"/>
      <c r="AV26" s="143"/>
      <c r="AW26" s="143"/>
      <c r="AX26" s="143"/>
      <c r="AY26" s="143"/>
      <c r="AZ26" s="143">
        <f t="shared" si="5"/>
        <v>0</v>
      </c>
    </row>
    <row r="27" spans="1:52" x14ac:dyDescent="0.2">
      <c r="A27" s="193">
        <v>4</v>
      </c>
      <c r="B27" s="144" t="s">
        <v>177</v>
      </c>
      <c r="C27" s="194" t="s">
        <v>384</v>
      </c>
      <c r="D27" s="194" t="s">
        <v>87</v>
      </c>
      <c r="E27" s="187">
        <v>330</v>
      </c>
      <c r="F27" s="144" t="str">
        <f t="shared" si="0"/>
        <v>5000.11</v>
      </c>
      <c r="G27" s="144" t="s">
        <v>100</v>
      </c>
      <c r="H27" s="166">
        <v>0</v>
      </c>
      <c r="I27" s="166">
        <v>0</v>
      </c>
      <c r="J27" s="166"/>
      <c r="K27" s="166"/>
      <c r="L27" s="166"/>
      <c r="M27" s="166">
        <v>0</v>
      </c>
      <c r="N27" s="142">
        <v>0</v>
      </c>
      <c r="O27" s="142">
        <f t="shared" si="1"/>
        <v>0</v>
      </c>
      <c r="Q27" s="177">
        <v>0</v>
      </c>
      <c r="R27" s="177">
        <v>0</v>
      </c>
      <c r="S27" s="177"/>
      <c r="T27" s="177"/>
      <c r="U27" s="177"/>
      <c r="V27" s="177">
        <v>0</v>
      </c>
      <c r="W27" s="143">
        <v>0</v>
      </c>
      <c r="X27" s="143">
        <f t="shared" si="2"/>
        <v>0</v>
      </c>
      <c r="Z27" s="175">
        <v>0</v>
      </c>
      <c r="AA27" s="175">
        <v>0</v>
      </c>
      <c r="AB27" s="175"/>
      <c r="AC27" s="175"/>
      <c r="AD27" s="175"/>
      <c r="AE27" s="175">
        <v>0</v>
      </c>
      <c r="AF27" s="175">
        <v>0</v>
      </c>
      <c r="AG27" s="175">
        <f t="shared" si="3"/>
        <v>0</v>
      </c>
      <c r="AI27" s="181">
        <v>0</v>
      </c>
      <c r="AJ27" s="181">
        <v>0</v>
      </c>
      <c r="AK27" s="173">
        <f t="shared" si="8"/>
        <v>0</v>
      </c>
      <c r="AL27" s="173">
        <f>IFERROR(VLOOKUP(B27,[2]rptBudgetaryBudgetCrossOrganiza!$A$13323:$N$13530,13,FALSE),"0")</f>
        <v>0</v>
      </c>
      <c r="AM27" s="173"/>
      <c r="AN27" s="173"/>
      <c r="AO27" s="173"/>
      <c r="AP27" s="173"/>
      <c r="AQ27" s="173">
        <f t="shared" si="4"/>
        <v>0</v>
      </c>
      <c r="AS27" s="143"/>
      <c r="AT27" s="143"/>
      <c r="AU27" s="143"/>
      <c r="AV27" s="143"/>
      <c r="AW27" s="143"/>
      <c r="AX27" s="143"/>
      <c r="AY27" s="143"/>
      <c r="AZ27" s="143">
        <f t="shared" si="5"/>
        <v>0</v>
      </c>
    </row>
    <row r="28" spans="1:52" x14ac:dyDescent="0.2">
      <c r="A28" s="193">
        <v>4</v>
      </c>
      <c r="B28" s="144" t="s">
        <v>178</v>
      </c>
      <c r="C28" s="194" t="s">
        <v>384</v>
      </c>
      <c r="D28" s="194" t="s">
        <v>87</v>
      </c>
      <c r="E28" s="187">
        <v>330</v>
      </c>
      <c r="F28" s="144" t="str">
        <f t="shared" si="0"/>
        <v>5000.12</v>
      </c>
      <c r="G28" s="144" t="s">
        <v>101</v>
      </c>
      <c r="H28" s="166">
        <v>0</v>
      </c>
      <c r="I28" s="166">
        <v>0</v>
      </c>
      <c r="J28" s="166"/>
      <c r="K28" s="166"/>
      <c r="L28" s="166"/>
      <c r="M28" s="166">
        <v>0</v>
      </c>
      <c r="N28" s="142">
        <v>0</v>
      </c>
      <c r="O28" s="142">
        <f t="shared" si="1"/>
        <v>0</v>
      </c>
      <c r="Q28" s="177">
        <v>0</v>
      </c>
      <c r="R28" s="177">
        <v>0</v>
      </c>
      <c r="S28" s="177"/>
      <c r="T28" s="177"/>
      <c r="U28" s="177"/>
      <c r="V28" s="177">
        <v>0</v>
      </c>
      <c r="W28" s="143">
        <v>0</v>
      </c>
      <c r="X28" s="143">
        <f t="shared" si="2"/>
        <v>0</v>
      </c>
      <c r="Z28" s="175">
        <v>0</v>
      </c>
      <c r="AA28" s="175">
        <v>0</v>
      </c>
      <c r="AB28" s="175"/>
      <c r="AC28" s="175"/>
      <c r="AD28" s="175"/>
      <c r="AE28" s="175">
        <v>0</v>
      </c>
      <c r="AF28" s="175">
        <v>0</v>
      </c>
      <c r="AG28" s="175">
        <f t="shared" si="3"/>
        <v>0</v>
      </c>
      <c r="AI28" s="181">
        <v>0</v>
      </c>
      <c r="AJ28" s="181">
        <v>0</v>
      </c>
      <c r="AK28" s="173">
        <f t="shared" si="8"/>
        <v>0</v>
      </c>
      <c r="AL28" s="173">
        <f>IFERROR(VLOOKUP(B28,[2]rptBudgetaryBudgetCrossOrganiza!$A$13323:$N$13530,13,FALSE),"0")</f>
        <v>0</v>
      </c>
      <c r="AM28" s="173"/>
      <c r="AN28" s="173"/>
      <c r="AO28" s="173"/>
      <c r="AP28" s="173"/>
      <c r="AQ28" s="173">
        <f t="shared" si="4"/>
        <v>0</v>
      </c>
      <c r="AS28" s="143"/>
      <c r="AT28" s="143"/>
      <c r="AU28" s="143"/>
      <c r="AV28" s="143"/>
      <c r="AW28" s="143"/>
      <c r="AX28" s="143"/>
      <c r="AY28" s="143"/>
      <c r="AZ28" s="143">
        <f t="shared" si="5"/>
        <v>0</v>
      </c>
    </row>
    <row r="29" spans="1:52" x14ac:dyDescent="0.2">
      <c r="A29" s="193">
        <v>4</v>
      </c>
      <c r="B29" s="144" t="s">
        <v>179</v>
      </c>
      <c r="C29" s="194" t="s">
        <v>384</v>
      </c>
      <c r="D29" s="194" t="s">
        <v>87</v>
      </c>
      <c r="E29" s="187">
        <v>330</v>
      </c>
      <c r="F29" s="144" t="str">
        <f t="shared" ref="F29:F94" si="9">RIGHT(B29,7)</f>
        <v>5100.01</v>
      </c>
      <c r="G29" s="144" t="s">
        <v>104</v>
      </c>
      <c r="H29" s="166">
        <v>0</v>
      </c>
      <c r="I29" s="166">
        <v>0</v>
      </c>
      <c r="J29" s="166"/>
      <c r="K29" s="166"/>
      <c r="L29" s="166"/>
      <c r="M29" s="166">
        <v>0</v>
      </c>
      <c r="N29" s="142">
        <v>0</v>
      </c>
      <c r="O29" s="142">
        <f t="shared" si="1"/>
        <v>0</v>
      </c>
      <c r="Q29" s="177">
        <v>0</v>
      </c>
      <c r="R29" s="177">
        <v>0</v>
      </c>
      <c r="S29" s="177"/>
      <c r="T29" s="177"/>
      <c r="U29" s="177"/>
      <c r="V29" s="177">
        <v>0</v>
      </c>
      <c r="W29" s="143">
        <v>0</v>
      </c>
      <c r="X29" s="143">
        <f t="shared" si="2"/>
        <v>0</v>
      </c>
      <c r="Z29" s="175">
        <v>0</v>
      </c>
      <c r="AA29" s="175">
        <v>0</v>
      </c>
      <c r="AB29" s="175"/>
      <c r="AC29" s="175"/>
      <c r="AD29" s="175"/>
      <c r="AE29" s="175">
        <v>0</v>
      </c>
      <c r="AF29" s="175">
        <v>0</v>
      </c>
      <c r="AG29" s="175">
        <f t="shared" si="3"/>
        <v>0</v>
      </c>
      <c r="AI29" s="181">
        <v>0</v>
      </c>
      <c r="AJ29" s="181">
        <v>0</v>
      </c>
      <c r="AK29" s="173">
        <f t="shared" si="8"/>
        <v>0</v>
      </c>
      <c r="AL29" s="173">
        <f>IFERROR(VLOOKUP(B29,[2]rptBudgetaryBudgetCrossOrganiza!$A$13323:$N$13530,13,FALSE),"0")</f>
        <v>0</v>
      </c>
      <c r="AM29" s="173"/>
      <c r="AN29" s="173"/>
      <c r="AO29" s="173"/>
      <c r="AP29" s="173"/>
      <c r="AQ29" s="173">
        <f t="shared" si="4"/>
        <v>0</v>
      </c>
      <c r="AS29" s="143"/>
      <c r="AT29" s="143"/>
      <c r="AU29" s="143"/>
      <c r="AV29" s="143"/>
      <c r="AW29" s="143"/>
      <c r="AX29" s="143"/>
      <c r="AY29" s="143"/>
      <c r="AZ29" s="143">
        <f t="shared" si="5"/>
        <v>0</v>
      </c>
    </row>
    <row r="30" spans="1:52" x14ac:dyDescent="0.2">
      <c r="A30" s="193">
        <v>4</v>
      </c>
      <c r="B30" s="144" t="s">
        <v>180</v>
      </c>
      <c r="C30" s="194" t="s">
        <v>384</v>
      </c>
      <c r="D30" s="194" t="s">
        <v>87</v>
      </c>
      <c r="E30" s="187">
        <v>330</v>
      </c>
      <c r="F30" s="144" t="str">
        <f t="shared" si="9"/>
        <v>5100.02</v>
      </c>
      <c r="G30" s="144" t="s">
        <v>105</v>
      </c>
      <c r="H30" s="166">
        <v>0</v>
      </c>
      <c r="I30" s="166">
        <v>0</v>
      </c>
      <c r="J30" s="166"/>
      <c r="K30" s="166"/>
      <c r="L30" s="166"/>
      <c r="M30" s="166">
        <v>0</v>
      </c>
      <c r="N30" s="142">
        <v>0</v>
      </c>
      <c r="O30" s="142">
        <f t="shared" si="1"/>
        <v>0</v>
      </c>
      <c r="Q30" s="177">
        <v>0</v>
      </c>
      <c r="R30" s="177">
        <v>0</v>
      </c>
      <c r="S30" s="177"/>
      <c r="T30" s="177"/>
      <c r="U30" s="177"/>
      <c r="V30" s="177">
        <v>0</v>
      </c>
      <c r="W30" s="143">
        <v>0</v>
      </c>
      <c r="X30" s="143">
        <f t="shared" si="2"/>
        <v>0</v>
      </c>
      <c r="Z30" s="175">
        <v>0</v>
      </c>
      <c r="AA30" s="175">
        <v>0</v>
      </c>
      <c r="AB30" s="175"/>
      <c r="AC30" s="175"/>
      <c r="AD30" s="175"/>
      <c r="AE30" s="175">
        <v>0</v>
      </c>
      <c r="AF30" s="175">
        <v>0</v>
      </c>
      <c r="AG30" s="175">
        <f t="shared" si="3"/>
        <v>0</v>
      </c>
      <c r="AI30" s="181">
        <v>0</v>
      </c>
      <c r="AJ30" s="181">
        <v>0</v>
      </c>
      <c r="AK30" s="173">
        <f t="shared" si="8"/>
        <v>0</v>
      </c>
      <c r="AL30" s="173">
        <f>IFERROR(VLOOKUP(B30,[2]rptBudgetaryBudgetCrossOrganiza!$A$13323:$N$13530,13,FALSE),"0")</f>
        <v>0</v>
      </c>
      <c r="AM30" s="173"/>
      <c r="AN30" s="173"/>
      <c r="AO30" s="173"/>
      <c r="AP30" s="173"/>
      <c r="AQ30" s="173">
        <f t="shared" si="4"/>
        <v>0</v>
      </c>
      <c r="AS30" s="143"/>
      <c r="AT30" s="143"/>
      <c r="AU30" s="143"/>
      <c r="AV30" s="143"/>
      <c r="AW30" s="143"/>
      <c r="AX30" s="143"/>
      <c r="AY30" s="143"/>
      <c r="AZ30" s="143">
        <f t="shared" si="5"/>
        <v>0</v>
      </c>
    </row>
    <row r="31" spans="1:52" x14ac:dyDescent="0.2">
      <c r="A31" s="193">
        <v>4</v>
      </c>
      <c r="B31" s="144" t="s">
        <v>181</v>
      </c>
      <c r="C31" s="194" t="s">
        <v>384</v>
      </c>
      <c r="D31" s="194" t="s">
        <v>87</v>
      </c>
      <c r="E31" s="187">
        <v>330</v>
      </c>
      <c r="F31" s="144" t="str">
        <f t="shared" si="9"/>
        <v>5100.03</v>
      </c>
      <c r="G31" s="144" t="s">
        <v>106</v>
      </c>
      <c r="H31" s="166">
        <v>0</v>
      </c>
      <c r="I31" s="166">
        <v>0</v>
      </c>
      <c r="J31" s="166"/>
      <c r="K31" s="166"/>
      <c r="L31" s="166"/>
      <c r="M31" s="166">
        <v>0</v>
      </c>
      <c r="N31" s="142">
        <v>0</v>
      </c>
      <c r="O31" s="142">
        <f t="shared" si="1"/>
        <v>0</v>
      </c>
      <c r="Q31" s="177">
        <v>0</v>
      </c>
      <c r="R31" s="177">
        <v>0</v>
      </c>
      <c r="S31" s="177"/>
      <c r="T31" s="177"/>
      <c r="U31" s="177"/>
      <c r="V31" s="177">
        <v>0</v>
      </c>
      <c r="W31" s="143">
        <v>0</v>
      </c>
      <c r="X31" s="143">
        <f t="shared" si="2"/>
        <v>0</v>
      </c>
      <c r="Z31" s="175">
        <v>0</v>
      </c>
      <c r="AA31" s="175">
        <v>0</v>
      </c>
      <c r="AB31" s="175"/>
      <c r="AC31" s="175"/>
      <c r="AD31" s="175"/>
      <c r="AE31" s="175">
        <v>0</v>
      </c>
      <c r="AF31" s="175">
        <v>0</v>
      </c>
      <c r="AG31" s="175">
        <f t="shared" si="3"/>
        <v>0</v>
      </c>
      <c r="AI31" s="181">
        <v>0</v>
      </c>
      <c r="AJ31" s="181">
        <v>0</v>
      </c>
      <c r="AK31" s="173">
        <f t="shared" si="8"/>
        <v>0</v>
      </c>
      <c r="AL31" s="173">
        <f>IFERROR(VLOOKUP(B31,[2]rptBudgetaryBudgetCrossOrganiza!$A$13323:$N$13530,13,FALSE),"0")</f>
        <v>0</v>
      </c>
      <c r="AM31" s="173"/>
      <c r="AN31" s="173"/>
      <c r="AO31" s="173"/>
      <c r="AP31" s="173"/>
      <c r="AQ31" s="173">
        <f t="shared" si="4"/>
        <v>0</v>
      </c>
      <c r="AS31" s="143"/>
      <c r="AT31" s="143"/>
      <c r="AU31" s="143"/>
      <c r="AV31" s="143"/>
      <c r="AW31" s="143"/>
      <c r="AX31" s="143"/>
      <c r="AY31" s="143"/>
      <c r="AZ31" s="143">
        <f t="shared" si="5"/>
        <v>0</v>
      </c>
    </row>
    <row r="32" spans="1:52" x14ac:dyDescent="0.2">
      <c r="A32" s="193">
        <v>4</v>
      </c>
      <c r="B32" s="144" t="s">
        <v>182</v>
      </c>
      <c r="C32" s="194" t="s">
        <v>384</v>
      </c>
      <c r="D32" s="194" t="s">
        <v>87</v>
      </c>
      <c r="E32" s="187">
        <v>330</v>
      </c>
      <c r="F32" s="144" t="str">
        <f t="shared" si="9"/>
        <v>5100.04</v>
      </c>
      <c r="G32" s="144" t="s">
        <v>107</v>
      </c>
      <c r="H32" s="166">
        <v>0</v>
      </c>
      <c r="I32" s="166">
        <v>0</v>
      </c>
      <c r="J32" s="166"/>
      <c r="K32" s="166"/>
      <c r="L32" s="166"/>
      <c r="M32" s="166">
        <v>0</v>
      </c>
      <c r="N32" s="142">
        <v>0</v>
      </c>
      <c r="O32" s="142">
        <f t="shared" si="1"/>
        <v>0</v>
      </c>
      <c r="Q32" s="177">
        <v>0</v>
      </c>
      <c r="R32" s="177">
        <v>0</v>
      </c>
      <c r="S32" s="177"/>
      <c r="T32" s="177"/>
      <c r="U32" s="177"/>
      <c r="V32" s="177">
        <v>0</v>
      </c>
      <c r="W32" s="143">
        <v>0</v>
      </c>
      <c r="X32" s="143">
        <f t="shared" si="2"/>
        <v>0</v>
      </c>
      <c r="Z32" s="175">
        <v>0</v>
      </c>
      <c r="AA32" s="175">
        <v>0</v>
      </c>
      <c r="AB32" s="175"/>
      <c r="AC32" s="175"/>
      <c r="AD32" s="175"/>
      <c r="AE32" s="175">
        <v>0</v>
      </c>
      <c r="AF32" s="175">
        <v>0</v>
      </c>
      <c r="AG32" s="175">
        <f t="shared" si="3"/>
        <v>0</v>
      </c>
      <c r="AI32" s="181">
        <v>0</v>
      </c>
      <c r="AJ32" s="181">
        <v>0</v>
      </c>
      <c r="AK32" s="173">
        <f t="shared" si="8"/>
        <v>0</v>
      </c>
      <c r="AL32" s="173">
        <f>IFERROR(VLOOKUP(B32,[2]rptBudgetaryBudgetCrossOrganiza!$A$13323:$N$13530,13,FALSE),"0")</f>
        <v>0</v>
      </c>
      <c r="AM32" s="173"/>
      <c r="AN32" s="173"/>
      <c r="AO32" s="173"/>
      <c r="AP32" s="173"/>
      <c r="AQ32" s="173">
        <f t="shared" si="4"/>
        <v>0</v>
      </c>
      <c r="AS32" s="143"/>
      <c r="AT32" s="143"/>
      <c r="AU32" s="143"/>
      <c r="AV32" s="143"/>
      <c r="AW32" s="143"/>
      <c r="AX32" s="143"/>
      <c r="AY32" s="143"/>
      <c r="AZ32" s="143">
        <f t="shared" si="5"/>
        <v>0</v>
      </c>
    </row>
    <row r="33" spans="1:52" x14ac:dyDescent="0.2">
      <c r="A33" s="193">
        <v>4</v>
      </c>
      <c r="B33" s="144" t="s">
        <v>183</v>
      </c>
      <c r="C33" s="194" t="s">
        <v>384</v>
      </c>
      <c r="D33" s="194" t="s">
        <v>87</v>
      </c>
      <c r="E33" s="187">
        <v>330</v>
      </c>
      <c r="F33" s="144" t="str">
        <f t="shared" si="9"/>
        <v>5100.05</v>
      </c>
      <c r="G33" s="144" t="s">
        <v>108</v>
      </c>
      <c r="H33" s="166">
        <v>0</v>
      </c>
      <c r="I33" s="166">
        <v>0</v>
      </c>
      <c r="J33" s="166"/>
      <c r="K33" s="166"/>
      <c r="L33" s="166"/>
      <c r="M33" s="166">
        <v>0</v>
      </c>
      <c r="N33" s="142">
        <v>0</v>
      </c>
      <c r="O33" s="142">
        <f t="shared" si="1"/>
        <v>0</v>
      </c>
      <c r="Q33" s="177">
        <v>0</v>
      </c>
      <c r="R33" s="177">
        <v>0</v>
      </c>
      <c r="S33" s="177"/>
      <c r="T33" s="177"/>
      <c r="U33" s="177"/>
      <c r="V33" s="177">
        <v>0</v>
      </c>
      <c r="W33" s="143">
        <v>0</v>
      </c>
      <c r="X33" s="143">
        <f t="shared" si="2"/>
        <v>0</v>
      </c>
      <c r="Z33" s="175">
        <v>0</v>
      </c>
      <c r="AA33" s="175">
        <v>0</v>
      </c>
      <c r="AB33" s="175"/>
      <c r="AC33" s="175"/>
      <c r="AD33" s="175"/>
      <c r="AE33" s="175">
        <v>0</v>
      </c>
      <c r="AF33" s="175">
        <v>0</v>
      </c>
      <c r="AG33" s="175">
        <f t="shared" si="3"/>
        <v>0</v>
      </c>
      <c r="AI33" s="181">
        <v>0</v>
      </c>
      <c r="AJ33" s="181">
        <v>0</v>
      </c>
      <c r="AK33" s="173">
        <f t="shared" si="8"/>
        <v>0</v>
      </c>
      <c r="AL33" s="173">
        <f>IFERROR(VLOOKUP(B33,[2]rptBudgetaryBudgetCrossOrganiza!$A$13323:$N$13530,13,FALSE),"0")</f>
        <v>0</v>
      </c>
      <c r="AM33" s="173"/>
      <c r="AN33" s="173"/>
      <c r="AO33" s="173"/>
      <c r="AP33" s="173"/>
      <c r="AQ33" s="173">
        <f t="shared" si="4"/>
        <v>0</v>
      </c>
      <c r="AS33" s="143"/>
      <c r="AT33" s="143"/>
      <c r="AU33" s="143"/>
      <c r="AV33" s="143"/>
      <c r="AW33" s="143"/>
      <c r="AX33" s="143"/>
      <c r="AY33" s="143"/>
      <c r="AZ33" s="143">
        <f t="shared" si="5"/>
        <v>0</v>
      </c>
    </row>
    <row r="34" spans="1:52" x14ac:dyDescent="0.2">
      <c r="A34" s="193">
        <v>4</v>
      </c>
      <c r="B34" s="144" t="s">
        <v>184</v>
      </c>
      <c r="C34" s="194" t="s">
        <v>384</v>
      </c>
      <c r="D34" s="194" t="s">
        <v>87</v>
      </c>
      <c r="E34" s="187">
        <v>330</v>
      </c>
      <c r="F34" s="144" t="str">
        <f t="shared" si="9"/>
        <v>5100.06</v>
      </c>
      <c r="G34" s="144" t="s">
        <v>109</v>
      </c>
      <c r="H34" s="166">
        <v>0</v>
      </c>
      <c r="I34" s="166">
        <v>0</v>
      </c>
      <c r="J34" s="166"/>
      <c r="K34" s="166"/>
      <c r="L34" s="166"/>
      <c r="M34" s="166">
        <v>0</v>
      </c>
      <c r="N34" s="142">
        <v>0</v>
      </c>
      <c r="O34" s="142">
        <f t="shared" si="1"/>
        <v>0</v>
      </c>
      <c r="Q34" s="177">
        <v>0</v>
      </c>
      <c r="R34" s="177">
        <v>0</v>
      </c>
      <c r="S34" s="177"/>
      <c r="T34" s="177"/>
      <c r="U34" s="177"/>
      <c r="V34" s="177">
        <v>0</v>
      </c>
      <c r="W34" s="143">
        <v>0</v>
      </c>
      <c r="X34" s="143">
        <f t="shared" si="2"/>
        <v>0</v>
      </c>
      <c r="Z34" s="175">
        <v>0</v>
      </c>
      <c r="AA34" s="175">
        <v>0</v>
      </c>
      <c r="AB34" s="175"/>
      <c r="AC34" s="175"/>
      <c r="AD34" s="175"/>
      <c r="AE34" s="175">
        <v>0</v>
      </c>
      <c r="AF34" s="175">
        <v>0</v>
      </c>
      <c r="AG34" s="175">
        <f t="shared" si="3"/>
        <v>0</v>
      </c>
      <c r="AI34" s="181">
        <v>0</v>
      </c>
      <c r="AJ34" s="181">
        <v>0</v>
      </c>
      <c r="AK34" s="173">
        <f t="shared" si="8"/>
        <v>0</v>
      </c>
      <c r="AL34" s="173">
        <f>IFERROR(VLOOKUP(B34,[2]rptBudgetaryBudgetCrossOrganiza!$A$13323:$N$13530,13,FALSE),"0")</f>
        <v>0</v>
      </c>
      <c r="AM34" s="173"/>
      <c r="AN34" s="173"/>
      <c r="AO34" s="173"/>
      <c r="AP34" s="173"/>
      <c r="AQ34" s="173">
        <f t="shared" si="4"/>
        <v>0</v>
      </c>
      <c r="AS34" s="143"/>
      <c r="AT34" s="143"/>
      <c r="AU34" s="143"/>
      <c r="AV34" s="143"/>
      <c r="AW34" s="143"/>
      <c r="AX34" s="143"/>
      <c r="AY34" s="143"/>
      <c r="AZ34" s="143">
        <f t="shared" si="5"/>
        <v>0</v>
      </c>
    </row>
    <row r="35" spans="1:52" x14ac:dyDescent="0.2">
      <c r="A35" s="193">
        <v>4</v>
      </c>
      <c r="B35" s="144" t="s">
        <v>185</v>
      </c>
      <c r="C35" s="194" t="s">
        <v>384</v>
      </c>
      <c r="D35" s="194" t="s">
        <v>87</v>
      </c>
      <c r="E35" s="187">
        <v>330</v>
      </c>
      <c r="F35" s="144" t="str">
        <f t="shared" si="9"/>
        <v>5100.07</v>
      </c>
      <c r="G35" s="144" t="s">
        <v>110</v>
      </c>
      <c r="H35" s="166">
        <v>0</v>
      </c>
      <c r="I35" s="166">
        <v>0</v>
      </c>
      <c r="J35" s="166"/>
      <c r="K35" s="166"/>
      <c r="L35" s="166"/>
      <c r="M35" s="166">
        <v>0</v>
      </c>
      <c r="N35" s="142">
        <v>0</v>
      </c>
      <c r="O35" s="142">
        <f t="shared" si="1"/>
        <v>0</v>
      </c>
      <c r="Q35" s="177">
        <v>0</v>
      </c>
      <c r="R35" s="177">
        <v>0</v>
      </c>
      <c r="S35" s="177"/>
      <c r="T35" s="177"/>
      <c r="U35" s="177"/>
      <c r="V35" s="177">
        <v>0</v>
      </c>
      <c r="W35" s="143">
        <v>0</v>
      </c>
      <c r="X35" s="143">
        <f t="shared" si="2"/>
        <v>0</v>
      </c>
      <c r="Z35" s="175">
        <v>0</v>
      </c>
      <c r="AA35" s="175">
        <v>0</v>
      </c>
      <c r="AB35" s="175"/>
      <c r="AC35" s="175"/>
      <c r="AD35" s="175"/>
      <c r="AE35" s="175">
        <v>0</v>
      </c>
      <c r="AF35" s="175">
        <v>0</v>
      </c>
      <c r="AG35" s="175">
        <f t="shared" si="3"/>
        <v>0</v>
      </c>
      <c r="AI35" s="181">
        <v>0</v>
      </c>
      <c r="AJ35" s="181">
        <v>0</v>
      </c>
      <c r="AK35" s="173">
        <f t="shared" si="8"/>
        <v>0</v>
      </c>
      <c r="AL35" s="173">
        <f>IFERROR(VLOOKUP(B35,[2]rptBudgetaryBudgetCrossOrganiza!$A$13323:$N$13530,13,FALSE),"0")</f>
        <v>0</v>
      </c>
      <c r="AM35" s="173"/>
      <c r="AN35" s="173"/>
      <c r="AO35" s="173"/>
      <c r="AP35" s="173"/>
      <c r="AQ35" s="173">
        <f t="shared" si="4"/>
        <v>0</v>
      </c>
      <c r="AS35" s="143"/>
      <c r="AT35" s="143"/>
      <c r="AU35" s="143"/>
      <c r="AV35" s="143"/>
      <c r="AW35" s="143"/>
      <c r="AX35" s="143"/>
      <c r="AY35" s="143"/>
      <c r="AZ35" s="143">
        <f t="shared" si="5"/>
        <v>0</v>
      </c>
    </row>
    <row r="36" spans="1:52" x14ac:dyDescent="0.2">
      <c r="A36" s="193">
        <v>4</v>
      </c>
      <c r="B36" s="144" t="s">
        <v>186</v>
      </c>
      <c r="C36" s="194" t="s">
        <v>384</v>
      </c>
      <c r="D36" s="194" t="s">
        <v>87</v>
      </c>
      <c r="E36" s="187">
        <v>330</v>
      </c>
      <c r="F36" s="144" t="str">
        <f t="shared" si="9"/>
        <v>5100.08</v>
      </c>
      <c r="G36" s="144" t="s">
        <v>111</v>
      </c>
      <c r="H36" s="166">
        <v>0</v>
      </c>
      <c r="I36" s="166">
        <v>0</v>
      </c>
      <c r="J36" s="166"/>
      <c r="K36" s="166"/>
      <c r="L36" s="166"/>
      <c r="M36" s="166">
        <v>0</v>
      </c>
      <c r="N36" s="142">
        <v>0</v>
      </c>
      <c r="O36" s="142">
        <f t="shared" si="1"/>
        <v>0</v>
      </c>
      <c r="Q36" s="177">
        <v>0</v>
      </c>
      <c r="R36" s="177">
        <v>0</v>
      </c>
      <c r="S36" s="177"/>
      <c r="T36" s="177"/>
      <c r="U36" s="177"/>
      <c r="V36" s="177">
        <v>0</v>
      </c>
      <c r="W36" s="143">
        <v>0</v>
      </c>
      <c r="X36" s="143">
        <f t="shared" si="2"/>
        <v>0</v>
      </c>
      <c r="Z36" s="175">
        <v>0</v>
      </c>
      <c r="AA36" s="175">
        <v>0</v>
      </c>
      <c r="AB36" s="175"/>
      <c r="AC36" s="175"/>
      <c r="AD36" s="175"/>
      <c r="AE36" s="175">
        <v>0</v>
      </c>
      <c r="AF36" s="175">
        <v>0</v>
      </c>
      <c r="AG36" s="175">
        <f t="shared" si="3"/>
        <v>0</v>
      </c>
      <c r="AI36" s="181">
        <v>0</v>
      </c>
      <c r="AJ36" s="181">
        <v>0</v>
      </c>
      <c r="AK36" s="173">
        <f t="shared" si="8"/>
        <v>0</v>
      </c>
      <c r="AL36" s="173">
        <f>IFERROR(VLOOKUP(B36,[2]rptBudgetaryBudgetCrossOrganiza!$A$13323:$N$13530,13,FALSE),"0")</f>
        <v>0</v>
      </c>
      <c r="AM36" s="173"/>
      <c r="AN36" s="173"/>
      <c r="AO36" s="173"/>
      <c r="AP36" s="173"/>
      <c r="AQ36" s="173">
        <f t="shared" si="4"/>
        <v>0</v>
      </c>
      <c r="AS36" s="143"/>
      <c r="AT36" s="143"/>
      <c r="AU36" s="143"/>
      <c r="AV36" s="143"/>
      <c r="AW36" s="143"/>
      <c r="AX36" s="143"/>
      <c r="AY36" s="143"/>
      <c r="AZ36" s="143">
        <f t="shared" si="5"/>
        <v>0</v>
      </c>
    </row>
    <row r="37" spans="1:52" x14ac:dyDescent="0.2">
      <c r="A37" s="193">
        <v>4</v>
      </c>
      <c r="B37" s="144" t="s">
        <v>187</v>
      </c>
      <c r="C37" s="194" t="s">
        <v>384</v>
      </c>
      <c r="D37" s="194" t="s">
        <v>87</v>
      </c>
      <c r="E37" s="187">
        <v>330</v>
      </c>
      <c r="F37" s="144" t="str">
        <f t="shared" si="9"/>
        <v>5100.09</v>
      </c>
      <c r="G37" s="144" t="s">
        <v>112</v>
      </c>
      <c r="H37" s="166">
        <v>0</v>
      </c>
      <c r="I37" s="166">
        <v>0</v>
      </c>
      <c r="J37" s="166"/>
      <c r="K37" s="166"/>
      <c r="L37" s="166"/>
      <c r="M37" s="166">
        <v>0</v>
      </c>
      <c r="N37" s="142">
        <v>0</v>
      </c>
      <c r="O37" s="142">
        <f t="shared" si="1"/>
        <v>0</v>
      </c>
      <c r="Q37" s="177">
        <v>0</v>
      </c>
      <c r="R37" s="177">
        <v>0</v>
      </c>
      <c r="S37" s="177"/>
      <c r="T37" s="177"/>
      <c r="U37" s="177"/>
      <c r="V37" s="177">
        <v>0</v>
      </c>
      <c r="W37" s="143">
        <v>0</v>
      </c>
      <c r="X37" s="143">
        <f t="shared" si="2"/>
        <v>0</v>
      </c>
      <c r="Z37" s="175">
        <v>0</v>
      </c>
      <c r="AA37" s="175">
        <v>0</v>
      </c>
      <c r="AB37" s="175"/>
      <c r="AC37" s="175"/>
      <c r="AD37" s="175"/>
      <c r="AE37" s="175">
        <v>0</v>
      </c>
      <c r="AF37" s="175">
        <v>0</v>
      </c>
      <c r="AG37" s="175">
        <f t="shared" si="3"/>
        <v>0</v>
      </c>
      <c r="AI37" s="181">
        <v>0</v>
      </c>
      <c r="AJ37" s="181">
        <v>0</v>
      </c>
      <c r="AK37" s="173">
        <f t="shared" si="8"/>
        <v>0</v>
      </c>
      <c r="AL37" s="173">
        <f>IFERROR(VLOOKUP(B37,[2]rptBudgetaryBudgetCrossOrganiza!$A$13323:$N$13530,13,FALSE),"0")</f>
        <v>0</v>
      </c>
      <c r="AM37" s="173"/>
      <c r="AN37" s="173"/>
      <c r="AO37" s="173"/>
      <c r="AP37" s="173"/>
      <c r="AQ37" s="173">
        <f t="shared" si="4"/>
        <v>0</v>
      </c>
      <c r="AS37" s="143"/>
      <c r="AT37" s="143"/>
      <c r="AU37" s="143"/>
      <c r="AV37" s="143"/>
      <c r="AW37" s="143"/>
      <c r="AX37" s="143"/>
      <c r="AY37" s="143"/>
      <c r="AZ37" s="143">
        <f t="shared" si="5"/>
        <v>0</v>
      </c>
    </row>
    <row r="38" spans="1:52" x14ac:dyDescent="0.2">
      <c r="A38" s="193">
        <v>4</v>
      </c>
      <c r="B38" s="144" t="s">
        <v>188</v>
      </c>
      <c r="C38" s="194" t="s">
        <v>384</v>
      </c>
      <c r="D38" s="194" t="s">
        <v>87</v>
      </c>
      <c r="E38" s="187">
        <v>330</v>
      </c>
      <c r="F38" s="144" t="str">
        <f t="shared" si="9"/>
        <v>5100.10</v>
      </c>
      <c r="G38" s="144" t="s">
        <v>113</v>
      </c>
      <c r="H38" s="166">
        <v>0</v>
      </c>
      <c r="I38" s="166">
        <v>0</v>
      </c>
      <c r="J38" s="166"/>
      <c r="K38" s="166"/>
      <c r="L38" s="166"/>
      <c r="M38" s="166">
        <v>0</v>
      </c>
      <c r="N38" s="142">
        <v>0</v>
      </c>
      <c r="O38" s="142">
        <f t="shared" si="1"/>
        <v>0</v>
      </c>
      <c r="Q38" s="177">
        <v>0</v>
      </c>
      <c r="R38" s="177">
        <v>0</v>
      </c>
      <c r="S38" s="177"/>
      <c r="T38" s="177"/>
      <c r="U38" s="177"/>
      <c r="V38" s="177">
        <v>0</v>
      </c>
      <c r="W38" s="143">
        <v>0</v>
      </c>
      <c r="X38" s="143">
        <f t="shared" si="2"/>
        <v>0</v>
      </c>
      <c r="Z38" s="175">
        <v>0</v>
      </c>
      <c r="AA38" s="175">
        <v>0</v>
      </c>
      <c r="AB38" s="175"/>
      <c r="AC38" s="175"/>
      <c r="AD38" s="175"/>
      <c r="AE38" s="175">
        <v>0</v>
      </c>
      <c r="AF38" s="175">
        <v>0</v>
      </c>
      <c r="AG38" s="175">
        <f t="shared" si="3"/>
        <v>0</v>
      </c>
      <c r="AI38" s="181">
        <v>0</v>
      </c>
      <c r="AJ38" s="181">
        <v>0</v>
      </c>
      <c r="AK38" s="173">
        <f t="shared" si="8"/>
        <v>0</v>
      </c>
      <c r="AL38" s="173">
        <f>IFERROR(VLOOKUP(B38,[2]rptBudgetaryBudgetCrossOrganiza!$A$13323:$N$13530,13,FALSE),"0")</f>
        <v>0</v>
      </c>
      <c r="AM38" s="173"/>
      <c r="AN38" s="173"/>
      <c r="AO38" s="173"/>
      <c r="AP38" s="173"/>
      <c r="AQ38" s="173">
        <f t="shared" si="4"/>
        <v>0</v>
      </c>
      <c r="AS38" s="143"/>
      <c r="AT38" s="143"/>
      <c r="AU38" s="143"/>
      <c r="AV38" s="143"/>
      <c r="AW38" s="143"/>
      <c r="AX38" s="143"/>
      <c r="AY38" s="143"/>
      <c r="AZ38" s="143">
        <f t="shared" si="5"/>
        <v>0</v>
      </c>
    </row>
    <row r="39" spans="1:52" x14ac:dyDescent="0.2">
      <c r="A39" s="193">
        <v>4</v>
      </c>
      <c r="B39" s="144" t="s">
        <v>189</v>
      </c>
      <c r="C39" s="194" t="s">
        <v>384</v>
      </c>
      <c r="D39" s="194" t="s">
        <v>87</v>
      </c>
      <c r="E39" s="187">
        <v>330</v>
      </c>
      <c r="F39" s="144" t="str">
        <f t="shared" si="9"/>
        <v>5100.11</v>
      </c>
      <c r="G39" s="144" t="s">
        <v>114</v>
      </c>
      <c r="H39" s="166">
        <v>0</v>
      </c>
      <c r="I39" s="166">
        <v>0</v>
      </c>
      <c r="J39" s="166"/>
      <c r="K39" s="166"/>
      <c r="L39" s="166"/>
      <c r="M39" s="166">
        <v>0</v>
      </c>
      <c r="N39" s="142">
        <v>0</v>
      </c>
      <c r="O39" s="142">
        <f t="shared" si="1"/>
        <v>0</v>
      </c>
      <c r="Q39" s="177">
        <v>0</v>
      </c>
      <c r="R39" s="177">
        <v>0</v>
      </c>
      <c r="S39" s="177"/>
      <c r="T39" s="177"/>
      <c r="U39" s="177"/>
      <c r="V39" s="177">
        <v>0</v>
      </c>
      <c r="W39" s="143">
        <v>0</v>
      </c>
      <c r="X39" s="143">
        <f t="shared" si="2"/>
        <v>0</v>
      </c>
      <c r="Z39" s="175">
        <v>0</v>
      </c>
      <c r="AA39" s="175">
        <v>0</v>
      </c>
      <c r="AB39" s="175"/>
      <c r="AC39" s="175"/>
      <c r="AD39" s="175"/>
      <c r="AE39" s="175">
        <v>0</v>
      </c>
      <c r="AF39" s="175">
        <v>0</v>
      </c>
      <c r="AG39" s="175">
        <f t="shared" si="3"/>
        <v>0</v>
      </c>
      <c r="AI39" s="181">
        <v>0</v>
      </c>
      <c r="AJ39" s="181">
        <v>0</v>
      </c>
      <c r="AK39" s="173">
        <f t="shared" si="8"/>
        <v>0</v>
      </c>
      <c r="AL39" s="173">
        <f>IFERROR(VLOOKUP(B39,[2]rptBudgetaryBudgetCrossOrganiza!$A$13323:$N$13530,13,FALSE),"0")</f>
        <v>0</v>
      </c>
      <c r="AM39" s="173"/>
      <c r="AN39" s="173"/>
      <c r="AO39" s="173"/>
      <c r="AP39" s="173"/>
      <c r="AQ39" s="173">
        <f t="shared" si="4"/>
        <v>0</v>
      </c>
      <c r="AS39" s="143"/>
      <c r="AT39" s="143"/>
      <c r="AU39" s="143"/>
      <c r="AV39" s="143"/>
      <c r="AW39" s="143"/>
      <c r="AX39" s="143"/>
      <c r="AY39" s="143"/>
      <c r="AZ39" s="143">
        <f t="shared" si="5"/>
        <v>0</v>
      </c>
    </row>
    <row r="40" spans="1:52" x14ac:dyDescent="0.2">
      <c r="A40" s="193">
        <v>4</v>
      </c>
      <c r="B40" s="144" t="s">
        <v>190</v>
      </c>
      <c r="C40" s="194" t="s">
        <v>384</v>
      </c>
      <c r="D40" s="194" t="s">
        <v>87</v>
      </c>
      <c r="E40" s="187">
        <v>330</v>
      </c>
      <c r="F40" s="144" t="str">
        <f t="shared" si="9"/>
        <v>5100.12</v>
      </c>
      <c r="G40" s="144" t="s">
        <v>115</v>
      </c>
      <c r="H40" s="166">
        <v>0</v>
      </c>
      <c r="I40" s="166">
        <v>0</v>
      </c>
      <c r="J40" s="166"/>
      <c r="K40" s="166"/>
      <c r="L40" s="166"/>
      <c r="M40" s="166">
        <v>0</v>
      </c>
      <c r="N40" s="142">
        <v>0</v>
      </c>
      <c r="O40" s="142">
        <f t="shared" si="1"/>
        <v>0</v>
      </c>
      <c r="Q40" s="177">
        <v>0</v>
      </c>
      <c r="R40" s="177">
        <v>0</v>
      </c>
      <c r="S40" s="177"/>
      <c r="T40" s="177"/>
      <c r="U40" s="177"/>
      <c r="V40" s="177">
        <v>0</v>
      </c>
      <c r="W40" s="143">
        <v>0</v>
      </c>
      <c r="X40" s="143">
        <f t="shared" si="2"/>
        <v>0</v>
      </c>
      <c r="Z40" s="175">
        <v>0</v>
      </c>
      <c r="AA40" s="175">
        <v>0</v>
      </c>
      <c r="AB40" s="175"/>
      <c r="AC40" s="175"/>
      <c r="AD40" s="175"/>
      <c r="AE40" s="175">
        <v>0</v>
      </c>
      <c r="AF40" s="175">
        <v>0</v>
      </c>
      <c r="AG40" s="175">
        <f t="shared" si="3"/>
        <v>0</v>
      </c>
      <c r="AI40" s="181">
        <v>0</v>
      </c>
      <c r="AJ40" s="181">
        <v>0</v>
      </c>
      <c r="AK40" s="173">
        <f t="shared" si="8"/>
        <v>0</v>
      </c>
      <c r="AL40" s="173">
        <f>IFERROR(VLOOKUP(B40,[2]rptBudgetaryBudgetCrossOrganiza!$A$13323:$N$13530,13,FALSE),"0")</f>
        <v>0</v>
      </c>
      <c r="AM40" s="173"/>
      <c r="AN40" s="173"/>
      <c r="AO40" s="173"/>
      <c r="AP40" s="173"/>
      <c r="AQ40" s="173">
        <f t="shared" si="4"/>
        <v>0</v>
      </c>
      <c r="AS40" s="143"/>
      <c r="AT40" s="143"/>
      <c r="AU40" s="143"/>
      <c r="AV40" s="143"/>
      <c r="AW40" s="143"/>
      <c r="AX40" s="143"/>
      <c r="AY40" s="143"/>
      <c r="AZ40" s="143">
        <f t="shared" si="5"/>
        <v>0</v>
      </c>
    </row>
    <row r="41" spans="1:52" x14ac:dyDescent="0.2">
      <c r="A41" s="193">
        <v>4</v>
      </c>
      <c r="B41" s="144" t="s">
        <v>191</v>
      </c>
      <c r="C41" s="194" t="s">
        <v>384</v>
      </c>
      <c r="D41" s="194" t="s">
        <v>87</v>
      </c>
      <c r="E41" s="187">
        <v>330</v>
      </c>
      <c r="F41" s="144" t="str">
        <f t="shared" si="9"/>
        <v>5100.13</v>
      </c>
      <c r="G41" s="144" t="s">
        <v>116</v>
      </c>
      <c r="H41" s="166">
        <v>0</v>
      </c>
      <c r="I41" s="166">
        <v>0</v>
      </c>
      <c r="J41" s="166"/>
      <c r="K41" s="166"/>
      <c r="L41" s="166"/>
      <c r="M41" s="166">
        <v>0</v>
      </c>
      <c r="N41" s="142">
        <v>0</v>
      </c>
      <c r="O41" s="142">
        <f t="shared" si="1"/>
        <v>0</v>
      </c>
      <c r="Q41" s="177">
        <v>0</v>
      </c>
      <c r="R41" s="177">
        <v>0</v>
      </c>
      <c r="S41" s="177"/>
      <c r="T41" s="177"/>
      <c r="U41" s="177"/>
      <c r="V41" s="177">
        <v>0</v>
      </c>
      <c r="W41" s="143">
        <v>0</v>
      </c>
      <c r="X41" s="143">
        <f t="shared" si="2"/>
        <v>0</v>
      </c>
      <c r="Z41" s="175">
        <v>0</v>
      </c>
      <c r="AA41" s="175">
        <v>0</v>
      </c>
      <c r="AB41" s="175"/>
      <c r="AC41" s="175"/>
      <c r="AD41" s="175"/>
      <c r="AE41" s="175">
        <v>0</v>
      </c>
      <c r="AF41" s="175">
        <v>0</v>
      </c>
      <c r="AG41" s="175">
        <f t="shared" si="3"/>
        <v>0</v>
      </c>
      <c r="AI41" s="181">
        <v>0</v>
      </c>
      <c r="AJ41" s="181">
        <v>0</v>
      </c>
      <c r="AK41" s="173">
        <f t="shared" si="8"/>
        <v>0</v>
      </c>
      <c r="AL41" s="173">
        <f>IFERROR(VLOOKUP(B41,[2]rptBudgetaryBudgetCrossOrganiza!$A$13323:$N$13530,13,FALSE),"0")</f>
        <v>0</v>
      </c>
      <c r="AM41" s="173"/>
      <c r="AN41" s="173"/>
      <c r="AO41" s="173"/>
      <c r="AP41" s="173"/>
      <c r="AQ41" s="173">
        <f t="shared" si="4"/>
        <v>0</v>
      </c>
      <c r="AS41" s="143"/>
      <c r="AT41" s="143"/>
      <c r="AU41" s="143"/>
      <c r="AV41" s="143"/>
      <c r="AW41" s="143"/>
      <c r="AX41" s="143"/>
      <c r="AY41" s="143"/>
      <c r="AZ41" s="143">
        <f t="shared" si="5"/>
        <v>0</v>
      </c>
    </row>
    <row r="42" spans="1:52" x14ac:dyDescent="0.2">
      <c r="A42" s="193">
        <v>4</v>
      </c>
      <c r="B42" s="144" t="s">
        <v>192</v>
      </c>
      <c r="C42" s="194" t="s">
        <v>384</v>
      </c>
      <c r="D42" s="194" t="s">
        <v>87</v>
      </c>
      <c r="E42" s="187">
        <v>330</v>
      </c>
      <c r="F42" s="144" t="str">
        <f t="shared" si="9"/>
        <v>5100.14</v>
      </c>
      <c r="G42" s="144" t="s">
        <v>117</v>
      </c>
      <c r="H42" s="166">
        <v>0</v>
      </c>
      <c r="I42" s="166">
        <v>0</v>
      </c>
      <c r="J42" s="166"/>
      <c r="K42" s="166"/>
      <c r="L42" s="166"/>
      <c r="M42" s="166">
        <v>0</v>
      </c>
      <c r="N42" s="142">
        <v>0</v>
      </c>
      <c r="O42" s="142">
        <f t="shared" si="1"/>
        <v>0</v>
      </c>
      <c r="Q42" s="177">
        <v>0</v>
      </c>
      <c r="R42" s="177">
        <v>0</v>
      </c>
      <c r="S42" s="177"/>
      <c r="T42" s="177"/>
      <c r="U42" s="177"/>
      <c r="V42" s="177">
        <v>0</v>
      </c>
      <c r="W42" s="143">
        <v>0</v>
      </c>
      <c r="X42" s="143">
        <f t="shared" si="2"/>
        <v>0</v>
      </c>
      <c r="Z42" s="175">
        <v>0</v>
      </c>
      <c r="AA42" s="175">
        <v>0</v>
      </c>
      <c r="AB42" s="175"/>
      <c r="AC42" s="175"/>
      <c r="AD42" s="175"/>
      <c r="AE42" s="175">
        <v>0</v>
      </c>
      <c r="AF42" s="175">
        <v>0</v>
      </c>
      <c r="AG42" s="175">
        <f t="shared" si="3"/>
        <v>0</v>
      </c>
      <c r="AI42" s="181">
        <v>0</v>
      </c>
      <c r="AJ42" s="181">
        <v>0</v>
      </c>
      <c r="AK42" s="173">
        <f t="shared" si="8"/>
        <v>0</v>
      </c>
      <c r="AL42" s="173">
        <f>IFERROR(VLOOKUP(B42,[2]rptBudgetaryBudgetCrossOrganiza!$A$13323:$N$13530,13,FALSE),"0")</f>
        <v>0</v>
      </c>
      <c r="AM42" s="173"/>
      <c r="AN42" s="173"/>
      <c r="AO42" s="173"/>
      <c r="AP42" s="173"/>
      <c r="AQ42" s="173">
        <f t="shared" si="4"/>
        <v>0</v>
      </c>
      <c r="AS42" s="143"/>
      <c r="AT42" s="143"/>
      <c r="AU42" s="143"/>
      <c r="AV42" s="143"/>
      <c r="AW42" s="143"/>
      <c r="AX42" s="143"/>
      <c r="AY42" s="143"/>
      <c r="AZ42" s="143">
        <f t="shared" si="5"/>
        <v>0</v>
      </c>
    </row>
    <row r="43" spans="1:52" x14ac:dyDescent="0.2">
      <c r="A43" s="193">
        <v>4</v>
      </c>
      <c r="B43" s="144" t="s">
        <v>193</v>
      </c>
      <c r="C43" s="194" t="s">
        <v>384</v>
      </c>
      <c r="D43" s="194" t="s">
        <v>87</v>
      </c>
      <c r="E43" s="187">
        <v>330</v>
      </c>
      <c r="F43" s="144" t="str">
        <f t="shared" si="9"/>
        <v>5100.15</v>
      </c>
      <c r="G43" s="144" t="s">
        <v>118</v>
      </c>
      <c r="H43" s="166">
        <v>0</v>
      </c>
      <c r="I43" s="166">
        <v>0</v>
      </c>
      <c r="J43" s="166"/>
      <c r="K43" s="166"/>
      <c r="L43" s="166"/>
      <c r="M43" s="166">
        <v>0</v>
      </c>
      <c r="N43" s="142">
        <v>0</v>
      </c>
      <c r="O43" s="142">
        <f t="shared" si="1"/>
        <v>0</v>
      </c>
      <c r="Q43" s="177">
        <v>0</v>
      </c>
      <c r="R43" s="177">
        <v>0</v>
      </c>
      <c r="S43" s="177"/>
      <c r="T43" s="177"/>
      <c r="U43" s="177"/>
      <c r="V43" s="177">
        <v>0</v>
      </c>
      <c r="W43" s="143">
        <v>0</v>
      </c>
      <c r="X43" s="143">
        <f t="shared" si="2"/>
        <v>0</v>
      </c>
      <c r="Z43" s="175">
        <v>0</v>
      </c>
      <c r="AA43" s="175">
        <v>0</v>
      </c>
      <c r="AB43" s="175"/>
      <c r="AC43" s="175"/>
      <c r="AD43" s="175"/>
      <c r="AE43" s="175">
        <v>0</v>
      </c>
      <c r="AF43" s="175">
        <v>0</v>
      </c>
      <c r="AG43" s="175">
        <f t="shared" si="3"/>
        <v>0</v>
      </c>
      <c r="AI43" s="181">
        <v>0</v>
      </c>
      <c r="AJ43" s="181">
        <v>0</v>
      </c>
      <c r="AK43" s="173">
        <f t="shared" si="8"/>
        <v>0</v>
      </c>
      <c r="AL43" s="173">
        <f>IFERROR(VLOOKUP(B43,[2]rptBudgetaryBudgetCrossOrganiza!$A$13323:$N$13530,13,FALSE),"0")</f>
        <v>0</v>
      </c>
      <c r="AM43" s="173"/>
      <c r="AN43" s="173"/>
      <c r="AO43" s="173"/>
      <c r="AP43" s="173"/>
      <c r="AQ43" s="173">
        <f t="shared" si="4"/>
        <v>0</v>
      </c>
      <c r="AS43" s="143"/>
      <c r="AT43" s="143"/>
      <c r="AU43" s="143"/>
      <c r="AV43" s="143"/>
      <c r="AW43" s="143"/>
      <c r="AX43" s="143"/>
      <c r="AY43" s="143"/>
      <c r="AZ43" s="143">
        <f t="shared" si="5"/>
        <v>0</v>
      </c>
    </row>
    <row r="44" spans="1:52" x14ac:dyDescent="0.2">
      <c r="A44" s="193">
        <v>4</v>
      </c>
      <c r="B44" s="144" t="s">
        <v>194</v>
      </c>
      <c r="C44" s="194" t="s">
        <v>384</v>
      </c>
      <c r="D44" s="194" t="s">
        <v>87</v>
      </c>
      <c r="E44" s="187">
        <v>330</v>
      </c>
      <c r="F44" s="144" t="str">
        <f t="shared" si="9"/>
        <v>5100.16</v>
      </c>
      <c r="G44" s="144" t="s">
        <v>119</v>
      </c>
      <c r="H44" s="166">
        <v>0</v>
      </c>
      <c r="I44" s="166">
        <v>0</v>
      </c>
      <c r="J44" s="166"/>
      <c r="K44" s="166"/>
      <c r="L44" s="166"/>
      <c r="M44" s="166">
        <v>0</v>
      </c>
      <c r="N44" s="142">
        <v>0</v>
      </c>
      <c r="O44" s="142">
        <f t="shared" si="1"/>
        <v>0</v>
      </c>
      <c r="Q44" s="177">
        <v>0</v>
      </c>
      <c r="R44" s="177">
        <v>0</v>
      </c>
      <c r="S44" s="177"/>
      <c r="T44" s="177"/>
      <c r="U44" s="177"/>
      <c r="V44" s="177">
        <v>0</v>
      </c>
      <c r="W44" s="143">
        <v>0</v>
      </c>
      <c r="X44" s="143">
        <f t="shared" si="2"/>
        <v>0</v>
      </c>
      <c r="Z44" s="175">
        <v>0</v>
      </c>
      <c r="AA44" s="175">
        <v>0</v>
      </c>
      <c r="AB44" s="175"/>
      <c r="AC44" s="175"/>
      <c r="AD44" s="175"/>
      <c r="AE44" s="175">
        <v>0</v>
      </c>
      <c r="AF44" s="175">
        <v>0</v>
      </c>
      <c r="AG44" s="175">
        <f t="shared" si="3"/>
        <v>0</v>
      </c>
      <c r="AI44" s="181">
        <v>0</v>
      </c>
      <c r="AJ44" s="181">
        <v>0</v>
      </c>
      <c r="AK44" s="173">
        <f t="shared" si="8"/>
        <v>0</v>
      </c>
      <c r="AL44" s="173">
        <f>IFERROR(VLOOKUP(B44,[2]rptBudgetaryBudgetCrossOrganiza!$A$13323:$N$13530,13,FALSE),"0")</f>
        <v>0</v>
      </c>
      <c r="AM44" s="173"/>
      <c r="AN44" s="173"/>
      <c r="AO44" s="173"/>
      <c r="AP44" s="173"/>
      <c r="AQ44" s="173">
        <f t="shared" si="4"/>
        <v>0</v>
      </c>
      <c r="AS44" s="143"/>
      <c r="AT44" s="143"/>
      <c r="AU44" s="143"/>
      <c r="AV44" s="143"/>
      <c r="AW44" s="143"/>
      <c r="AX44" s="143"/>
      <c r="AY44" s="143"/>
      <c r="AZ44" s="143">
        <f t="shared" si="5"/>
        <v>0</v>
      </c>
    </row>
    <row r="45" spans="1:52" x14ac:dyDescent="0.2">
      <c r="A45" s="193">
        <v>4</v>
      </c>
      <c r="B45" s="144" t="s">
        <v>195</v>
      </c>
      <c r="C45" s="194" t="s">
        <v>384</v>
      </c>
      <c r="D45" s="194" t="s">
        <v>87</v>
      </c>
      <c r="E45" s="187">
        <v>330</v>
      </c>
      <c r="F45" s="144" t="str">
        <f t="shared" si="9"/>
        <v>5100.17</v>
      </c>
      <c r="G45" s="144" t="s">
        <v>156</v>
      </c>
      <c r="H45" s="166">
        <v>0</v>
      </c>
      <c r="I45" s="166">
        <v>0</v>
      </c>
      <c r="J45" s="166"/>
      <c r="K45" s="166"/>
      <c r="L45" s="166"/>
      <c r="M45" s="166">
        <v>0</v>
      </c>
      <c r="N45" s="142">
        <v>0</v>
      </c>
      <c r="O45" s="142">
        <f t="shared" si="1"/>
        <v>0</v>
      </c>
      <c r="Q45" s="177">
        <v>0</v>
      </c>
      <c r="R45" s="177">
        <v>0</v>
      </c>
      <c r="S45" s="177"/>
      <c r="T45" s="177"/>
      <c r="U45" s="177"/>
      <c r="V45" s="177">
        <v>0</v>
      </c>
      <c r="W45" s="143">
        <v>0</v>
      </c>
      <c r="X45" s="143">
        <f t="shared" si="2"/>
        <v>0</v>
      </c>
      <c r="Z45" s="175">
        <v>0</v>
      </c>
      <c r="AA45" s="175">
        <v>0</v>
      </c>
      <c r="AB45" s="175"/>
      <c r="AC45" s="175"/>
      <c r="AD45" s="175"/>
      <c r="AE45" s="175">
        <v>0</v>
      </c>
      <c r="AF45" s="175">
        <v>0</v>
      </c>
      <c r="AG45" s="175">
        <f t="shared" si="3"/>
        <v>0</v>
      </c>
      <c r="AI45" s="181">
        <v>0</v>
      </c>
      <c r="AJ45" s="181">
        <v>0</v>
      </c>
      <c r="AK45" s="173">
        <f t="shared" si="8"/>
        <v>0</v>
      </c>
      <c r="AL45" s="173">
        <f>IFERROR(VLOOKUP(B45,[2]rptBudgetaryBudgetCrossOrganiza!$A$13323:$N$13530,13,FALSE),"0")</f>
        <v>0</v>
      </c>
      <c r="AM45" s="173"/>
      <c r="AN45" s="173"/>
      <c r="AO45" s="173"/>
      <c r="AP45" s="173"/>
      <c r="AQ45" s="173">
        <f t="shared" si="4"/>
        <v>0</v>
      </c>
      <c r="AS45" s="143"/>
      <c r="AT45" s="143"/>
      <c r="AU45" s="143"/>
      <c r="AV45" s="143"/>
      <c r="AW45" s="143"/>
      <c r="AX45" s="143"/>
      <c r="AY45" s="143"/>
      <c r="AZ45" s="143">
        <f t="shared" si="5"/>
        <v>0</v>
      </c>
    </row>
    <row r="46" spans="1:52" x14ac:dyDescent="0.2">
      <c r="A46" s="193"/>
      <c r="B46" s="144" t="s">
        <v>196</v>
      </c>
      <c r="C46" s="194" t="s">
        <v>384</v>
      </c>
      <c r="D46" s="194" t="s">
        <v>87</v>
      </c>
      <c r="E46" s="187">
        <v>330</v>
      </c>
      <c r="F46" s="144" t="str">
        <f t="shared" si="9"/>
        <v>6200.09</v>
      </c>
      <c r="G46" s="144" t="s">
        <v>359</v>
      </c>
      <c r="H46" s="166">
        <v>0</v>
      </c>
      <c r="I46" s="166">
        <v>0</v>
      </c>
      <c r="J46" s="166"/>
      <c r="K46" s="166"/>
      <c r="L46" s="166"/>
      <c r="M46" s="166">
        <v>0</v>
      </c>
      <c r="N46" s="142">
        <v>0</v>
      </c>
      <c r="O46" s="142">
        <f t="shared" si="1"/>
        <v>0</v>
      </c>
      <c r="Q46" s="177">
        <v>0</v>
      </c>
      <c r="R46" s="177">
        <v>0</v>
      </c>
      <c r="S46" s="177"/>
      <c r="T46" s="177"/>
      <c r="U46" s="177"/>
      <c r="V46" s="177">
        <v>0</v>
      </c>
      <c r="W46" s="143">
        <v>0</v>
      </c>
      <c r="X46" s="143">
        <f t="shared" si="2"/>
        <v>0</v>
      </c>
      <c r="Z46" s="175">
        <v>0</v>
      </c>
      <c r="AA46" s="175">
        <v>0</v>
      </c>
      <c r="AB46" s="175"/>
      <c r="AC46" s="175"/>
      <c r="AD46" s="175"/>
      <c r="AE46" s="175">
        <v>0</v>
      </c>
      <c r="AF46" s="175">
        <v>0</v>
      </c>
      <c r="AG46" s="175">
        <f t="shared" si="3"/>
        <v>0</v>
      </c>
      <c r="AI46" s="181">
        <v>0</v>
      </c>
      <c r="AJ46" s="181">
        <v>0</v>
      </c>
      <c r="AK46" s="173">
        <f t="shared" si="8"/>
        <v>0</v>
      </c>
      <c r="AL46" s="173">
        <f>IFERROR(VLOOKUP(B46,[2]rptBudgetaryBudgetCrossOrganiza!$A$13323:$N$13530,13,FALSE),"0")</f>
        <v>0</v>
      </c>
      <c r="AM46" s="173"/>
      <c r="AN46" s="173"/>
      <c r="AO46" s="173"/>
      <c r="AP46" s="173"/>
      <c r="AQ46" s="173">
        <f t="shared" si="4"/>
        <v>0</v>
      </c>
      <c r="AS46" s="143"/>
      <c r="AT46" s="143"/>
      <c r="AU46" s="143"/>
      <c r="AV46" s="143"/>
      <c r="AW46" s="143"/>
      <c r="AX46" s="143"/>
      <c r="AY46" s="143"/>
      <c r="AZ46" s="143">
        <f t="shared" si="5"/>
        <v>0</v>
      </c>
    </row>
    <row r="47" spans="1:52" x14ac:dyDescent="0.2">
      <c r="A47" s="193"/>
      <c r="B47" s="144" t="s">
        <v>197</v>
      </c>
      <c r="C47" s="194" t="s">
        <v>384</v>
      </c>
      <c r="D47" s="194" t="s">
        <v>87</v>
      </c>
      <c r="E47" s="187">
        <v>330</v>
      </c>
      <c r="F47" s="144" t="str">
        <f t="shared" si="9"/>
        <v>6400.04</v>
      </c>
      <c r="G47" s="144" t="s">
        <v>126</v>
      </c>
      <c r="H47" s="166">
        <v>0</v>
      </c>
      <c r="I47" s="166">
        <v>0</v>
      </c>
      <c r="J47" s="166"/>
      <c r="K47" s="166"/>
      <c r="L47" s="166"/>
      <c r="M47" s="166">
        <v>0</v>
      </c>
      <c r="N47" s="142">
        <v>0</v>
      </c>
      <c r="O47" s="142">
        <f t="shared" si="1"/>
        <v>0</v>
      </c>
      <c r="Q47" s="177">
        <v>0</v>
      </c>
      <c r="R47" s="177">
        <v>0</v>
      </c>
      <c r="S47" s="177"/>
      <c r="T47" s="177"/>
      <c r="U47" s="177"/>
      <c r="V47" s="177">
        <v>0</v>
      </c>
      <c r="W47" s="143">
        <v>0</v>
      </c>
      <c r="X47" s="143">
        <f t="shared" si="2"/>
        <v>0</v>
      </c>
      <c r="Z47" s="175">
        <v>0</v>
      </c>
      <c r="AA47" s="175">
        <v>0</v>
      </c>
      <c r="AB47" s="175"/>
      <c r="AC47" s="175"/>
      <c r="AD47" s="175"/>
      <c r="AE47" s="175">
        <v>0</v>
      </c>
      <c r="AF47" s="175">
        <v>0</v>
      </c>
      <c r="AG47" s="175">
        <f t="shared" si="3"/>
        <v>0</v>
      </c>
      <c r="AI47" s="181">
        <v>0</v>
      </c>
      <c r="AJ47" s="181">
        <v>0</v>
      </c>
      <c r="AK47" s="173">
        <f t="shared" si="8"/>
        <v>0</v>
      </c>
      <c r="AL47" s="173">
        <f>IFERROR(VLOOKUP(B47,[2]rptBudgetaryBudgetCrossOrganiza!$A$13323:$N$13530,13,FALSE),"0")</f>
        <v>0</v>
      </c>
      <c r="AM47" s="173"/>
      <c r="AN47" s="173"/>
      <c r="AO47" s="173"/>
      <c r="AP47" s="173"/>
      <c r="AQ47" s="173">
        <f t="shared" si="4"/>
        <v>0</v>
      </c>
      <c r="AS47" s="143"/>
      <c r="AT47" s="143"/>
      <c r="AU47" s="143"/>
      <c r="AV47" s="143"/>
      <c r="AW47" s="143"/>
      <c r="AX47" s="143"/>
      <c r="AY47" s="143"/>
      <c r="AZ47" s="143">
        <f t="shared" si="5"/>
        <v>0</v>
      </c>
    </row>
    <row r="48" spans="1:52" x14ac:dyDescent="0.2">
      <c r="A48" s="193"/>
      <c r="B48" s="144" t="s">
        <v>198</v>
      </c>
      <c r="C48" s="194" t="s">
        <v>385</v>
      </c>
      <c r="D48" s="194" t="s">
        <v>87</v>
      </c>
      <c r="E48" s="187">
        <v>330</v>
      </c>
      <c r="F48" s="144" t="str">
        <f t="shared" si="9"/>
        <v>6200.09</v>
      </c>
      <c r="G48" s="144" t="s">
        <v>359</v>
      </c>
      <c r="H48" s="166">
        <v>0</v>
      </c>
      <c r="I48" s="166">
        <v>0</v>
      </c>
      <c r="J48" s="166"/>
      <c r="K48" s="166"/>
      <c r="L48" s="166"/>
      <c r="M48" s="166">
        <v>0</v>
      </c>
      <c r="N48" s="142">
        <v>0</v>
      </c>
      <c r="O48" s="142">
        <f t="shared" si="1"/>
        <v>0</v>
      </c>
      <c r="Q48" s="177">
        <v>0</v>
      </c>
      <c r="R48" s="177">
        <v>0</v>
      </c>
      <c r="S48" s="177"/>
      <c r="T48" s="177"/>
      <c r="U48" s="177"/>
      <c r="V48" s="177">
        <v>0</v>
      </c>
      <c r="W48" s="143">
        <v>0</v>
      </c>
      <c r="X48" s="143">
        <f t="shared" si="2"/>
        <v>0</v>
      </c>
      <c r="Z48" s="175">
        <v>0</v>
      </c>
      <c r="AA48" s="175">
        <v>0</v>
      </c>
      <c r="AB48" s="175"/>
      <c r="AC48" s="175"/>
      <c r="AD48" s="175"/>
      <c r="AE48" s="175">
        <v>0</v>
      </c>
      <c r="AF48" s="175">
        <v>0</v>
      </c>
      <c r="AG48" s="175">
        <f t="shared" si="3"/>
        <v>0</v>
      </c>
      <c r="AI48" s="181">
        <v>0</v>
      </c>
      <c r="AJ48" s="181">
        <v>0</v>
      </c>
      <c r="AK48" s="173">
        <f t="shared" si="8"/>
        <v>0</v>
      </c>
      <c r="AL48" s="173">
        <f>IFERROR(VLOOKUP(B48,[2]rptBudgetaryBudgetCrossOrganiza!$A$13323:$N$13530,13,FALSE),"0")</f>
        <v>0</v>
      </c>
      <c r="AM48" s="173"/>
      <c r="AN48" s="173"/>
      <c r="AO48" s="173"/>
      <c r="AP48" s="173"/>
      <c r="AQ48" s="173">
        <f t="shared" si="4"/>
        <v>0</v>
      </c>
      <c r="AS48" s="143"/>
      <c r="AT48" s="143"/>
      <c r="AU48" s="143"/>
      <c r="AV48" s="143"/>
      <c r="AW48" s="143"/>
      <c r="AX48" s="143"/>
      <c r="AY48" s="143"/>
      <c r="AZ48" s="143">
        <f t="shared" si="5"/>
        <v>0</v>
      </c>
    </row>
    <row r="49" spans="1:52" x14ac:dyDescent="0.2">
      <c r="A49" s="193"/>
      <c r="B49" s="144" t="s">
        <v>199</v>
      </c>
      <c r="C49" s="194" t="s">
        <v>385</v>
      </c>
      <c r="D49" s="194" t="s">
        <v>87</v>
      </c>
      <c r="E49" s="187">
        <v>330</v>
      </c>
      <c r="F49" s="144" t="str">
        <f t="shared" si="9"/>
        <v>6400.04</v>
      </c>
      <c r="G49" s="144" t="s">
        <v>126</v>
      </c>
      <c r="H49" s="166">
        <v>0</v>
      </c>
      <c r="I49" s="166">
        <v>0</v>
      </c>
      <c r="J49" s="166"/>
      <c r="K49" s="166"/>
      <c r="L49" s="166"/>
      <c r="M49" s="166">
        <v>0</v>
      </c>
      <c r="N49" s="142">
        <v>0</v>
      </c>
      <c r="O49" s="142">
        <f t="shared" si="1"/>
        <v>0</v>
      </c>
      <c r="Q49" s="177">
        <v>0</v>
      </c>
      <c r="R49" s="177">
        <v>0</v>
      </c>
      <c r="S49" s="177"/>
      <c r="T49" s="177"/>
      <c r="U49" s="177"/>
      <c r="V49" s="177">
        <v>0</v>
      </c>
      <c r="W49" s="143">
        <v>0</v>
      </c>
      <c r="X49" s="143">
        <f t="shared" si="2"/>
        <v>0</v>
      </c>
      <c r="Z49" s="175">
        <v>0</v>
      </c>
      <c r="AA49" s="175">
        <v>0</v>
      </c>
      <c r="AB49" s="175"/>
      <c r="AC49" s="175"/>
      <c r="AD49" s="175"/>
      <c r="AE49" s="175">
        <v>0</v>
      </c>
      <c r="AF49" s="175">
        <v>0</v>
      </c>
      <c r="AG49" s="175">
        <f t="shared" si="3"/>
        <v>0</v>
      </c>
      <c r="AI49" s="181">
        <v>0</v>
      </c>
      <c r="AJ49" s="181">
        <v>0</v>
      </c>
      <c r="AK49" s="173">
        <f t="shared" si="8"/>
        <v>0</v>
      </c>
      <c r="AL49" s="173">
        <f>IFERROR(VLOOKUP(B49,[2]rptBudgetaryBudgetCrossOrganiza!$A$13323:$N$13530,13,FALSE),"0")</f>
        <v>0</v>
      </c>
      <c r="AM49" s="173"/>
      <c r="AN49" s="173"/>
      <c r="AO49" s="173"/>
      <c r="AP49" s="173"/>
      <c r="AQ49" s="173">
        <f t="shared" si="4"/>
        <v>0</v>
      </c>
      <c r="AS49" s="143"/>
      <c r="AT49" s="143"/>
      <c r="AU49" s="143"/>
      <c r="AV49" s="143"/>
      <c r="AW49" s="143"/>
      <c r="AX49" s="143"/>
      <c r="AY49" s="143"/>
      <c r="AZ49" s="143">
        <f t="shared" si="5"/>
        <v>0</v>
      </c>
    </row>
    <row r="50" spans="1:52" x14ac:dyDescent="0.2">
      <c r="A50" s="193"/>
      <c r="B50" s="144" t="s">
        <v>200</v>
      </c>
      <c r="C50" s="194" t="s">
        <v>385</v>
      </c>
      <c r="D50" s="194" t="s">
        <v>87</v>
      </c>
      <c r="E50" s="187">
        <v>330</v>
      </c>
      <c r="F50" s="144" t="str">
        <f t="shared" si="9"/>
        <v>7000.27</v>
      </c>
      <c r="G50" s="144" t="s">
        <v>358</v>
      </c>
      <c r="H50" s="166">
        <v>0</v>
      </c>
      <c r="I50" s="166">
        <v>0</v>
      </c>
      <c r="J50" s="166"/>
      <c r="K50" s="166"/>
      <c r="L50" s="166"/>
      <c r="M50" s="166">
        <v>0</v>
      </c>
      <c r="N50" s="142">
        <v>0</v>
      </c>
      <c r="O50" s="142">
        <f t="shared" si="1"/>
        <v>0</v>
      </c>
      <c r="Q50" s="177">
        <v>0</v>
      </c>
      <c r="R50" s="177">
        <v>0</v>
      </c>
      <c r="S50" s="177"/>
      <c r="T50" s="177"/>
      <c r="U50" s="177"/>
      <c r="V50" s="177">
        <v>0</v>
      </c>
      <c r="W50" s="143">
        <v>0</v>
      </c>
      <c r="X50" s="143">
        <f t="shared" si="2"/>
        <v>0</v>
      </c>
      <c r="Z50" s="175">
        <v>0</v>
      </c>
      <c r="AA50" s="175">
        <v>0</v>
      </c>
      <c r="AB50" s="175"/>
      <c r="AC50" s="175"/>
      <c r="AD50" s="175"/>
      <c r="AE50" s="175">
        <v>0</v>
      </c>
      <c r="AF50" s="175">
        <v>0</v>
      </c>
      <c r="AG50" s="175">
        <f t="shared" si="3"/>
        <v>0</v>
      </c>
      <c r="AI50" s="181">
        <v>0</v>
      </c>
      <c r="AJ50" s="181">
        <v>0</v>
      </c>
      <c r="AK50" s="173">
        <f t="shared" si="8"/>
        <v>0</v>
      </c>
      <c r="AL50" s="173">
        <f>IFERROR(VLOOKUP(B50,[2]rptBudgetaryBudgetCrossOrganiza!$A$13323:$N$13530,13,FALSE),"0")</f>
        <v>0</v>
      </c>
      <c r="AM50" s="173"/>
      <c r="AN50" s="173"/>
      <c r="AO50" s="173"/>
      <c r="AP50" s="173"/>
      <c r="AQ50" s="173">
        <f t="shared" si="4"/>
        <v>0</v>
      </c>
      <c r="AS50" s="143"/>
      <c r="AT50" s="143"/>
      <c r="AU50" s="143"/>
      <c r="AV50" s="143"/>
      <c r="AW50" s="143"/>
      <c r="AX50" s="143"/>
      <c r="AY50" s="143"/>
      <c r="AZ50" s="143">
        <f t="shared" si="5"/>
        <v>0</v>
      </c>
    </row>
    <row r="51" spans="1:52" x14ac:dyDescent="0.2">
      <c r="A51" s="193"/>
      <c r="B51" s="144" t="s">
        <v>201</v>
      </c>
      <c r="C51" s="194" t="s">
        <v>386</v>
      </c>
      <c r="D51" s="194" t="s">
        <v>87</v>
      </c>
      <c r="E51" s="187">
        <v>330</v>
      </c>
      <c r="F51" s="144" t="str">
        <f t="shared" si="9"/>
        <v>6200.09</v>
      </c>
      <c r="G51" s="144" t="s">
        <v>359</v>
      </c>
      <c r="H51" s="166">
        <v>0</v>
      </c>
      <c r="I51" s="166">
        <v>0</v>
      </c>
      <c r="J51" s="166"/>
      <c r="K51" s="166"/>
      <c r="L51" s="166"/>
      <c r="M51" s="166">
        <v>0</v>
      </c>
      <c r="N51" s="142">
        <v>0</v>
      </c>
      <c r="O51" s="142">
        <f t="shared" si="1"/>
        <v>0</v>
      </c>
      <c r="Q51" s="177">
        <v>0</v>
      </c>
      <c r="R51" s="177">
        <v>0</v>
      </c>
      <c r="S51" s="177"/>
      <c r="T51" s="177"/>
      <c r="U51" s="177"/>
      <c r="V51" s="177">
        <v>0</v>
      </c>
      <c r="W51" s="143">
        <v>0</v>
      </c>
      <c r="X51" s="143">
        <f t="shared" si="2"/>
        <v>0</v>
      </c>
      <c r="Z51" s="175">
        <v>0</v>
      </c>
      <c r="AA51" s="175">
        <v>0</v>
      </c>
      <c r="AB51" s="175"/>
      <c r="AC51" s="175"/>
      <c r="AD51" s="175"/>
      <c r="AE51" s="175">
        <v>0</v>
      </c>
      <c r="AF51" s="175">
        <v>0</v>
      </c>
      <c r="AG51" s="175">
        <f t="shared" si="3"/>
        <v>0</v>
      </c>
      <c r="AI51" s="181">
        <v>0</v>
      </c>
      <c r="AJ51" s="181">
        <v>0</v>
      </c>
      <c r="AK51" s="173">
        <f t="shared" si="8"/>
        <v>0</v>
      </c>
      <c r="AL51" s="173">
        <f>IFERROR(VLOOKUP(B51,[2]rptBudgetaryBudgetCrossOrganiza!$A$13323:$N$13530,13,FALSE),"0")</f>
        <v>0</v>
      </c>
      <c r="AM51" s="173"/>
      <c r="AN51" s="173"/>
      <c r="AO51" s="173"/>
      <c r="AP51" s="173"/>
      <c r="AQ51" s="173">
        <f t="shared" si="4"/>
        <v>0</v>
      </c>
      <c r="AS51" s="143"/>
      <c r="AT51" s="143"/>
      <c r="AU51" s="143"/>
      <c r="AV51" s="143"/>
      <c r="AW51" s="143"/>
      <c r="AX51" s="143"/>
      <c r="AY51" s="143"/>
      <c r="AZ51" s="143">
        <f t="shared" si="5"/>
        <v>0</v>
      </c>
    </row>
    <row r="52" spans="1:52" x14ac:dyDescent="0.2">
      <c r="A52" s="193"/>
      <c r="B52" s="144" t="s">
        <v>202</v>
      </c>
      <c r="C52" s="194" t="s">
        <v>386</v>
      </c>
      <c r="D52" s="194" t="s">
        <v>87</v>
      </c>
      <c r="E52" s="187">
        <v>330</v>
      </c>
      <c r="F52" s="144" t="str">
        <f t="shared" si="9"/>
        <v>6400.04</v>
      </c>
      <c r="G52" s="144" t="s">
        <v>126</v>
      </c>
      <c r="H52" s="166">
        <v>0</v>
      </c>
      <c r="I52" s="166">
        <v>0</v>
      </c>
      <c r="J52" s="166"/>
      <c r="K52" s="166"/>
      <c r="L52" s="166"/>
      <c r="M52" s="166">
        <v>0</v>
      </c>
      <c r="N52" s="142">
        <v>0</v>
      </c>
      <c r="O52" s="142">
        <f t="shared" si="1"/>
        <v>0</v>
      </c>
      <c r="Q52" s="177">
        <v>0</v>
      </c>
      <c r="R52" s="177">
        <v>0</v>
      </c>
      <c r="S52" s="177"/>
      <c r="T52" s="177"/>
      <c r="U52" s="177"/>
      <c r="V52" s="177">
        <v>0</v>
      </c>
      <c r="W52" s="143">
        <v>0</v>
      </c>
      <c r="X52" s="143">
        <f t="shared" si="2"/>
        <v>0</v>
      </c>
      <c r="Z52" s="175">
        <v>0</v>
      </c>
      <c r="AA52" s="175">
        <v>0</v>
      </c>
      <c r="AB52" s="175"/>
      <c r="AC52" s="175"/>
      <c r="AD52" s="175"/>
      <c r="AE52" s="175">
        <v>0</v>
      </c>
      <c r="AF52" s="175">
        <v>0</v>
      </c>
      <c r="AG52" s="175">
        <f t="shared" si="3"/>
        <v>0</v>
      </c>
      <c r="AI52" s="181">
        <v>0</v>
      </c>
      <c r="AJ52" s="181">
        <v>0</v>
      </c>
      <c r="AK52" s="173">
        <f t="shared" si="8"/>
        <v>0</v>
      </c>
      <c r="AL52" s="173">
        <f>IFERROR(VLOOKUP(B52,[2]rptBudgetaryBudgetCrossOrganiza!$A$13323:$N$13530,13,FALSE),"0")</f>
        <v>0</v>
      </c>
      <c r="AM52" s="173"/>
      <c r="AN52" s="173"/>
      <c r="AO52" s="173"/>
      <c r="AP52" s="173"/>
      <c r="AQ52" s="173">
        <f t="shared" si="4"/>
        <v>0</v>
      </c>
      <c r="AS52" s="143"/>
      <c r="AT52" s="143"/>
      <c r="AU52" s="143"/>
      <c r="AV52" s="143"/>
      <c r="AW52" s="143"/>
      <c r="AX52" s="143"/>
      <c r="AY52" s="143"/>
      <c r="AZ52" s="143">
        <f t="shared" si="5"/>
        <v>0</v>
      </c>
    </row>
    <row r="53" spans="1:52" x14ac:dyDescent="0.2">
      <c r="A53" s="193"/>
      <c r="B53" s="144" t="s">
        <v>203</v>
      </c>
      <c r="C53" s="194" t="s">
        <v>386</v>
      </c>
      <c r="D53" s="194" t="s">
        <v>87</v>
      </c>
      <c r="E53" s="187">
        <v>330</v>
      </c>
      <c r="F53" s="144" t="str">
        <f t="shared" si="9"/>
        <v>7000.27</v>
      </c>
      <c r="G53" s="144" t="s">
        <v>358</v>
      </c>
      <c r="H53" s="166">
        <v>0</v>
      </c>
      <c r="I53" s="166">
        <v>0</v>
      </c>
      <c r="J53" s="166"/>
      <c r="K53" s="166"/>
      <c r="L53" s="166"/>
      <c r="M53" s="166">
        <v>0</v>
      </c>
      <c r="N53" s="142">
        <v>0</v>
      </c>
      <c r="O53" s="142">
        <f t="shared" si="1"/>
        <v>0</v>
      </c>
      <c r="Q53" s="177">
        <v>0</v>
      </c>
      <c r="R53" s="177">
        <v>0</v>
      </c>
      <c r="S53" s="177"/>
      <c r="T53" s="177"/>
      <c r="U53" s="177"/>
      <c r="V53" s="177">
        <v>0</v>
      </c>
      <c r="W53" s="143">
        <v>0</v>
      </c>
      <c r="X53" s="143">
        <f t="shared" si="2"/>
        <v>0</v>
      </c>
      <c r="Z53" s="175">
        <v>0</v>
      </c>
      <c r="AA53" s="175">
        <v>0</v>
      </c>
      <c r="AB53" s="175"/>
      <c r="AC53" s="175"/>
      <c r="AD53" s="175"/>
      <c r="AE53" s="175">
        <v>0</v>
      </c>
      <c r="AF53" s="175">
        <v>0</v>
      </c>
      <c r="AG53" s="175">
        <f t="shared" si="3"/>
        <v>0</v>
      </c>
      <c r="AI53" s="181">
        <v>0</v>
      </c>
      <c r="AJ53" s="181">
        <v>0</v>
      </c>
      <c r="AK53" s="173">
        <f t="shared" si="8"/>
        <v>0</v>
      </c>
      <c r="AL53" s="173">
        <f>IFERROR(VLOOKUP(B53,[2]rptBudgetaryBudgetCrossOrganiza!$A$13323:$N$13530,13,FALSE),"0")</f>
        <v>0</v>
      </c>
      <c r="AM53" s="173"/>
      <c r="AN53" s="173"/>
      <c r="AO53" s="173"/>
      <c r="AP53" s="173"/>
      <c r="AQ53" s="173">
        <f t="shared" si="4"/>
        <v>0</v>
      </c>
      <c r="AS53" s="143"/>
      <c r="AT53" s="143"/>
      <c r="AU53" s="143"/>
      <c r="AV53" s="143"/>
      <c r="AW53" s="143"/>
      <c r="AX53" s="143"/>
      <c r="AY53" s="143"/>
      <c r="AZ53" s="143">
        <f t="shared" si="5"/>
        <v>0</v>
      </c>
    </row>
    <row r="54" spans="1:52" x14ac:dyDescent="0.2">
      <c r="A54" s="193">
        <v>13</v>
      </c>
      <c r="B54" s="144" t="s">
        <v>204</v>
      </c>
      <c r="C54" s="194" t="s">
        <v>387</v>
      </c>
      <c r="D54" s="194" t="s">
        <v>87</v>
      </c>
      <c r="E54" s="187">
        <v>330</v>
      </c>
      <c r="F54" s="144" t="str">
        <f t="shared" si="9"/>
        <v>8900.08</v>
      </c>
      <c r="G54" s="144" t="s">
        <v>360</v>
      </c>
      <c r="H54" s="166">
        <v>0</v>
      </c>
      <c r="I54" s="166">
        <v>0</v>
      </c>
      <c r="J54" s="166"/>
      <c r="K54" s="166"/>
      <c r="L54" s="166"/>
      <c r="M54" s="166">
        <v>0</v>
      </c>
      <c r="N54" s="142">
        <v>0</v>
      </c>
      <c r="O54" s="142">
        <f t="shared" si="1"/>
        <v>0</v>
      </c>
      <c r="Q54" s="177">
        <v>0</v>
      </c>
      <c r="R54" s="177">
        <v>0</v>
      </c>
      <c r="S54" s="177"/>
      <c r="T54" s="177"/>
      <c r="U54" s="177"/>
      <c r="V54" s="177">
        <v>0</v>
      </c>
      <c r="W54" s="143">
        <v>0</v>
      </c>
      <c r="X54" s="143">
        <f t="shared" si="2"/>
        <v>0</v>
      </c>
      <c r="Z54" s="175">
        <v>0</v>
      </c>
      <c r="AA54" s="175">
        <v>0</v>
      </c>
      <c r="AB54" s="175"/>
      <c r="AC54" s="175"/>
      <c r="AD54" s="175"/>
      <c r="AE54" s="175">
        <v>0</v>
      </c>
      <c r="AF54" s="175">
        <v>0</v>
      </c>
      <c r="AG54" s="175">
        <f t="shared" si="3"/>
        <v>0</v>
      </c>
      <c r="AI54" s="181">
        <v>0</v>
      </c>
      <c r="AJ54" s="181">
        <v>0</v>
      </c>
      <c r="AK54" s="173">
        <f t="shared" si="8"/>
        <v>0</v>
      </c>
      <c r="AL54" s="173">
        <f>IFERROR(VLOOKUP(B54,[2]rptBudgetaryBudgetCrossOrganiza!$A$13323:$N$13530,13,FALSE),"0")</f>
        <v>0</v>
      </c>
      <c r="AM54" s="173"/>
      <c r="AN54" s="173"/>
      <c r="AO54" s="173"/>
      <c r="AP54" s="173"/>
      <c r="AQ54" s="173">
        <f t="shared" si="4"/>
        <v>0</v>
      </c>
      <c r="AS54" s="143"/>
      <c r="AT54" s="143"/>
      <c r="AU54" s="143"/>
      <c r="AV54" s="143"/>
      <c r="AW54" s="143"/>
      <c r="AX54" s="143"/>
      <c r="AY54" s="143"/>
      <c r="AZ54" s="143">
        <f t="shared" si="5"/>
        <v>0</v>
      </c>
    </row>
    <row r="55" spans="1:52" x14ac:dyDescent="0.2">
      <c r="A55" s="193">
        <v>13</v>
      </c>
      <c r="B55" s="144" t="s">
        <v>205</v>
      </c>
      <c r="C55" s="194" t="s">
        <v>387</v>
      </c>
      <c r="D55" s="194" t="s">
        <v>87</v>
      </c>
      <c r="E55" s="187">
        <v>330</v>
      </c>
      <c r="F55" s="144" t="str">
        <f t="shared" si="9"/>
        <v>8900.23</v>
      </c>
      <c r="G55" s="144" t="s">
        <v>361</v>
      </c>
      <c r="H55" s="166">
        <v>119865</v>
      </c>
      <c r="I55" s="166">
        <v>119865</v>
      </c>
      <c r="J55" s="166"/>
      <c r="K55" s="166"/>
      <c r="L55" s="166"/>
      <c r="M55" s="166">
        <v>-0.01</v>
      </c>
      <c r="N55" s="142">
        <v>-0.01</v>
      </c>
      <c r="O55" s="142">
        <f t="shared" si="1"/>
        <v>-119865.01</v>
      </c>
      <c r="Q55" s="177">
        <v>123965</v>
      </c>
      <c r="R55" s="177">
        <v>123965</v>
      </c>
      <c r="S55" s="177"/>
      <c r="T55" s="177"/>
      <c r="U55" s="177"/>
      <c r="V55" s="177">
        <v>0</v>
      </c>
      <c r="W55" s="143">
        <v>0</v>
      </c>
      <c r="X55" s="143">
        <f t="shared" si="2"/>
        <v>-123965</v>
      </c>
      <c r="Z55" s="175">
        <v>128205</v>
      </c>
      <c r="AA55" s="175">
        <v>128205</v>
      </c>
      <c r="AB55" s="175"/>
      <c r="AC55" s="175"/>
      <c r="AD55" s="175"/>
      <c r="AE55" s="175">
        <v>128202.46</v>
      </c>
      <c r="AF55" s="175">
        <v>128202.46</v>
      </c>
      <c r="AG55" s="175">
        <f t="shared" si="3"/>
        <v>-2.5399999999935972</v>
      </c>
      <c r="AI55" s="181">
        <v>128205</v>
      </c>
      <c r="AJ55" s="181">
        <v>128205</v>
      </c>
      <c r="AK55" s="173">
        <f t="shared" si="8"/>
        <v>128205</v>
      </c>
      <c r="AL55" s="173">
        <f>IFERROR(VLOOKUP(B55,[2]rptBudgetaryBudgetCrossOrganiza!$A$13323:$N$13530,13,FALSE),"0")</f>
        <v>0</v>
      </c>
      <c r="AM55" s="173"/>
      <c r="AN55" s="173"/>
      <c r="AO55" s="173"/>
      <c r="AP55" s="173"/>
      <c r="AQ55" s="173">
        <f t="shared" si="4"/>
        <v>-128205</v>
      </c>
      <c r="AS55" s="143"/>
      <c r="AT55" s="143"/>
      <c r="AU55" s="143"/>
      <c r="AV55" s="143"/>
      <c r="AW55" s="143"/>
      <c r="AX55" s="143"/>
      <c r="AY55" s="143"/>
      <c r="AZ55" s="143">
        <f t="shared" si="5"/>
        <v>0</v>
      </c>
    </row>
    <row r="56" spans="1:52" x14ac:dyDescent="0.2">
      <c r="A56" s="193">
        <v>14</v>
      </c>
      <c r="B56" s="144" t="s">
        <v>206</v>
      </c>
      <c r="C56" s="194" t="s">
        <v>387</v>
      </c>
      <c r="D56" s="194" t="s">
        <v>87</v>
      </c>
      <c r="E56" s="187">
        <v>520</v>
      </c>
      <c r="F56" s="144" t="str">
        <f t="shared" si="9"/>
        <v>8910.08</v>
      </c>
      <c r="G56" s="144" t="s">
        <v>362</v>
      </c>
      <c r="H56" s="166">
        <v>0</v>
      </c>
      <c r="I56" s="166">
        <v>0</v>
      </c>
      <c r="J56" s="166"/>
      <c r="K56" s="166"/>
      <c r="L56" s="166"/>
      <c r="M56" s="166">
        <v>0</v>
      </c>
      <c r="N56" s="142">
        <v>0</v>
      </c>
      <c r="O56" s="142">
        <f t="shared" si="1"/>
        <v>0</v>
      </c>
      <c r="Q56" s="177">
        <v>0</v>
      </c>
      <c r="R56" s="177">
        <v>0</v>
      </c>
      <c r="S56" s="177"/>
      <c r="T56" s="177"/>
      <c r="U56" s="177"/>
      <c r="V56" s="177">
        <v>0</v>
      </c>
      <c r="W56" s="143">
        <v>0</v>
      </c>
      <c r="X56" s="143">
        <f t="shared" si="2"/>
        <v>0</v>
      </c>
      <c r="Z56" s="175">
        <v>0</v>
      </c>
      <c r="AA56" s="175">
        <v>0</v>
      </c>
      <c r="AB56" s="175"/>
      <c r="AC56" s="175"/>
      <c r="AD56" s="175"/>
      <c r="AE56" s="175">
        <v>0</v>
      </c>
      <c r="AF56" s="175">
        <v>0</v>
      </c>
      <c r="AG56" s="175">
        <f t="shared" si="3"/>
        <v>0</v>
      </c>
      <c r="AI56" s="181">
        <v>0</v>
      </c>
      <c r="AJ56" s="181">
        <v>0</v>
      </c>
      <c r="AK56" s="173">
        <f t="shared" si="8"/>
        <v>0</v>
      </c>
      <c r="AL56" s="173">
        <f>IFERROR(VLOOKUP(B56,[2]rptBudgetaryBudgetCrossOrganiza!$A$13323:$N$13530,13,FALSE),"0")</f>
        <v>0</v>
      </c>
      <c r="AM56" s="173"/>
      <c r="AN56" s="173"/>
      <c r="AO56" s="173"/>
      <c r="AP56" s="173"/>
      <c r="AQ56" s="173">
        <f t="shared" si="4"/>
        <v>0</v>
      </c>
      <c r="AS56" s="143"/>
      <c r="AT56" s="143"/>
      <c r="AU56" s="143"/>
      <c r="AV56" s="143"/>
      <c r="AW56" s="143"/>
      <c r="AX56" s="143"/>
      <c r="AY56" s="143"/>
      <c r="AZ56" s="143">
        <f t="shared" si="5"/>
        <v>0</v>
      </c>
    </row>
    <row r="57" spans="1:52" x14ac:dyDescent="0.2">
      <c r="A57" s="193">
        <v>14</v>
      </c>
      <c r="B57" s="144" t="s">
        <v>207</v>
      </c>
      <c r="C57" s="194" t="s">
        <v>387</v>
      </c>
      <c r="D57" s="194" t="s">
        <v>87</v>
      </c>
      <c r="E57" s="187">
        <v>520</v>
      </c>
      <c r="F57" s="144" t="str">
        <f t="shared" si="9"/>
        <v>8910.23</v>
      </c>
      <c r="G57" s="144" t="s">
        <v>363</v>
      </c>
      <c r="H57" s="166">
        <v>11610</v>
      </c>
      <c r="I57" s="166">
        <v>11610</v>
      </c>
      <c r="J57" s="166"/>
      <c r="K57" s="166"/>
      <c r="L57" s="166"/>
      <c r="M57" s="166">
        <v>13184.46</v>
      </c>
      <c r="N57" s="142">
        <v>13184.46</v>
      </c>
      <c r="O57" s="142">
        <f t="shared" si="1"/>
        <v>1574.4599999999991</v>
      </c>
      <c r="Q57" s="177">
        <v>7510</v>
      </c>
      <c r="R57" s="177">
        <v>7510</v>
      </c>
      <c r="S57" s="177"/>
      <c r="T57" s="177"/>
      <c r="U57" s="177"/>
      <c r="V57" s="177">
        <v>0</v>
      </c>
      <c r="W57" s="143">
        <v>0</v>
      </c>
      <c r="X57" s="143">
        <f t="shared" si="2"/>
        <v>-7510</v>
      </c>
      <c r="Z57" s="175">
        <v>3270</v>
      </c>
      <c r="AA57" s="175">
        <v>3270</v>
      </c>
      <c r="AB57" s="175"/>
      <c r="AC57" s="175"/>
      <c r="AD57" s="175"/>
      <c r="AE57" s="175">
        <v>3269.54</v>
      </c>
      <c r="AF57" s="175">
        <v>3269.54</v>
      </c>
      <c r="AG57" s="175">
        <f t="shared" si="3"/>
        <v>-0.46000000000003638</v>
      </c>
      <c r="AI57" s="181">
        <v>3270</v>
      </c>
      <c r="AJ57" s="181">
        <v>3270</v>
      </c>
      <c r="AK57" s="173">
        <f t="shared" si="8"/>
        <v>3270</v>
      </c>
      <c r="AL57" s="173">
        <f>IFERROR(VLOOKUP(B57,[2]rptBudgetaryBudgetCrossOrganiza!$A$13323:$N$13530,13,FALSE),"0")</f>
        <v>0</v>
      </c>
      <c r="AM57" s="173"/>
      <c r="AN57" s="173"/>
      <c r="AO57" s="173"/>
      <c r="AP57" s="173"/>
      <c r="AQ57" s="173">
        <f t="shared" si="4"/>
        <v>-3270</v>
      </c>
      <c r="AS57" s="143"/>
      <c r="AT57" s="143"/>
      <c r="AU57" s="143"/>
      <c r="AV57" s="143"/>
      <c r="AW57" s="143"/>
      <c r="AX57" s="143"/>
      <c r="AY57" s="143"/>
      <c r="AZ57" s="143">
        <f t="shared" si="5"/>
        <v>0</v>
      </c>
    </row>
    <row r="58" spans="1:52" x14ac:dyDescent="0.2">
      <c r="A58" s="193">
        <v>4</v>
      </c>
      <c r="B58" s="144" t="s">
        <v>208</v>
      </c>
      <c r="C58" s="194" t="s">
        <v>387</v>
      </c>
      <c r="D58" s="194" t="s">
        <v>87</v>
      </c>
      <c r="E58" s="187">
        <v>520</v>
      </c>
      <c r="F58" s="144" t="str">
        <f t="shared" si="9"/>
        <v>5000.01</v>
      </c>
      <c r="G58" s="144" t="s">
        <v>90</v>
      </c>
      <c r="H58" s="166">
        <v>520615</v>
      </c>
      <c r="I58" s="166">
        <v>520615</v>
      </c>
      <c r="J58" s="166"/>
      <c r="K58" s="166"/>
      <c r="L58" s="166"/>
      <c r="M58" s="166">
        <v>469097.61</v>
      </c>
      <c r="N58" s="142">
        <v>469097.61</v>
      </c>
      <c r="O58" s="142">
        <f t="shared" si="1"/>
        <v>-51517.390000000014</v>
      </c>
      <c r="Q58" s="177">
        <v>623555</v>
      </c>
      <c r="R58" s="177">
        <v>623555</v>
      </c>
      <c r="S58" s="177"/>
      <c r="T58" s="177"/>
      <c r="U58" s="177"/>
      <c r="V58" s="177">
        <v>8577.4699999999993</v>
      </c>
      <c r="W58" s="143">
        <v>8577.4699999999993</v>
      </c>
      <c r="X58" s="143">
        <f t="shared" si="2"/>
        <v>-614977.53</v>
      </c>
      <c r="Z58" s="175">
        <v>525110</v>
      </c>
      <c r="AA58" s="175">
        <v>573636</v>
      </c>
      <c r="AB58" s="175"/>
      <c r="AC58" s="175"/>
      <c r="AD58" s="175"/>
      <c r="AE58" s="175">
        <v>497037.47</v>
      </c>
      <c r="AF58" s="175">
        <v>497037.47</v>
      </c>
      <c r="AG58" s="175">
        <f t="shared" si="3"/>
        <v>-76598.530000000028</v>
      </c>
      <c r="AI58" s="181">
        <v>540863</v>
      </c>
      <c r="AJ58" s="181">
        <v>540863</v>
      </c>
      <c r="AK58" s="173">
        <f t="shared" si="8"/>
        <v>540863</v>
      </c>
      <c r="AL58" s="173">
        <f>IFERROR(VLOOKUP(B58,[2]rptBudgetaryBudgetCrossOrganiza!$A$13323:$N$13530,13,FALSE),"0")</f>
        <v>162029.46</v>
      </c>
      <c r="AM58" s="173"/>
      <c r="AN58" s="173"/>
      <c r="AO58" s="173"/>
      <c r="AP58" s="173"/>
      <c r="AQ58" s="173">
        <f t="shared" si="4"/>
        <v>-540863</v>
      </c>
      <c r="AS58" s="143"/>
      <c r="AT58" s="143"/>
      <c r="AU58" s="143"/>
      <c r="AV58" s="143"/>
      <c r="AW58" s="143"/>
      <c r="AX58" s="143"/>
      <c r="AY58" s="143"/>
      <c r="AZ58" s="143">
        <f t="shared" si="5"/>
        <v>0</v>
      </c>
    </row>
    <row r="59" spans="1:52" x14ac:dyDescent="0.2">
      <c r="A59" s="193">
        <v>4</v>
      </c>
      <c r="B59" s="144" t="s">
        <v>209</v>
      </c>
      <c r="C59" s="194" t="s">
        <v>387</v>
      </c>
      <c r="D59" s="194" t="s">
        <v>87</v>
      </c>
      <c r="E59" s="187">
        <v>530</v>
      </c>
      <c r="F59" s="144" t="str">
        <f t="shared" si="9"/>
        <v>5000.02</v>
      </c>
      <c r="G59" s="144" t="s">
        <v>91</v>
      </c>
      <c r="H59" s="166">
        <v>0</v>
      </c>
      <c r="I59" s="166">
        <v>0</v>
      </c>
      <c r="J59" s="166"/>
      <c r="K59" s="166"/>
      <c r="L59" s="166"/>
      <c r="M59" s="166">
        <v>0</v>
      </c>
      <c r="N59" s="142">
        <v>0</v>
      </c>
      <c r="O59" s="142">
        <f t="shared" si="1"/>
        <v>0</v>
      </c>
      <c r="Q59" s="177">
        <v>1000</v>
      </c>
      <c r="R59" s="177">
        <v>1000</v>
      </c>
      <c r="S59" s="177"/>
      <c r="T59" s="177"/>
      <c r="U59" s="177"/>
      <c r="V59" s="177">
        <v>522118.89</v>
      </c>
      <c r="W59" s="143">
        <v>522118.89</v>
      </c>
      <c r="X59" s="143">
        <f t="shared" si="2"/>
        <v>521118.89</v>
      </c>
      <c r="Z59" s="175">
        <v>0</v>
      </c>
      <c r="AA59" s="175">
        <v>0</v>
      </c>
      <c r="AB59" s="175"/>
      <c r="AC59" s="175"/>
      <c r="AD59" s="175"/>
      <c r="AE59" s="175">
        <v>0</v>
      </c>
      <c r="AF59" s="175">
        <v>0</v>
      </c>
      <c r="AG59" s="175">
        <f t="shared" si="3"/>
        <v>0</v>
      </c>
      <c r="AI59" s="181">
        <v>0</v>
      </c>
      <c r="AJ59" s="181">
        <v>0</v>
      </c>
      <c r="AK59" s="173">
        <f t="shared" si="8"/>
        <v>0</v>
      </c>
      <c r="AL59" s="173">
        <f>IFERROR(VLOOKUP(B59,[2]rptBudgetaryBudgetCrossOrganiza!$A$13323:$N$13530,13,FALSE),"0")</f>
        <v>0</v>
      </c>
      <c r="AM59" s="173"/>
      <c r="AN59" s="173"/>
      <c r="AO59" s="173"/>
      <c r="AP59" s="173"/>
      <c r="AQ59" s="173">
        <f t="shared" si="4"/>
        <v>0</v>
      </c>
      <c r="AS59" s="143"/>
      <c r="AT59" s="143"/>
      <c r="AU59" s="143"/>
      <c r="AV59" s="143"/>
      <c r="AW59" s="143"/>
      <c r="AX59" s="143"/>
      <c r="AY59" s="143"/>
      <c r="AZ59" s="143">
        <f t="shared" si="5"/>
        <v>0</v>
      </c>
    </row>
    <row r="60" spans="1:52" x14ac:dyDescent="0.2">
      <c r="A60" s="193">
        <v>4</v>
      </c>
      <c r="B60" s="144" t="s">
        <v>210</v>
      </c>
      <c r="C60" s="194" t="s">
        <v>387</v>
      </c>
      <c r="D60" s="194" t="s">
        <v>87</v>
      </c>
      <c r="E60" s="187">
        <v>530</v>
      </c>
      <c r="F60" s="144" t="str">
        <f t="shared" si="9"/>
        <v>5000.03</v>
      </c>
      <c r="G60" s="144" t="s">
        <v>92</v>
      </c>
      <c r="H60" s="166">
        <v>10000</v>
      </c>
      <c r="I60" s="166">
        <v>10000</v>
      </c>
      <c r="J60" s="166"/>
      <c r="K60" s="166"/>
      <c r="L60" s="166"/>
      <c r="M60" s="166">
        <v>18053.54</v>
      </c>
      <c r="N60" s="142">
        <v>18053.54</v>
      </c>
      <c r="O60" s="142">
        <f t="shared" si="1"/>
        <v>8053.5400000000009</v>
      </c>
      <c r="Q60" s="177">
        <v>9000</v>
      </c>
      <c r="R60" s="177">
        <v>9000</v>
      </c>
      <c r="S60" s="177"/>
      <c r="T60" s="177"/>
      <c r="U60" s="177"/>
      <c r="V60" s="177">
        <v>0</v>
      </c>
      <c r="W60" s="143">
        <v>0</v>
      </c>
      <c r="X60" s="143">
        <f t="shared" si="2"/>
        <v>-9000</v>
      </c>
      <c r="Z60" s="175">
        <v>20000</v>
      </c>
      <c r="AA60" s="175">
        <v>20000</v>
      </c>
      <c r="AB60" s="175"/>
      <c r="AC60" s="175"/>
      <c r="AD60" s="175"/>
      <c r="AE60" s="175">
        <v>19105.75</v>
      </c>
      <c r="AF60" s="175">
        <v>19105.75</v>
      </c>
      <c r="AG60" s="175">
        <f t="shared" si="3"/>
        <v>-894.25</v>
      </c>
      <c r="AI60" s="181">
        <v>20600</v>
      </c>
      <c r="AJ60" s="181">
        <v>20600</v>
      </c>
      <c r="AK60" s="217">
        <v>50000</v>
      </c>
      <c r="AL60" s="173">
        <f>IFERROR(VLOOKUP(B60,[2]rptBudgetaryBudgetCrossOrganiza!$A$13323:$N$13530,13,FALSE),"0")</f>
        <v>9164.6</v>
      </c>
      <c r="AM60" s="173"/>
      <c r="AN60" s="173"/>
      <c r="AO60" s="173"/>
      <c r="AP60" s="173"/>
      <c r="AQ60" s="173">
        <f t="shared" si="4"/>
        <v>-20600</v>
      </c>
      <c r="AS60" s="143"/>
      <c r="AT60" s="143"/>
      <c r="AU60" s="143"/>
      <c r="AV60" s="143"/>
      <c r="AW60" s="143"/>
      <c r="AX60" s="143"/>
      <c r="AY60" s="143"/>
      <c r="AZ60" s="143">
        <f t="shared" si="5"/>
        <v>0</v>
      </c>
    </row>
    <row r="61" spans="1:52" x14ac:dyDescent="0.2">
      <c r="A61" s="193">
        <v>4</v>
      </c>
      <c r="B61" s="144" t="s">
        <v>211</v>
      </c>
      <c r="C61" s="194" t="s">
        <v>387</v>
      </c>
      <c r="D61" s="194" t="s">
        <v>87</v>
      </c>
      <c r="E61" s="194" t="s">
        <v>157</v>
      </c>
      <c r="F61" s="144" t="str">
        <f t="shared" si="9"/>
        <v>5000.04</v>
      </c>
      <c r="G61" s="144" t="s">
        <v>93</v>
      </c>
      <c r="H61" s="166">
        <v>0</v>
      </c>
      <c r="I61" s="166">
        <v>0</v>
      </c>
      <c r="J61" s="166"/>
      <c r="K61" s="166"/>
      <c r="L61" s="166"/>
      <c r="M61" s="166">
        <v>0</v>
      </c>
      <c r="N61" s="142">
        <v>0</v>
      </c>
      <c r="O61" s="142">
        <f t="shared" si="1"/>
        <v>0</v>
      </c>
      <c r="Q61" s="177">
        <v>0</v>
      </c>
      <c r="R61" s="177">
        <v>0</v>
      </c>
      <c r="S61" s="177"/>
      <c r="T61" s="177"/>
      <c r="U61" s="177"/>
      <c r="V61" s="177">
        <v>15378.84</v>
      </c>
      <c r="W61" s="143">
        <v>15378.84</v>
      </c>
      <c r="X61" s="143">
        <f t="shared" si="2"/>
        <v>15378.84</v>
      </c>
      <c r="Z61" s="175">
        <v>0</v>
      </c>
      <c r="AA61" s="175">
        <v>0</v>
      </c>
      <c r="AB61" s="175"/>
      <c r="AC61" s="175"/>
      <c r="AD61" s="175"/>
      <c r="AE61" s="175">
        <v>0</v>
      </c>
      <c r="AF61" s="175">
        <v>0</v>
      </c>
      <c r="AG61" s="175">
        <f t="shared" si="3"/>
        <v>0</v>
      </c>
      <c r="AI61" s="181">
        <v>0</v>
      </c>
      <c r="AJ61" s="181">
        <v>0</v>
      </c>
      <c r="AK61" s="173"/>
      <c r="AL61" s="173">
        <f>IFERROR(VLOOKUP(B61,[2]rptBudgetaryBudgetCrossOrganiza!$A$13323:$N$13530,13,FALSE),"0")</f>
        <v>0</v>
      </c>
      <c r="AM61" s="173"/>
      <c r="AN61" s="173"/>
      <c r="AO61" s="173"/>
      <c r="AP61" s="173"/>
      <c r="AQ61" s="173">
        <f t="shared" si="4"/>
        <v>0</v>
      </c>
      <c r="AS61" s="143"/>
      <c r="AT61" s="143"/>
      <c r="AU61" s="143"/>
      <c r="AV61" s="143"/>
      <c r="AW61" s="143"/>
      <c r="AX61" s="143"/>
      <c r="AY61" s="143"/>
      <c r="AZ61" s="143">
        <f t="shared" si="5"/>
        <v>0</v>
      </c>
    </row>
    <row r="62" spans="1:52" x14ac:dyDescent="0.2">
      <c r="A62" s="193">
        <v>4</v>
      </c>
      <c r="B62" s="144" t="s">
        <v>212</v>
      </c>
      <c r="C62" s="194" t="s">
        <v>387</v>
      </c>
      <c r="D62" s="194" t="s">
        <v>87</v>
      </c>
      <c r="E62" s="194" t="s">
        <v>157</v>
      </c>
      <c r="F62" s="144" t="str">
        <f t="shared" si="9"/>
        <v>5000.05</v>
      </c>
      <c r="G62" s="144" t="s">
        <v>94</v>
      </c>
      <c r="H62" s="166">
        <v>0</v>
      </c>
      <c r="I62" s="166">
        <v>0</v>
      </c>
      <c r="J62" s="166"/>
      <c r="K62" s="166"/>
      <c r="L62" s="166"/>
      <c r="M62" s="166">
        <v>0</v>
      </c>
      <c r="N62" s="142">
        <v>0</v>
      </c>
      <c r="O62" s="142">
        <f t="shared" si="1"/>
        <v>0</v>
      </c>
      <c r="Q62" s="177">
        <v>0</v>
      </c>
      <c r="R62" s="177">
        <v>0</v>
      </c>
      <c r="S62" s="177"/>
      <c r="T62" s="177"/>
      <c r="U62" s="177"/>
      <c r="V62" s="177">
        <v>0</v>
      </c>
      <c r="W62" s="143">
        <v>0</v>
      </c>
      <c r="X62" s="143">
        <f t="shared" si="2"/>
        <v>0</v>
      </c>
      <c r="Z62" s="175">
        <v>0</v>
      </c>
      <c r="AA62" s="175">
        <v>0</v>
      </c>
      <c r="AB62" s="175"/>
      <c r="AC62" s="175"/>
      <c r="AD62" s="175"/>
      <c r="AE62" s="175">
        <v>0</v>
      </c>
      <c r="AF62" s="175">
        <v>0</v>
      </c>
      <c r="AG62" s="175">
        <f t="shared" si="3"/>
        <v>0</v>
      </c>
      <c r="AI62" s="181">
        <v>0</v>
      </c>
      <c r="AJ62" s="181">
        <v>0</v>
      </c>
      <c r="AK62" s="173"/>
      <c r="AL62" s="173">
        <f>IFERROR(VLOOKUP(B62,[2]rptBudgetaryBudgetCrossOrganiza!$A$13323:$N$13530,13,FALSE),"0")</f>
        <v>0</v>
      </c>
      <c r="AM62" s="173"/>
      <c r="AN62" s="173"/>
      <c r="AO62" s="173"/>
      <c r="AP62" s="173"/>
      <c r="AQ62" s="173">
        <f t="shared" si="4"/>
        <v>0</v>
      </c>
      <c r="AS62" s="143"/>
      <c r="AT62" s="143"/>
      <c r="AU62" s="143"/>
      <c r="AV62" s="143"/>
      <c r="AW62" s="143"/>
      <c r="AX62" s="143"/>
      <c r="AY62" s="143"/>
      <c r="AZ62" s="143">
        <f t="shared" si="5"/>
        <v>0</v>
      </c>
    </row>
    <row r="63" spans="1:52" x14ac:dyDescent="0.2">
      <c r="A63" s="193">
        <v>4</v>
      </c>
      <c r="B63" s="144" t="s">
        <v>213</v>
      </c>
      <c r="C63" s="194" t="s">
        <v>387</v>
      </c>
      <c r="D63" s="194" t="s">
        <v>87</v>
      </c>
      <c r="E63" s="194" t="s">
        <v>157</v>
      </c>
      <c r="F63" s="144" t="str">
        <f t="shared" si="9"/>
        <v>5000.06</v>
      </c>
      <c r="G63" s="144" t="s">
        <v>95</v>
      </c>
      <c r="H63" s="166">
        <v>0</v>
      </c>
      <c r="I63" s="166">
        <v>0</v>
      </c>
      <c r="J63" s="166"/>
      <c r="K63" s="166"/>
      <c r="L63" s="166"/>
      <c r="M63" s="166">
        <v>0</v>
      </c>
      <c r="N63" s="142">
        <v>0</v>
      </c>
      <c r="O63" s="142">
        <f t="shared" si="1"/>
        <v>0</v>
      </c>
      <c r="Q63" s="177">
        <v>0</v>
      </c>
      <c r="R63" s="177">
        <v>0</v>
      </c>
      <c r="S63" s="177"/>
      <c r="T63" s="177"/>
      <c r="U63" s="177"/>
      <c r="V63" s="177">
        <v>0</v>
      </c>
      <c r="W63" s="143">
        <v>0</v>
      </c>
      <c r="X63" s="143">
        <f t="shared" si="2"/>
        <v>0</v>
      </c>
      <c r="Z63" s="175">
        <v>0</v>
      </c>
      <c r="AA63" s="175">
        <v>0</v>
      </c>
      <c r="AB63" s="175"/>
      <c r="AC63" s="175"/>
      <c r="AD63" s="175"/>
      <c r="AE63" s="175">
        <v>0</v>
      </c>
      <c r="AF63" s="175">
        <v>0</v>
      </c>
      <c r="AG63" s="175">
        <f t="shared" si="3"/>
        <v>0</v>
      </c>
      <c r="AI63" s="181">
        <v>0</v>
      </c>
      <c r="AJ63" s="181">
        <v>0</v>
      </c>
      <c r="AK63" s="217">
        <v>3000</v>
      </c>
      <c r="AL63" s="173">
        <f>IFERROR(VLOOKUP(B63,[2]rptBudgetaryBudgetCrossOrganiza!$A$13323:$N$13530,13,FALSE),"0")</f>
        <v>923.47</v>
      </c>
      <c r="AM63" s="173"/>
      <c r="AN63" s="173"/>
      <c r="AO63" s="173"/>
      <c r="AP63" s="173"/>
      <c r="AQ63" s="173">
        <f t="shared" si="4"/>
        <v>0</v>
      </c>
      <c r="AS63" s="143"/>
      <c r="AT63" s="143"/>
      <c r="AU63" s="143"/>
      <c r="AV63" s="143"/>
      <c r="AW63" s="143"/>
      <c r="AX63" s="143"/>
      <c r="AY63" s="143"/>
      <c r="AZ63" s="143">
        <f t="shared" si="5"/>
        <v>0</v>
      </c>
    </row>
    <row r="64" spans="1:52" x14ac:dyDescent="0.2">
      <c r="A64" s="193">
        <v>4</v>
      </c>
      <c r="B64" s="144" t="s">
        <v>214</v>
      </c>
      <c r="C64" s="194" t="s">
        <v>387</v>
      </c>
      <c r="D64" s="194" t="s">
        <v>87</v>
      </c>
      <c r="E64" s="187">
        <v>570</v>
      </c>
      <c r="F64" s="144" t="str">
        <f t="shared" si="9"/>
        <v>5000.07</v>
      </c>
      <c r="G64" s="144" t="s">
        <v>96</v>
      </c>
      <c r="H64" s="166">
        <v>1854</v>
      </c>
      <c r="I64" s="166">
        <v>1854</v>
      </c>
      <c r="J64" s="166"/>
      <c r="K64" s="166"/>
      <c r="L64" s="166"/>
      <c r="M64" s="166">
        <v>1853.92</v>
      </c>
      <c r="N64" s="142">
        <v>1853.92</v>
      </c>
      <c r="O64" s="142">
        <f t="shared" si="1"/>
        <v>-7.999999999992724E-2</v>
      </c>
      <c r="Q64" s="177">
        <v>1930</v>
      </c>
      <c r="R64" s="177">
        <v>1930</v>
      </c>
      <c r="S64" s="177"/>
      <c r="T64" s="177"/>
      <c r="U64" s="177"/>
      <c r="V64" s="177">
        <v>2593.73</v>
      </c>
      <c r="W64" s="143">
        <v>2593.73</v>
      </c>
      <c r="X64" s="143">
        <f t="shared" si="2"/>
        <v>663.73</v>
      </c>
      <c r="Z64" s="175">
        <v>1590</v>
      </c>
      <c r="AA64" s="175">
        <v>1590</v>
      </c>
      <c r="AB64" s="175"/>
      <c r="AC64" s="175"/>
      <c r="AD64" s="175"/>
      <c r="AE64" s="175">
        <v>5081.46</v>
      </c>
      <c r="AF64" s="175">
        <v>5081.46</v>
      </c>
      <c r="AG64" s="175">
        <f t="shared" si="3"/>
        <v>3491.46</v>
      </c>
      <c r="AI64" s="181">
        <v>1640</v>
      </c>
      <c r="AJ64" s="181">
        <v>1640</v>
      </c>
      <c r="AK64" s="217">
        <v>5000</v>
      </c>
      <c r="AL64" s="173">
        <f>IFERROR(VLOOKUP(B64,[2]rptBudgetaryBudgetCrossOrganiza!$A$13323:$N$13530,13,FALSE),"0")</f>
        <v>5800.6</v>
      </c>
      <c r="AM64" s="173"/>
      <c r="AN64" s="173"/>
      <c r="AO64" s="173"/>
      <c r="AP64" s="173"/>
      <c r="AQ64" s="173">
        <f t="shared" si="4"/>
        <v>-1640</v>
      </c>
      <c r="AS64" s="143"/>
      <c r="AT64" s="143"/>
      <c r="AU64" s="143"/>
      <c r="AV64" s="143"/>
      <c r="AW64" s="143"/>
      <c r="AX64" s="143"/>
      <c r="AY64" s="143"/>
      <c r="AZ64" s="143">
        <f t="shared" si="5"/>
        <v>0</v>
      </c>
    </row>
    <row r="65" spans="1:52" x14ac:dyDescent="0.2">
      <c r="A65" s="193">
        <v>4</v>
      </c>
      <c r="B65" s="144" t="s">
        <v>215</v>
      </c>
      <c r="C65" s="194" t="s">
        <v>387</v>
      </c>
      <c r="D65" s="194" t="s">
        <v>87</v>
      </c>
      <c r="E65" s="187">
        <v>570</v>
      </c>
      <c r="F65" s="144" t="str">
        <f t="shared" si="9"/>
        <v>5000.08</v>
      </c>
      <c r="G65" s="144" t="s">
        <v>97</v>
      </c>
      <c r="H65" s="166">
        <v>5945</v>
      </c>
      <c r="I65" s="166">
        <v>5945</v>
      </c>
      <c r="J65" s="166"/>
      <c r="K65" s="166"/>
      <c r="L65" s="166"/>
      <c r="M65" s="166">
        <v>4775.13</v>
      </c>
      <c r="N65" s="142">
        <v>4775.13</v>
      </c>
      <c r="O65" s="142">
        <f t="shared" si="1"/>
        <v>-1169.8699999999999</v>
      </c>
      <c r="Q65" s="177">
        <v>4890</v>
      </c>
      <c r="R65" s="177">
        <v>4890</v>
      </c>
      <c r="S65" s="177"/>
      <c r="T65" s="177"/>
      <c r="U65" s="177"/>
      <c r="V65" s="177">
        <v>14787.99</v>
      </c>
      <c r="W65" s="143">
        <v>14787.99</v>
      </c>
      <c r="X65" s="143">
        <f t="shared" si="2"/>
        <v>9897.99</v>
      </c>
      <c r="Z65" s="175">
        <v>2650</v>
      </c>
      <c r="AA65" s="175">
        <v>2650</v>
      </c>
      <c r="AB65" s="175"/>
      <c r="AC65" s="175"/>
      <c r="AD65" s="175"/>
      <c r="AE65" s="175">
        <v>2694.34</v>
      </c>
      <c r="AF65" s="175">
        <v>2694.34</v>
      </c>
      <c r="AG65" s="175">
        <f t="shared" si="3"/>
        <v>44.340000000000146</v>
      </c>
      <c r="AI65" s="181">
        <v>2730</v>
      </c>
      <c r="AJ65" s="181">
        <v>2730</v>
      </c>
      <c r="AK65" s="217">
        <v>5000</v>
      </c>
      <c r="AL65" s="173">
        <f>IFERROR(VLOOKUP(B65,[2]rptBudgetaryBudgetCrossOrganiza!$A$13323:$N$13530,13,FALSE),"0")</f>
        <v>0</v>
      </c>
      <c r="AM65" s="173"/>
      <c r="AN65" s="173"/>
      <c r="AO65" s="173"/>
      <c r="AP65" s="173"/>
      <c r="AQ65" s="173">
        <f t="shared" si="4"/>
        <v>-2730</v>
      </c>
      <c r="AS65" s="143"/>
      <c r="AT65" s="143"/>
      <c r="AU65" s="143"/>
      <c r="AV65" s="143"/>
      <c r="AW65" s="143"/>
      <c r="AX65" s="143"/>
      <c r="AY65" s="143"/>
      <c r="AZ65" s="143">
        <f t="shared" si="5"/>
        <v>0</v>
      </c>
    </row>
    <row r="66" spans="1:52" x14ac:dyDescent="0.2">
      <c r="A66" s="193">
        <v>4</v>
      </c>
      <c r="B66" s="144" t="s">
        <v>216</v>
      </c>
      <c r="C66" s="194" t="s">
        <v>387</v>
      </c>
      <c r="D66" s="194" t="s">
        <v>87</v>
      </c>
      <c r="E66" s="187">
        <v>570</v>
      </c>
      <c r="F66" s="144" t="str">
        <f t="shared" si="9"/>
        <v>5000.09</v>
      </c>
      <c r="G66" s="144" t="s">
        <v>98</v>
      </c>
      <c r="H66" s="166">
        <v>0</v>
      </c>
      <c r="I66" s="166">
        <v>0</v>
      </c>
      <c r="J66" s="166"/>
      <c r="K66" s="166"/>
      <c r="L66" s="166"/>
      <c r="M66" s="166">
        <v>0</v>
      </c>
      <c r="N66" s="142">
        <v>0</v>
      </c>
      <c r="O66" s="142">
        <f t="shared" si="1"/>
        <v>0</v>
      </c>
      <c r="Q66" s="177">
        <v>0</v>
      </c>
      <c r="R66" s="177">
        <v>0</v>
      </c>
      <c r="S66" s="177"/>
      <c r="T66" s="177"/>
      <c r="U66" s="177"/>
      <c r="V66" s="177">
        <v>2641.72</v>
      </c>
      <c r="W66" s="143">
        <v>2641.72</v>
      </c>
      <c r="X66" s="143">
        <f t="shared" si="2"/>
        <v>2641.72</v>
      </c>
      <c r="Z66" s="175">
        <v>0</v>
      </c>
      <c r="AA66" s="175">
        <v>0</v>
      </c>
      <c r="AB66" s="175"/>
      <c r="AC66" s="175"/>
      <c r="AD66" s="175"/>
      <c r="AE66" s="175">
        <v>0</v>
      </c>
      <c r="AF66" s="175">
        <v>0</v>
      </c>
      <c r="AG66" s="175">
        <f t="shared" si="3"/>
        <v>0</v>
      </c>
      <c r="AI66" s="181">
        <v>0</v>
      </c>
      <c r="AJ66" s="181">
        <v>0</v>
      </c>
      <c r="AK66" s="173">
        <f t="shared" ref="AK66:AK102" si="10">AJ66</f>
        <v>0</v>
      </c>
      <c r="AL66" s="173">
        <f>IFERROR(VLOOKUP(B66,[2]rptBudgetaryBudgetCrossOrganiza!$A$13323:$N$13530,13,FALSE),"0")</f>
        <v>0</v>
      </c>
      <c r="AM66" s="173"/>
      <c r="AN66" s="173"/>
      <c r="AO66" s="173"/>
      <c r="AP66" s="173"/>
      <c r="AQ66" s="173">
        <f t="shared" si="4"/>
        <v>0</v>
      </c>
      <c r="AS66" s="143"/>
      <c r="AT66" s="143"/>
      <c r="AU66" s="143"/>
      <c r="AV66" s="143"/>
      <c r="AW66" s="143"/>
      <c r="AX66" s="143"/>
      <c r="AY66" s="143"/>
      <c r="AZ66" s="143">
        <f t="shared" si="5"/>
        <v>0</v>
      </c>
    </row>
    <row r="67" spans="1:52" x14ac:dyDescent="0.2">
      <c r="A67" s="193">
        <v>4</v>
      </c>
      <c r="B67" s="144" t="s">
        <v>217</v>
      </c>
      <c r="C67" s="194" t="s">
        <v>387</v>
      </c>
      <c r="D67" s="194" t="s">
        <v>87</v>
      </c>
      <c r="E67" s="187">
        <v>570</v>
      </c>
      <c r="F67" s="144" t="str">
        <f t="shared" si="9"/>
        <v>5000.10</v>
      </c>
      <c r="G67" s="144" t="s">
        <v>99</v>
      </c>
      <c r="H67" s="166">
        <v>0</v>
      </c>
      <c r="I67" s="166">
        <v>0</v>
      </c>
      <c r="J67" s="166"/>
      <c r="K67" s="166"/>
      <c r="L67" s="166"/>
      <c r="M67" s="166">
        <v>0</v>
      </c>
      <c r="N67" s="142">
        <v>0</v>
      </c>
      <c r="O67" s="142">
        <f t="shared" si="1"/>
        <v>0</v>
      </c>
      <c r="Q67" s="177">
        <v>0</v>
      </c>
      <c r="R67" s="177">
        <v>0</v>
      </c>
      <c r="S67" s="177"/>
      <c r="T67" s="177"/>
      <c r="U67" s="177"/>
      <c r="V67" s="177">
        <v>0</v>
      </c>
      <c r="W67" s="143">
        <v>0</v>
      </c>
      <c r="X67" s="143">
        <f t="shared" si="2"/>
        <v>0</v>
      </c>
      <c r="Z67" s="175">
        <v>0</v>
      </c>
      <c r="AA67" s="175">
        <v>0</v>
      </c>
      <c r="AB67" s="175"/>
      <c r="AC67" s="175"/>
      <c r="AD67" s="175"/>
      <c r="AE67" s="175">
        <v>0</v>
      </c>
      <c r="AF67" s="175">
        <v>0</v>
      </c>
      <c r="AG67" s="175">
        <f t="shared" si="3"/>
        <v>0</v>
      </c>
      <c r="AI67" s="181">
        <v>0</v>
      </c>
      <c r="AJ67" s="181">
        <v>0</v>
      </c>
      <c r="AK67" s="173">
        <f t="shared" si="10"/>
        <v>0</v>
      </c>
      <c r="AL67" s="173">
        <f>IFERROR(VLOOKUP(B67,[2]rptBudgetaryBudgetCrossOrganiza!$A$13323:$N$13530,13,FALSE),"0")</f>
        <v>0</v>
      </c>
      <c r="AM67" s="173"/>
      <c r="AN67" s="173"/>
      <c r="AO67" s="173"/>
      <c r="AP67" s="173"/>
      <c r="AQ67" s="173">
        <f t="shared" si="4"/>
        <v>0</v>
      </c>
      <c r="AS67" s="143"/>
      <c r="AT67" s="143"/>
      <c r="AU67" s="143"/>
      <c r="AV67" s="143"/>
      <c r="AW67" s="143"/>
      <c r="AX67" s="143"/>
      <c r="AY67" s="143"/>
      <c r="AZ67" s="143">
        <f t="shared" si="5"/>
        <v>0</v>
      </c>
    </row>
    <row r="68" spans="1:52" x14ac:dyDescent="0.2">
      <c r="A68" s="193">
        <v>4</v>
      </c>
      <c r="B68" s="144" t="s">
        <v>218</v>
      </c>
      <c r="C68" s="194" t="s">
        <v>387</v>
      </c>
      <c r="D68" s="194" t="s">
        <v>87</v>
      </c>
      <c r="E68" s="187">
        <v>570</v>
      </c>
      <c r="F68" s="144" t="str">
        <f t="shared" si="9"/>
        <v>5000.11</v>
      </c>
      <c r="G68" s="144" t="s">
        <v>100</v>
      </c>
      <c r="H68" s="166">
        <v>0</v>
      </c>
      <c r="I68" s="166">
        <v>0</v>
      </c>
      <c r="J68" s="166"/>
      <c r="K68" s="166"/>
      <c r="L68" s="166"/>
      <c r="M68" s="166">
        <v>0</v>
      </c>
      <c r="N68" s="142">
        <v>0</v>
      </c>
      <c r="O68" s="142">
        <f t="shared" si="1"/>
        <v>0</v>
      </c>
      <c r="Q68" s="177">
        <v>0</v>
      </c>
      <c r="R68" s="177">
        <v>0</v>
      </c>
      <c r="S68" s="177"/>
      <c r="T68" s="177"/>
      <c r="U68" s="177"/>
      <c r="V68" s="177">
        <v>0</v>
      </c>
      <c r="W68" s="143">
        <v>0</v>
      </c>
      <c r="X68" s="143">
        <f t="shared" si="2"/>
        <v>0</v>
      </c>
      <c r="Z68" s="175">
        <v>0</v>
      </c>
      <c r="AA68" s="175">
        <v>0</v>
      </c>
      <c r="AB68" s="175"/>
      <c r="AC68" s="175"/>
      <c r="AD68" s="175"/>
      <c r="AE68" s="175">
        <v>0</v>
      </c>
      <c r="AF68" s="175">
        <v>0</v>
      </c>
      <c r="AG68" s="175">
        <f t="shared" si="3"/>
        <v>0</v>
      </c>
      <c r="AI68" s="181">
        <v>0</v>
      </c>
      <c r="AJ68" s="181">
        <v>0</v>
      </c>
      <c r="AK68" s="173">
        <f t="shared" si="10"/>
        <v>0</v>
      </c>
      <c r="AL68" s="173">
        <f>IFERROR(VLOOKUP(B68,[2]rptBudgetaryBudgetCrossOrganiza!$A$13323:$N$13530,13,FALSE),"0")</f>
        <v>0</v>
      </c>
      <c r="AM68" s="173"/>
      <c r="AN68" s="173"/>
      <c r="AO68" s="173"/>
      <c r="AP68" s="173"/>
      <c r="AQ68" s="173">
        <f t="shared" si="4"/>
        <v>0</v>
      </c>
      <c r="AS68" s="143"/>
      <c r="AT68" s="143"/>
      <c r="AU68" s="143"/>
      <c r="AV68" s="143"/>
      <c r="AW68" s="143"/>
      <c r="AX68" s="143"/>
      <c r="AY68" s="143"/>
      <c r="AZ68" s="143">
        <f t="shared" si="5"/>
        <v>0</v>
      </c>
    </row>
    <row r="69" spans="1:52" x14ac:dyDescent="0.2">
      <c r="A69" s="193">
        <v>4</v>
      </c>
      <c r="B69" s="144" t="s">
        <v>219</v>
      </c>
      <c r="C69" s="194" t="s">
        <v>387</v>
      </c>
      <c r="D69" s="194" t="s">
        <v>87</v>
      </c>
      <c r="E69" s="187">
        <v>570</v>
      </c>
      <c r="F69" s="144" t="str">
        <f t="shared" si="9"/>
        <v>5000.12</v>
      </c>
      <c r="G69" s="144" t="s">
        <v>101</v>
      </c>
      <c r="H69" s="166">
        <v>0</v>
      </c>
      <c r="I69" s="166">
        <v>0</v>
      </c>
      <c r="J69" s="166"/>
      <c r="K69" s="166"/>
      <c r="L69" s="166"/>
      <c r="M69" s="166">
        <v>0</v>
      </c>
      <c r="N69" s="142">
        <v>0</v>
      </c>
      <c r="O69" s="142">
        <f t="shared" si="1"/>
        <v>0</v>
      </c>
      <c r="Q69" s="177">
        <v>0</v>
      </c>
      <c r="R69" s="177">
        <v>0</v>
      </c>
      <c r="S69" s="177"/>
      <c r="T69" s="177"/>
      <c r="U69" s="177"/>
      <c r="V69" s="177">
        <v>0</v>
      </c>
      <c r="W69" s="143">
        <v>0</v>
      </c>
      <c r="X69" s="143">
        <f t="shared" si="2"/>
        <v>0</v>
      </c>
      <c r="Z69" s="175">
        <v>0</v>
      </c>
      <c r="AA69" s="175">
        <v>0</v>
      </c>
      <c r="AB69" s="175"/>
      <c r="AC69" s="175"/>
      <c r="AD69" s="175"/>
      <c r="AE69" s="175">
        <v>0</v>
      </c>
      <c r="AF69" s="175">
        <v>0</v>
      </c>
      <c r="AG69" s="175">
        <f t="shared" si="3"/>
        <v>0</v>
      </c>
      <c r="AI69" s="181">
        <v>0</v>
      </c>
      <c r="AJ69" s="181">
        <v>0</v>
      </c>
      <c r="AK69" s="173">
        <f t="shared" si="10"/>
        <v>0</v>
      </c>
      <c r="AL69" s="173">
        <f>IFERROR(VLOOKUP(B69,[2]rptBudgetaryBudgetCrossOrganiza!$A$13323:$N$13530,13,FALSE),"0")</f>
        <v>0</v>
      </c>
      <c r="AM69" s="173"/>
      <c r="AN69" s="173"/>
      <c r="AO69" s="173"/>
      <c r="AP69" s="173"/>
      <c r="AQ69" s="173">
        <f t="shared" si="4"/>
        <v>0</v>
      </c>
      <c r="AS69" s="143"/>
      <c r="AT69" s="143"/>
      <c r="AU69" s="143"/>
      <c r="AV69" s="143"/>
      <c r="AW69" s="143"/>
      <c r="AX69" s="143"/>
      <c r="AY69" s="143"/>
      <c r="AZ69" s="143">
        <f t="shared" si="5"/>
        <v>0</v>
      </c>
    </row>
    <row r="70" spans="1:52" x14ac:dyDescent="0.2">
      <c r="A70" s="193">
        <v>4</v>
      </c>
      <c r="B70" s="144" t="s">
        <v>220</v>
      </c>
      <c r="C70" s="194" t="s">
        <v>387</v>
      </c>
      <c r="D70" s="194" t="s">
        <v>87</v>
      </c>
      <c r="E70" s="187">
        <v>570</v>
      </c>
      <c r="F70" s="144" t="str">
        <f t="shared" si="9"/>
        <v>5000.99</v>
      </c>
      <c r="G70" s="144" t="s">
        <v>102</v>
      </c>
      <c r="H70" s="166">
        <v>0</v>
      </c>
      <c r="I70" s="166">
        <v>0</v>
      </c>
      <c r="J70" s="166"/>
      <c r="K70" s="166"/>
      <c r="L70" s="166"/>
      <c r="M70" s="166">
        <v>0</v>
      </c>
      <c r="N70" s="142">
        <v>0</v>
      </c>
      <c r="O70" s="142">
        <f t="shared" ref="O70:O135" si="11">N70-I70</f>
        <v>0</v>
      </c>
      <c r="Q70" s="177">
        <v>0</v>
      </c>
      <c r="R70" s="177">
        <v>0</v>
      </c>
      <c r="S70" s="177"/>
      <c r="T70" s="177"/>
      <c r="U70" s="177"/>
      <c r="V70" s="177">
        <v>0</v>
      </c>
      <c r="W70" s="143">
        <v>0</v>
      </c>
      <c r="X70" s="143">
        <f t="shared" si="2"/>
        <v>0</v>
      </c>
      <c r="Z70" s="175">
        <v>0</v>
      </c>
      <c r="AA70" s="175">
        <v>0</v>
      </c>
      <c r="AB70" s="175"/>
      <c r="AC70" s="175"/>
      <c r="AD70" s="175"/>
      <c r="AE70" s="175">
        <v>0</v>
      </c>
      <c r="AF70" s="175">
        <v>0</v>
      </c>
      <c r="AG70" s="175">
        <f t="shared" si="3"/>
        <v>0</v>
      </c>
      <c r="AI70" s="181">
        <v>0</v>
      </c>
      <c r="AJ70" s="181">
        <v>0</v>
      </c>
      <c r="AK70" s="173">
        <f t="shared" si="10"/>
        <v>0</v>
      </c>
      <c r="AL70" s="173">
        <f>IFERROR(VLOOKUP(B70,[2]rptBudgetaryBudgetCrossOrganiza!$A$13323:$N$13530,13,FALSE),"0")</f>
        <v>0</v>
      </c>
      <c r="AM70" s="173"/>
      <c r="AN70" s="173"/>
      <c r="AO70" s="173"/>
      <c r="AP70" s="173"/>
      <c r="AQ70" s="173">
        <f t="shared" si="4"/>
        <v>0</v>
      </c>
      <c r="AS70" s="143"/>
      <c r="AT70" s="143"/>
      <c r="AU70" s="143"/>
      <c r="AV70" s="143"/>
      <c r="AW70" s="143"/>
      <c r="AX70" s="143"/>
      <c r="AY70" s="143"/>
      <c r="AZ70" s="143">
        <f t="shared" si="5"/>
        <v>0</v>
      </c>
    </row>
    <row r="71" spans="1:52" x14ac:dyDescent="0.2">
      <c r="A71" s="193">
        <v>4</v>
      </c>
      <c r="B71" s="144" t="s">
        <v>221</v>
      </c>
      <c r="C71" s="194" t="s">
        <v>387</v>
      </c>
      <c r="D71" s="194" t="s">
        <v>87</v>
      </c>
      <c r="E71" s="187">
        <v>570</v>
      </c>
      <c r="F71" s="144" t="str">
        <f t="shared" si="9"/>
        <v>5100.00</v>
      </c>
      <c r="G71" s="144" t="s">
        <v>103</v>
      </c>
      <c r="H71" s="166">
        <v>89030</v>
      </c>
      <c r="I71" s="166">
        <v>89030</v>
      </c>
      <c r="J71" s="166"/>
      <c r="K71" s="166"/>
      <c r="L71" s="166"/>
      <c r="M71" s="166">
        <v>79906.539999999994</v>
      </c>
      <c r="N71" s="142">
        <v>79906.539999999994</v>
      </c>
      <c r="O71" s="142">
        <f t="shared" si="11"/>
        <v>-9123.4600000000064</v>
      </c>
      <c r="Q71" s="177">
        <v>99360</v>
      </c>
      <c r="R71" s="177">
        <v>99360</v>
      </c>
      <c r="S71" s="177"/>
      <c r="T71" s="177"/>
      <c r="U71" s="177"/>
      <c r="V71" s="177">
        <v>0</v>
      </c>
      <c r="W71" s="143">
        <v>0</v>
      </c>
      <c r="X71" s="143">
        <f t="shared" ref="X71:X135" si="12">W71-R71</f>
        <v>-99360</v>
      </c>
      <c r="Z71" s="175">
        <v>101565</v>
      </c>
      <c r="AA71" s="175">
        <v>101565</v>
      </c>
      <c r="AB71" s="175"/>
      <c r="AC71" s="175"/>
      <c r="AD71" s="175"/>
      <c r="AE71" s="175">
        <v>96385.35</v>
      </c>
      <c r="AF71" s="175">
        <v>96385.35</v>
      </c>
      <c r="AG71" s="175">
        <f t="shared" ref="AG71:AG136" si="13">AF71-AA71</f>
        <v>-5179.6499999999942</v>
      </c>
      <c r="AI71" s="181">
        <v>101565</v>
      </c>
      <c r="AJ71" s="181">
        <v>101565</v>
      </c>
      <c r="AK71" s="173">
        <f t="shared" si="10"/>
        <v>101565</v>
      </c>
      <c r="AL71" s="173">
        <f>IFERROR(VLOOKUP(B71,[2]rptBudgetaryBudgetCrossOrganiza!$A$13323:$N$13530,13,FALSE),"0")</f>
        <v>29444.29</v>
      </c>
      <c r="AM71" s="173"/>
      <c r="AN71" s="173"/>
      <c r="AO71" s="173"/>
      <c r="AP71" s="173"/>
      <c r="AQ71" s="173">
        <f t="shared" si="4"/>
        <v>-101565</v>
      </c>
      <c r="AS71" s="143"/>
      <c r="AT71" s="143"/>
      <c r="AU71" s="143"/>
      <c r="AV71" s="143"/>
      <c r="AW71" s="143"/>
      <c r="AX71" s="143"/>
      <c r="AY71" s="143"/>
      <c r="AZ71" s="143">
        <f t="shared" si="5"/>
        <v>0</v>
      </c>
    </row>
    <row r="72" spans="1:52" x14ac:dyDescent="0.2">
      <c r="A72" s="193">
        <v>4</v>
      </c>
      <c r="B72" s="144" t="s">
        <v>222</v>
      </c>
      <c r="C72" s="194" t="s">
        <v>387</v>
      </c>
      <c r="D72" s="194" t="s">
        <v>87</v>
      </c>
      <c r="E72" s="187">
        <v>570</v>
      </c>
      <c r="F72" s="144" t="str">
        <f t="shared" si="9"/>
        <v>5100.01</v>
      </c>
      <c r="G72" s="144" t="s">
        <v>104</v>
      </c>
      <c r="H72" s="166">
        <v>47607</v>
      </c>
      <c r="I72" s="166">
        <v>47607</v>
      </c>
      <c r="J72" s="166"/>
      <c r="K72" s="166"/>
      <c r="L72" s="166"/>
      <c r="M72" s="166">
        <v>41882.83</v>
      </c>
      <c r="N72" s="142">
        <v>41882.83</v>
      </c>
      <c r="O72" s="142">
        <f t="shared" si="11"/>
        <v>-5724.1699999999983</v>
      </c>
      <c r="Q72" s="177">
        <v>49365</v>
      </c>
      <c r="R72" s="177">
        <v>49365</v>
      </c>
      <c r="S72" s="177"/>
      <c r="T72" s="177"/>
      <c r="U72" s="177"/>
      <c r="V72" s="177">
        <v>82700.179999999993</v>
      </c>
      <c r="W72" s="143">
        <v>82700.179999999993</v>
      </c>
      <c r="X72" s="143">
        <f t="shared" si="12"/>
        <v>33335.179999999993</v>
      </c>
      <c r="Z72" s="175">
        <v>49260</v>
      </c>
      <c r="AA72" s="175">
        <v>49260</v>
      </c>
      <c r="AB72" s="175"/>
      <c r="AC72" s="175"/>
      <c r="AD72" s="175"/>
      <c r="AE72" s="175">
        <v>47595.01</v>
      </c>
      <c r="AF72" s="175">
        <v>47595.01</v>
      </c>
      <c r="AG72" s="175">
        <f t="shared" si="13"/>
        <v>-1664.989999999998</v>
      </c>
      <c r="AI72" s="181">
        <v>49260</v>
      </c>
      <c r="AJ72" s="181">
        <v>49260</v>
      </c>
      <c r="AK72" s="173">
        <f t="shared" si="10"/>
        <v>49260</v>
      </c>
      <c r="AL72" s="173">
        <f>IFERROR(VLOOKUP(B72,[2]rptBudgetaryBudgetCrossOrganiza!$A$13323:$N$13530,13,FALSE),"0")</f>
        <v>13584.93</v>
      </c>
      <c r="AM72" s="173"/>
      <c r="AN72" s="173"/>
      <c r="AO72" s="173"/>
      <c r="AP72" s="173"/>
      <c r="AQ72" s="173">
        <f t="shared" si="4"/>
        <v>-49260</v>
      </c>
      <c r="AS72" s="143"/>
      <c r="AT72" s="143"/>
      <c r="AU72" s="143"/>
      <c r="AV72" s="143"/>
      <c r="AW72" s="143"/>
      <c r="AX72" s="143"/>
      <c r="AY72" s="143"/>
      <c r="AZ72" s="143">
        <f t="shared" si="5"/>
        <v>0</v>
      </c>
    </row>
    <row r="73" spans="1:52" x14ac:dyDescent="0.2">
      <c r="A73" s="193">
        <v>4</v>
      </c>
      <c r="B73" s="144" t="s">
        <v>223</v>
      </c>
      <c r="C73" s="194" t="s">
        <v>387</v>
      </c>
      <c r="D73" s="194" t="s">
        <v>87</v>
      </c>
      <c r="E73" s="187">
        <v>570</v>
      </c>
      <c r="F73" s="144" t="str">
        <f t="shared" si="9"/>
        <v>5100.02</v>
      </c>
      <c r="G73" s="144" t="s">
        <v>105</v>
      </c>
      <c r="H73" s="166">
        <v>106980</v>
      </c>
      <c r="I73" s="166">
        <v>106980</v>
      </c>
      <c r="J73" s="166"/>
      <c r="K73" s="166"/>
      <c r="L73" s="166"/>
      <c r="M73" s="166">
        <v>93925</v>
      </c>
      <c r="N73" s="142">
        <v>93925</v>
      </c>
      <c r="O73" s="142">
        <f t="shared" si="11"/>
        <v>-13055</v>
      </c>
      <c r="Q73" s="177">
        <v>99000</v>
      </c>
      <c r="R73" s="177">
        <v>99000</v>
      </c>
      <c r="S73" s="177"/>
      <c r="T73" s="177"/>
      <c r="U73" s="177"/>
      <c r="V73" s="177">
        <v>42302.17</v>
      </c>
      <c r="W73" s="143">
        <v>42302.17</v>
      </c>
      <c r="X73" s="143">
        <f t="shared" si="12"/>
        <v>-56697.83</v>
      </c>
      <c r="Z73" s="175">
        <v>89915</v>
      </c>
      <c r="AA73" s="175">
        <v>89915</v>
      </c>
      <c r="AB73" s="175"/>
      <c r="AC73" s="175"/>
      <c r="AD73" s="175"/>
      <c r="AE73" s="175">
        <v>86525</v>
      </c>
      <c r="AF73" s="175">
        <v>86525</v>
      </c>
      <c r="AG73" s="175">
        <f t="shared" si="13"/>
        <v>-3390</v>
      </c>
      <c r="AI73" s="181">
        <v>89915</v>
      </c>
      <c r="AJ73" s="181">
        <v>89915</v>
      </c>
      <c r="AK73" s="173">
        <f t="shared" si="10"/>
        <v>89915</v>
      </c>
      <c r="AL73" s="173">
        <f>IFERROR(VLOOKUP(B73,[2]rptBudgetaryBudgetCrossOrganiza!$A$13323:$N$13530,13,FALSE),"0")</f>
        <v>17445</v>
      </c>
      <c r="AM73" s="173"/>
      <c r="AN73" s="173"/>
      <c r="AO73" s="173"/>
      <c r="AP73" s="173"/>
      <c r="AQ73" s="173">
        <f t="shared" si="4"/>
        <v>-89915</v>
      </c>
      <c r="AS73" s="143"/>
      <c r="AT73" s="143"/>
      <c r="AU73" s="143"/>
      <c r="AV73" s="143"/>
      <c r="AW73" s="143"/>
      <c r="AX73" s="143"/>
      <c r="AY73" s="143"/>
      <c r="AZ73" s="143">
        <f t="shared" si="5"/>
        <v>0</v>
      </c>
    </row>
    <row r="74" spans="1:52" x14ac:dyDescent="0.2">
      <c r="A74" s="193">
        <v>4</v>
      </c>
      <c r="B74" s="144" t="s">
        <v>224</v>
      </c>
      <c r="C74" s="194" t="s">
        <v>387</v>
      </c>
      <c r="D74" s="194" t="s">
        <v>87</v>
      </c>
      <c r="E74" s="187">
        <v>570</v>
      </c>
      <c r="F74" s="144" t="str">
        <f t="shared" si="9"/>
        <v>5100.03</v>
      </c>
      <c r="G74" s="144" t="s">
        <v>106</v>
      </c>
      <c r="H74" s="166">
        <v>8870</v>
      </c>
      <c r="I74" s="166">
        <v>8870</v>
      </c>
      <c r="J74" s="166"/>
      <c r="K74" s="166"/>
      <c r="L74" s="166"/>
      <c r="M74" s="166">
        <v>7231.68</v>
      </c>
      <c r="N74" s="142">
        <v>7231.68</v>
      </c>
      <c r="O74" s="142">
        <f t="shared" si="11"/>
        <v>-1638.3199999999997</v>
      </c>
      <c r="Q74" s="177">
        <v>7625</v>
      </c>
      <c r="R74" s="177">
        <v>7625</v>
      </c>
      <c r="S74" s="177"/>
      <c r="T74" s="177"/>
      <c r="U74" s="177"/>
      <c r="V74" s="177">
        <v>84244.46</v>
      </c>
      <c r="W74" s="143">
        <v>84244.46</v>
      </c>
      <c r="X74" s="143">
        <f t="shared" si="12"/>
        <v>76619.460000000006</v>
      </c>
      <c r="Z74" s="175">
        <v>6950</v>
      </c>
      <c r="AA74" s="175">
        <v>6950</v>
      </c>
      <c r="AB74" s="175"/>
      <c r="AC74" s="175"/>
      <c r="AD74" s="175"/>
      <c r="AE74" s="175">
        <v>6513.21</v>
      </c>
      <c r="AF74" s="175">
        <v>6513.21</v>
      </c>
      <c r="AG74" s="175">
        <f t="shared" si="13"/>
        <v>-436.78999999999996</v>
      </c>
      <c r="AI74" s="181">
        <v>6950</v>
      </c>
      <c r="AJ74" s="181">
        <v>6950</v>
      </c>
      <c r="AK74" s="173">
        <f t="shared" si="10"/>
        <v>6950</v>
      </c>
      <c r="AL74" s="173">
        <f>IFERROR(VLOOKUP(B74,[2]rptBudgetaryBudgetCrossOrganiza!$A$13323:$N$13530,13,FALSE),"0")</f>
        <v>1727.04</v>
      </c>
      <c r="AM74" s="173"/>
      <c r="AN74" s="173"/>
      <c r="AO74" s="173"/>
      <c r="AP74" s="173"/>
      <c r="AQ74" s="173">
        <f t="shared" si="4"/>
        <v>-6950</v>
      </c>
      <c r="AS74" s="143"/>
      <c r="AT74" s="143"/>
      <c r="AU74" s="143"/>
      <c r="AV74" s="143"/>
      <c r="AW74" s="143"/>
      <c r="AX74" s="143"/>
      <c r="AY74" s="143"/>
      <c r="AZ74" s="143">
        <f t="shared" si="5"/>
        <v>0</v>
      </c>
    </row>
    <row r="75" spans="1:52" x14ac:dyDescent="0.2">
      <c r="A75" s="193">
        <v>4</v>
      </c>
      <c r="B75" s="144" t="s">
        <v>225</v>
      </c>
      <c r="C75" s="194" t="s">
        <v>387</v>
      </c>
      <c r="D75" s="194" t="s">
        <v>87</v>
      </c>
      <c r="E75" s="187">
        <v>570</v>
      </c>
      <c r="F75" s="144" t="str">
        <f t="shared" si="9"/>
        <v>5100.04</v>
      </c>
      <c r="G75" s="144" t="s">
        <v>107</v>
      </c>
      <c r="H75" s="166">
        <v>1310</v>
      </c>
      <c r="I75" s="166">
        <v>1310</v>
      </c>
      <c r="J75" s="166"/>
      <c r="K75" s="166"/>
      <c r="L75" s="166"/>
      <c r="M75" s="166">
        <v>1104.6400000000001</v>
      </c>
      <c r="N75" s="142">
        <v>1104.6400000000001</v>
      </c>
      <c r="O75" s="142">
        <f t="shared" si="11"/>
        <v>-205.3599999999999</v>
      </c>
      <c r="Q75" s="177">
        <v>1185</v>
      </c>
      <c r="R75" s="177">
        <v>1185</v>
      </c>
      <c r="S75" s="177"/>
      <c r="T75" s="177"/>
      <c r="U75" s="177"/>
      <c r="V75" s="177">
        <v>6274.76</v>
      </c>
      <c r="W75" s="143">
        <v>6274.76</v>
      </c>
      <c r="X75" s="143">
        <f t="shared" si="12"/>
        <v>5089.76</v>
      </c>
      <c r="Z75" s="175">
        <v>1075</v>
      </c>
      <c r="AA75" s="175">
        <v>1075</v>
      </c>
      <c r="AB75" s="175"/>
      <c r="AC75" s="175"/>
      <c r="AD75" s="175"/>
      <c r="AE75" s="175">
        <v>1066.8800000000001</v>
      </c>
      <c r="AF75" s="175">
        <v>1066.8800000000001</v>
      </c>
      <c r="AG75" s="175">
        <f t="shared" si="13"/>
        <v>-8.1199999999998909</v>
      </c>
      <c r="AI75" s="181">
        <v>1075</v>
      </c>
      <c r="AJ75" s="181">
        <v>1075</v>
      </c>
      <c r="AK75" s="173">
        <f t="shared" si="10"/>
        <v>1075</v>
      </c>
      <c r="AL75" s="173">
        <f>IFERROR(VLOOKUP(B75,[2]rptBudgetaryBudgetCrossOrganiza!$A$13323:$N$13530,13,FALSE),"0")</f>
        <v>294.95999999999998</v>
      </c>
      <c r="AM75" s="173"/>
      <c r="AN75" s="173"/>
      <c r="AO75" s="173"/>
      <c r="AP75" s="173"/>
      <c r="AQ75" s="173">
        <f t="shared" si="4"/>
        <v>-1075</v>
      </c>
      <c r="AS75" s="143"/>
      <c r="AT75" s="143"/>
      <c r="AU75" s="143"/>
      <c r="AV75" s="143"/>
      <c r="AW75" s="143"/>
      <c r="AX75" s="143"/>
      <c r="AY75" s="143"/>
      <c r="AZ75" s="143">
        <f t="shared" si="5"/>
        <v>0</v>
      </c>
    </row>
    <row r="76" spans="1:52" x14ac:dyDescent="0.2">
      <c r="A76" s="193">
        <v>4</v>
      </c>
      <c r="B76" s="144" t="s">
        <v>226</v>
      </c>
      <c r="C76" s="194" t="s">
        <v>387</v>
      </c>
      <c r="D76" s="194" t="s">
        <v>87</v>
      </c>
      <c r="E76" s="187">
        <v>570</v>
      </c>
      <c r="F76" s="144" t="str">
        <f t="shared" si="9"/>
        <v>5100.05</v>
      </c>
      <c r="G76" s="144" t="s">
        <v>108</v>
      </c>
      <c r="H76" s="166">
        <v>770</v>
      </c>
      <c r="I76" s="166">
        <v>770</v>
      </c>
      <c r="J76" s="166"/>
      <c r="K76" s="166"/>
      <c r="L76" s="166"/>
      <c r="M76" s="166">
        <v>704.6</v>
      </c>
      <c r="N76" s="142">
        <v>704.6</v>
      </c>
      <c r="O76" s="142">
        <f t="shared" si="11"/>
        <v>-65.399999999999977</v>
      </c>
      <c r="Q76" s="177">
        <v>725</v>
      </c>
      <c r="R76" s="177">
        <v>725</v>
      </c>
      <c r="S76" s="177"/>
      <c r="T76" s="177"/>
      <c r="U76" s="177"/>
      <c r="V76" s="177">
        <v>967.64</v>
      </c>
      <c r="W76" s="143">
        <v>967.64</v>
      </c>
      <c r="X76" s="143">
        <f t="shared" si="12"/>
        <v>242.64</v>
      </c>
      <c r="Z76" s="175">
        <v>770</v>
      </c>
      <c r="AA76" s="175">
        <v>770</v>
      </c>
      <c r="AB76" s="175"/>
      <c r="AC76" s="175"/>
      <c r="AD76" s="175"/>
      <c r="AE76" s="175">
        <v>628.17999999999995</v>
      </c>
      <c r="AF76" s="175">
        <v>628.17999999999995</v>
      </c>
      <c r="AG76" s="175">
        <f t="shared" si="13"/>
        <v>-141.82000000000005</v>
      </c>
      <c r="AI76" s="181">
        <v>770</v>
      </c>
      <c r="AJ76" s="181">
        <v>770</v>
      </c>
      <c r="AK76" s="173">
        <f t="shared" si="10"/>
        <v>770</v>
      </c>
      <c r="AL76" s="173">
        <f>IFERROR(VLOOKUP(B76,[2]rptBudgetaryBudgetCrossOrganiza!$A$13323:$N$13530,13,FALSE),"0")</f>
        <v>175.29</v>
      </c>
      <c r="AM76" s="173"/>
      <c r="AN76" s="173"/>
      <c r="AO76" s="173"/>
      <c r="AP76" s="173"/>
      <c r="AQ76" s="173">
        <f t="shared" si="4"/>
        <v>-770</v>
      </c>
      <c r="AS76" s="143"/>
      <c r="AT76" s="143"/>
      <c r="AU76" s="143"/>
      <c r="AV76" s="143"/>
      <c r="AW76" s="143"/>
      <c r="AX76" s="143"/>
      <c r="AY76" s="143"/>
      <c r="AZ76" s="143">
        <f t="shared" si="5"/>
        <v>0</v>
      </c>
    </row>
    <row r="77" spans="1:52" x14ac:dyDescent="0.2">
      <c r="A77" s="193">
        <v>4</v>
      </c>
      <c r="B77" s="144" t="s">
        <v>227</v>
      </c>
      <c r="C77" s="194" t="s">
        <v>387</v>
      </c>
      <c r="D77" s="194" t="s">
        <v>87</v>
      </c>
      <c r="E77" s="187">
        <v>570</v>
      </c>
      <c r="F77" s="144" t="str">
        <f t="shared" si="9"/>
        <v>5100.06</v>
      </c>
      <c r="G77" s="144" t="s">
        <v>109</v>
      </c>
      <c r="H77" s="166">
        <v>14430</v>
      </c>
      <c r="I77" s="166">
        <v>14430</v>
      </c>
      <c r="J77" s="166"/>
      <c r="K77" s="166"/>
      <c r="L77" s="166"/>
      <c r="M77" s="166">
        <v>14430</v>
      </c>
      <c r="N77" s="142">
        <v>14430</v>
      </c>
      <c r="O77" s="142">
        <f t="shared" si="11"/>
        <v>0</v>
      </c>
      <c r="Q77" s="177">
        <v>15230</v>
      </c>
      <c r="R77" s="177">
        <v>15230</v>
      </c>
      <c r="S77" s="177"/>
      <c r="T77" s="177"/>
      <c r="U77" s="177"/>
      <c r="V77" s="177">
        <v>587.26</v>
      </c>
      <c r="W77" s="143">
        <v>587.26</v>
      </c>
      <c r="X77" s="143">
        <f t="shared" si="12"/>
        <v>-14642.74</v>
      </c>
      <c r="Z77" s="175">
        <v>18790</v>
      </c>
      <c r="AA77" s="175">
        <v>18790</v>
      </c>
      <c r="AB77" s="175"/>
      <c r="AC77" s="175"/>
      <c r="AD77" s="175"/>
      <c r="AE77" s="175">
        <v>4697.49</v>
      </c>
      <c r="AF77" s="175">
        <v>4697.49</v>
      </c>
      <c r="AG77" s="175">
        <f t="shared" si="13"/>
        <v>-14092.51</v>
      </c>
      <c r="AI77" s="181">
        <v>18790</v>
      </c>
      <c r="AJ77" s="181">
        <v>18790</v>
      </c>
      <c r="AK77" s="173">
        <f t="shared" si="10"/>
        <v>18790</v>
      </c>
      <c r="AL77" s="173">
        <f>IFERROR(VLOOKUP(B77,[2]rptBudgetaryBudgetCrossOrganiza!$A$13323:$N$13530,13,FALSE),"0")</f>
        <v>0</v>
      </c>
      <c r="AM77" s="173"/>
      <c r="AN77" s="173"/>
      <c r="AO77" s="173"/>
      <c r="AP77" s="173"/>
      <c r="AQ77" s="173">
        <f t="shared" si="4"/>
        <v>-18790</v>
      </c>
      <c r="AS77" s="143"/>
      <c r="AT77" s="143"/>
      <c r="AU77" s="143"/>
      <c r="AV77" s="143"/>
      <c r="AW77" s="143"/>
      <c r="AX77" s="143"/>
      <c r="AY77" s="143"/>
      <c r="AZ77" s="143">
        <f t="shared" si="5"/>
        <v>0</v>
      </c>
    </row>
    <row r="78" spans="1:52" x14ac:dyDescent="0.2">
      <c r="A78" s="193">
        <v>4</v>
      </c>
      <c r="B78" s="144" t="s">
        <v>228</v>
      </c>
      <c r="C78" s="194" t="s">
        <v>387</v>
      </c>
      <c r="D78" s="194" t="s">
        <v>87</v>
      </c>
      <c r="E78" s="187">
        <v>570</v>
      </c>
      <c r="F78" s="144" t="str">
        <f t="shared" si="9"/>
        <v>5100.07</v>
      </c>
      <c r="G78" s="144" t="s">
        <v>110</v>
      </c>
      <c r="H78" s="166">
        <v>2945</v>
      </c>
      <c r="I78" s="166">
        <v>2945</v>
      </c>
      <c r="J78" s="166"/>
      <c r="K78" s="166"/>
      <c r="L78" s="166"/>
      <c r="M78" s="166">
        <v>1937.22</v>
      </c>
      <c r="N78" s="142">
        <v>1937.22</v>
      </c>
      <c r="O78" s="142">
        <f t="shared" si="11"/>
        <v>-1007.78</v>
      </c>
      <c r="Q78" s="177">
        <v>2450</v>
      </c>
      <c r="R78" s="177">
        <v>2450</v>
      </c>
      <c r="S78" s="177"/>
      <c r="T78" s="177"/>
      <c r="U78" s="177"/>
      <c r="V78" s="177">
        <v>15230</v>
      </c>
      <c r="W78" s="143">
        <v>15230</v>
      </c>
      <c r="X78" s="143">
        <f t="shared" si="12"/>
        <v>12780</v>
      </c>
      <c r="Z78" s="175">
        <v>1940</v>
      </c>
      <c r="AA78" s="175">
        <v>1940</v>
      </c>
      <c r="AB78" s="175"/>
      <c r="AC78" s="175"/>
      <c r="AD78" s="175"/>
      <c r="AE78" s="175">
        <v>1787.79</v>
      </c>
      <c r="AF78" s="175">
        <v>1787.79</v>
      </c>
      <c r="AG78" s="175">
        <f t="shared" si="13"/>
        <v>-152.21000000000004</v>
      </c>
      <c r="AI78" s="181">
        <v>1940</v>
      </c>
      <c r="AJ78" s="181">
        <v>1940</v>
      </c>
      <c r="AK78" s="173">
        <f t="shared" si="10"/>
        <v>1940</v>
      </c>
      <c r="AL78" s="173">
        <f>IFERROR(VLOOKUP(B78,[2]rptBudgetaryBudgetCrossOrganiza!$A$13323:$N$13530,13,FALSE),"0")</f>
        <v>339.27</v>
      </c>
      <c r="AM78" s="173"/>
      <c r="AN78" s="173"/>
      <c r="AO78" s="173"/>
      <c r="AP78" s="173"/>
      <c r="AQ78" s="173">
        <f t="shared" ref="AQ78:AQ143" si="14">AP78-AJ78</f>
        <v>-1940</v>
      </c>
      <c r="AS78" s="143"/>
      <c r="AT78" s="143"/>
      <c r="AU78" s="143"/>
      <c r="AV78" s="143"/>
      <c r="AW78" s="143"/>
      <c r="AX78" s="143"/>
      <c r="AY78" s="143"/>
      <c r="AZ78" s="143">
        <f t="shared" ref="AZ78:AZ143" si="15">AY78-AT78</f>
        <v>0</v>
      </c>
    </row>
    <row r="79" spans="1:52" x14ac:dyDescent="0.2">
      <c r="A79" s="193">
        <v>4</v>
      </c>
      <c r="B79" s="144" t="s">
        <v>229</v>
      </c>
      <c r="C79" s="194" t="s">
        <v>387</v>
      </c>
      <c r="D79" s="194" t="s">
        <v>87</v>
      </c>
      <c r="E79" s="187">
        <v>570</v>
      </c>
      <c r="F79" s="144" t="str">
        <f t="shared" si="9"/>
        <v>5100.08</v>
      </c>
      <c r="G79" s="144" t="s">
        <v>111</v>
      </c>
      <c r="H79" s="166">
        <v>20</v>
      </c>
      <c r="I79" s="166">
        <v>20</v>
      </c>
      <c r="J79" s="166"/>
      <c r="K79" s="166"/>
      <c r="L79" s="166"/>
      <c r="M79" s="166">
        <v>0</v>
      </c>
      <c r="N79" s="142">
        <v>0</v>
      </c>
      <c r="O79" s="142">
        <f t="shared" si="11"/>
        <v>-20</v>
      </c>
      <c r="Q79" s="177">
        <v>20</v>
      </c>
      <c r="R79" s="177">
        <v>20</v>
      </c>
      <c r="S79" s="177"/>
      <c r="T79" s="177"/>
      <c r="U79" s="177"/>
      <c r="V79" s="177">
        <v>1641.73</v>
      </c>
      <c r="W79" s="143">
        <v>1641.73</v>
      </c>
      <c r="X79" s="143">
        <f t="shared" si="12"/>
        <v>1621.73</v>
      </c>
      <c r="Z79" s="175">
        <v>0</v>
      </c>
      <c r="AA79" s="175">
        <v>0</v>
      </c>
      <c r="AB79" s="175"/>
      <c r="AC79" s="175"/>
      <c r="AD79" s="175"/>
      <c r="AE79" s="175">
        <v>0</v>
      </c>
      <c r="AF79" s="175">
        <v>0</v>
      </c>
      <c r="AG79" s="175">
        <f t="shared" si="13"/>
        <v>0</v>
      </c>
      <c r="AI79" s="181">
        <v>0</v>
      </c>
      <c r="AJ79" s="181">
        <v>0</v>
      </c>
      <c r="AK79" s="173">
        <f t="shared" si="10"/>
        <v>0</v>
      </c>
      <c r="AL79" s="173">
        <f>IFERROR(VLOOKUP(B79,[2]rptBudgetaryBudgetCrossOrganiza!$A$13323:$N$13530,13,FALSE),"0")</f>
        <v>2677.46</v>
      </c>
      <c r="AM79" s="173"/>
      <c r="AN79" s="173"/>
      <c r="AO79" s="173"/>
      <c r="AP79" s="173"/>
      <c r="AQ79" s="173">
        <f t="shared" si="14"/>
        <v>0</v>
      </c>
      <c r="AS79" s="143"/>
      <c r="AT79" s="143"/>
      <c r="AU79" s="143"/>
      <c r="AV79" s="143"/>
      <c r="AW79" s="143"/>
      <c r="AX79" s="143"/>
      <c r="AY79" s="143"/>
      <c r="AZ79" s="143">
        <f t="shared" si="15"/>
        <v>0</v>
      </c>
    </row>
    <row r="80" spans="1:52" x14ac:dyDescent="0.2">
      <c r="A80" s="193">
        <v>4</v>
      </c>
      <c r="B80" s="144" t="s">
        <v>230</v>
      </c>
      <c r="C80" s="194" t="s">
        <v>387</v>
      </c>
      <c r="D80" s="194" t="s">
        <v>87</v>
      </c>
      <c r="E80" s="187">
        <v>570</v>
      </c>
      <c r="F80" s="144" t="str">
        <f t="shared" si="9"/>
        <v>5100.09</v>
      </c>
      <c r="G80" s="144" t="s">
        <v>112</v>
      </c>
      <c r="H80" s="166">
        <v>0</v>
      </c>
      <c r="I80" s="166">
        <v>0</v>
      </c>
      <c r="J80" s="166"/>
      <c r="K80" s="166"/>
      <c r="L80" s="166"/>
      <c r="M80" s="166">
        <v>0</v>
      </c>
      <c r="N80" s="142">
        <v>0</v>
      </c>
      <c r="O80" s="142">
        <f t="shared" si="11"/>
        <v>0</v>
      </c>
      <c r="Q80" s="177">
        <v>0</v>
      </c>
      <c r="R80" s="177">
        <v>0</v>
      </c>
      <c r="S80" s="177"/>
      <c r="T80" s="177"/>
      <c r="U80" s="177"/>
      <c r="V80" s="177">
        <v>0</v>
      </c>
      <c r="W80" s="143">
        <v>0</v>
      </c>
      <c r="X80" s="143">
        <f t="shared" si="12"/>
        <v>0</v>
      </c>
      <c r="Z80" s="175">
        <v>0</v>
      </c>
      <c r="AA80" s="175">
        <v>0</v>
      </c>
      <c r="AB80" s="175"/>
      <c r="AC80" s="175"/>
      <c r="AD80" s="175"/>
      <c r="AE80" s="175">
        <v>116</v>
      </c>
      <c r="AF80" s="175">
        <v>116</v>
      </c>
      <c r="AG80" s="175">
        <f t="shared" si="13"/>
        <v>116</v>
      </c>
      <c r="AI80" s="181">
        <v>0</v>
      </c>
      <c r="AJ80" s="181">
        <v>0</v>
      </c>
      <c r="AK80" s="173">
        <f t="shared" si="10"/>
        <v>0</v>
      </c>
      <c r="AL80" s="173">
        <f>IFERROR(VLOOKUP(B80,[2]rptBudgetaryBudgetCrossOrganiza!$A$13323:$N$13530,13,FALSE),"0")</f>
        <v>0</v>
      </c>
      <c r="AM80" s="173"/>
      <c r="AN80" s="173"/>
      <c r="AO80" s="173"/>
      <c r="AP80" s="173"/>
      <c r="AQ80" s="173">
        <f t="shared" si="14"/>
        <v>0</v>
      </c>
      <c r="AS80" s="143"/>
      <c r="AT80" s="143"/>
      <c r="AU80" s="143"/>
      <c r="AV80" s="143"/>
      <c r="AW80" s="143"/>
      <c r="AX80" s="143"/>
      <c r="AY80" s="143"/>
      <c r="AZ80" s="143">
        <f t="shared" si="15"/>
        <v>0</v>
      </c>
    </row>
    <row r="81" spans="1:52" x14ac:dyDescent="0.2">
      <c r="A81" s="193">
        <v>4</v>
      </c>
      <c r="B81" s="144" t="s">
        <v>231</v>
      </c>
      <c r="C81" s="194" t="s">
        <v>387</v>
      </c>
      <c r="D81" s="194" t="s">
        <v>87</v>
      </c>
      <c r="E81" s="187">
        <v>570</v>
      </c>
      <c r="F81" s="144" t="str">
        <f t="shared" si="9"/>
        <v>5100.10</v>
      </c>
      <c r="G81" s="144" t="s">
        <v>113</v>
      </c>
      <c r="H81" s="166">
        <v>0</v>
      </c>
      <c r="I81" s="166">
        <v>0</v>
      </c>
      <c r="J81" s="166"/>
      <c r="K81" s="166"/>
      <c r="L81" s="166"/>
      <c r="M81" s="166">
        <v>0</v>
      </c>
      <c r="N81" s="142">
        <v>0</v>
      </c>
      <c r="O81" s="142">
        <f t="shared" si="11"/>
        <v>0</v>
      </c>
      <c r="Q81" s="177">
        <v>0</v>
      </c>
      <c r="R81" s="177">
        <v>0</v>
      </c>
      <c r="S81" s="177"/>
      <c r="T81" s="177"/>
      <c r="U81" s="177"/>
      <c r="V81" s="177">
        <v>23</v>
      </c>
      <c r="W81" s="143">
        <v>23</v>
      </c>
      <c r="X81" s="143">
        <f t="shared" si="12"/>
        <v>23</v>
      </c>
      <c r="Z81" s="175">
        <v>0</v>
      </c>
      <c r="AA81" s="175">
        <v>0</v>
      </c>
      <c r="AB81" s="175"/>
      <c r="AC81" s="175"/>
      <c r="AD81" s="175"/>
      <c r="AE81" s="175">
        <v>0</v>
      </c>
      <c r="AF81" s="175">
        <v>0</v>
      </c>
      <c r="AG81" s="175">
        <f t="shared" si="13"/>
        <v>0</v>
      </c>
      <c r="AI81" s="181">
        <v>0</v>
      </c>
      <c r="AJ81" s="181">
        <v>0</v>
      </c>
      <c r="AK81" s="173">
        <f t="shared" si="10"/>
        <v>0</v>
      </c>
      <c r="AL81" s="173">
        <f>IFERROR(VLOOKUP(B81,[2]rptBudgetaryBudgetCrossOrganiza!$A$13323:$N$13530,13,FALSE),"0")</f>
        <v>0</v>
      </c>
      <c r="AM81" s="173"/>
      <c r="AN81" s="173"/>
      <c r="AO81" s="173"/>
      <c r="AP81" s="173"/>
      <c r="AQ81" s="173">
        <f t="shared" si="14"/>
        <v>0</v>
      </c>
      <c r="AS81" s="143"/>
      <c r="AT81" s="143"/>
      <c r="AU81" s="143"/>
      <c r="AV81" s="143"/>
      <c r="AW81" s="143"/>
      <c r="AX81" s="143"/>
      <c r="AY81" s="143"/>
      <c r="AZ81" s="143">
        <f t="shared" si="15"/>
        <v>0</v>
      </c>
    </row>
    <row r="82" spans="1:52" x14ac:dyDescent="0.2">
      <c r="A82" s="193">
        <v>4</v>
      </c>
      <c r="B82" s="144" t="s">
        <v>232</v>
      </c>
      <c r="C82" s="194" t="s">
        <v>387</v>
      </c>
      <c r="D82" s="194" t="s">
        <v>87</v>
      </c>
      <c r="E82" s="187">
        <v>570</v>
      </c>
      <c r="F82" s="144" t="str">
        <f t="shared" si="9"/>
        <v>5100.11</v>
      </c>
      <c r="G82" s="144" t="s">
        <v>114</v>
      </c>
      <c r="H82" s="166">
        <v>7621</v>
      </c>
      <c r="I82" s="166">
        <v>7621</v>
      </c>
      <c r="J82" s="166"/>
      <c r="K82" s="166"/>
      <c r="L82" s="166"/>
      <c r="M82" s="166">
        <v>7256.61</v>
      </c>
      <c r="N82" s="142">
        <v>7256.61</v>
      </c>
      <c r="O82" s="142">
        <f t="shared" si="11"/>
        <v>-364.39000000000033</v>
      </c>
      <c r="Q82" s="177">
        <v>9390</v>
      </c>
      <c r="R82" s="177">
        <v>9390</v>
      </c>
      <c r="S82" s="177"/>
      <c r="T82" s="177"/>
      <c r="U82" s="177"/>
      <c r="V82" s="177">
        <v>0</v>
      </c>
      <c r="W82" s="143">
        <v>0</v>
      </c>
      <c r="X82" s="143">
        <f t="shared" si="12"/>
        <v>-9390</v>
      </c>
      <c r="Z82" s="175">
        <v>7790</v>
      </c>
      <c r="AA82" s="175">
        <v>7790</v>
      </c>
      <c r="AB82" s="175"/>
      <c r="AC82" s="175"/>
      <c r="AD82" s="175"/>
      <c r="AE82" s="175">
        <v>7694.79</v>
      </c>
      <c r="AF82" s="175">
        <v>7694.79</v>
      </c>
      <c r="AG82" s="175">
        <f t="shared" si="13"/>
        <v>-95.210000000000036</v>
      </c>
      <c r="AI82" s="181">
        <v>7790</v>
      </c>
      <c r="AJ82" s="181">
        <v>7790</v>
      </c>
      <c r="AK82" s="173">
        <f t="shared" si="10"/>
        <v>7790</v>
      </c>
      <c r="AL82" s="173">
        <f>IFERROR(VLOOKUP(B82,[2]rptBudgetaryBudgetCrossOrganiza!$A$13323:$N$13530,13,FALSE),"0")</f>
        <v>2625.34</v>
      </c>
      <c r="AM82" s="173"/>
      <c r="AN82" s="173"/>
      <c r="AO82" s="173"/>
      <c r="AP82" s="173"/>
      <c r="AQ82" s="173">
        <f t="shared" si="14"/>
        <v>-7790</v>
      </c>
      <c r="AS82" s="143"/>
      <c r="AT82" s="143"/>
      <c r="AU82" s="143"/>
      <c r="AV82" s="143"/>
      <c r="AW82" s="143"/>
      <c r="AX82" s="143"/>
      <c r="AY82" s="143"/>
      <c r="AZ82" s="143">
        <f t="shared" si="15"/>
        <v>0</v>
      </c>
    </row>
    <row r="83" spans="1:52" x14ac:dyDescent="0.2">
      <c r="A83" s="193">
        <v>4</v>
      </c>
      <c r="B83" s="144" t="s">
        <v>233</v>
      </c>
      <c r="C83" s="194" t="s">
        <v>387</v>
      </c>
      <c r="D83" s="194" t="s">
        <v>87</v>
      </c>
      <c r="E83" s="187">
        <v>570</v>
      </c>
      <c r="F83" s="144" t="str">
        <f t="shared" si="9"/>
        <v>5100.12</v>
      </c>
      <c r="G83" s="144" t="s">
        <v>115</v>
      </c>
      <c r="H83" s="166">
        <v>200</v>
      </c>
      <c r="I83" s="166">
        <v>200</v>
      </c>
      <c r="J83" s="166"/>
      <c r="K83" s="166"/>
      <c r="L83" s="166"/>
      <c r="M83" s="166">
        <v>0</v>
      </c>
      <c r="N83" s="142">
        <v>0</v>
      </c>
      <c r="O83" s="142">
        <f t="shared" si="11"/>
        <v>-200</v>
      </c>
      <c r="Q83" s="177">
        <v>60</v>
      </c>
      <c r="R83" s="177">
        <v>60</v>
      </c>
      <c r="S83" s="177"/>
      <c r="T83" s="177"/>
      <c r="U83" s="177"/>
      <c r="V83" s="177">
        <v>8178.17</v>
      </c>
      <c r="W83" s="143">
        <v>8178.17</v>
      </c>
      <c r="X83" s="143">
        <f t="shared" si="12"/>
        <v>8118.17</v>
      </c>
      <c r="Z83" s="175">
        <v>0</v>
      </c>
      <c r="AA83" s="175">
        <v>0</v>
      </c>
      <c r="AB83" s="175"/>
      <c r="AC83" s="175"/>
      <c r="AD83" s="175"/>
      <c r="AE83" s="175">
        <v>0</v>
      </c>
      <c r="AF83" s="175">
        <v>0</v>
      </c>
      <c r="AG83" s="175">
        <f t="shared" si="13"/>
        <v>0</v>
      </c>
      <c r="AI83" s="181">
        <v>0</v>
      </c>
      <c r="AJ83" s="181">
        <v>0</v>
      </c>
      <c r="AK83" s="173">
        <f t="shared" si="10"/>
        <v>0</v>
      </c>
      <c r="AL83" s="173">
        <f>IFERROR(VLOOKUP(B83,[2]rptBudgetaryBudgetCrossOrganiza!$A$13323:$N$13530,13,FALSE),"0")</f>
        <v>0</v>
      </c>
      <c r="AM83" s="173"/>
      <c r="AN83" s="173"/>
      <c r="AO83" s="173"/>
      <c r="AP83" s="173"/>
      <c r="AQ83" s="173">
        <f t="shared" si="14"/>
        <v>0</v>
      </c>
      <c r="AS83" s="143"/>
      <c r="AT83" s="143"/>
      <c r="AU83" s="143"/>
      <c r="AV83" s="143"/>
      <c r="AW83" s="143"/>
      <c r="AX83" s="143"/>
      <c r="AY83" s="143"/>
      <c r="AZ83" s="143">
        <f t="shared" si="15"/>
        <v>0</v>
      </c>
    </row>
    <row r="84" spans="1:52" x14ac:dyDescent="0.2">
      <c r="A84" s="193">
        <v>4</v>
      </c>
      <c r="B84" s="144" t="s">
        <v>234</v>
      </c>
      <c r="C84" s="194" t="s">
        <v>387</v>
      </c>
      <c r="D84" s="194" t="s">
        <v>87</v>
      </c>
      <c r="E84" s="187">
        <v>570</v>
      </c>
      <c r="F84" s="144" t="str">
        <f t="shared" si="9"/>
        <v>5100.13</v>
      </c>
      <c r="G84" s="144" t="s">
        <v>116</v>
      </c>
      <c r="H84" s="166">
        <v>0</v>
      </c>
      <c r="I84" s="166">
        <v>0</v>
      </c>
      <c r="J84" s="166"/>
      <c r="K84" s="166"/>
      <c r="L84" s="166"/>
      <c r="M84" s="166">
        <v>0</v>
      </c>
      <c r="N84" s="142">
        <v>0</v>
      </c>
      <c r="O84" s="142">
        <f t="shared" si="11"/>
        <v>0</v>
      </c>
      <c r="Q84" s="177">
        <v>0</v>
      </c>
      <c r="R84" s="177">
        <v>0</v>
      </c>
      <c r="S84" s="177"/>
      <c r="T84" s="177"/>
      <c r="U84" s="177"/>
      <c r="V84" s="177">
        <v>0</v>
      </c>
      <c r="W84" s="143">
        <v>0</v>
      </c>
      <c r="X84" s="143">
        <f t="shared" si="12"/>
        <v>0</v>
      </c>
      <c r="Z84" s="175">
        <v>0</v>
      </c>
      <c r="AA84" s="175">
        <v>0</v>
      </c>
      <c r="AB84" s="175"/>
      <c r="AC84" s="175"/>
      <c r="AD84" s="175"/>
      <c r="AE84" s="175">
        <v>0</v>
      </c>
      <c r="AF84" s="175">
        <v>0</v>
      </c>
      <c r="AG84" s="175">
        <f t="shared" si="13"/>
        <v>0</v>
      </c>
      <c r="AI84" s="181">
        <v>0</v>
      </c>
      <c r="AJ84" s="181">
        <v>0</v>
      </c>
      <c r="AK84" s="173">
        <f t="shared" si="10"/>
        <v>0</v>
      </c>
      <c r="AL84" s="173">
        <f>IFERROR(VLOOKUP(B84,[2]rptBudgetaryBudgetCrossOrganiza!$A$13323:$N$13530,13,FALSE),"0")</f>
        <v>0</v>
      </c>
      <c r="AM84" s="173"/>
      <c r="AN84" s="173"/>
      <c r="AO84" s="173"/>
      <c r="AP84" s="173"/>
      <c r="AQ84" s="173">
        <f t="shared" si="14"/>
        <v>0</v>
      </c>
      <c r="AS84" s="143"/>
      <c r="AT84" s="143"/>
      <c r="AU84" s="143"/>
      <c r="AV84" s="143"/>
      <c r="AW84" s="143"/>
      <c r="AX84" s="143"/>
      <c r="AY84" s="143"/>
      <c r="AZ84" s="143">
        <f t="shared" si="15"/>
        <v>0</v>
      </c>
    </row>
    <row r="85" spans="1:52" x14ac:dyDescent="0.2">
      <c r="A85" s="193">
        <v>4</v>
      </c>
      <c r="B85" s="144" t="s">
        <v>235</v>
      </c>
      <c r="C85" s="194" t="s">
        <v>387</v>
      </c>
      <c r="D85" s="194" t="s">
        <v>87</v>
      </c>
      <c r="E85" s="187">
        <v>570</v>
      </c>
      <c r="F85" s="144" t="str">
        <f t="shared" si="9"/>
        <v>5100.14</v>
      </c>
      <c r="G85" s="144" t="s">
        <v>117</v>
      </c>
      <c r="H85" s="166">
        <v>0</v>
      </c>
      <c r="I85" s="166">
        <v>0</v>
      </c>
      <c r="J85" s="166"/>
      <c r="K85" s="166"/>
      <c r="L85" s="166"/>
      <c r="M85" s="166">
        <v>0</v>
      </c>
      <c r="N85" s="142">
        <v>0</v>
      </c>
      <c r="O85" s="142">
        <f t="shared" si="11"/>
        <v>0</v>
      </c>
      <c r="Q85" s="177">
        <v>0</v>
      </c>
      <c r="R85" s="177">
        <v>0</v>
      </c>
      <c r="S85" s="177"/>
      <c r="T85" s="177"/>
      <c r="U85" s="177"/>
      <c r="V85" s="177">
        <v>0</v>
      </c>
      <c r="W85" s="143">
        <v>0</v>
      </c>
      <c r="X85" s="143">
        <f t="shared" si="12"/>
        <v>0</v>
      </c>
      <c r="Z85" s="175">
        <v>0</v>
      </c>
      <c r="AA85" s="175">
        <v>0</v>
      </c>
      <c r="AB85" s="175"/>
      <c r="AC85" s="175"/>
      <c r="AD85" s="175"/>
      <c r="AE85" s="175">
        <v>0</v>
      </c>
      <c r="AF85" s="175">
        <v>0</v>
      </c>
      <c r="AG85" s="175">
        <f t="shared" si="13"/>
        <v>0</v>
      </c>
      <c r="AI85" s="181">
        <v>0</v>
      </c>
      <c r="AJ85" s="181">
        <v>0</v>
      </c>
      <c r="AK85" s="173">
        <f t="shared" si="10"/>
        <v>0</v>
      </c>
      <c r="AL85" s="173">
        <f>IFERROR(VLOOKUP(B85,[2]rptBudgetaryBudgetCrossOrganiza!$A$13323:$N$13530,13,FALSE),"0")</f>
        <v>0</v>
      </c>
      <c r="AM85" s="173"/>
      <c r="AN85" s="173"/>
      <c r="AO85" s="173"/>
      <c r="AP85" s="173"/>
      <c r="AQ85" s="173">
        <f t="shared" si="14"/>
        <v>0</v>
      </c>
      <c r="AS85" s="143"/>
      <c r="AT85" s="143"/>
      <c r="AU85" s="143"/>
      <c r="AV85" s="143"/>
      <c r="AW85" s="143"/>
      <c r="AX85" s="143"/>
      <c r="AY85" s="143"/>
      <c r="AZ85" s="143">
        <f t="shared" si="15"/>
        <v>0</v>
      </c>
    </row>
    <row r="86" spans="1:52" x14ac:dyDescent="0.2">
      <c r="A86" s="193">
        <v>4</v>
      </c>
      <c r="B86" s="144" t="s">
        <v>236</v>
      </c>
      <c r="C86" s="194" t="s">
        <v>387</v>
      </c>
      <c r="D86" s="194" t="s">
        <v>87</v>
      </c>
      <c r="E86" s="187">
        <v>570</v>
      </c>
      <c r="F86" s="144" t="str">
        <f t="shared" si="9"/>
        <v>5100.15</v>
      </c>
      <c r="G86" s="144" t="s">
        <v>118</v>
      </c>
      <c r="H86" s="166">
        <v>7200</v>
      </c>
      <c r="I86" s="166">
        <v>7200</v>
      </c>
      <c r="J86" s="166"/>
      <c r="K86" s="166"/>
      <c r="L86" s="166"/>
      <c r="M86" s="166">
        <v>6360</v>
      </c>
      <c r="N86" s="142">
        <v>6360</v>
      </c>
      <c r="O86" s="142">
        <f t="shared" si="11"/>
        <v>-840</v>
      </c>
      <c r="Q86" s="177">
        <v>7200</v>
      </c>
      <c r="R86" s="177">
        <v>7200</v>
      </c>
      <c r="S86" s="177"/>
      <c r="T86" s="177"/>
      <c r="U86" s="177"/>
      <c r="V86" s="177">
        <v>0</v>
      </c>
      <c r="W86" s="143">
        <v>0</v>
      </c>
      <c r="X86" s="143">
        <f t="shared" si="12"/>
        <v>-7200</v>
      </c>
      <c r="Z86" s="175">
        <v>7200</v>
      </c>
      <c r="AA86" s="175">
        <v>7200</v>
      </c>
      <c r="AB86" s="175"/>
      <c r="AC86" s="175"/>
      <c r="AD86" s="175"/>
      <c r="AE86" s="175">
        <v>6540</v>
      </c>
      <c r="AF86" s="175">
        <v>6540</v>
      </c>
      <c r="AG86" s="175">
        <f t="shared" si="13"/>
        <v>-660</v>
      </c>
      <c r="AI86" s="181">
        <v>7200</v>
      </c>
      <c r="AJ86" s="181">
        <v>7200</v>
      </c>
      <c r="AK86" s="173">
        <f t="shared" si="10"/>
        <v>7200</v>
      </c>
      <c r="AL86" s="173">
        <f>IFERROR(VLOOKUP(B86,[2]rptBudgetaryBudgetCrossOrganiza!$A$13323:$N$13530,13,FALSE),"0")</f>
        <v>1800</v>
      </c>
      <c r="AM86" s="173"/>
      <c r="AN86" s="173"/>
      <c r="AO86" s="173"/>
      <c r="AP86" s="173"/>
      <c r="AQ86" s="173">
        <f t="shared" si="14"/>
        <v>-7200</v>
      </c>
      <c r="AS86" s="143"/>
      <c r="AT86" s="143"/>
      <c r="AU86" s="143"/>
      <c r="AV86" s="143"/>
      <c r="AW86" s="143"/>
      <c r="AX86" s="143"/>
      <c r="AY86" s="143"/>
      <c r="AZ86" s="143">
        <f t="shared" si="15"/>
        <v>0</v>
      </c>
    </row>
    <row r="87" spans="1:52" x14ac:dyDescent="0.2">
      <c r="A87" s="193">
        <v>4</v>
      </c>
      <c r="B87" s="144" t="s">
        <v>237</v>
      </c>
      <c r="C87" s="194" t="s">
        <v>387</v>
      </c>
      <c r="D87" s="194" t="s">
        <v>87</v>
      </c>
      <c r="E87" s="187">
        <v>570</v>
      </c>
      <c r="F87" s="144" t="str">
        <f t="shared" si="9"/>
        <v>5100.16</v>
      </c>
      <c r="G87" s="144" t="s">
        <v>119</v>
      </c>
      <c r="H87" s="166">
        <v>0</v>
      </c>
      <c r="I87" s="166">
        <v>0</v>
      </c>
      <c r="J87" s="166"/>
      <c r="K87" s="166"/>
      <c r="L87" s="166"/>
      <c r="M87" s="166">
        <v>0</v>
      </c>
      <c r="N87" s="142">
        <v>0</v>
      </c>
      <c r="O87" s="142">
        <f t="shared" si="11"/>
        <v>0</v>
      </c>
      <c r="Q87" s="177">
        <v>0</v>
      </c>
      <c r="R87" s="177">
        <v>0</v>
      </c>
      <c r="S87" s="177"/>
      <c r="T87" s="177"/>
      <c r="U87" s="177"/>
      <c r="V87" s="177">
        <v>6120</v>
      </c>
      <c r="W87" s="143">
        <v>6120</v>
      </c>
      <c r="X87" s="143">
        <f t="shared" si="12"/>
        <v>6120</v>
      </c>
      <c r="Z87" s="175">
        <v>0</v>
      </c>
      <c r="AA87" s="175">
        <v>0</v>
      </c>
      <c r="AB87" s="175"/>
      <c r="AC87" s="175"/>
      <c r="AD87" s="175"/>
      <c r="AE87" s="175">
        <v>0</v>
      </c>
      <c r="AF87" s="175">
        <v>0</v>
      </c>
      <c r="AG87" s="175">
        <f t="shared" si="13"/>
        <v>0</v>
      </c>
      <c r="AI87" s="181">
        <v>0</v>
      </c>
      <c r="AJ87" s="181">
        <v>0</v>
      </c>
      <c r="AK87" s="173">
        <f t="shared" si="10"/>
        <v>0</v>
      </c>
      <c r="AL87" s="173">
        <f>IFERROR(VLOOKUP(B87,[2]rptBudgetaryBudgetCrossOrganiza!$A$13323:$N$13530,13,FALSE),"0")</f>
        <v>0</v>
      </c>
      <c r="AM87" s="173"/>
      <c r="AN87" s="173"/>
      <c r="AO87" s="173"/>
      <c r="AP87" s="173"/>
      <c r="AQ87" s="173">
        <f t="shared" si="14"/>
        <v>0</v>
      </c>
      <c r="AS87" s="143"/>
      <c r="AT87" s="143"/>
      <c r="AU87" s="143"/>
      <c r="AV87" s="143"/>
      <c r="AW87" s="143"/>
      <c r="AX87" s="143"/>
      <c r="AY87" s="143"/>
      <c r="AZ87" s="143">
        <f t="shared" si="15"/>
        <v>0</v>
      </c>
    </row>
    <row r="88" spans="1:52" x14ac:dyDescent="0.2">
      <c r="A88" s="193">
        <v>4</v>
      </c>
      <c r="B88" s="144" t="s">
        <v>238</v>
      </c>
      <c r="C88" s="194" t="s">
        <v>387</v>
      </c>
      <c r="D88" s="194" t="s">
        <v>87</v>
      </c>
      <c r="E88" s="187">
        <v>570</v>
      </c>
      <c r="F88" s="144" t="str">
        <f t="shared" si="9"/>
        <v>5100.17</v>
      </c>
      <c r="G88" s="144" t="s">
        <v>156</v>
      </c>
      <c r="H88" s="166">
        <v>0</v>
      </c>
      <c r="I88" s="166">
        <v>0</v>
      </c>
      <c r="J88" s="166"/>
      <c r="K88" s="166"/>
      <c r="L88" s="166"/>
      <c r="M88" s="166">
        <v>7967</v>
      </c>
      <c r="N88" s="142">
        <v>7967</v>
      </c>
      <c r="O88" s="142">
        <f t="shared" si="11"/>
        <v>7967</v>
      </c>
      <c r="Q88" s="177">
        <v>12150</v>
      </c>
      <c r="R88" s="177">
        <v>12150</v>
      </c>
      <c r="S88" s="177"/>
      <c r="T88" s="177"/>
      <c r="U88" s="177"/>
      <c r="V88" s="177">
        <v>0</v>
      </c>
      <c r="W88" s="143">
        <v>0</v>
      </c>
      <c r="X88" s="143">
        <f t="shared" si="12"/>
        <v>-12150</v>
      </c>
      <c r="Z88" s="175">
        <v>16200</v>
      </c>
      <c r="AA88" s="175">
        <v>16200</v>
      </c>
      <c r="AB88" s="175"/>
      <c r="AC88" s="175"/>
      <c r="AD88" s="175"/>
      <c r="AE88" s="175">
        <v>16194</v>
      </c>
      <c r="AF88" s="175">
        <v>16194</v>
      </c>
      <c r="AG88" s="175">
        <f t="shared" si="13"/>
        <v>-6</v>
      </c>
      <c r="AI88" s="181">
        <v>16200</v>
      </c>
      <c r="AJ88" s="181">
        <v>16200</v>
      </c>
      <c r="AK88" s="173">
        <f t="shared" si="10"/>
        <v>16200</v>
      </c>
      <c r="AL88" s="173">
        <f>IFERROR(VLOOKUP(B88,[2]rptBudgetaryBudgetCrossOrganiza!$A$13323:$N$13530,13,FALSE),"0")</f>
        <v>4050</v>
      </c>
      <c r="AM88" s="173"/>
      <c r="AN88" s="173"/>
      <c r="AO88" s="173"/>
      <c r="AP88" s="173"/>
      <c r="AQ88" s="173">
        <f t="shared" si="14"/>
        <v>-16200</v>
      </c>
      <c r="AS88" s="143"/>
      <c r="AT88" s="143"/>
      <c r="AU88" s="143"/>
      <c r="AV88" s="143"/>
      <c r="AW88" s="143"/>
      <c r="AX88" s="143"/>
      <c r="AY88" s="143"/>
      <c r="AZ88" s="143">
        <f t="shared" si="15"/>
        <v>0</v>
      </c>
    </row>
    <row r="89" spans="1:52" x14ac:dyDescent="0.2">
      <c r="A89" s="193">
        <v>4</v>
      </c>
      <c r="B89" s="144" t="s">
        <v>551</v>
      </c>
      <c r="C89" s="194" t="s">
        <v>387</v>
      </c>
      <c r="D89" s="194" t="s">
        <v>87</v>
      </c>
      <c r="E89" s="187">
        <v>571</v>
      </c>
      <c r="F89" s="144" t="str">
        <f t="shared" si="9"/>
        <v>5100.98</v>
      </c>
      <c r="G89" s="144" t="s">
        <v>552</v>
      </c>
      <c r="H89" s="166"/>
      <c r="I89" s="166"/>
      <c r="J89" s="166"/>
      <c r="K89" s="166"/>
      <c r="L89" s="166"/>
      <c r="M89" s="166">
        <v>0</v>
      </c>
      <c r="N89" s="142"/>
      <c r="O89" s="142"/>
      <c r="Q89" s="177"/>
      <c r="R89" s="177"/>
      <c r="S89" s="177"/>
      <c r="T89" s="177"/>
      <c r="U89" s="177"/>
      <c r="V89" s="177"/>
      <c r="W89" s="143"/>
      <c r="X89" s="143"/>
      <c r="Z89" s="175" t="s">
        <v>160</v>
      </c>
      <c r="AA89" s="175" t="s">
        <v>160</v>
      </c>
      <c r="AB89" s="175"/>
      <c r="AC89" s="175"/>
      <c r="AD89" s="175"/>
      <c r="AE89" s="175" t="s">
        <v>160</v>
      </c>
      <c r="AF89" s="175" t="s">
        <v>160</v>
      </c>
      <c r="AG89" s="175"/>
      <c r="AI89" s="181" t="s">
        <v>160</v>
      </c>
      <c r="AJ89" s="181" t="s">
        <v>160</v>
      </c>
      <c r="AK89" s="173" t="str">
        <f t="shared" si="10"/>
        <v>0</v>
      </c>
      <c r="AL89" s="173">
        <f>IFERROR(VLOOKUP(B89,[2]rptBudgetaryBudgetCrossOrganiza!$A$13323:$N$13530,13,FALSE),"0")</f>
        <v>0</v>
      </c>
      <c r="AM89" s="173"/>
      <c r="AN89" s="173"/>
      <c r="AO89" s="173"/>
      <c r="AP89" s="173"/>
      <c r="AQ89" s="173"/>
      <c r="AS89" s="143"/>
      <c r="AT89" s="143"/>
      <c r="AU89" s="143"/>
      <c r="AV89" s="143"/>
      <c r="AW89" s="143"/>
      <c r="AX89" s="143"/>
      <c r="AY89" s="143"/>
      <c r="AZ89" s="143"/>
    </row>
    <row r="90" spans="1:52" x14ac:dyDescent="0.2">
      <c r="A90" s="193">
        <v>4</v>
      </c>
      <c r="B90" s="144" t="s">
        <v>529</v>
      </c>
      <c r="C90" s="194" t="s">
        <v>387</v>
      </c>
      <c r="D90" s="194" t="s">
        <v>87</v>
      </c>
      <c r="E90" s="187">
        <v>571</v>
      </c>
      <c r="F90" s="144" t="str">
        <f>RIGHT(B90,7)</f>
        <v>5100.99</v>
      </c>
      <c r="G90" s="144" t="s">
        <v>530</v>
      </c>
      <c r="H90" s="166">
        <v>0</v>
      </c>
      <c r="I90" s="166">
        <v>0</v>
      </c>
      <c r="J90" s="166"/>
      <c r="K90" s="166"/>
      <c r="L90" s="166"/>
      <c r="M90" s="166">
        <v>67111</v>
      </c>
      <c r="N90" s="166">
        <v>67111</v>
      </c>
      <c r="O90" s="142"/>
      <c r="Q90" s="177">
        <v>0</v>
      </c>
      <c r="R90" s="177">
        <v>0</v>
      </c>
      <c r="S90" s="177"/>
      <c r="T90" s="177"/>
      <c r="U90" s="177"/>
      <c r="V90" s="177">
        <v>12011</v>
      </c>
      <c r="W90" s="143">
        <v>12011</v>
      </c>
      <c r="X90" s="143">
        <f t="shared" si="12"/>
        <v>12011</v>
      </c>
      <c r="Z90" s="175">
        <v>0</v>
      </c>
      <c r="AA90" s="175">
        <v>0</v>
      </c>
      <c r="AB90" s="175"/>
      <c r="AC90" s="175"/>
      <c r="AD90" s="175"/>
      <c r="AE90" s="175">
        <v>0</v>
      </c>
      <c r="AF90" s="175">
        <v>0</v>
      </c>
      <c r="AG90" s="175"/>
      <c r="AI90" s="181">
        <v>0</v>
      </c>
      <c r="AJ90" s="181">
        <v>0</v>
      </c>
      <c r="AK90" s="173">
        <f t="shared" si="10"/>
        <v>0</v>
      </c>
      <c r="AL90" s="173">
        <f>IFERROR(VLOOKUP(B90,[2]rptBudgetaryBudgetCrossOrganiza!$A$13323:$N$13530,13,FALSE),"0")</f>
        <v>0</v>
      </c>
      <c r="AM90" s="173"/>
      <c r="AN90" s="173"/>
      <c r="AO90" s="173"/>
      <c r="AP90" s="173"/>
      <c r="AQ90" s="173"/>
      <c r="AS90" s="143"/>
      <c r="AT90" s="143"/>
      <c r="AU90" s="143"/>
      <c r="AV90" s="143"/>
      <c r="AW90" s="143"/>
      <c r="AX90" s="143"/>
      <c r="AY90" s="143"/>
      <c r="AZ90" s="143"/>
    </row>
    <row r="91" spans="1:52" x14ac:dyDescent="0.2">
      <c r="A91" s="193">
        <v>5</v>
      </c>
      <c r="B91" s="144" t="s">
        <v>239</v>
      </c>
      <c r="C91" s="194" t="s">
        <v>387</v>
      </c>
      <c r="D91" s="194" t="s">
        <v>87</v>
      </c>
      <c r="E91" s="187">
        <v>570</v>
      </c>
      <c r="F91" s="144" t="str">
        <f t="shared" si="9"/>
        <v>6000.01</v>
      </c>
      <c r="G91" s="144" t="s">
        <v>120</v>
      </c>
      <c r="H91" s="166">
        <v>15500</v>
      </c>
      <c r="I91" s="166">
        <v>15500</v>
      </c>
      <c r="J91" s="166"/>
      <c r="K91" s="166"/>
      <c r="L91" s="166"/>
      <c r="M91" s="166">
        <v>0</v>
      </c>
      <c r="N91" s="142">
        <v>0</v>
      </c>
      <c r="O91" s="142">
        <f t="shared" si="11"/>
        <v>-15500</v>
      </c>
      <c r="Q91" s="177">
        <v>13500</v>
      </c>
      <c r="R91" s="177">
        <v>13500</v>
      </c>
      <c r="S91" s="177"/>
      <c r="T91" s="177"/>
      <c r="U91" s="177"/>
      <c r="V91" s="177">
        <v>56441</v>
      </c>
      <c r="W91" s="143">
        <v>56441</v>
      </c>
      <c r="X91" s="143">
        <f t="shared" si="12"/>
        <v>42941</v>
      </c>
      <c r="Z91" s="175">
        <v>18000</v>
      </c>
      <c r="AA91" s="175">
        <v>11955</v>
      </c>
      <c r="AB91" s="175"/>
      <c r="AC91" s="175"/>
      <c r="AD91" s="175"/>
      <c r="AE91" s="175">
        <v>7352.03</v>
      </c>
      <c r="AF91" s="175">
        <v>7352.03</v>
      </c>
      <c r="AG91" s="175">
        <f t="shared" si="13"/>
        <v>-4602.97</v>
      </c>
      <c r="AI91" s="181">
        <v>18000</v>
      </c>
      <c r="AJ91" s="181">
        <f>24045+625702</f>
        <v>649747</v>
      </c>
      <c r="AK91" s="217">
        <f>1229045-650000</f>
        <v>579045</v>
      </c>
      <c r="AL91" s="173">
        <f>IFERROR(VLOOKUP(B91,[2]rptBudgetaryBudgetCrossOrganiza!$A$13323:$N$13530,13,FALSE),"0")</f>
        <v>326</v>
      </c>
      <c r="AM91" s="173"/>
      <c r="AN91" s="173"/>
      <c r="AO91" s="173"/>
      <c r="AP91" s="173"/>
      <c r="AQ91" s="173">
        <f t="shared" si="14"/>
        <v>-649747</v>
      </c>
      <c r="AS91" s="143"/>
      <c r="AT91" s="143"/>
      <c r="AU91" s="143"/>
      <c r="AV91" s="143"/>
      <c r="AW91" s="143"/>
      <c r="AX91" s="143"/>
      <c r="AY91" s="143"/>
      <c r="AZ91" s="143">
        <f t="shared" si="15"/>
        <v>0</v>
      </c>
    </row>
    <row r="92" spans="1:52" x14ac:dyDescent="0.2">
      <c r="A92" s="193">
        <v>5</v>
      </c>
      <c r="B92" s="144" t="s">
        <v>240</v>
      </c>
      <c r="C92" s="194" t="s">
        <v>387</v>
      </c>
      <c r="D92" s="194" t="s">
        <v>87</v>
      </c>
      <c r="E92" s="187">
        <v>570</v>
      </c>
      <c r="F92" s="144" t="str">
        <f t="shared" si="9"/>
        <v>6000.24</v>
      </c>
      <c r="G92" s="144" t="s">
        <v>364</v>
      </c>
      <c r="H92" s="166">
        <v>0</v>
      </c>
      <c r="I92" s="166">
        <v>0</v>
      </c>
      <c r="J92" s="166"/>
      <c r="K92" s="166"/>
      <c r="L92" s="166"/>
      <c r="M92" s="166">
        <v>0</v>
      </c>
      <c r="N92" s="142">
        <v>0</v>
      </c>
      <c r="O92" s="142">
        <f t="shared" si="11"/>
        <v>0</v>
      </c>
      <c r="Q92" s="177">
        <v>0</v>
      </c>
      <c r="R92" s="177">
        <v>0</v>
      </c>
      <c r="S92" s="177"/>
      <c r="T92" s="177"/>
      <c r="U92" s="177"/>
      <c r="V92" s="177">
        <v>4434.42</v>
      </c>
      <c r="W92" s="143">
        <v>4434.42</v>
      </c>
      <c r="X92" s="143">
        <f t="shared" si="12"/>
        <v>4434.42</v>
      </c>
      <c r="Z92" s="175">
        <v>0</v>
      </c>
      <c r="AA92" s="175">
        <v>0</v>
      </c>
      <c r="AB92" s="175"/>
      <c r="AC92" s="175"/>
      <c r="AD92" s="175"/>
      <c r="AE92" s="175">
        <v>0</v>
      </c>
      <c r="AF92" s="175">
        <v>0</v>
      </c>
      <c r="AG92" s="175">
        <f t="shared" si="13"/>
        <v>0</v>
      </c>
      <c r="AI92" s="181">
        <v>0</v>
      </c>
      <c r="AJ92" s="181">
        <v>0</v>
      </c>
      <c r="AK92" s="173">
        <f t="shared" si="10"/>
        <v>0</v>
      </c>
      <c r="AL92" s="173">
        <f>IFERROR(VLOOKUP(B92,[2]rptBudgetaryBudgetCrossOrganiza!$A$13323:$N$13530,13,FALSE),"0")</f>
        <v>0</v>
      </c>
      <c r="AM92" s="173"/>
      <c r="AN92" s="173"/>
      <c r="AO92" s="173"/>
      <c r="AP92" s="173"/>
      <c r="AQ92" s="173">
        <f t="shared" si="14"/>
        <v>0</v>
      </c>
      <c r="AS92" s="143"/>
      <c r="AT92" s="143"/>
      <c r="AU92" s="143"/>
      <c r="AV92" s="143"/>
      <c r="AW92" s="143"/>
      <c r="AX92" s="143"/>
      <c r="AY92" s="143"/>
      <c r="AZ92" s="143">
        <f t="shared" si="15"/>
        <v>0</v>
      </c>
    </row>
    <row r="93" spans="1:52" x14ac:dyDescent="0.2">
      <c r="A93" s="193">
        <v>6</v>
      </c>
      <c r="B93" s="144" t="s">
        <v>241</v>
      </c>
      <c r="C93" s="194" t="s">
        <v>387</v>
      </c>
      <c r="D93" s="194" t="s">
        <v>87</v>
      </c>
      <c r="E93" s="187">
        <v>570</v>
      </c>
      <c r="F93" s="144" t="str">
        <f t="shared" si="9"/>
        <v>6100.01</v>
      </c>
      <c r="G93" s="144" t="s">
        <v>121</v>
      </c>
      <c r="H93" s="166">
        <v>10250</v>
      </c>
      <c r="I93" s="166">
        <v>10250</v>
      </c>
      <c r="J93" s="166"/>
      <c r="K93" s="166"/>
      <c r="L93" s="166"/>
      <c r="M93" s="166">
        <v>8091.52</v>
      </c>
      <c r="N93" s="142">
        <v>8091.52</v>
      </c>
      <c r="O93" s="142">
        <f t="shared" si="11"/>
        <v>-2158.4799999999996</v>
      </c>
      <c r="Q93" s="177">
        <v>10000</v>
      </c>
      <c r="R93" s="177">
        <v>10000</v>
      </c>
      <c r="S93" s="177"/>
      <c r="T93" s="177"/>
      <c r="U93" s="177"/>
      <c r="V93" s="177">
        <v>0</v>
      </c>
      <c r="W93" s="143">
        <v>0</v>
      </c>
      <c r="X93" s="143">
        <f t="shared" si="12"/>
        <v>-10000</v>
      </c>
      <c r="Z93" s="175">
        <v>9000</v>
      </c>
      <c r="AA93" s="175">
        <v>9000</v>
      </c>
      <c r="AB93" s="175"/>
      <c r="AC93" s="175"/>
      <c r="AD93" s="175"/>
      <c r="AE93" s="175">
        <v>6725.13</v>
      </c>
      <c r="AF93" s="175">
        <v>6725.13</v>
      </c>
      <c r="AG93" s="175">
        <f t="shared" si="13"/>
        <v>-2274.87</v>
      </c>
      <c r="AI93" s="181">
        <v>9000</v>
      </c>
      <c r="AJ93" s="181">
        <v>9000</v>
      </c>
      <c r="AK93" s="173">
        <f t="shared" si="10"/>
        <v>9000</v>
      </c>
      <c r="AL93" s="173">
        <f>IFERROR(VLOOKUP(B93,[2]rptBudgetaryBudgetCrossOrganiza!$A$13323:$N$13530,13,FALSE),"0")</f>
        <v>2679.89</v>
      </c>
      <c r="AM93" s="173"/>
      <c r="AN93" s="173"/>
      <c r="AO93" s="173"/>
      <c r="AP93" s="173"/>
      <c r="AQ93" s="173">
        <f t="shared" si="14"/>
        <v>-9000</v>
      </c>
      <c r="AS93" s="143"/>
      <c r="AT93" s="143"/>
      <c r="AU93" s="143"/>
      <c r="AV93" s="143"/>
      <c r="AW93" s="143"/>
      <c r="AX93" s="143"/>
      <c r="AY93" s="143"/>
      <c r="AZ93" s="143">
        <f t="shared" si="15"/>
        <v>0</v>
      </c>
    </row>
    <row r="94" spans="1:52" x14ac:dyDescent="0.2">
      <c r="A94" s="193">
        <v>6</v>
      </c>
      <c r="B94" s="144" t="s">
        <v>242</v>
      </c>
      <c r="C94" s="194" t="s">
        <v>387</v>
      </c>
      <c r="D94" s="194" t="s">
        <v>87</v>
      </c>
      <c r="E94" s="187">
        <v>570</v>
      </c>
      <c r="F94" s="144" t="str">
        <f t="shared" si="9"/>
        <v>6100.02</v>
      </c>
      <c r="G94" s="144" t="s">
        <v>365</v>
      </c>
      <c r="H94" s="166">
        <v>14090</v>
      </c>
      <c r="I94" s="166">
        <v>14090</v>
      </c>
      <c r="J94" s="166"/>
      <c r="K94" s="166"/>
      <c r="L94" s="166"/>
      <c r="M94" s="166">
        <v>16524.43</v>
      </c>
      <c r="N94" s="142">
        <v>16524.43</v>
      </c>
      <c r="O94" s="142">
        <f t="shared" si="11"/>
        <v>2434.4300000000003</v>
      </c>
      <c r="Q94" s="177">
        <v>14125</v>
      </c>
      <c r="R94" s="177">
        <v>14125</v>
      </c>
      <c r="S94" s="177"/>
      <c r="T94" s="177"/>
      <c r="U94" s="177"/>
      <c r="V94" s="177">
        <v>8566.57</v>
      </c>
      <c r="W94" s="143">
        <v>8566.57</v>
      </c>
      <c r="X94" s="143">
        <f t="shared" si="12"/>
        <v>-5558.43</v>
      </c>
      <c r="Z94" s="175">
        <v>22900</v>
      </c>
      <c r="AA94" s="175">
        <v>22900</v>
      </c>
      <c r="AB94" s="175"/>
      <c r="AC94" s="175"/>
      <c r="AD94" s="175"/>
      <c r="AE94" s="175">
        <v>21698.85</v>
      </c>
      <c r="AF94" s="175">
        <v>21698.85</v>
      </c>
      <c r="AG94" s="175">
        <f t="shared" si="13"/>
        <v>-1201.1500000000015</v>
      </c>
      <c r="AI94" s="181">
        <v>22900</v>
      </c>
      <c r="AJ94" s="181">
        <v>22900</v>
      </c>
      <c r="AK94" s="173">
        <f t="shared" si="10"/>
        <v>22900</v>
      </c>
      <c r="AL94" s="173">
        <f>IFERROR(VLOOKUP(B94,[2]rptBudgetaryBudgetCrossOrganiza!$A$13323:$N$13530,13,FALSE),"0")</f>
        <v>3925.94</v>
      </c>
      <c r="AM94" s="173"/>
      <c r="AN94" s="173"/>
      <c r="AO94" s="173"/>
      <c r="AP94" s="173"/>
      <c r="AQ94" s="173">
        <f t="shared" si="14"/>
        <v>-22900</v>
      </c>
      <c r="AS94" s="143"/>
      <c r="AT94" s="143"/>
      <c r="AU94" s="143"/>
      <c r="AV94" s="143"/>
      <c r="AW94" s="143"/>
      <c r="AX94" s="143"/>
      <c r="AY94" s="143"/>
      <c r="AZ94" s="143">
        <f t="shared" si="15"/>
        <v>0</v>
      </c>
    </row>
    <row r="95" spans="1:52" x14ac:dyDescent="0.2">
      <c r="A95" s="193">
        <v>6</v>
      </c>
      <c r="B95" s="144" t="s">
        <v>243</v>
      </c>
      <c r="C95" s="194" t="s">
        <v>387</v>
      </c>
      <c r="D95" s="194" t="s">
        <v>87</v>
      </c>
      <c r="E95" s="187">
        <v>570</v>
      </c>
      <c r="F95" s="144" t="str">
        <f t="shared" ref="F95:F158" si="16">RIGHT(B95,7)</f>
        <v>6100.03</v>
      </c>
      <c r="G95" s="144" t="s">
        <v>366</v>
      </c>
      <c r="H95" s="166">
        <v>43600</v>
      </c>
      <c r="I95" s="166">
        <v>43600</v>
      </c>
      <c r="J95" s="166"/>
      <c r="K95" s="166"/>
      <c r="L95" s="166"/>
      <c r="M95" s="166">
        <v>23511.59</v>
      </c>
      <c r="N95" s="142">
        <v>23511.59</v>
      </c>
      <c r="O95" s="142">
        <f t="shared" si="11"/>
        <v>-20088.41</v>
      </c>
      <c r="Q95" s="177">
        <v>40600</v>
      </c>
      <c r="R95" s="177">
        <v>40600</v>
      </c>
      <c r="S95" s="177"/>
      <c r="T95" s="177"/>
      <c r="U95" s="177"/>
      <c r="V95" s="177">
        <v>20529.490000000002</v>
      </c>
      <c r="W95" s="143">
        <v>20529.490000000002</v>
      </c>
      <c r="X95" s="143">
        <f t="shared" si="12"/>
        <v>-20070.509999999998</v>
      </c>
      <c r="Z95" s="175">
        <v>42000</v>
      </c>
      <c r="AA95" s="175">
        <v>42000</v>
      </c>
      <c r="AB95" s="175"/>
      <c r="AC95" s="175"/>
      <c r="AD95" s="175"/>
      <c r="AE95" s="175">
        <v>49222.94</v>
      </c>
      <c r="AF95" s="175">
        <v>49222.94</v>
      </c>
      <c r="AG95" s="175">
        <f t="shared" si="13"/>
        <v>7222.9400000000023</v>
      </c>
      <c r="AI95" s="181">
        <v>42000</v>
      </c>
      <c r="AJ95" s="181">
        <v>42000</v>
      </c>
      <c r="AK95" s="217">
        <v>85000</v>
      </c>
      <c r="AL95" s="173">
        <f>IFERROR(VLOOKUP(B95,[2]rptBudgetaryBudgetCrossOrganiza!$A$13323:$N$13530,13,FALSE),"0")</f>
        <v>14148.06</v>
      </c>
      <c r="AM95" s="173"/>
      <c r="AN95" s="173"/>
      <c r="AO95" s="173"/>
      <c r="AP95" s="173"/>
      <c r="AQ95" s="173">
        <f t="shared" si="14"/>
        <v>-42000</v>
      </c>
      <c r="AS95" s="143"/>
      <c r="AT95" s="143"/>
      <c r="AU95" s="143"/>
      <c r="AV95" s="143"/>
      <c r="AW95" s="143"/>
      <c r="AX95" s="143"/>
      <c r="AY95" s="143"/>
      <c r="AZ95" s="143">
        <f t="shared" si="15"/>
        <v>0</v>
      </c>
    </row>
    <row r="96" spans="1:52" x14ac:dyDescent="0.2">
      <c r="A96" s="193">
        <v>6</v>
      </c>
      <c r="B96" s="144" t="s">
        <v>244</v>
      </c>
      <c r="C96" s="194" t="s">
        <v>387</v>
      </c>
      <c r="D96" s="194" t="s">
        <v>87</v>
      </c>
      <c r="E96" s="187">
        <v>570</v>
      </c>
      <c r="F96" s="144" t="str">
        <f t="shared" si="16"/>
        <v>6200.01</v>
      </c>
      <c r="G96" s="144" t="s">
        <v>367</v>
      </c>
      <c r="H96" s="166">
        <v>1000</v>
      </c>
      <c r="I96" s="166">
        <v>1000</v>
      </c>
      <c r="J96" s="166"/>
      <c r="K96" s="166"/>
      <c r="L96" s="166"/>
      <c r="M96" s="166">
        <v>1074.19</v>
      </c>
      <c r="N96" s="142">
        <v>1074.19</v>
      </c>
      <c r="O96" s="142">
        <f t="shared" si="11"/>
        <v>74.190000000000055</v>
      </c>
      <c r="Q96" s="177">
        <v>2000</v>
      </c>
      <c r="R96" s="177">
        <v>2000</v>
      </c>
      <c r="S96" s="177"/>
      <c r="T96" s="177"/>
      <c r="U96" s="177"/>
      <c r="V96" s="177">
        <v>33476.36</v>
      </c>
      <c r="W96" s="143">
        <v>33476.36</v>
      </c>
      <c r="X96" s="143">
        <f t="shared" si="12"/>
        <v>31476.36</v>
      </c>
      <c r="Z96" s="175">
        <v>2000</v>
      </c>
      <c r="AA96" s="175">
        <v>2000</v>
      </c>
      <c r="AB96" s="175"/>
      <c r="AC96" s="175"/>
      <c r="AD96" s="175"/>
      <c r="AE96" s="175">
        <v>2320.4699999999998</v>
      </c>
      <c r="AF96" s="175">
        <v>2320.4699999999998</v>
      </c>
      <c r="AG96" s="175">
        <f t="shared" si="13"/>
        <v>320.4699999999998</v>
      </c>
      <c r="AI96" s="181">
        <v>2000</v>
      </c>
      <c r="AJ96" s="181">
        <v>2000</v>
      </c>
      <c r="AK96" s="173">
        <f t="shared" si="10"/>
        <v>2000</v>
      </c>
      <c r="AL96" s="173">
        <f>IFERROR(VLOOKUP(B96,[2]rptBudgetaryBudgetCrossOrganiza!$A$13323:$N$13530,13,FALSE),"0")</f>
        <v>431.25</v>
      </c>
      <c r="AM96" s="173"/>
      <c r="AN96" s="173"/>
      <c r="AO96" s="173"/>
      <c r="AP96" s="173"/>
      <c r="AQ96" s="173">
        <f t="shared" si="14"/>
        <v>-2000</v>
      </c>
      <c r="AS96" s="143"/>
      <c r="AT96" s="143"/>
      <c r="AU96" s="143"/>
      <c r="AV96" s="143"/>
      <c r="AW96" s="143"/>
      <c r="AX96" s="143"/>
      <c r="AY96" s="143"/>
      <c r="AZ96" s="143">
        <f t="shared" si="15"/>
        <v>0</v>
      </c>
    </row>
    <row r="97" spans="1:52" x14ac:dyDescent="0.2">
      <c r="A97" s="193">
        <v>6</v>
      </c>
      <c r="B97" s="144" t="s">
        <v>245</v>
      </c>
      <c r="C97" s="194" t="s">
        <v>387</v>
      </c>
      <c r="D97" s="194" t="s">
        <v>87</v>
      </c>
      <c r="E97" s="187">
        <v>570</v>
      </c>
      <c r="F97" s="144" t="str">
        <f t="shared" si="16"/>
        <v>6200.02</v>
      </c>
      <c r="G97" s="144" t="s">
        <v>122</v>
      </c>
      <c r="H97" s="166">
        <v>15000</v>
      </c>
      <c r="I97" s="166">
        <v>15000</v>
      </c>
      <c r="J97" s="166"/>
      <c r="K97" s="166"/>
      <c r="L97" s="166"/>
      <c r="M97" s="166">
        <v>14201.73</v>
      </c>
      <c r="N97" s="142">
        <v>14201.73</v>
      </c>
      <c r="O97" s="142">
        <f t="shared" si="11"/>
        <v>-798.27000000000044</v>
      </c>
      <c r="Q97" s="177">
        <v>23400</v>
      </c>
      <c r="R97" s="177">
        <v>23400</v>
      </c>
      <c r="S97" s="177"/>
      <c r="T97" s="177"/>
      <c r="U97" s="177"/>
      <c r="V97" s="177">
        <v>1489</v>
      </c>
      <c r="W97" s="143">
        <v>1489</v>
      </c>
      <c r="X97" s="143">
        <f t="shared" si="12"/>
        <v>-21911</v>
      </c>
      <c r="Z97" s="175">
        <v>23400</v>
      </c>
      <c r="AA97" s="175">
        <v>22000</v>
      </c>
      <c r="AB97" s="175"/>
      <c r="AC97" s="175"/>
      <c r="AD97" s="175"/>
      <c r="AE97" s="175">
        <v>34556.61</v>
      </c>
      <c r="AF97" s="175">
        <v>34556.61</v>
      </c>
      <c r="AG97" s="175">
        <f t="shared" si="13"/>
        <v>12556.61</v>
      </c>
      <c r="AI97" s="181">
        <v>23400</v>
      </c>
      <c r="AJ97" s="181">
        <v>23400</v>
      </c>
      <c r="AK97" s="217">
        <v>30000</v>
      </c>
      <c r="AL97" s="173">
        <f>IFERROR(VLOOKUP(B97,[2]rptBudgetaryBudgetCrossOrganiza!$A$13323:$N$13530,13,FALSE),"0")</f>
        <v>9760.7900000000009</v>
      </c>
      <c r="AM97" s="173"/>
      <c r="AN97" s="173"/>
      <c r="AO97" s="173"/>
      <c r="AP97" s="173"/>
      <c r="AQ97" s="173">
        <f t="shared" si="14"/>
        <v>-23400</v>
      </c>
      <c r="AS97" s="143"/>
      <c r="AT97" s="143"/>
      <c r="AU97" s="143"/>
      <c r="AV97" s="143"/>
      <c r="AW97" s="143"/>
      <c r="AX97" s="143"/>
      <c r="AY97" s="143"/>
      <c r="AZ97" s="143">
        <f t="shared" si="15"/>
        <v>0</v>
      </c>
    </row>
    <row r="98" spans="1:52" collapsed="1" x14ac:dyDescent="0.2">
      <c r="A98" s="193">
        <v>6</v>
      </c>
      <c r="B98" s="144" t="s">
        <v>246</v>
      </c>
      <c r="C98" s="194" t="s">
        <v>387</v>
      </c>
      <c r="D98" s="194" t="s">
        <v>87</v>
      </c>
      <c r="E98" s="187">
        <v>570</v>
      </c>
      <c r="F98" s="144" t="str">
        <f t="shared" si="16"/>
        <v>6200.03</v>
      </c>
      <c r="G98" s="144" t="s">
        <v>123</v>
      </c>
      <c r="H98" s="166">
        <v>0</v>
      </c>
      <c r="I98" s="166">
        <v>0</v>
      </c>
      <c r="J98" s="166"/>
      <c r="K98" s="166"/>
      <c r="L98" s="166"/>
      <c r="M98" s="166">
        <v>0</v>
      </c>
      <c r="N98" s="142">
        <v>0</v>
      </c>
      <c r="O98" s="142">
        <f t="shared" si="11"/>
        <v>0</v>
      </c>
      <c r="Q98" s="177">
        <v>0</v>
      </c>
      <c r="R98" s="177">
        <v>0</v>
      </c>
      <c r="S98" s="177"/>
      <c r="T98" s="177"/>
      <c r="U98" s="177"/>
      <c r="V98" s="177">
        <v>12093.22</v>
      </c>
      <c r="W98" s="143">
        <v>12093.22</v>
      </c>
      <c r="X98" s="143">
        <f t="shared" si="12"/>
        <v>12093.22</v>
      </c>
      <c r="Z98" s="175">
        <v>0</v>
      </c>
      <c r="AA98" s="175">
        <v>0</v>
      </c>
      <c r="AB98" s="175"/>
      <c r="AC98" s="175"/>
      <c r="AD98" s="175"/>
      <c r="AE98" s="175">
        <v>0</v>
      </c>
      <c r="AF98" s="175">
        <v>0</v>
      </c>
      <c r="AG98" s="175">
        <f t="shared" si="13"/>
        <v>0</v>
      </c>
      <c r="AI98" s="181">
        <v>0</v>
      </c>
      <c r="AJ98" s="181">
        <v>0</v>
      </c>
      <c r="AK98" s="173">
        <f t="shared" si="10"/>
        <v>0</v>
      </c>
      <c r="AL98" s="173">
        <f>IFERROR(VLOOKUP(B98,[2]rptBudgetaryBudgetCrossOrganiza!$A$13323:$N$13530,13,FALSE),"0")</f>
        <v>0</v>
      </c>
      <c r="AM98" s="173"/>
      <c r="AN98" s="173"/>
      <c r="AO98" s="173"/>
      <c r="AP98" s="173"/>
      <c r="AQ98" s="173">
        <f t="shared" si="14"/>
        <v>0</v>
      </c>
      <c r="AS98" s="143"/>
      <c r="AT98" s="143"/>
      <c r="AU98" s="143"/>
      <c r="AV98" s="143"/>
      <c r="AW98" s="143"/>
      <c r="AX98" s="143"/>
      <c r="AY98" s="143"/>
      <c r="AZ98" s="143">
        <f t="shared" si="15"/>
        <v>0</v>
      </c>
    </row>
    <row r="99" spans="1:52" x14ac:dyDescent="0.2">
      <c r="A99" s="193">
        <v>6</v>
      </c>
      <c r="B99" s="144" t="s">
        <v>247</v>
      </c>
      <c r="C99" s="194" t="s">
        <v>387</v>
      </c>
      <c r="D99" s="194" t="s">
        <v>87</v>
      </c>
      <c r="E99" s="187">
        <v>570</v>
      </c>
      <c r="F99" s="144" t="str">
        <f t="shared" si="16"/>
        <v>6200.04</v>
      </c>
      <c r="G99" s="144" t="s">
        <v>368</v>
      </c>
      <c r="H99" s="166">
        <v>500</v>
      </c>
      <c r="I99" s="166">
        <v>500</v>
      </c>
      <c r="J99" s="166"/>
      <c r="K99" s="166"/>
      <c r="L99" s="166"/>
      <c r="M99" s="166">
        <v>350.66</v>
      </c>
      <c r="N99" s="142">
        <v>350.66</v>
      </c>
      <c r="O99" s="142">
        <f t="shared" si="11"/>
        <v>-149.33999999999997</v>
      </c>
      <c r="Q99" s="177">
        <v>450</v>
      </c>
      <c r="R99" s="177">
        <v>450</v>
      </c>
      <c r="S99" s="177"/>
      <c r="T99" s="177"/>
      <c r="U99" s="177"/>
      <c r="V99" s="177">
        <v>0</v>
      </c>
      <c r="W99" s="143">
        <v>0</v>
      </c>
      <c r="X99" s="143">
        <f t="shared" si="12"/>
        <v>-450</v>
      </c>
      <c r="Z99" s="175">
        <v>400</v>
      </c>
      <c r="AA99" s="175">
        <v>400</v>
      </c>
      <c r="AB99" s="175"/>
      <c r="AC99" s="175"/>
      <c r="AD99" s="175"/>
      <c r="AE99" s="175">
        <v>0</v>
      </c>
      <c r="AF99" s="175">
        <v>0</v>
      </c>
      <c r="AG99" s="175">
        <f t="shared" si="13"/>
        <v>-400</v>
      </c>
      <c r="AI99" s="181">
        <v>400</v>
      </c>
      <c r="AJ99" s="181">
        <v>400</v>
      </c>
      <c r="AK99" s="173">
        <f t="shared" si="10"/>
        <v>400</v>
      </c>
      <c r="AL99" s="173">
        <f>IFERROR(VLOOKUP(B99,[2]rptBudgetaryBudgetCrossOrganiza!$A$13323:$N$13530,13,FALSE),"0")</f>
        <v>0</v>
      </c>
      <c r="AM99" s="173"/>
      <c r="AN99" s="173"/>
      <c r="AO99" s="173"/>
      <c r="AP99" s="173"/>
      <c r="AQ99" s="173">
        <f t="shared" si="14"/>
        <v>-400</v>
      </c>
      <c r="AS99" s="143"/>
      <c r="AT99" s="143"/>
      <c r="AU99" s="143"/>
      <c r="AV99" s="143"/>
      <c r="AW99" s="143"/>
      <c r="AX99" s="143"/>
      <c r="AY99" s="143"/>
      <c r="AZ99" s="143">
        <f t="shared" si="15"/>
        <v>0</v>
      </c>
    </row>
    <row r="100" spans="1:52" x14ac:dyDescent="0.2">
      <c r="A100" s="193">
        <v>6</v>
      </c>
      <c r="B100" s="144" t="s">
        <v>248</v>
      </c>
      <c r="C100" s="194" t="s">
        <v>387</v>
      </c>
      <c r="D100" s="194" t="s">
        <v>87</v>
      </c>
      <c r="E100" s="187">
        <v>570</v>
      </c>
      <c r="F100" s="144" t="str">
        <f t="shared" si="16"/>
        <v>6200.05</v>
      </c>
      <c r="G100" s="144" t="s">
        <v>124</v>
      </c>
      <c r="H100" s="166">
        <v>500</v>
      </c>
      <c r="I100" s="166">
        <v>500</v>
      </c>
      <c r="J100" s="166"/>
      <c r="K100" s="166"/>
      <c r="L100" s="166"/>
      <c r="M100" s="166">
        <v>335.69</v>
      </c>
      <c r="N100" s="142">
        <v>335.69</v>
      </c>
      <c r="O100" s="142">
        <f t="shared" si="11"/>
        <v>-164.31</v>
      </c>
      <c r="Q100" s="177">
        <v>500</v>
      </c>
      <c r="R100" s="177">
        <v>500</v>
      </c>
      <c r="S100" s="177"/>
      <c r="T100" s="177"/>
      <c r="U100" s="177"/>
      <c r="V100" s="177">
        <v>195.07</v>
      </c>
      <c r="W100" s="143">
        <v>195.07</v>
      </c>
      <c r="X100" s="143">
        <f t="shared" si="12"/>
        <v>-304.93</v>
      </c>
      <c r="Z100" s="175">
        <v>500</v>
      </c>
      <c r="AA100" s="175">
        <v>500</v>
      </c>
      <c r="AB100" s="175"/>
      <c r="AC100" s="175"/>
      <c r="AD100" s="175"/>
      <c r="AE100" s="175">
        <v>127.63</v>
      </c>
      <c r="AF100" s="175">
        <v>127.63</v>
      </c>
      <c r="AG100" s="175">
        <f t="shared" si="13"/>
        <v>-372.37</v>
      </c>
      <c r="AI100" s="181">
        <v>500</v>
      </c>
      <c r="AJ100" s="181">
        <v>500</v>
      </c>
      <c r="AK100" s="173">
        <f t="shared" si="10"/>
        <v>500</v>
      </c>
      <c r="AL100" s="173">
        <f>IFERROR(VLOOKUP(B100,[2]rptBudgetaryBudgetCrossOrganiza!$A$13323:$N$13530,13,FALSE),"0")</f>
        <v>0</v>
      </c>
      <c r="AM100" s="173"/>
      <c r="AN100" s="173"/>
      <c r="AO100" s="173"/>
      <c r="AP100" s="173"/>
      <c r="AQ100" s="173">
        <f t="shared" si="14"/>
        <v>-500</v>
      </c>
      <c r="AS100" s="143"/>
      <c r="AT100" s="143"/>
      <c r="AU100" s="143"/>
      <c r="AV100" s="143"/>
      <c r="AW100" s="143"/>
      <c r="AX100" s="143"/>
      <c r="AY100" s="143"/>
      <c r="AZ100" s="143">
        <f t="shared" si="15"/>
        <v>0</v>
      </c>
    </row>
    <row r="101" spans="1:52" x14ac:dyDescent="0.2">
      <c r="A101" s="193">
        <v>6</v>
      </c>
      <c r="B101" s="144" t="s">
        <v>249</v>
      </c>
      <c r="C101" s="194" t="s">
        <v>387</v>
      </c>
      <c r="D101" s="194" t="s">
        <v>87</v>
      </c>
      <c r="E101" s="187">
        <v>570</v>
      </c>
      <c r="F101" s="144" t="str">
        <f t="shared" si="16"/>
        <v>6200.09</v>
      </c>
      <c r="G101" s="144" t="s">
        <v>359</v>
      </c>
      <c r="H101" s="166">
        <v>174250</v>
      </c>
      <c r="I101" s="166">
        <v>190258</v>
      </c>
      <c r="J101" s="166"/>
      <c r="K101" s="166"/>
      <c r="L101" s="166"/>
      <c r="M101" s="166">
        <v>150012.22</v>
      </c>
      <c r="N101" s="142">
        <v>150012.22</v>
      </c>
      <c r="O101" s="142">
        <f t="shared" si="11"/>
        <v>-40245.78</v>
      </c>
      <c r="Q101" s="177">
        <v>115000</v>
      </c>
      <c r="R101" s="177">
        <v>128552</v>
      </c>
      <c r="S101" s="177"/>
      <c r="T101" s="177"/>
      <c r="U101" s="177"/>
      <c r="V101" s="177">
        <v>194.35</v>
      </c>
      <c r="W101" s="143">
        <v>194.35</v>
      </c>
      <c r="X101" s="143">
        <f t="shared" si="12"/>
        <v>-128357.65</v>
      </c>
      <c r="Z101" s="175">
        <v>161200</v>
      </c>
      <c r="AA101" s="175">
        <v>165238</v>
      </c>
      <c r="AB101" s="175"/>
      <c r="AC101" s="175"/>
      <c r="AD101" s="175"/>
      <c r="AE101" s="175">
        <v>158559.26999999999</v>
      </c>
      <c r="AF101" s="175">
        <v>158559.26999999999</v>
      </c>
      <c r="AG101" s="175">
        <f t="shared" si="13"/>
        <v>-6678.7300000000105</v>
      </c>
      <c r="AI101" s="181">
        <v>161200</v>
      </c>
      <c r="AJ101" s="181">
        <v>163162</v>
      </c>
      <c r="AK101" s="217">
        <v>200000</v>
      </c>
      <c r="AL101" s="173">
        <f>IFERROR(VLOOKUP(B101,[2]rptBudgetaryBudgetCrossOrganiza!$A$13323:$N$13530,13,FALSE),"0")</f>
        <v>48789.17</v>
      </c>
      <c r="AM101" s="173"/>
      <c r="AN101" s="173"/>
      <c r="AO101" s="173"/>
      <c r="AP101" s="173"/>
      <c r="AQ101" s="173">
        <f t="shared" si="14"/>
        <v>-163162</v>
      </c>
      <c r="AS101" s="143"/>
      <c r="AT101" s="143"/>
      <c r="AU101" s="143"/>
      <c r="AV101" s="143"/>
      <c r="AW101" s="143"/>
      <c r="AX101" s="143"/>
      <c r="AY101" s="143"/>
      <c r="AZ101" s="143">
        <f t="shared" si="15"/>
        <v>0</v>
      </c>
    </row>
    <row r="102" spans="1:52" x14ac:dyDescent="0.2">
      <c r="A102" s="193">
        <v>6</v>
      </c>
      <c r="B102" s="144" t="s">
        <v>250</v>
      </c>
      <c r="C102" s="194" t="s">
        <v>387</v>
      </c>
      <c r="D102" s="194" t="s">
        <v>87</v>
      </c>
      <c r="E102" s="187">
        <v>570</v>
      </c>
      <c r="F102" s="144" t="str">
        <f t="shared" si="16"/>
        <v>6300.01</v>
      </c>
      <c r="G102" s="144" t="s">
        <v>369</v>
      </c>
      <c r="H102" s="166">
        <v>8260</v>
      </c>
      <c r="I102" s="166">
        <v>8260</v>
      </c>
      <c r="J102" s="166"/>
      <c r="K102" s="166"/>
      <c r="L102" s="166"/>
      <c r="M102" s="166">
        <v>2787.91</v>
      </c>
      <c r="N102" s="142">
        <v>2787.91</v>
      </c>
      <c r="O102" s="142">
        <f t="shared" si="11"/>
        <v>-5472.09</v>
      </c>
      <c r="Q102" s="177">
        <v>10500</v>
      </c>
      <c r="R102" s="177">
        <v>23000</v>
      </c>
      <c r="S102" s="177"/>
      <c r="T102" s="177"/>
      <c r="U102" s="177"/>
      <c r="V102" s="177">
        <v>108059.76</v>
      </c>
      <c r="W102" s="143">
        <v>108059.76</v>
      </c>
      <c r="X102" s="143">
        <f t="shared" si="12"/>
        <v>85059.76</v>
      </c>
      <c r="Z102" s="175">
        <v>12490</v>
      </c>
      <c r="AA102" s="175">
        <v>12490</v>
      </c>
      <c r="AB102" s="175"/>
      <c r="AC102" s="175"/>
      <c r="AD102" s="175"/>
      <c r="AE102" s="175">
        <v>10202.18</v>
      </c>
      <c r="AF102" s="175">
        <v>10202.18</v>
      </c>
      <c r="AG102" s="175">
        <f t="shared" si="13"/>
        <v>-2287.8199999999997</v>
      </c>
      <c r="AI102" s="181">
        <v>12490</v>
      </c>
      <c r="AJ102" s="181">
        <v>12490</v>
      </c>
      <c r="AK102" s="173">
        <f t="shared" si="10"/>
        <v>12490</v>
      </c>
      <c r="AL102" s="173">
        <f>IFERROR(VLOOKUP(B102,[2]rptBudgetaryBudgetCrossOrganiza!$A$13323:$N$13530,13,FALSE),"0")</f>
        <v>130</v>
      </c>
      <c r="AM102" s="173"/>
      <c r="AN102" s="173"/>
      <c r="AO102" s="173"/>
      <c r="AP102" s="173"/>
      <c r="AQ102" s="173">
        <f t="shared" si="14"/>
        <v>-12490</v>
      </c>
      <c r="AS102" s="143"/>
      <c r="AT102" s="143"/>
      <c r="AU102" s="143"/>
      <c r="AV102" s="143"/>
      <c r="AW102" s="143"/>
      <c r="AX102" s="143"/>
      <c r="AY102" s="143"/>
      <c r="AZ102" s="143">
        <f t="shared" si="15"/>
        <v>0</v>
      </c>
    </row>
    <row r="103" spans="1:52" x14ac:dyDescent="0.2">
      <c r="A103" s="193">
        <v>6</v>
      </c>
      <c r="B103" s="144" t="s">
        <v>251</v>
      </c>
      <c r="C103" s="194" t="s">
        <v>387</v>
      </c>
      <c r="D103" s="194" t="s">
        <v>87</v>
      </c>
      <c r="E103" s="187">
        <v>570</v>
      </c>
      <c r="F103" s="144" t="str">
        <f t="shared" si="16"/>
        <v>6350.01</v>
      </c>
      <c r="G103" s="144" t="s">
        <v>370</v>
      </c>
      <c r="H103" s="166">
        <v>655350</v>
      </c>
      <c r="I103" s="166">
        <v>775350</v>
      </c>
      <c r="J103" s="166"/>
      <c r="K103" s="166"/>
      <c r="L103" s="166"/>
      <c r="M103" s="166">
        <v>770149.45</v>
      </c>
      <c r="N103" s="142">
        <v>770149.45</v>
      </c>
      <c r="O103" s="142">
        <f t="shared" si="11"/>
        <v>-5200.5500000000466</v>
      </c>
      <c r="Q103" s="177">
        <v>702680</v>
      </c>
      <c r="R103" s="177">
        <v>744515</v>
      </c>
      <c r="S103" s="177"/>
      <c r="T103" s="177"/>
      <c r="U103" s="177"/>
      <c r="V103" s="177">
        <v>20722.509999999998</v>
      </c>
      <c r="W103" s="143">
        <v>20722.509999999998</v>
      </c>
      <c r="X103" s="143">
        <f t="shared" si="12"/>
        <v>-723792.49</v>
      </c>
      <c r="Z103" s="175">
        <v>713535</v>
      </c>
      <c r="AA103" s="175">
        <v>725280</v>
      </c>
      <c r="AB103" s="175"/>
      <c r="AC103" s="175"/>
      <c r="AD103" s="175"/>
      <c r="AE103" s="175">
        <v>760207.59</v>
      </c>
      <c r="AF103" s="175">
        <v>760207.59</v>
      </c>
      <c r="AG103" s="175">
        <f t="shared" si="13"/>
        <v>34927.589999999967</v>
      </c>
      <c r="AI103" s="181">
        <v>713535</v>
      </c>
      <c r="AJ103" s="181">
        <v>722510</v>
      </c>
      <c r="AK103" s="217">
        <v>870000</v>
      </c>
      <c r="AL103" s="173">
        <f>IFERROR(VLOOKUP(B103,[2]rptBudgetaryBudgetCrossOrganiza!$A$13323:$N$13530,13,FALSE),"0")</f>
        <v>184001.01</v>
      </c>
      <c r="AM103" s="173"/>
      <c r="AN103" s="173"/>
      <c r="AO103" s="173"/>
      <c r="AP103" s="173"/>
      <c r="AQ103" s="173">
        <f t="shared" si="14"/>
        <v>-722510</v>
      </c>
      <c r="AS103" s="143"/>
      <c r="AT103" s="143"/>
      <c r="AU103" s="143"/>
      <c r="AV103" s="143"/>
      <c r="AW103" s="143"/>
      <c r="AX103" s="143"/>
      <c r="AY103" s="143"/>
      <c r="AZ103" s="143">
        <f t="shared" si="15"/>
        <v>0</v>
      </c>
    </row>
    <row r="104" spans="1:52" x14ac:dyDescent="0.2">
      <c r="A104" s="193">
        <v>6</v>
      </c>
      <c r="B104" s="144" t="s">
        <v>252</v>
      </c>
      <c r="C104" s="194" t="s">
        <v>387</v>
      </c>
      <c r="D104" s="194" t="s">
        <v>87</v>
      </c>
      <c r="E104" s="187">
        <v>570</v>
      </c>
      <c r="F104" s="144" t="str">
        <f t="shared" si="16"/>
        <v>6350.02</v>
      </c>
      <c r="G104" s="144" t="s">
        <v>371</v>
      </c>
      <c r="H104" s="166">
        <v>50400</v>
      </c>
      <c r="I104" s="166">
        <v>50400</v>
      </c>
      <c r="J104" s="166"/>
      <c r="K104" s="166"/>
      <c r="L104" s="166"/>
      <c r="M104" s="166">
        <v>20203.86</v>
      </c>
      <c r="N104" s="142">
        <v>20203.86</v>
      </c>
      <c r="O104" s="142">
        <f t="shared" si="11"/>
        <v>-30196.14</v>
      </c>
      <c r="Q104" s="177">
        <v>68600</v>
      </c>
      <c r="R104" s="177">
        <v>68600</v>
      </c>
      <c r="S104" s="177"/>
      <c r="T104" s="177"/>
      <c r="U104" s="177"/>
      <c r="V104" s="177">
        <v>626429.6</v>
      </c>
      <c r="W104" s="143">
        <v>626429.6</v>
      </c>
      <c r="X104" s="143">
        <f t="shared" si="12"/>
        <v>557829.6</v>
      </c>
      <c r="Z104" s="175">
        <v>29700</v>
      </c>
      <c r="AA104" s="175">
        <v>29700</v>
      </c>
      <c r="AB104" s="175"/>
      <c r="AC104" s="175"/>
      <c r="AD104" s="175"/>
      <c r="AE104" s="175">
        <v>17863.7</v>
      </c>
      <c r="AF104" s="175">
        <v>17863.7</v>
      </c>
      <c r="AG104" s="175">
        <f t="shared" si="13"/>
        <v>-11836.3</v>
      </c>
      <c r="AI104" s="181">
        <v>29700</v>
      </c>
      <c r="AJ104" s="181">
        <v>29700</v>
      </c>
      <c r="AK104" s="217">
        <v>178000</v>
      </c>
      <c r="AL104" s="173">
        <f>IFERROR(VLOOKUP(B104,[2]rptBudgetaryBudgetCrossOrganiza!$A$13323:$N$13530,13,FALSE),"0")</f>
        <v>0</v>
      </c>
      <c r="AM104" s="173"/>
      <c r="AN104" s="173"/>
      <c r="AO104" s="173"/>
      <c r="AP104" s="173"/>
      <c r="AQ104" s="173">
        <f t="shared" si="14"/>
        <v>-29700</v>
      </c>
      <c r="AS104" s="143"/>
      <c r="AT104" s="143"/>
      <c r="AU104" s="143"/>
      <c r="AV104" s="143"/>
      <c r="AW104" s="143"/>
      <c r="AX104" s="143"/>
      <c r="AY104" s="143"/>
      <c r="AZ104" s="143">
        <f t="shared" si="15"/>
        <v>0</v>
      </c>
    </row>
    <row r="105" spans="1:52" x14ac:dyDescent="0.2">
      <c r="A105" s="193">
        <v>6</v>
      </c>
      <c r="B105" s="144" t="s">
        <v>253</v>
      </c>
      <c r="C105" s="194" t="s">
        <v>387</v>
      </c>
      <c r="D105" s="194" t="s">
        <v>87</v>
      </c>
      <c r="E105" s="187">
        <v>570</v>
      </c>
      <c r="F105" s="144" t="str">
        <f t="shared" si="16"/>
        <v>6350.03</v>
      </c>
      <c r="G105" s="144" t="s">
        <v>372</v>
      </c>
      <c r="H105" s="166">
        <v>0</v>
      </c>
      <c r="I105" s="166">
        <v>0</v>
      </c>
      <c r="J105" s="166"/>
      <c r="K105" s="166"/>
      <c r="L105" s="166"/>
      <c r="M105" s="166">
        <v>0</v>
      </c>
      <c r="N105" s="142">
        <v>0</v>
      </c>
      <c r="O105" s="142">
        <f t="shared" si="11"/>
        <v>0</v>
      </c>
      <c r="Q105" s="177">
        <v>0</v>
      </c>
      <c r="R105" s="177">
        <v>0</v>
      </c>
      <c r="S105" s="177"/>
      <c r="T105" s="177"/>
      <c r="U105" s="177"/>
      <c r="V105" s="177">
        <v>25611.05</v>
      </c>
      <c r="W105" s="143">
        <v>25611.05</v>
      </c>
      <c r="X105" s="143">
        <f t="shared" si="12"/>
        <v>25611.05</v>
      </c>
      <c r="Z105" s="175">
        <v>0</v>
      </c>
      <c r="AA105" s="175">
        <v>0</v>
      </c>
      <c r="AB105" s="175"/>
      <c r="AC105" s="175"/>
      <c r="AD105" s="175"/>
      <c r="AE105" s="175">
        <v>0</v>
      </c>
      <c r="AF105" s="175">
        <v>0</v>
      </c>
      <c r="AG105" s="175">
        <f t="shared" si="13"/>
        <v>0</v>
      </c>
      <c r="AI105" s="181">
        <v>0</v>
      </c>
      <c r="AJ105" s="181">
        <v>0</v>
      </c>
      <c r="AK105" s="217">
        <v>30400</v>
      </c>
      <c r="AL105" s="173">
        <f>IFERROR(VLOOKUP(B105,[2]rptBudgetaryBudgetCrossOrganiza!$A$13323:$N$13530,13,FALSE),"0")</f>
        <v>0</v>
      </c>
      <c r="AM105" s="173"/>
      <c r="AN105" s="173"/>
      <c r="AO105" s="173"/>
      <c r="AP105" s="173"/>
      <c r="AQ105" s="173">
        <f t="shared" si="14"/>
        <v>0</v>
      </c>
      <c r="AS105" s="143"/>
      <c r="AT105" s="143"/>
      <c r="AU105" s="143"/>
      <c r="AV105" s="143"/>
      <c r="AW105" s="143"/>
      <c r="AX105" s="143"/>
      <c r="AY105" s="143"/>
      <c r="AZ105" s="143">
        <f t="shared" si="15"/>
        <v>0</v>
      </c>
    </row>
    <row r="106" spans="1:52" x14ac:dyDescent="0.2">
      <c r="A106" s="193">
        <v>9</v>
      </c>
      <c r="B106" s="144" t="s">
        <v>254</v>
      </c>
      <c r="C106" s="194" t="s">
        <v>387</v>
      </c>
      <c r="D106" s="194" t="s">
        <v>87</v>
      </c>
      <c r="E106" s="187">
        <v>570</v>
      </c>
      <c r="F106" s="144" t="str">
        <f t="shared" si="16"/>
        <v>6400.01</v>
      </c>
      <c r="G106" s="144" t="s">
        <v>373</v>
      </c>
      <c r="H106" s="166">
        <v>0</v>
      </c>
      <c r="I106" s="166">
        <v>0</v>
      </c>
      <c r="J106" s="166"/>
      <c r="K106" s="166"/>
      <c r="L106" s="166"/>
      <c r="M106" s="166">
        <v>0</v>
      </c>
      <c r="N106" s="142">
        <v>0</v>
      </c>
      <c r="O106" s="142">
        <f t="shared" si="11"/>
        <v>0</v>
      </c>
      <c r="Q106" s="177">
        <v>0</v>
      </c>
      <c r="R106" s="177">
        <v>0</v>
      </c>
      <c r="S106" s="177"/>
      <c r="T106" s="177"/>
      <c r="U106" s="177"/>
      <c r="V106" s="177">
        <v>0</v>
      </c>
      <c r="W106" s="143">
        <v>0</v>
      </c>
      <c r="X106" s="143">
        <f t="shared" si="12"/>
        <v>0</v>
      </c>
      <c r="Z106" s="175">
        <v>0</v>
      </c>
      <c r="AA106" s="175">
        <v>0</v>
      </c>
      <c r="AB106" s="175"/>
      <c r="AC106" s="175"/>
      <c r="AD106" s="175"/>
      <c r="AE106" s="175">
        <v>0</v>
      </c>
      <c r="AF106" s="175">
        <v>0</v>
      </c>
      <c r="AG106" s="175">
        <f t="shared" si="13"/>
        <v>0</v>
      </c>
      <c r="AI106" s="181">
        <v>0</v>
      </c>
      <c r="AJ106" s="181">
        <v>0</v>
      </c>
      <c r="AK106" s="173">
        <f t="shared" ref="AK106:AK151" si="17">AJ106</f>
        <v>0</v>
      </c>
      <c r="AL106" s="173">
        <f>IFERROR(VLOOKUP(B106,[2]rptBudgetaryBudgetCrossOrganiza!$A$13323:$N$13530,13,FALSE),"0")</f>
        <v>0</v>
      </c>
      <c r="AM106" s="173"/>
      <c r="AN106" s="173"/>
      <c r="AO106" s="173"/>
      <c r="AP106" s="173"/>
      <c r="AQ106" s="173">
        <f t="shared" si="14"/>
        <v>0</v>
      </c>
      <c r="AS106" s="143"/>
      <c r="AT106" s="143"/>
      <c r="AU106" s="143"/>
      <c r="AV106" s="143"/>
      <c r="AW106" s="143"/>
      <c r="AX106" s="143"/>
      <c r="AY106" s="143"/>
      <c r="AZ106" s="143">
        <f t="shared" si="15"/>
        <v>0</v>
      </c>
    </row>
    <row r="107" spans="1:52" x14ac:dyDescent="0.2">
      <c r="A107" s="193">
        <v>9</v>
      </c>
      <c r="B107" s="144" t="s">
        <v>255</v>
      </c>
      <c r="C107" s="194" t="s">
        <v>387</v>
      </c>
      <c r="D107" s="194" t="s">
        <v>87</v>
      </c>
      <c r="E107" s="187">
        <v>570</v>
      </c>
      <c r="F107" s="144" t="str">
        <f t="shared" si="16"/>
        <v>6400.02</v>
      </c>
      <c r="G107" s="144" t="s">
        <v>125</v>
      </c>
      <c r="H107" s="166">
        <v>16000</v>
      </c>
      <c r="I107" s="166">
        <v>16000</v>
      </c>
      <c r="J107" s="166"/>
      <c r="K107" s="166"/>
      <c r="L107" s="166"/>
      <c r="M107" s="166">
        <v>14110.9</v>
      </c>
      <c r="N107" s="142">
        <v>14110.9</v>
      </c>
      <c r="O107" s="142">
        <f t="shared" si="11"/>
        <v>-1889.1000000000004</v>
      </c>
      <c r="Q107" s="177">
        <v>21000</v>
      </c>
      <c r="R107" s="177">
        <v>17125</v>
      </c>
      <c r="S107" s="177"/>
      <c r="T107" s="177"/>
      <c r="U107" s="177"/>
      <c r="V107" s="177">
        <v>0</v>
      </c>
      <c r="W107" s="143">
        <v>0</v>
      </c>
      <c r="X107" s="143">
        <f t="shared" si="12"/>
        <v>-17125</v>
      </c>
      <c r="Z107" s="175">
        <v>21000</v>
      </c>
      <c r="AA107" s="175">
        <v>21000</v>
      </c>
      <c r="AB107" s="175"/>
      <c r="AC107" s="175"/>
      <c r="AD107" s="175"/>
      <c r="AE107" s="175">
        <v>7812.91</v>
      </c>
      <c r="AF107" s="175">
        <v>7812.91</v>
      </c>
      <c r="AG107" s="175">
        <f t="shared" si="13"/>
        <v>-13187.09</v>
      </c>
      <c r="AI107" s="181">
        <v>21000</v>
      </c>
      <c r="AJ107" s="181">
        <v>21000</v>
      </c>
      <c r="AK107" s="173">
        <f t="shared" si="17"/>
        <v>21000</v>
      </c>
      <c r="AL107" s="173">
        <f>IFERROR(VLOOKUP(B107,[2]rptBudgetaryBudgetCrossOrganiza!$A$13323:$N$13530,13,FALSE),"0")</f>
        <v>2119.5100000000002</v>
      </c>
      <c r="AM107" s="173"/>
      <c r="AN107" s="173"/>
      <c r="AO107" s="173"/>
      <c r="AP107" s="173"/>
      <c r="AQ107" s="173">
        <f t="shared" si="14"/>
        <v>-21000</v>
      </c>
      <c r="AS107" s="143"/>
      <c r="AT107" s="143"/>
      <c r="AU107" s="143"/>
      <c r="AV107" s="143"/>
      <c r="AW107" s="143"/>
      <c r="AX107" s="143"/>
      <c r="AY107" s="143"/>
      <c r="AZ107" s="143">
        <f t="shared" si="15"/>
        <v>0</v>
      </c>
    </row>
    <row r="108" spans="1:52" x14ac:dyDescent="0.2">
      <c r="A108" s="193">
        <v>9</v>
      </c>
      <c r="B108" s="144" t="s">
        <v>256</v>
      </c>
      <c r="C108" s="194" t="s">
        <v>387</v>
      </c>
      <c r="D108" s="194" t="s">
        <v>87</v>
      </c>
      <c r="E108" s="187">
        <v>570</v>
      </c>
      <c r="F108" s="144" t="str">
        <f t="shared" si="16"/>
        <v>6400.05</v>
      </c>
      <c r="G108" s="144" t="s">
        <v>127</v>
      </c>
      <c r="H108" s="166">
        <v>0</v>
      </c>
      <c r="I108" s="166">
        <v>0</v>
      </c>
      <c r="J108" s="166"/>
      <c r="K108" s="166"/>
      <c r="L108" s="166"/>
      <c r="M108" s="166">
        <v>0</v>
      </c>
      <c r="N108" s="142">
        <v>0</v>
      </c>
      <c r="O108" s="142">
        <f t="shared" si="11"/>
        <v>0</v>
      </c>
      <c r="Q108" s="177">
        <v>0</v>
      </c>
      <c r="R108" s="177">
        <v>0</v>
      </c>
      <c r="S108" s="177"/>
      <c r="T108" s="177"/>
      <c r="U108" s="177"/>
      <c r="V108" s="177">
        <v>7544.08</v>
      </c>
      <c r="W108" s="143">
        <v>7544.08</v>
      </c>
      <c r="X108" s="143">
        <f t="shared" si="12"/>
        <v>7544.08</v>
      </c>
      <c r="Z108" s="175">
        <v>0</v>
      </c>
      <c r="AA108" s="175">
        <v>0</v>
      </c>
      <c r="AB108" s="175"/>
      <c r="AC108" s="175"/>
      <c r="AD108" s="175"/>
      <c r="AE108" s="175">
        <v>0</v>
      </c>
      <c r="AF108" s="175">
        <v>0</v>
      </c>
      <c r="AG108" s="175">
        <f t="shared" si="13"/>
        <v>0</v>
      </c>
      <c r="AI108" s="181">
        <v>0</v>
      </c>
      <c r="AJ108" s="181">
        <v>0</v>
      </c>
      <c r="AK108" s="173">
        <f t="shared" si="17"/>
        <v>0</v>
      </c>
      <c r="AL108" s="173">
        <f>IFERROR(VLOOKUP(B108,[2]rptBudgetaryBudgetCrossOrganiza!$A$13323:$N$13530,13,FALSE),"0")</f>
        <v>0</v>
      </c>
      <c r="AM108" s="173"/>
      <c r="AN108" s="173"/>
      <c r="AO108" s="173"/>
      <c r="AP108" s="173"/>
      <c r="AQ108" s="173">
        <f t="shared" si="14"/>
        <v>0</v>
      </c>
      <c r="AS108" s="143"/>
      <c r="AT108" s="143"/>
      <c r="AU108" s="143"/>
      <c r="AV108" s="143"/>
      <c r="AW108" s="143"/>
      <c r="AX108" s="143"/>
      <c r="AY108" s="143"/>
      <c r="AZ108" s="143">
        <f t="shared" si="15"/>
        <v>0</v>
      </c>
    </row>
    <row r="109" spans="1:52" x14ac:dyDescent="0.2">
      <c r="A109" s="193">
        <v>9</v>
      </c>
      <c r="B109" s="144" t="s">
        <v>257</v>
      </c>
      <c r="C109" s="194" t="s">
        <v>387</v>
      </c>
      <c r="D109" s="194" t="s">
        <v>87</v>
      </c>
      <c r="E109" s="187">
        <v>570</v>
      </c>
      <c r="F109" s="144" t="str">
        <f t="shared" si="16"/>
        <v>6400.20</v>
      </c>
      <c r="G109" s="144" t="s">
        <v>374</v>
      </c>
      <c r="H109" s="166">
        <v>700</v>
      </c>
      <c r="I109" s="166">
        <v>700</v>
      </c>
      <c r="J109" s="166"/>
      <c r="K109" s="166"/>
      <c r="L109" s="166"/>
      <c r="M109" s="166">
        <v>729.29</v>
      </c>
      <c r="N109" s="142">
        <v>729.29</v>
      </c>
      <c r="O109" s="142">
        <f t="shared" si="11"/>
        <v>29.289999999999964</v>
      </c>
      <c r="Q109" s="177">
        <v>700</v>
      </c>
      <c r="R109" s="177">
        <v>1375</v>
      </c>
      <c r="S109" s="177"/>
      <c r="T109" s="177"/>
      <c r="U109" s="177"/>
      <c r="V109" s="177">
        <v>0</v>
      </c>
      <c r="W109" s="143">
        <v>0</v>
      </c>
      <c r="X109" s="143">
        <f t="shared" si="12"/>
        <v>-1375</v>
      </c>
      <c r="Z109" s="175">
        <v>700</v>
      </c>
      <c r="AA109" s="175">
        <v>700</v>
      </c>
      <c r="AB109" s="175"/>
      <c r="AC109" s="175"/>
      <c r="AD109" s="175"/>
      <c r="AE109" s="175">
        <v>1070.52</v>
      </c>
      <c r="AF109" s="175">
        <v>1070.52</v>
      </c>
      <c r="AG109" s="175">
        <f t="shared" si="13"/>
        <v>370.52</v>
      </c>
      <c r="AI109" s="181">
        <v>700</v>
      </c>
      <c r="AJ109" s="181">
        <v>700</v>
      </c>
      <c r="AK109" s="173">
        <f t="shared" si="17"/>
        <v>700</v>
      </c>
      <c r="AL109" s="173">
        <f>IFERROR(VLOOKUP(B109,[2]rptBudgetaryBudgetCrossOrganiza!$A$13323:$N$13530,13,FALSE),"0")</f>
        <v>295.72000000000003</v>
      </c>
      <c r="AM109" s="173"/>
      <c r="AN109" s="173"/>
      <c r="AO109" s="173"/>
      <c r="AP109" s="173"/>
      <c r="AQ109" s="173">
        <f t="shared" si="14"/>
        <v>-700</v>
      </c>
      <c r="AS109" s="143"/>
      <c r="AT109" s="143"/>
      <c r="AU109" s="143"/>
      <c r="AV109" s="143"/>
      <c r="AW109" s="143"/>
      <c r="AX109" s="143"/>
      <c r="AY109" s="143"/>
      <c r="AZ109" s="143">
        <f t="shared" si="15"/>
        <v>0</v>
      </c>
    </row>
    <row r="110" spans="1:52" x14ac:dyDescent="0.2">
      <c r="A110" s="193">
        <v>6</v>
      </c>
      <c r="B110" s="144" t="s">
        <v>258</v>
      </c>
      <c r="C110" s="194" t="s">
        <v>387</v>
      </c>
      <c r="D110" s="194" t="s">
        <v>87</v>
      </c>
      <c r="E110" s="187">
        <v>570</v>
      </c>
      <c r="F110" s="144" t="str">
        <f t="shared" si="16"/>
        <v>6500.04</v>
      </c>
      <c r="G110" s="144" t="s">
        <v>128</v>
      </c>
      <c r="H110" s="166">
        <v>22220</v>
      </c>
      <c r="I110" s="166">
        <v>22220</v>
      </c>
      <c r="J110" s="166"/>
      <c r="K110" s="166"/>
      <c r="L110" s="166"/>
      <c r="M110" s="166">
        <v>22220</v>
      </c>
      <c r="N110" s="142">
        <v>22220</v>
      </c>
      <c r="O110" s="142">
        <f t="shared" si="11"/>
        <v>0</v>
      </c>
      <c r="Q110" s="177">
        <v>27410</v>
      </c>
      <c r="R110" s="177">
        <v>27410</v>
      </c>
      <c r="S110" s="177"/>
      <c r="T110" s="177"/>
      <c r="U110" s="177"/>
      <c r="V110" s="177">
        <v>1365.16</v>
      </c>
      <c r="W110" s="143">
        <v>1365.16</v>
      </c>
      <c r="X110" s="143">
        <f t="shared" si="12"/>
        <v>-26044.84</v>
      </c>
      <c r="Z110" s="175">
        <v>32740</v>
      </c>
      <c r="AA110" s="175">
        <v>32740</v>
      </c>
      <c r="AB110" s="175"/>
      <c r="AC110" s="175"/>
      <c r="AD110" s="175"/>
      <c r="AE110" s="175">
        <v>13641.65</v>
      </c>
      <c r="AF110" s="175">
        <v>13641.65</v>
      </c>
      <c r="AG110" s="175">
        <f t="shared" si="13"/>
        <v>-19098.349999999999</v>
      </c>
      <c r="AI110" s="181">
        <v>32740</v>
      </c>
      <c r="AJ110" s="181">
        <v>32740</v>
      </c>
      <c r="AK110" s="173">
        <f t="shared" si="17"/>
        <v>32740</v>
      </c>
      <c r="AL110" s="173">
        <f>IFERROR(VLOOKUP(B110,[2]rptBudgetaryBudgetCrossOrganiza!$A$13323:$N$13530,13,FALSE),"0")</f>
        <v>0</v>
      </c>
      <c r="AM110" s="173"/>
      <c r="AN110" s="173"/>
      <c r="AO110" s="173"/>
      <c r="AP110" s="173"/>
      <c r="AQ110" s="173">
        <f t="shared" si="14"/>
        <v>-32740</v>
      </c>
      <c r="AS110" s="143"/>
      <c r="AT110" s="143"/>
      <c r="AU110" s="143"/>
      <c r="AV110" s="143"/>
      <c r="AW110" s="143"/>
      <c r="AX110" s="143"/>
      <c r="AY110" s="143"/>
      <c r="AZ110" s="143">
        <f t="shared" si="15"/>
        <v>0</v>
      </c>
    </row>
    <row r="111" spans="1:52" x14ac:dyDescent="0.2">
      <c r="A111" s="193">
        <v>6</v>
      </c>
      <c r="B111" s="144" t="s">
        <v>259</v>
      </c>
      <c r="C111" s="194" t="s">
        <v>387</v>
      </c>
      <c r="D111" s="194" t="s">
        <v>87</v>
      </c>
      <c r="E111" s="187">
        <v>570</v>
      </c>
      <c r="F111" s="144" t="str">
        <f t="shared" si="16"/>
        <v>6600.01</v>
      </c>
      <c r="G111" s="144" t="s">
        <v>375</v>
      </c>
      <c r="H111" s="166">
        <v>100</v>
      </c>
      <c r="I111" s="166">
        <v>100</v>
      </c>
      <c r="J111" s="166"/>
      <c r="K111" s="166"/>
      <c r="L111" s="166"/>
      <c r="M111" s="166">
        <v>0</v>
      </c>
      <c r="N111" s="142">
        <v>0</v>
      </c>
      <c r="O111" s="142">
        <f t="shared" si="11"/>
        <v>-100</v>
      </c>
      <c r="Q111" s="177">
        <v>100</v>
      </c>
      <c r="R111" s="177">
        <v>100</v>
      </c>
      <c r="S111" s="177"/>
      <c r="T111" s="177"/>
      <c r="U111" s="177"/>
      <c r="V111" s="177">
        <v>27410</v>
      </c>
      <c r="W111" s="143">
        <v>27410</v>
      </c>
      <c r="X111" s="143">
        <f t="shared" si="12"/>
        <v>27310</v>
      </c>
      <c r="Z111" s="175">
        <v>100</v>
      </c>
      <c r="AA111" s="175">
        <v>100</v>
      </c>
      <c r="AB111" s="175"/>
      <c r="AC111" s="175"/>
      <c r="AD111" s="175"/>
      <c r="AE111" s="175">
        <v>58.05</v>
      </c>
      <c r="AF111" s="175">
        <v>58.05</v>
      </c>
      <c r="AG111" s="175">
        <f t="shared" si="13"/>
        <v>-41.95</v>
      </c>
      <c r="AI111" s="181">
        <v>100</v>
      </c>
      <c r="AJ111" s="181">
        <v>100</v>
      </c>
      <c r="AK111" s="173">
        <f t="shared" si="17"/>
        <v>100</v>
      </c>
      <c r="AL111" s="173">
        <f>IFERROR(VLOOKUP(B111,[2]rptBudgetaryBudgetCrossOrganiza!$A$13323:$N$13530,13,FALSE),"0")</f>
        <v>0</v>
      </c>
      <c r="AM111" s="173"/>
      <c r="AN111" s="173"/>
      <c r="AO111" s="173"/>
      <c r="AP111" s="173"/>
      <c r="AQ111" s="173">
        <f t="shared" si="14"/>
        <v>-100</v>
      </c>
      <c r="AS111" s="143"/>
      <c r="AT111" s="143"/>
      <c r="AU111" s="143"/>
      <c r="AV111" s="143"/>
      <c r="AW111" s="143"/>
      <c r="AX111" s="143"/>
      <c r="AY111" s="143"/>
      <c r="AZ111" s="143">
        <f t="shared" si="15"/>
        <v>0</v>
      </c>
    </row>
    <row r="112" spans="1:52" x14ac:dyDescent="0.2">
      <c r="A112" s="193">
        <v>6</v>
      </c>
      <c r="B112" s="144" t="s">
        <v>260</v>
      </c>
      <c r="C112" s="194" t="s">
        <v>387</v>
      </c>
      <c r="D112" s="194" t="s">
        <v>87</v>
      </c>
      <c r="E112" s="187">
        <v>570</v>
      </c>
      <c r="F112" s="144" t="str">
        <f t="shared" si="16"/>
        <v>6600.03</v>
      </c>
      <c r="G112" s="144" t="s">
        <v>376</v>
      </c>
      <c r="H112" s="166">
        <v>150</v>
      </c>
      <c r="I112" s="166">
        <v>150</v>
      </c>
      <c r="J112" s="166"/>
      <c r="K112" s="166"/>
      <c r="L112" s="166"/>
      <c r="M112" s="166">
        <v>0</v>
      </c>
      <c r="N112" s="142">
        <v>0</v>
      </c>
      <c r="O112" s="142">
        <f t="shared" si="11"/>
        <v>-150</v>
      </c>
      <c r="Q112" s="177">
        <v>150</v>
      </c>
      <c r="R112" s="177">
        <v>150</v>
      </c>
      <c r="S112" s="177"/>
      <c r="T112" s="177"/>
      <c r="U112" s="177"/>
      <c r="V112" s="177">
        <v>29.94</v>
      </c>
      <c r="W112" s="143">
        <v>29.94</v>
      </c>
      <c r="X112" s="143">
        <f t="shared" si="12"/>
        <v>-120.06</v>
      </c>
      <c r="Z112" s="175">
        <v>150</v>
      </c>
      <c r="AA112" s="175">
        <v>150</v>
      </c>
      <c r="AB112" s="175"/>
      <c r="AC112" s="175"/>
      <c r="AD112" s="175"/>
      <c r="AE112" s="175">
        <v>19.02</v>
      </c>
      <c r="AF112" s="175">
        <v>19.02</v>
      </c>
      <c r="AG112" s="175">
        <f t="shared" si="13"/>
        <v>-130.97999999999999</v>
      </c>
      <c r="AI112" s="181">
        <v>150</v>
      </c>
      <c r="AJ112" s="181">
        <v>150</v>
      </c>
      <c r="AK112" s="173">
        <f t="shared" si="17"/>
        <v>150</v>
      </c>
      <c r="AL112" s="173">
        <f>IFERROR(VLOOKUP(B112,[2]rptBudgetaryBudgetCrossOrganiza!$A$13323:$N$13530,13,FALSE),"0")</f>
        <v>0</v>
      </c>
      <c r="AM112" s="173"/>
      <c r="AN112" s="173"/>
      <c r="AO112" s="173"/>
      <c r="AP112" s="173"/>
      <c r="AQ112" s="173">
        <f t="shared" si="14"/>
        <v>-150</v>
      </c>
      <c r="AS112" s="143"/>
      <c r="AT112" s="143"/>
      <c r="AU112" s="143"/>
      <c r="AV112" s="143"/>
      <c r="AW112" s="143"/>
      <c r="AX112" s="143"/>
      <c r="AY112" s="143"/>
      <c r="AZ112" s="143">
        <f t="shared" si="15"/>
        <v>0</v>
      </c>
    </row>
    <row r="113" spans="1:52" x14ac:dyDescent="0.2">
      <c r="A113" s="193">
        <v>6</v>
      </c>
      <c r="B113" s="144" t="s">
        <v>261</v>
      </c>
      <c r="C113" s="194" t="s">
        <v>387</v>
      </c>
      <c r="D113" s="194" t="s">
        <v>87</v>
      </c>
      <c r="E113" s="187">
        <v>570</v>
      </c>
      <c r="F113" s="144" t="str">
        <f t="shared" si="16"/>
        <v>6600.04</v>
      </c>
      <c r="G113" s="144" t="s">
        <v>129</v>
      </c>
      <c r="H113" s="166">
        <v>7800</v>
      </c>
      <c r="I113" s="166">
        <v>7800</v>
      </c>
      <c r="J113" s="166"/>
      <c r="K113" s="166"/>
      <c r="L113" s="166"/>
      <c r="M113" s="166">
        <v>7930.2</v>
      </c>
      <c r="N113" s="142">
        <v>7930.2</v>
      </c>
      <c r="O113" s="142">
        <f t="shared" si="11"/>
        <v>130.19999999999982</v>
      </c>
      <c r="Q113" s="177">
        <v>7300</v>
      </c>
      <c r="R113" s="177">
        <v>7300</v>
      </c>
      <c r="S113" s="177"/>
      <c r="T113" s="177"/>
      <c r="U113" s="177"/>
      <c r="V113" s="177">
        <v>0</v>
      </c>
      <c r="W113" s="143">
        <v>0</v>
      </c>
      <c r="X113" s="143">
        <f t="shared" si="12"/>
        <v>-7300</v>
      </c>
      <c r="Z113" s="175">
        <v>10600</v>
      </c>
      <c r="AA113" s="175">
        <v>10600</v>
      </c>
      <c r="AB113" s="175"/>
      <c r="AC113" s="175"/>
      <c r="AD113" s="175"/>
      <c r="AE113" s="175">
        <v>2429.1799999999998</v>
      </c>
      <c r="AF113" s="175">
        <v>2429.1799999999998</v>
      </c>
      <c r="AG113" s="175">
        <f t="shared" si="13"/>
        <v>-8170.82</v>
      </c>
      <c r="AI113" s="181">
        <v>10600</v>
      </c>
      <c r="AJ113" s="181">
        <v>10600</v>
      </c>
      <c r="AK113" s="217">
        <v>16600</v>
      </c>
      <c r="AL113" s="173">
        <f>IFERROR(VLOOKUP(B113,[2]rptBudgetaryBudgetCrossOrganiza!$A$13323:$N$13530,13,FALSE),"0")</f>
        <v>0</v>
      </c>
      <c r="AM113" s="173"/>
      <c r="AN113" s="173"/>
      <c r="AO113" s="173"/>
      <c r="AP113" s="173"/>
      <c r="AQ113" s="173">
        <f t="shared" si="14"/>
        <v>-10600</v>
      </c>
      <c r="AS113" s="143"/>
      <c r="AT113" s="143"/>
      <c r="AU113" s="143"/>
      <c r="AV113" s="143"/>
      <c r="AW113" s="143"/>
      <c r="AX113" s="143"/>
      <c r="AY113" s="143"/>
      <c r="AZ113" s="143">
        <f t="shared" si="15"/>
        <v>0</v>
      </c>
    </row>
    <row r="114" spans="1:52" x14ac:dyDescent="0.2">
      <c r="A114" s="193">
        <v>6</v>
      </c>
      <c r="B114" s="144" t="s">
        <v>262</v>
      </c>
      <c r="C114" s="194" t="s">
        <v>387</v>
      </c>
      <c r="D114" s="194" t="s">
        <v>87</v>
      </c>
      <c r="E114" s="187">
        <v>570</v>
      </c>
      <c r="F114" s="144" t="str">
        <f t="shared" si="16"/>
        <v>6600.06</v>
      </c>
      <c r="G114" s="144" t="s">
        <v>377</v>
      </c>
      <c r="H114" s="166">
        <v>43650</v>
      </c>
      <c r="I114" s="166">
        <v>43650</v>
      </c>
      <c r="J114" s="166"/>
      <c r="K114" s="166"/>
      <c r="L114" s="166"/>
      <c r="M114" s="166">
        <v>39974.400000000001</v>
      </c>
      <c r="N114" s="142">
        <v>39974.400000000001</v>
      </c>
      <c r="O114" s="142">
        <f t="shared" si="11"/>
        <v>-3675.5999999999985</v>
      </c>
      <c r="Q114" s="177">
        <v>45000</v>
      </c>
      <c r="R114" s="177">
        <v>45000</v>
      </c>
      <c r="S114" s="177"/>
      <c r="T114" s="177"/>
      <c r="U114" s="177"/>
      <c r="V114" s="177">
        <v>2899.67</v>
      </c>
      <c r="W114" s="143">
        <v>2899.67</v>
      </c>
      <c r="X114" s="143">
        <f t="shared" si="12"/>
        <v>-42100.33</v>
      </c>
      <c r="Z114" s="175">
        <v>46300</v>
      </c>
      <c r="AA114" s="175">
        <v>46300</v>
      </c>
      <c r="AB114" s="175"/>
      <c r="AC114" s="175"/>
      <c r="AD114" s="175"/>
      <c r="AE114" s="175">
        <v>46648.62</v>
      </c>
      <c r="AF114" s="175">
        <v>46648.62</v>
      </c>
      <c r="AG114" s="175">
        <f t="shared" si="13"/>
        <v>348.62000000000262</v>
      </c>
      <c r="AI114" s="181">
        <v>46300</v>
      </c>
      <c r="AJ114" s="181">
        <v>46300</v>
      </c>
      <c r="AK114" s="173">
        <f t="shared" si="17"/>
        <v>46300</v>
      </c>
      <c r="AL114" s="173">
        <f>IFERROR(VLOOKUP(B114,[2]rptBudgetaryBudgetCrossOrganiza!$A$13323:$N$13530,13,FALSE),"0")</f>
        <v>0</v>
      </c>
      <c r="AM114" s="173"/>
      <c r="AN114" s="173"/>
      <c r="AO114" s="173"/>
      <c r="AP114" s="173"/>
      <c r="AQ114" s="173">
        <f t="shared" si="14"/>
        <v>-46300</v>
      </c>
      <c r="AS114" s="143"/>
      <c r="AT114" s="143"/>
      <c r="AU114" s="143"/>
      <c r="AV114" s="143"/>
      <c r="AW114" s="143"/>
      <c r="AX114" s="143"/>
      <c r="AY114" s="143"/>
      <c r="AZ114" s="143">
        <f t="shared" si="15"/>
        <v>0</v>
      </c>
    </row>
    <row r="115" spans="1:52" x14ac:dyDescent="0.2">
      <c r="A115" s="193">
        <v>6</v>
      </c>
      <c r="B115" s="144" t="s">
        <v>263</v>
      </c>
      <c r="C115" s="194" t="s">
        <v>387</v>
      </c>
      <c r="D115" s="194" t="s">
        <v>87</v>
      </c>
      <c r="E115" s="187">
        <v>570</v>
      </c>
      <c r="F115" s="144" t="str">
        <f t="shared" si="16"/>
        <v>6600.07</v>
      </c>
      <c r="G115" s="144" t="s">
        <v>130</v>
      </c>
      <c r="H115" s="166">
        <v>0</v>
      </c>
      <c r="I115" s="166">
        <v>0</v>
      </c>
      <c r="J115" s="166"/>
      <c r="K115" s="166"/>
      <c r="L115" s="166"/>
      <c r="M115" s="166">
        <v>1848.66</v>
      </c>
      <c r="N115" s="142">
        <v>1848.66</v>
      </c>
      <c r="O115" s="142">
        <f t="shared" si="11"/>
        <v>1848.66</v>
      </c>
      <c r="Q115" s="177">
        <v>1600</v>
      </c>
      <c r="R115" s="177">
        <v>4800</v>
      </c>
      <c r="S115" s="177"/>
      <c r="T115" s="177"/>
      <c r="U115" s="177"/>
      <c r="V115" s="177">
        <v>44916.72</v>
      </c>
      <c r="W115" s="143">
        <v>44916.72</v>
      </c>
      <c r="X115" s="143">
        <f t="shared" si="12"/>
        <v>40116.720000000001</v>
      </c>
      <c r="Z115" s="175">
        <v>0</v>
      </c>
      <c r="AA115" s="175">
        <v>1400</v>
      </c>
      <c r="AB115" s="175"/>
      <c r="AC115" s="175"/>
      <c r="AD115" s="175"/>
      <c r="AE115" s="175">
        <v>1404.68</v>
      </c>
      <c r="AF115" s="175">
        <v>1404.68</v>
      </c>
      <c r="AG115" s="175">
        <f t="shared" si="13"/>
        <v>4.6800000000000637</v>
      </c>
      <c r="AI115" s="181">
        <v>0</v>
      </c>
      <c r="AJ115" s="181">
        <v>0</v>
      </c>
      <c r="AK115" s="217">
        <v>0</v>
      </c>
      <c r="AL115" s="173">
        <f>IFERROR(VLOOKUP(B115,[2]rptBudgetaryBudgetCrossOrganiza!$A$13323:$N$13530,13,FALSE),"0")</f>
        <v>0</v>
      </c>
      <c r="AM115" s="173"/>
      <c r="AN115" s="173"/>
      <c r="AO115" s="173"/>
      <c r="AP115" s="173"/>
      <c r="AQ115" s="173">
        <f t="shared" si="14"/>
        <v>0</v>
      </c>
      <c r="AS115" s="143"/>
      <c r="AT115" s="143"/>
      <c r="AU115" s="143"/>
      <c r="AV115" s="143"/>
      <c r="AW115" s="143"/>
      <c r="AX115" s="143"/>
      <c r="AY115" s="143"/>
      <c r="AZ115" s="143">
        <f t="shared" si="15"/>
        <v>0</v>
      </c>
    </row>
    <row r="116" spans="1:52" x14ac:dyDescent="0.2">
      <c r="A116" s="193">
        <v>6</v>
      </c>
      <c r="B116" s="144" t="s">
        <v>264</v>
      </c>
      <c r="C116" s="194" t="s">
        <v>387</v>
      </c>
      <c r="D116" s="194" t="s">
        <v>87</v>
      </c>
      <c r="E116" s="187">
        <v>570</v>
      </c>
      <c r="F116" s="144" t="str">
        <f t="shared" si="16"/>
        <v>6600.25</v>
      </c>
      <c r="G116" s="144" t="s">
        <v>378</v>
      </c>
      <c r="H116" s="166">
        <v>187300</v>
      </c>
      <c r="I116" s="166">
        <v>187300</v>
      </c>
      <c r="J116" s="166"/>
      <c r="K116" s="166"/>
      <c r="L116" s="166"/>
      <c r="M116" s="166">
        <v>187300</v>
      </c>
      <c r="N116" s="142">
        <v>187300</v>
      </c>
      <c r="O116" s="142">
        <f t="shared" si="11"/>
        <v>0</v>
      </c>
      <c r="Q116" s="177">
        <v>179270</v>
      </c>
      <c r="R116" s="177">
        <v>179270</v>
      </c>
      <c r="S116" s="177"/>
      <c r="T116" s="177"/>
      <c r="U116" s="177"/>
      <c r="V116" s="177">
        <v>4933.32</v>
      </c>
      <c r="W116" s="143">
        <v>4933.32</v>
      </c>
      <c r="X116" s="143">
        <f t="shared" si="12"/>
        <v>-174336.68</v>
      </c>
      <c r="Z116" s="175">
        <v>273440</v>
      </c>
      <c r="AA116" s="175">
        <v>273440</v>
      </c>
      <c r="AB116" s="175"/>
      <c r="AC116" s="175"/>
      <c r="AD116" s="175"/>
      <c r="AE116" s="175">
        <v>205080.35</v>
      </c>
      <c r="AF116" s="175">
        <v>205080.35</v>
      </c>
      <c r="AG116" s="175">
        <f t="shared" si="13"/>
        <v>-68359.649999999994</v>
      </c>
      <c r="AI116" s="181">
        <v>273440</v>
      </c>
      <c r="AJ116" s="181">
        <v>273440</v>
      </c>
      <c r="AK116" s="173">
        <f t="shared" si="17"/>
        <v>273440</v>
      </c>
      <c r="AL116" s="173">
        <f>IFERROR(VLOOKUP(B116,[2]rptBudgetaryBudgetCrossOrganiza!$A$13323:$N$13530,13,FALSE),"0")</f>
        <v>0</v>
      </c>
      <c r="AM116" s="173"/>
      <c r="AN116" s="173"/>
      <c r="AO116" s="173"/>
      <c r="AP116" s="173"/>
      <c r="AQ116" s="173">
        <f t="shared" si="14"/>
        <v>-273440</v>
      </c>
      <c r="AS116" s="143"/>
      <c r="AT116" s="143"/>
      <c r="AU116" s="143"/>
      <c r="AV116" s="143"/>
      <c r="AW116" s="143"/>
      <c r="AX116" s="143"/>
      <c r="AY116" s="143"/>
      <c r="AZ116" s="143">
        <f t="shared" si="15"/>
        <v>0</v>
      </c>
    </row>
    <row r="117" spans="1:52" x14ac:dyDescent="0.2">
      <c r="A117" s="193">
        <v>6</v>
      </c>
      <c r="B117" s="144" t="s">
        <v>265</v>
      </c>
      <c r="C117" s="194" t="s">
        <v>387</v>
      </c>
      <c r="D117" s="194" t="s">
        <v>87</v>
      </c>
      <c r="E117" s="187">
        <v>570</v>
      </c>
      <c r="F117" s="144" t="str">
        <f t="shared" si="16"/>
        <v>6600.28</v>
      </c>
      <c r="G117" s="144" t="s">
        <v>131</v>
      </c>
      <c r="H117" s="166">
        <v>0</v>
      </c>
      <c r="I117" s="166">
        <v>0</v>
      </c>
      <c r="J117" s="166"/>
      <c r="K117" s="166"/>
      <c r="L117" s="166"/>
      <c r="M117" s="166">
        <v>0</v>
      </c>
      <c r="N117" s="142">
        <v>0</v>
      </c>
      <c r="O117" s="142">
        <f t="shared" si="11"/>
        <v>0</v>
      </c>
      <c r="Q117" s="177">
        <v>0</v>
      </c>
      <c r="R117" s="177">
        <v>0</v>
      </c>
      <c r="S117" s="177"/>
      <c r="T117" s="177"/>
      <c r="U117" s="177"/>
      <c r="V117" s="177">
        <v>179270</v>
      </c>
      <c r="W117" s="143">
        <v>179270</v>
      </c>
      <c r="X117" s="143">
        <f t="shared" si="12"/>
        <v>179270</v>
      </c>
      <c r="Z117" s="175">
        <v>0</v>
      </c>
      <c r="AA117" s="175">
        <v>0</v>
      </c>
      <c r="AB117" s="175"/>
      <c r="AC117" s="175"/>
      <c r="AD117" s="175"/>
      <c r="AE117" s="175">
        <v>0</v>
      </c>
      <c r="AF117" s="175">
        <v>0</v>
      </c>
      <c r="AG117" s="175">
        <f t="shared" si="13"/>
        <v>0</v>
      </c>
      <c r="AI117" s="181">
        <v>0</v>
      </c>
      <c r="AJ117" s="181">
        <v>0</v>
      </c>
      <c r="AK117" s="173">
        <f t="shared" si="17"/>
        <v>0</v>
      </c>
      <c r="AL117" s="173">
        <f>IFERROR(VLOOKUP(B117,[2]rptBudgetaryBudgetCrossOrganiza!$A$13323:$N$13530,13,FALSE),"0")</f>
        <v>0</v>
      </c>
      <c r="AM117" s="173"/>
      <c r="AN117" s="173"/>
      <c r="AO117" s="173"/>
      <c r="AP117" s="173"/>
      <c r="AQ117" s="173">
        <f t="shared" si="14"/>
        <v>0</v>
      </c>
      <c r="AS117" s="143"/>
      <c r="AT117" s="143"/>
      <c r="AU117" s="143"/>
      <c r="AV117" s="143"/>
      <c r="AW117" s="143"/>
      <c r="AX117" s="143"/>
      <c r="AY117" s="143"/>
      <c r="AZ117" s="143">
        <f t="shared" si="15"/>
        <v>0</v>
      </c>
    </row>
    <row r="118" spans="1:52" x14ac:dyDescent="0.2">
      <c r="A118" s="193">
        <v>6</v>
      </c>
      <c r="B118" s="144" t="s">
        <v>266</v>
      </c>
      <c r="C118" s="194" t="s">
        <v>387</v>
      </c>
      <c r="D118" s="194" t="s">
        <v>87</v>
      </c>
      <c r="E118" s="187">
        <v>570</v>
      </c>
      <c r="F118" s="144" t="str">
        <f t="shared" si="16"/>
        <v>6600.32</v>
      </c>
      <c r="G118" s="144" t="s">
        <v>132</v>
      </c>
      <c r="H118" s="166">
        <v>0</v>
      </c>
      <c r="I118" s="166">
        <v>0</v>
      </c>
      <c r="J118" s="166"/>
      <c r="K118" s="166"/>
      <c r="L118" s="166"/>
      <c r="M118" s="166">
        <v>0</v>
      </c>
      <c r="N118" s="142">
        <v>0</v>
      </c>
      <c r="O118" s="142">
        <f t="shared" si="11"/>
        <v>0</v>
      </c>
      <c r="Q118" s="177">
        <v>0</v>
      </c>
      <c r="R118" s="177">
        <v>0</v>
      </c>
      <c r="S118" s="177"/>
      <c r="T118" s="177"/>
      <c r="U118" s="177"/>
      <c r="V118" s="177">
        <v>0</v>
      </c>
      <c r="W118" s="143">
        <v>0</v>
      </c>
      <c r="X118" s="143">
        <f t="shared" si="12"/>
        <v>0</v>
      </c>
      <c r="Z118" s="175">
        <v>1690</v>
      </c>
      <c r="AA118" s="175">
        <v>1690</v>
      </c>
      <c r="AB118" s="175"/>
      <c r="AC118" s="175"/>
      <c r="AD118" s="175"/>
      <c r="AE118" s="175">
        <v>704.15</v>
      </c>
      <c r="AF118" s="175">
        <v>704.15</v>
      </c>
      <c r="AG118" s="175">
        <f t="shared" si="13"/>
        <v>-985.85</v>
      </c>
      <c r="AI118" s="181">
        <v>1690</v>
      </c>
      <c r="AJ118" s="181">
        <v>1690</v>
      </c>
      <c r="AK118" s="173">
        <f t="shared" si="17"/>
        <v>1690</v>
      </c>
      <c r="AL118" s="173">
        <f>IFERROR(VLOOKUP(B118,[2]rptBudgetaryBudgetCrossOrganiza!$A$13323:$N$13530,13,FALSE),"0")</f>
        <v>0</v>
      </c>
      <c r="AM118" s="173"/>
      <c r="AN118" s="173"/>
      <c r="AO118" s="173"/>
      <c r="AP118" s="173"/>
      <c r="AQ118" s="173">
        <f t="shared" si="14"/>
        <v>-1690</v>
      </c>
      <c r="AS118" s="143"/>
      <c r="AT118" s="143"/>
      <c r="AU118" s="143"/>
      <c r="AV118" s="143"/>
      <c r="AW118" s="143"/>
      <c r="AX118" s="143"/>
      <c r="AY118" s="143"/>
      <c r="AZ118" s="143">
        <f t="shared" si="15"/>
        <v>0</v>
      </c>
    </row>
    <row r="119" spans="1:52" x14ac:dyDescent="0.2">
      <c r="A119" s="193">
        <v>99</v>
      </c>
      <c r="B119" s="144" t="s">
        <v>267</v>
      </c>
      <c r="C119" s="194" t="s">
        <v>387</v>
      </c>
      <c r="D119" s="194" t="s">
        <v>87</v>
      </c>
      <c r="E119" s="187">
        <v>570</v>
      </c>
      <c r="F119" s="144" t="str">
        <f t="shared" si="16"/>
        <v>6700.99</v>
      </c>
      <c r="G119" s="144" t="s">
        <v>379</v>
      </c>
      <c r="H119" s="166">
        <v>0</v>
      </c>
      <c r="I119" s="166">
        <v>0</v>
      </c>
      <c r="J119" s="166"/>
      <c r="K119" s="166"/>
      <c r="L119" s="166"/>
      <c r="M119" s="166" t="s">
        <v>160</v>
      </c>
      <c r="N119" s="142">
        <v>0</v>
      </c>
      <c r="O119" s="142">
        <f t="shared" si="11"/>
        <v>0</v>
      </c>
      <c r="Q119" s="177">
        <v>0</v>
      </c>
      <c r="R119" s="177">
        <v>0</v>
      </c>
      <c r="S119" s="177"/>
      <c r="T119" s="177"/>
      <c r="U119" s="177"/>
      <c r="V119" s="177">
        <v>0</v>
      </c>
      <c r="W119" s="143">
        <v>0</v>
      </c>
      <c r="X119" s="143">
        <f t="shared" si="12"/>
        <v>0</v>
      </c>
      <c r="Z119" s="175">
        <v>0</v>
      </c>
      <c r="AA119" s="175">
        <v>0</v>
      </c>
      <c r="AB119" s="175"/>
      <c r="AC119" s="175"/>
      <c r="AD119" s="175"/>
      <c r="AE119" s="175">
        <v>0</v>
      </c>
      <c r="AF119" s="175">
        <v>0</v>
      </c>
      <c r="AG119" s="175">
        <f t="shared" si="13"/>
        <v>0</v>
      </c>
      <c r="AI119" s="181">
        <v>0</v>
      </c>
      <c r="AJ119" s="181">
        <v>0</v>
      </c>
      <c r="AK119" s="173">
        <f t="shared" si="17"/>
        <v>0</v>
      </c>
      <c r="AL119" s="173">
        <f>IFERROR(VLOOKUP(B119,[2]rptBudgetaryBudgetCrossOrganiza!$A$13323:$N$13530,13,FALSE),"0")</f>
        <v>0</v>
      </c>
      <c r="AM119" s="173"/>
      <c r="AN119" s="173"/>
      <c r="AO119" s="173"/>
      <c r="AP119" s="173"/>
      <c r="AQ119" s="173">
        <f t="shared" si="14"/>
        <v>0</v>
      </c>
      <c r="AS119" s="143"/>
      <c r="AT119" s="143"/>
      <c r="AU119" s="143"/>
      <c r="AV119" s="143"/>
      <c r="AW119" s="143"/>
      <c r="AX119" s="143"/>
      <c r="AY119" s="143"/>
      <c r="AZ119" s="143">
        <f t="shared" si="15"/>
        <v>0</v>
      </c>
    </row>
    <row r="120" spans="1:52" x14ac:dyDescent="0.2">
      <c r="A120" s="193">
        <v>7</v>
      </c>
      <c r="B120" s="144" t="s">
        <v>268</v>
      </c>
      <c r="C120" s="194" t="s">
        <v>387</v>
      </c>
      <c r="D120" s="194" t="s">
        <v>87</v>
      </c>
      <c r="E120" s="187">
        <v>570</v>
      </c>
      <c r="F120" s="144" t="str">
        <f t="shared" si="16"/>
        <v>7000.02</v>
      </c>
      <c r="G120" s="144" t="s">
        <v>380</v>
      </c>
      <c r="H120" s="166">
        <v>0</v>
      </c>
      <c r="I120" s="166">
        <v>0</v>
      </c>
      <c r="J120" s="166"/>
      <c r="K120" s="166"/>
      <c r="L120" s="166"/>
      <c r="M120" s="166">
        <v>0</v>
      </c>
      <c r="N120" s="142">
        <v>0</v>
      </c>
      <c r="O120" s="142">
        <f t="shared" si="11"/>
        <v>0</v>
      </c>
      <c r="Q120" s="177">
        <v>0</v>
      </c>
      <c r="R120" s="177">
        <v>0</v>
      </c>
      <c r="S120" s="177"/>
      <c r="T120" s="177"/>
      <c r="U120" s="177"/>
      <c r="V120" s="177">
        <v>0</v>
      </c>
      <c r="W120" s="143">
        <v>0</v>
      </c>
      <c r="X120" s="143">
        <f t="shared" si="12"/>
        <v>0</v>
      </c>
      <c r="Z120" s="175">
        <v>0</v>
      </c>
      <c r="AA120" s="175">
        <v>0</v>
      </c>
      <c r="AB120" s="175"/>
      <c r="AC120" s="175"/>
      <c r="AD120" s="175"/>
      <c r="AE120" s="175">
        <v>0</v>
      </c>
      <c r="AF120" s="175">
        <v>0</v>
      </c>
      <c r="AG120" s="175">
        <f t="shared" si="13"/>
        <v>0</v>
      </c>
      <c r="AI120" s="181">
        <v>0</v>
      </c>
      <c r="AJ120" s="181">
        <v>0</v>
      </c>
      <c r="AK120" s="173">
        <f t="shared" si="17"/>
        <v>0</v>
      </c>
      <c r="AL120" s="173">
        <f>IFERROR(VLOOKUP(B120,[2]rptBudgetaryBudgetCrossOrganiza!$A$13323:$N$13530,13,FALSE),"0")</f>
        <v>0</v>
      </c>
      <c r="AM120" s="173"/>
      <c r="AN120" s="173"/>
      <c r="AO120" s="173"/>
      <c r="AP120" s="173"/>
      <c r="AQ120" s="173">
        <f t="shared" si="14"/>
        <v>0</v>
      </c>
      <c r="AS120" s="143"/>
      <c r="AT120" s="143"/>
      <c r="AU120" s="143"/>
      <c r="AV120" s="143"/>
      <c r="AW120" s="143"/>
      <c r="AX120" s="143"/>
      <c r="AY120" s="143"/>
      <c r="AZ120" s="143">
        <f t="shared" si="15"/>
        <v>0</v>
      </c>
    </row>
    <row r="121" spans="1:52" x14ac:dyDescent="0.2">
      <c r="A121" s="193">
        <v>4</v>
      </c>
      <c r="B121" s="144" t="s">
        <v>269</v>
      </c>
      <c r="C121" s="194" t="s">
        <v>387</v>
      </c>
      <c r="D121" s="194" t="s">
        <v>87</v>
      </c>
      <c r="E121" s="187">
        <v>570</v>
      </c>
      <c r="F121" s="144" t="str">
        <f t="shared" si="16"/>
        <v>5000.01</v>
      </c>
      <c r="G121" s="144" t="s">
        <v>90</v>
      </c>
      <c r="H121" s="166">
        <v>211005</v>
      </c>
      <c r="I121" s="166">
        <v>211005</v>
      </c>
      <c r="J121" s="166"/>
      <c r="K121" s="166"/>
      <c r="L121" s="166"/>
      <c r="M121" s="166">
        <v>200541.1</v>
      </c>
      <c r="N121" s="142">
        <v>200541.1</v>
      </c>
      <c r="O121" s="142">
        <f t="shared" si="11"/>
        <v>-10463.899999999994</v>
      </c>
      <c r="Q121" s="177">
        <v>232470</v>
      </c>
      <c r="R121" s="177">
        <v>232470</v>
      </c>
      <c r="S121" s="177"/>
      <c r="T121" s="177"/>
      <c r="U121" s="177"/>
      <c r="V121" s="177">
        <v>0</v>
      </c>
      <c r="W121" s="143">
        <v>0</v>
      </c>
      <c r="X121" s="143">
        <f t="shared" si="12"/>
        <v>-232470</v>
      </c>
      <c r="Z121" s="175">
        <v>243875</v>
      </c>
      <c r="AA121" s="175">
        <v>255424</v>
      </c>
      <c r="AB121" s="175"/>
      <c r="AC121" s="175"/>
      <c r="AD121" s="175"/>
      <c r="AE121" s="175">
        <v>261935.9</v>
      </c>
      <c r="AF121" s="175">
        <v>261935.9</v>
      </c>
      <c r="AG121" s="175">
        <f t="shared" si="13"/>
        <v>6511.8999999999942</v>
      </c>
      <c r="AI121" s="181">
        <v>251191</v>
      </c>
      <c r="AJ121" s="181">
        <v>251191</v>
      </c>
      <c r="AK121" s="173">
        <f t="shared" si="17"/>
        <v>251191</v>
      </c>
      <c r="AL121" s="173">
        <f>IFERROR(VLOOKUP(B121,[2]rptBudgetaryBudgetCrossOrganiza!$A$13323:$N$13530,13,FALSE),"0")</f>
        <v>38733.870000000003</v>
      </c>
      <c r="AM121" s="173"/>
      <c r="AN121" s="173"/>
      <c r="AO121" s="173"/>
      <c r="AP121" s="173"/>
      <c r="AQ121" s="173">
        <f t="shared" si="14"/>
        <v>-251191</v>
      </c>
      <c r="AS121" s="143"/>
      <c r="AT121" s="143"/>
      <c r="AU121" s="143"/>
      <c r="AV121" s="143"/>
      <c r="AW121" s="143"/>
      <c r="AX121" s="143"/>
      <c r="AY121" s="143"/>
      <c r="AZ121" s="143">
        <f t="shared" si="15"/>
        <v>0</v>
      </c>
    </row>
    <row r="122" spans="1:52" x14ac:dyDescent="0.2">
      <c r="A122" s="193">
        <v>4</v>
      </c>
      <c r="B122" s="144" t="s">
        <v>270</v>
      </c>
      <c r="C122" s="194" t="s">
        <v>387</v>
      </c>
      <c r="D122" s="194" t="s">
        <v>87</v>
      </c>
      <c r="E122" s="187">
        <v>570</v>
      </c>
      <c r="F122" s="144" t="str">
        <f t="shared" si="16"/>
        <v>5000.02</v>
      </c>
      <c r="G122" s="144" t="s">
        <v>91</v>
      </c>
      <c r="H122" s="166">
        <v>0</v>
      </c>
      <c r="I122" s="166">
        <v>0</v>
      </c>
      <c r="J122" s="166"/>
      <c r="K122" s="166"/>
      <c r="L122" s="166"/>
      <c r="M122" s="166">
        <v>0</v>
      </c>
      <c r="N122" s="142">
        <v>0</v>
      </c>
      <c r="O122" s="142">
        <f t="shared" si="11"/>
        <v>0</v>
      </c>
      <c r="Q122" s="177">
        <v>0</v>
      </c>
      <c r="R122" s="177">
        <v>0</v>
      </c>
      <c r="S122" s="177"/>
      <c r="T122" s="177"/>
      <c r="U122" s="177"/>
      <c r="V122" s="177">
        <v>232207.61</v>
      </c>
      <c r="W122" s="143">
        <v>232207.61</v>
      </c>
      <c r="X122" s="143">
        <f t="shared" si="12"/>
        <v>232207.61</v>
      </c>
      <c r="Z122" s="175">
        <v>0</v>
      </c>
      <c r="AA122" s="175">
        <v>0</v>
      </c>
      <c r="AB122" s="175"/>
      <c r="AC122" s="175"/>
      <c r="AD122" s="175"/>
      <c r="AE122" s="175">
        <v>0</v>
      </c>
      <c r="AF122" s="175">
        <v>0</v>
      </c>
      <c r="AG122" s="175">
        <f t="shared" si="13"/>
        <v>0</v>
      </c>
      <c r="AI122" s="181">
        <v>0</v>
      </c>
      <c r="AJ122" s="181">
        <v>0</v>
      </c>
      <c r="AK122" s="173">
        <f t="shared" si="17"/>
        <v>0</v>
      </c>
      <c r="AL122" s="173">
        <f>IFERROR(VLOOKUP(B122,[2]rptBudgetaryBudgetCrossOrganiza!$A$13323:$N$13530,13,FALSE),"0")</f>
        <v>0</v>
      </c>
      <c r="AM122" s="173"/>
      <c r="AN122" s="173"/>
      <c r="AO122" s="173"/>
      <c r="AP122" s="173"/>
      <c r="AQ122" s="173">
        <f t="shared" si="14"/>
        <v>0</v>
      </c>
      <c r="AS122" s="143"/>
      <c r="AT122" s="143"/>
      <c r="AU122" s="143"/>
      <c r="AV122" s="143"/>
      <c r="AW122" s="143"/>
      <c r="AX122" s="143"/>
      <c r="AY122" s="143"/>
      <c r="AZ122" s="143">
        <f t="shared" si="15"/>
        <v>0</v>
      </c>
    </row>
    <row r="123" spans="1:52" x14ac:dyDescent="0.2">
      <c r="A123" s="193">
        <v>4</v>
      </c>
      <c r="B123" s="144" t="s">
        <v>271</v>
      </c>
      <c r="C123" s="194" t="s">
        <v>387</v>
      </c>
      <c r="D123" s="194" t="s">
        <v>87</v>
      </c>
      <c r="E123" s="187">
        <v>570</v>
      </c>
      <c r="F123" s="144" t="str">
        <f t="shared" si="16"/>
        <v>5000.03</v>
      </c>
      <c r="G123" s="144" t="s">
        <v>92</v>
      </c>
      <c r="H123" s="166">
        <v>0</v>
      </c>
      <c r="I123" s="166">
        <v>0</v>
      </c>
      <c r="J123" s="166"/>
      <c r="K123" s="166"/>
      <c r="L123" s="166"/>
      <c r="M123" s="166">
        <v>1438.08</v>
      </c>
      <c r="N123" s="142">
        <v>1438.08</v>
      </c>
      <c r="O123" s="142">
        <f t="shared" si="11"/>
        <v>1438.08</v>
      </c>
      <c r="Q123" s="177">
        <v>0</v>
      </c>
      <c r="R123" s="177">
        <v>0</v>
      </c>
      <c r="S123" s="177"/>
      <c r="T123" s="177"/>
      <c r="U123" s="177"/>
      <c r="V123" s="177">
        <v>0</v>
      </c>
      <c r="W123" s="143">
        <v>0</v>
      </c>
      <c r="X123" s="143">
        <f t="shared" si="12"/>
        <v>0</v>
      </c>
      <c r="Z123" s="175">
        <v>0</v>
      </c>
      <c r="AA123" s="175">
        <v>0</v>
      </c>
      <c r="AB123" s="175"/>
      <c r="AC123" s="175"/>
      <c r="AD123" s="175"/>
      <c r="AE123" s="175">
        <v>3627.56</v>
      </c>
      <c r="AF123" s="175">
        <v>3627.56</v>
      </c>
      <c r="AG123" s="175">
        <f t="shared" si="13"/>
        <v>3627.56</v>
      </c>
      <c r="AI123" s="181">
        <v>0</v>
      </c>
      <c r="AJ123" s="181">
        <v>0</v>
      </c>
      <c r="AK123" s="173">
        <f t="shared" si="17"/>
        <v>0</v>
      </c>
      <c r="AL123" s="173">
        <f>IFERROR(VLOOKUP(B123,[2]rptBudgetaryBudgetCrossOrganiza!$A$13323:$N$13530,13,FALSE),"0")</f>
        <v>173.81</v>
      </c>
      <c r="AM123" s="173"/>
      <c r="AN123" s="173"/>
      <c r="AO123" s="173"/>
      <c r="AP123" s="173"/>
      <c r="AQ123" s="173">
        <f t="shared" si="14"/>
        <v>0</v>
      </c>
      <c r="AS123" s="143"/>
      <c r="AT123" s="143"/>
      <c r="AU123" s="143"/>
      <c r="AV123" s="143"/>
      <c r="AW123" s="143"/>
      <c r="AX123" s="143"/>
      <c r="AY123" s="143"/>
      <c r="AZ123" s="143">
        <f t="shared" si="15"/>
        <v>0</v>
      </c>
    </row>
    <row r="124" spans="1:52" x14ac:dyDescent="0.2">
      <c r="A124" s="193">
        <v>4</v>
      </c>
      <c r="B124" s="144" t="s">
        <v>272</v>
      </c>
      <c r="C124" s="194" t="s">
        <v>387</v>
      </c>
      <c r="D124" s="194" t="s">
        <v>87</v>
      </c>
      <c r="E124" s="187">
        <v>570</v>
      </c>
      <c r="F124" s="144" t="str">
        <f t="shared" si="16"/>
        <v>5000.04</v>
      </c>
      <c r="G124" s="144" t="s">
        <v>93</v>
      </c>
      <c r="H124" s="166">
        <v>0</v>
      </c>
      <c r="I124" s="166">
        <v>0</v>
      </c>
      <c r="J124" s="166"/>
      <c r="K124" s="166"/>
      <c r="L124" s="166"/>
      <c r="M124" s="166">
        <v>0</v>
      </c>
      <c r="N124" s="142">
        <v>0</v>
      </c>
      <c r="O124" s="142">
        <f t="shared" si="11"/>
        <v>0</v>
      </c>
      <c r="Q124" s="177">
        <v>0</v>
      </c>
      <c r="R124" s="177">
        <v>0</v>
      </c>
      <c r="S124" s="177"/>
      <c r="T124" s="177"/>
      <c r="U124" s="177"/>
      <c r="V124" s="177">
        <v>380.26</v>
      </c>
      <c r="W124" s="143">
        <v>380.26</v>
      </c>
      <c r="X124" s="143">
        <f t="shared" si="12"/>
        <v>380.26</v>
      </c>
      <c r="Z124" s="175">
        <v>0</v>
      </c>
      <c r="AA124" s="175">
        <v>0</v>
      </c>
      <c r="AB124" s="175"/>
      <c r="AC124" s="175"/>
      <c r="AD124" s="175"/>
      <c r="AE124" s="175">
        <v>0</v>
      </c>
      <c r="AF124" s="175">
        <v>0</v>
      </c>
      <c r="AG124" s="175">
        <f t="shared" si="13"/>
        <v>0</v>
      </c>
      <c r="AI124" s="181">
        <v>0</v>
      </c>
      <c r="AJ124" s="181">
        <v>0</v>
      </c>
      <c r="AK124" s="173">
        <f t="shared" si="17"/>
        <v>0</v>
      </c>
      <c r="AL124" s="173">
        <f>IFERROR(VLOOKUP(B124,[2]rptBudgetaryBudgetCrossOrganiza!$A$13323:$N$13530,13,FALSE),"0")</f>
        <v>0</v>
      </c>
      <c r="AM124" s="173"/>
      <c r="AN124" s="173"/>
      <c r="AO124" s="173"/>
      <c r="AP124" s="173"/>
      <c r="AQ124" s="173">
        <f t="shared" si="14"/>
        <v>0</v>
      </c>
      <c r="AS124" s="143"/>
      <c r="AT124" s="143"/>
      <c r="AU124" s="143"/>
      <c r="AV124" s="143"/>
      <c r="AW124" s="143"/>
      <c r="AX124" s="143"/>
      <c r="AY124" s="143"/>
      <c r="AZ124" s="143">
        <f t="shared" si="15"/>
        <v>0</v>
      </c>
    </row>
    <row r="125" spans="1:52" x14ac:dyDescent="0.2">
      <c r="A125" s="193">
        <v>4</v>
      </c>
      <c r="B125" s="144" t="s">
        <v>273</v>
      </c>
      <c r="C125" s="194" t="s">
        <v>387</v>
      </c>
      <c r="D125" s="194" t="s">
        <v>87</v>
      </c>
      <c r="E125" s="187">
        <v>570</v>
      </c>
      <c r="F125" s="144" t="str">
        <f t="shared" si="16"/>
        <v>5000.05</v>
      </c>
      <c r="G125" s="144" t="s">
        <v>94</v>
      </c>
      <c r="H125" s="166">
        <v>0</v>
      </c>
      <c r="I125" s="166">
        <v>0</v>
      </c>
      <c r="J125" s="166"/>
      <c r="K125" s="166"/>
      <c r="L125" s="166"/>
      <c r="M125" s="166">
        <v>0</v>
      </c>
      <c r="N125" s="142">
        <v>0</v>
      </c>
      <c r="O125" s="142">
        <f t="shared" si="11"/>
        <v>0</v>
      </c>
      <c r="Q125" s="177">
        <v>0</v>
      </c>
      <c r="R125" s="177">
        <v>0</v>
      </c>
      <c r="S125" s="177"/>
      <c r="T125" s="177"/>
      <c r="U125" s="177"/>
      <c r="V125" s="177">
        <v>0</v>
      </c>
      <c r="W125" s="143">
        <v>0</v>
      </c>
      <c r="X125" s="143">
        <f t="shared" si="12"/>
        <v>0</v>
      </c>
      <c r="Z125" s="175">
        <v>0</v>
      </c>
      <c r="AA125" s="175">
        <v>0</v>
      </c>
      <c r="AB125" s="175"/>
      <c r="AC125" s="175"/>
      <c r="AD125" s="175"/>
      <c r="AE125" s="175">
        <v>0</v>
      </c>
      <c r="AF125" s="175">
        <v>0</v>
      </c>
      <c r="AG125" s="175">
        <f t="shared" si="13"/>
        <v>0</v>
      </c>
      <c r="AI125" s="181">
        <v>0</v>
      </c>
      <c r="AJ125" s="181">
        <v>0</v>
      </c>
      <c r="AK125" s="173">
        <f t="shared" si="17"/>
        <v>0</v>
      </c>
      <c r="AL125" s="173">
        <f>IFERROR(VLOOKUP(B125,[2]rptBudgetaryBudgetCrossOrganiza!$A$13323:$N$13530,13,FALSE),"0")</f>
        <v>0</v>
      </c>
      <c r="AM125" s="173"/>
      <c r="AN125" s="173"/>
      <c r="AO125" s="173"/>
      <c r="AP125" s="173"/>
      <c r="AQ125" s="173">
        <f t="shared" si="14"/>
        <v>0</v>
      </c>
      <c r="AS125" s="143"/>
      <c r="AT125" s="143"/>
      <c r="AU125" s="143"/>
      <c r="AV125" s="143"/>
      <c r="AW125" s="143"/>
      <c r="AX125" s="143"/>
      <c r="AY125" s="143"/>
      <c r="AZ125" s="143">
        <f t="shared" si="15"/>
        <v>0</v>
      </c>
    </row>
    <row r="126" spans="1:52" x14ac:dyDescent="0.2">
      <c r="A126" s="193">
        <v>4</v>
      </c>
      <c r="B126" s="144" t="s">
        <v>274</v>
      </c>
      <c r="C126" s="194" t="s">
        <v>387</v>
      </c>
      <c r="D126" s="194" t="s">
        <v>87</v>
      </c>
      <c r="E126" s="187">
        <v>570</v>
      </c>
      <c r="F126" s="144" t="str">
        <f t="shared" si="16"/>
        <v>5000.06</v>
      </c>
      <c r="G126" s="144" t="s">
        <v>95</v>
      </c>
      <c r="H126" s="166">
        <v>0</v>
      </c>
      <c r="I126" s="166">
        <v>0</v>
      </c>
      <c r="J126" s="166"/>
      <c r="K126" s="166"/>
      <c r="L126" s="166"/>
      <c r="M126" s="166">
        <v>0</v>
      </c>
      <c r="N126" s="142">
        <v>0</v>
      </c>
      <c r="O126" s="142">
        <f t="shared" si="11"/>
        <v>0</v>
      </c>
      <c r="Q126" s="177">
        <v>0</v>
      </c>
      <c r="R126" s="177">
        <v>0</v>
      </c>
      <c r="S126" s="177"/>
      <c r="T126" s="177"/>
      <c r="U126" s="177"/>
      <c r="V126" s="177">
        <v>0</v>
      </c>
      <c r="W126" s="143">
        <v>0</v>
      </c>
      <c r="X126" s="143">
        <f t="shared" si="12"/>
        <v>0</v>
      </c>
      <c r="Z126" s="175">
        <v>0</v>
      </c>
      <c r="AA126" s="175">
        <v>0</v>
      </c>
      <c r="AB126" s="175"/>
      <c r="AC126" s="175"/>
      <c r="AD126" s="175"/>
      <c r="AE126" s="175">
        <v>3204.51</v>
      </c>
      <c r="AF126" s="175">
        <v>3204.51</v>
      </c>
      <c r="AG126" s="175">
        <f t="shared" si="13"/>
        <v>3204.51</v>
      </c>
      <c r="AI126" s="181">
        <v>0</v>
      </c>
      <c r="AJ126" s="181">
        <v>0</v>
      </c>
      <c r="AK126" s="173">
        <f t="shared" si="17"/>
        <v>0</v>
      </c>
      <c r="AL126" s="173">
        <f>IFERROR(VLOOKUP(B126,[2]rptBudgetaryBudgetCrossOrganiza!$A$13323:$N$13530,13,FALSE),"0")</f>
        <v>0</v>
      </c>
      <c r="AM126" s="173"/>
      <c r="AN126" s="173"/>
      <c r="AO126" s="173"/>
      <c r="AP126" s="173"/>
      <c r="AQ126" s="173">
        <f t="shared" si="14"/>
        <v>0</v>
      </c>
      <c r="AS126" s="143"/>
      <c r="AT126" s="143"/>
      <c r="AU126" s="143"/>
      <c r="AV126" s="143"/>
      <c r="AW126" s="143"/>
      <c r="AX126" s="143"/>
      <c r="AY126" s="143"/>
      <c r="AZ126" s="143">
        <f t="shared" si="15"/>
        <v>0</v>
      </c>
    </row>
    <row r="127" spans="1:52" x14ac:dyDescent="0.2">
      <c r="A127" s="193">
        <v>4</v>
      </c>
      <c r="B127" s="144" t="s">
        <v>275</v>
      </c>
      <c r="C127" s="194" t="s">
        <v>387</v>
      </c>
      <c r="D127" s="194" t="s">
        <v>87</v>
      </c>
      <c r="E127" s="187">
        <v>570</v>
      </c>
      <c r="F127" s="144" t="str">
        <f t="shared" si="16"/>
        <v>5000.07</v>
      </c>
      <c r="G127" s="144" t="s">
        <v>96</v>
      </c>
      <c r="H127" s="166">
        <v>1520</v>
      </c>
      <c r="I127" s="166">
        <v>1520</v>
      </c>
      <c r="J127" s="166"/>
      <c r="K127" s="166"/>
      <c r="L127" s="166"/>
      <c r="M127" s="166">
        <v>1418.48</v>
      </c>
      <c r="N127" s="142">
        <v>1418.48</v>
      </c>
      <c r="O127" s="142">
        <f t="shared" si="11"/>
        <v>-101.51999999999998</v>
      </c>
      <c r="Q127" s="177">
        <v>2067</v>
      </c>
      <c r="R127" s="177">
        <v>2067</v>
      </c>
      <c r="S127" s="177"/>
      <c r="T127" s="177"/>
      <c r="U127" s="177"/>
      <c r="V127" s="177">
        <v>0</v>
      </c>
      <c r="W127" s="143">
        <v>0</v>
      </c>
      <c r="X127" s="143">
        <f t="shared" si="12"/>
        <v>-2067</v>
      </c>
      <c r="Z127" s="175">
        <v>2070</v>
      </c>
      <c r="AA127" s="175">
        <v>2070</v>
      </c>
      <c r="AB127" s="175"/>
      <c r="AC127" s="175"/>
      <c r="AD127" s="175"/>
      <c r="AE127" s="175">
        <v>1575.91</v>
      </c>
      <c r="AF127" s="175">
        <v>1575.91</v>
      </c>
      <c r="AG127" s="175">
        <f t="shared" si="13"/>
        <v>-494.08999999999992</v>
      </c>
      <c r="AI127" s="181">
        <v>2130</v>
      </c>
      <c r="AJ127" s="181">
        <v>2130</v>
      </c>
      <c r="AK127" s="173">
        <f t="shared" si="17"/>
        <v>2130</v>
      </c>
      <c r="AL127" s="173">
        <f>IFERROR(VLOOKUP(B127,[2]rptBudgetaryBudgetCrossOrganiza!$A$13323:$N$13530,13,FALSE),"0")</f>
        <v>0</v>
      </c>
      <c r="AM127" s="173"/>
      <c r="AN127" s="173"/>
      <c r="AO127" s="173"/>
      <c r="AP127" s="173"/>
      <c r="AQ127" s="173">
        <f t="shared" si="14"/>
        <v>-2130</v>
      </c>
      <c r="AS127" s="143"/>
      <c r="AT127" s="143"/>
      <c r="AU127" s="143"/>
      <c r="AV127" s="143"/>
      <c r="AW127" s="143"/>
      <c r="AX127" s="143"/>
      <c r="AY127" s="143"/>
      <c r="AZ127" s="143">
        <f t="shared" si="15"/>
        <v>0</v>
      </c>
    </row>
    <row r="128" spans="1:52" x14ac:dyDescent="0.2">
      <c r="A128" s="193">
        <v>4</v>
      </c>
      <c r="B128" s="144" t="s">
        <v>276</v>
      </c>
      <c r="C128" s="194" t="s">
        <v>387</v>
      </c>
      <c r="D128" s="194" t="s">
        <v>87</v>
      </c>
      <c r="E128" s="194">
        <v>580</v>
      </c>
      <c r="F128" s="144" t="str">
        <f t="shared" si="16"/>
        <v>5000.08</v>
      </c>
      <c r="G128" s="144" t="s">
        <v>97</v>
      </c>
      <c r="H128" s="166">
        <v>1740</v>
      </c>
      <c r="I128" s="166">
        <v>1740</v>
      </c>
      <c r="J128" s="166"/>
      <c r="K128" s="166"/>
      <c r="L128" s="166"/>
      <c r="M128" s="166">
        <v>1756</v>
      </c>
      <c r="N128" s="142">
        <v>1756</v>
      </c>
      <c r="O128" s="142">
        <f t="shared" si="11"/>
        <v>16</v>
      </c>
      <c r="Q128" s="177">
        <v>1800</v>
      </c>
      <c r="R128" s="177">
        <v>1800</v>
      </c>
      <c r="S128" s="177"/>
      <c r="T128" s="177"/>
      <c r="U128" s="177"/>
      <c r="V128" s="177">
        <v>1550.02</v>
      </c>
      <c r="W128" s="143">
        <v>1550.02</v>
      </c>
      <c r="X128" s="143">
        <f t="shared" si="12"/>
        <v>-249.98000000000002</v>
      </c>
      <c r="Z128" s="175">
        <v>1800</v>
      </c>
      <c r="AA128" s="175">
        <v>1800</v>
      </c>
      <c r="AB128" s="175"/>
      <c r="AC128" s="175"/>
      <c r="AD128" s="175"/>
      <c r="AE128" s="175">
        <v>1826.2</v>
      </c>
      <c r="AF128" s="175">
        <v>1826.2</v>
      </c>
      <c r="AG128" s="175">
        <f t="shared" si="13"/>
        <v>26.200000000000045</v>
      </c>
      <c r="AI128" s="181">
        <v>1850</v>
      </c>
      <c r="AJ128" s="181">
        <v>1850</v>
      </c>
      <c r="AK128" s="173">
        <f t="shared" si="17"/>
        <v>1850</v>
      </c>
      <c r="AL128" s="173">
        <f>IFERROR(VLOOKUP(B128,[2]rptBudgetaryBudgetCrossOrganiza!$A$13323:$N$13530,13,FALSE),"0")</f>
        <v>0</v>
      </c>
      <c r="AM128" s="173"/>
      <c r="AN128" s="173"/>
      <c r="AO128" s="173"/>
      <c r="AP128" s="173"/>
      <c r="AQ128" s="173">
        <f t="shared" si="14"/>
        <v>-1850</v>
      </c>
      <c r="AS128" s="143"/>
      <c r="AT128" s="143"/>
      <c r="AU128" s="143"/>
      <c r="AV128" s="143"/>
      <c r="AW128" s="143"/>
      <c r="AX128" s="143"/>
      <c r="AY128" s="143"/>
      <c r="AZ128" s="143">
        <f t="shared" si="15"/>
        <v>0</v>
      </c>
    </row>
    <row r="129" spans="1:52" x14ac:dyDescent="0.2">
      <c r="A129" s="193">
        <v>4</v>
      </c>
      <c r="B129" s="144" t="s">
        <v>277</v>
      </c>
      <c r="C129" s="194" t="s">
        <v>387</v>
      </c>
      <c r="D129" s="194" t="s">
        <v>87</v>
      </c>
      <c r="E129" s="194">
        <v>580</v>
      </c>
      <c r="F129" s="144" t="str">
        <f t="shared" si="16"/>
        <v>5000.09</v>
      </c>
      <c r="G129" s="144" t="s">
        <v>98</v>
      </c>
      <c r="H129" s="166">
        <v>0</v>
      </c>
      <c r="I129" s="166">
        <v>0</v>
      </c>
      <c r="J129" s="166"/>
      <c r="K129" s="166"/>
      <c r="L129" s="166"/>
      <c r="M129" s="166">
        <v>0</v>
      </c>
      <c r="N129" s="142">
        <v>0</v>
      </c>
      <c r="O129" s="142">
        <f t="shared" si="11"/>
        <v>0</v>
      </c>
      <c r="Q129" s="177">
        <v>0</v>
      </c>
      <c r="R129" s="177">
        <v>0</v>
      </c>
      <c r="S129" s="177"/>
      <c r="T129" s="177"/>
      <c r="U129" s="177"/>
      <c r="V129" s="177">
        <v>1791.2</v>
      </c>
      <c r="W129" s="143">
        <v>1791.2</v>
      </c>
      <c r="X129" s="143">
        <f t="shared" si="12"/>
        <v>1791.2</v>
      </c>
      <c r="Z129" s="175">
        <v>0</v>
      </c>
      <c r="AA129" s="175">
        <v>0</v>
      </c>
      <c r="AB129" s="175"/>
      <c r="AC129" s="175"/>
      <c r="AD129" s="175"/>
      <c r="AE129" s="175">
        <v>0</v>
      </c>
      <c r="AF129" s="175">
        <v>0</v>
      </c>
      <c r="AG129" s="175">
        <f t="shared" si="13"/>
        <v>0</v>
      </c>
      <c r="AI129" s="181">
        <v>0</v>
      </c>
      <c r="AJ129" s="181">
        <v>0</v>
      </c>
      <c r="AK129" s="173">
        <f t="shared" si="17"/>
        <v>0</v>
      </c>
      <c r="AL129" s="173">
        <f>IFERROR(VLOOKUP(B129,[2]rptBudgetaryBudgetCrossOrganiza!$A$13323:$N$13530,13,FALSE),"0")</f>
        <v>0</v>
      </c>
      <c r="AM129" s="173"/>
      <c r="AN129" s="173"/>
      <c r="AO129" s="173"/>
      <c r="AP129" s="173"/>
      <c r="AQ129" s="173">
        <f t="shared" si="14"/>
        <v>0</v>
      </c>
      <c r="AS129" s="143"/>
      <c r="AT129" s="143"/>
      <c r="AU129" s="143"/>
      <c r="AV129" s="143"/>
      <c r="AW129" s="143"/>
      <c r="AX129" s="143"/>
      <c r="AY129" s="143"/>
      <c r="AZ129" s="143">
        <f t="shared" si="15"/>
        <v>0</v>
      </c>
    </row>
    <row r="130" spans="1:52" x14ac:dyDescent="0.2">
      <c r="A130" s="193">
        <v>4</v>
      </c>
      <c r="B130" s="144" t="s">
        <v>278</v>
      </c>
      <c r="C130" s="194" t="s">
        <v>387</v>
      </c>
      <c r="D130" s="194" t="s">
        <v>87</v>
      </c>
      <c r="E130" s="194">
        <v>580</v>
      </c>
      <c r="F130" s="144" t="str">
        <f t="shared" si="16"/>
        <v>5000.10</v>
      </c>
      <c r="G130" s="144" t="s">
        <v>99</v>
      </c>
      <c r="H130" s="166">
        <v>0</v>
      </c>
      <c r="I130" s="166">
        <v>0</v>
      </c>
      <c r="J130" s="166"/>
      <c r="K130" s="166"/>
      <c r="L130" s="166"/>
      <c r="M130" s="166">
        <v>0</v>
      </c>
      <c r="N130" s="142">
        <v>0</v>
      </c>
      <c r="O130" s="142">
        <f t="shared" si="11"/>
        <v>0</v>
      </c>
      <c r="Q130" s="177">
        <v>0</v>
      </c>
      <c r="R130" s="177">
        <v>0</v>
      </c>
      <c r="S130" s="177"/>
      <c r="T130" s="177"/>
      <c r="U130" s="177"/>
      <c r="V130" s="177">
        <v>0</v>
      </c>
      <c r="W130" s="143">
        <v>0</v>
      </c>
      <c r="X130" s="143">
        <f t="shared" si="12"/>
        <v>0</v>
      </c>
      <c r="Z130" s="175">
        <v>0</v>
      </c>
      <c r="AA130" s="175">
        <v>0</v>
      </c>
      <c r="AB130" s="175"/>
      <c r="AC130" s="175"/>
      <c r="AD130" s="175"/>
      <c r="AE130" s="175">
        <v>0</v>
      </c>
      <c r="AF130" s="175">
        <v>0</v>
      </c>
      <c r="AG130" s="175">
        <f t="shared" si="13"/>
        <v>0</v>
      </c>
      <c r="AI130" s="181">
        <v>0</v>
      </c>
      <c r="AJ130" s="181">
        <v>0</v>
      </c>
      <c r="AK130" s="173">
        <f t="shared" si="17"/>
        <v>0</v>
      </c>
      <c r="AL130" s="173">
        <f>IFERROR(VLOOKUP(B130,[2]rptBudgetaryBudgetCrossOrganiza!$A$13323:$N$13530,13,FALSE),"0")</f>
        <v>0</v>
      </c>
      <c r="AM130" s="173"/>
      <c r="AN130" s="173"/>
      <c r="AO130" s="173"/>
      <c r="AP130" s="173"/>
      <c r="AQ130" s="173">
        <f t="shared" si="14"/>
        <v>0</v>
      </c>
      <c r="AS130" s="143"/>
      <c r="AT130" s="143"/>
      <c r="AU130" s="143"/>
      <c r="AV130" s="143"/>
      <c r="AW130" s="143"/>
      <c r="AX130" s="143"/>
      <c r="AY130" s="143"/>
      <c r="AZ130" s="143">
        <f t="shared" si="15"/>
        <v>0</v>
      </c>
    </row>
    <row r="131" spans="1:52" x14ac:dyDescent="0.2">
      <c r="A131" s="193">
        <v>4</v>
      </c>
      <c r="B131" s="144" t="s">
        <v>279</v>
      </c>
      <c r="C131" s="194" t="s">
        <v>387</v>
      </c>
      <c r="D131" s="194" t="s">
        <v>87</v>
      </c>
      <c r="E131" s="194">
        <v>580</v>
      </c>
      <c r="F131" s="144" t="str">
        <f t="shared" si="16"/>
        <v>5000.11</v>
      </c>
      <c r="G131" s="144" t="s">
        <v>100</v>
      </c>
      <c r="H131" s="166">
        <v>0</v>
      </c>
      <c r="I131" s="166">
        <v>0</v>
      </c>
      <c r="J131" s="166"/>
      <c r="K131" s="166"/>
      <c r="L131" s="166"/>
      <c r="M131" s="166">
        <v>0</v>
      </c>
      <c r="N131" s="142">
        <v>0</v>
      </c>
      <c r="O131" s="142">
        <f t="shared" si="11"/>
        <v>0</v>
      </c>
      <c r="Q131" s="177">
        <v>0</v>
      </c>
      <c r="R131" s="177">
        <v>0</v>
      </c>
      <c r="S131" s="177"/>
      <c r="T131" s="177"/>
      <c r="U131" s="177"/>
      <c r="V131" s="177">
        <v>0</v>
      </c>
      <c r="W131" s="143">
        <v>0</v>
      </c>
      <c r="X131" s="143">
        <f t="shared" si="12"/>
        <v>0</v>
      </c>
      <c r="Z131" s="175">
        <v>0</v>
      </c>
      <c r="AA131" s="175">
        <v>0</v>
      </c>
      <c r="AB131" s="175"/>
      <c r="AC131" s="175"/>
      <c r="AD131" s="175"/>
      <c r="AE131" s="175">
        <v>0</v>
      </c>
      <c r="AF131" s="175">
        <v>0</v>
      </c>
      <c r="AG131" s="175">
        <f t="shared" si="13"/>
        <v>0</v>
      </c>
      <c r="AI131" s="181">
        <v>0</v>
      </c>
      <c r="AJ131" s="181">
        <v>0</v>
      </c>
      <c r="AK131" s="173">
        <f t="shared" si="17"/>
        <v>0</v>
      </c>
      <c r="AL131" s="173">
        <f>IFERROR(VLOOKUP(B131,[2]rptBudgetaryBudgetCrossOrganiza!$A$13323:$N$13530,13,FALSE),"0")</f>
        <v>0</v>
      </c>
      <c r="AM131" s="173"/>
      <c r="AN131" s="173"/>
      <c r="AO131" s="173"/>
      <c r="AP131" s="173"/>
      <c r="AQ131" s="173">
        <f t="shared" si="14"/>
        <v>0</v>
      </c>
      <c r="AS131" s="143"/>
      <c r="AT131" s="143"/>
      <c r="AU131" s="143"/>
      <c r="AV131" s="143"/>
      <c r="AW131" s="143"/>
      <c r="AX131" s="143"/>
      <c r="AY131" s="143"/>
      <c r="AZ131" s="143">
        <f t="shared" si="15"/>
        <v>0</v>
      </c>
    </row>
    <row r="132" spans="1:52" x14ac:dyDescent="0.2">
      <c r="A132" s="193">
        <v>4</v>
      </c>
      <c r="B132" s="144" t="s">
        <v>280</v>
      </c>
      <c r="C132" s="194" t="s">
        <v>387</v>
      </c>
      <c r="D132" s="194" t="s">
        <v>87</v>
      </c>
      <c r="E132" s="194">
        <v>580</v>
      </c>
      <c r="F132" s="144" t="str">
        <f t="shared" si="16"/>
        <v>5000.12</v>
      </c>
      <c r="G132" s="144" t="s">
        <v>101</v>
      </c>
      <c r="H132" s="166">
        <v>0</v>
      </c>
      <c r="I132" s="166">
        <v>0</v>
      </c>
      <c r="J132" s="166"/>
      <c r="K132" s="166"/>
      <c r="L132" s="166"/>
      <c r="M132" s="166">
        <v>0</v>
      </c>
      <c r="N132" s="142">
        <v>0</v>
      </c>
      <c r="O132" s="142">
        <f t="shared" si="11"/>
        <v>0</v>
      </c>
      <c r="Q132" s="177">
        <v>0</v>
      </c>
      <c r="R132" s="177">
        <v>0</v>
      </c>
      <c r="S132" s="177"/>
      <c r="T132" s="177"/>
      <c r="U132" s="177"/>
      <c r="V132" s="177">
        <v>0</v>
      </c>
      <c r="W132" s="143">
        <v>0</v>
      </c>
      <c r="X132" s="143">
        <f t="shared" si="12"/>
        <v>0</v>
      </c>
      <c r="Z132" s="175">
        <v>0</v>
      </c>
      <c r="AA132" s="175">
        <v>0</v>
      </c>
      <c r="AB132" s="175"/>
      <c r="AC132" s="175"/>
      <c r="AD132" s="175"/>
      <c r="AE132" s="175">
        <v>0</v>
      </c>
      <c r="AF132" s="175">
        <v>0</v>
      </c>
      <c r="AG132" s="175">
        <f t="shared" si="13"/>
        <v>0</v>
      </c>
      <c r="AI132" s="181">
        <v>0</v>
      </c>
      <c r="AJ132" s="181">
        <v>0</v>
      </c>
      <c r="AK132" s="173">
        <f t="shared" si="17"/>
        <v>0</v>
      </c>
      <c r="AL132" s="173">
        <f>IFERROR(VLOOKUP(B132,[2]rptBudgetaryBudgetCrossOrganiza!$A$13323:$N$13530,13,FALSE),"0")</f>
        <v>0</v>
      </c>
      <c r="AM132" s="173"/>
      <c r="AN132" s="173"/>
      <c r="AO132" s="173"/>
      <c r="AP132" s="173"/>
      <c r="AQ132" s="173">
        <f t="shared" si="14"/>
        <v>0</v>
      </c>
      <c r="AS132" s="143"/>
      <c r="AT132" s="143"/>
      <c r="AU132" s="143"/>
      <c r="AV132" s="143"/>
      <c r="AW132" s="143"/>
      <c r="AX132" s="143"/>
      <c r="AY132" s="143"/>
      <c r="AZ132" s="143">
        <f t="shared" si="15"/>
        <v>0</v>
      </c>
    </row>
    <row r="133" spans="1:52" x14ac:dyDescent="0.2">
      <c r="A133" s="193">
        <v>4</v>
      </c>
      <c r="B133" s="144" t="s">
        <v>281</v>
      </c>
      <c r="C133" s="194" t="s">
        <v>387</v>
      </c>
      <c r="D133" s="194" t="s">
        <v>87</v>
      </c>
      <c r="E133" s="194">
        <v>580</v>
      </c>
      <c r="F133" s="144" t="str">
        <f t="shared" si="16"/>
        <v>5000.99</v>
      </c>
      <c r="G133" s="144" t="s">
        <v>102</v>
      </c>
      <c r="H133" s="166">
        <v>0</v>
      </c>
      <c r="I133" s="166">
        <v>0</v>
      </c>
      <c r="J133" s="166"/>
      <c r="K133" s="166"/>
      <c r="L133" s="166"/>
      <c r="M133" s="166">
        <v>0</v>
      </c>
      <c r="N133" s="142">
        <v>0</v>
      </c>
      <c r="O133" s="142">
        <f t="shared" si="11"/>
        <v>0</v>
      </c>
      <c r="Q133" s="177">
        <v>0</v>
      </c>
      <c r="R133" s="177">
        <v>0</v>
      </c>
      <c r="S133" s="177"/>
      <c r="T133" s="177"/>
      <c r="U133" s="177"/>
      <c r="V133" s="177">
        <v>0</v>
      </c>
      <c r="W133" s="143">
        <v>0</v>
      </c>
      <c r="X133" s="143">
        <f t="shared" si="12"/>
        <v>0</v>
      </c>
      <c r="Z133" s="175">
        <v>0</v>
      </c>
      <c r="AA133" s="175">
        <v>0</v>
      </c>
      <c r="AB133" s="175"/>
      <c r="AC133" s="175"/>
      <c r="AD133" s="175"/>
      <c r="AE133" s="175">
        <v>0</v>
      </c>
      <c r="AF133" s="175">
        <v>0</v>
      </c>
      <c r="AG133" s="175">
        <f t="shared" si="13"/>
        <v>0</v>
      </c>
      <c r="AI133" s="181">
        <v>0</v>
      </c>
      <c r="AJ133" s="181">
        <v>0</v>
      </c>
      <c r="AK133" s="173">
        <f t="shared" si="17"/>
        <v>0</v>
      </c>
      <c r="AL133" s="173">
        <f>IFERROR(VLOOKUP(B133,[2]rptBudgetaryBudgetCrossOrganiza!$A$13323:$N$13530,13,FALSE),"0")</f>
        <v>0</v>
      </c>
      <c r="AM133" s="173"/>
      <c r="AN133" s="173"/>
      <c r="AO133" s="173"/>
      <c r="AP133" s="173"/>
      <c r="AQ133" s="173">
        <f t="shared" si="14"/>
        <v>0</v>
      </c>
      <c r="AS133" s="143"/>
      <c r="AT133" s="143"/>
      <c r="AU133" s="143"/>
      <c r="AV133" s="143"/>
      <c r="AW133" s="143"/>
      <c r="AX133" s="143"/>
      <c r="AY133" s="143"/>
      <c r="AZ133" s="143">
        <f t="shared" si="15"/>
        <v>0</v>
      </c>
    </row>
    <row r="134" spans="1:52" x14ac:dyDescent="0.2">
      <c r="A134" s="193">
        <v>4</v>
      </c>
      <c r="B134" s="144" t="s">
        <v>282</v>
      </c>
      <c r="C134" s="194" t="s">
        <v>387</v>
      </c>
      <c r="D134" s="194" t="s">
        <v>87</v>
      </c>
      <c r="E134" s="194">
        <v>580</v>
      </c>
      <c r="F134" s="144" t="str">
        <f t="shared" si="16"/>
        <v>5100.00</v>
      </c>
      <c r="G134" s="144" t="s">
        <v>103</v>
      </c>
      <c r="H134" s="166">
        <v>35086</v>
      </c>
      <c r="I134" s="166">
        <v>35086</v>
      </c>
      <c r="J134" s="166"/>
      <c r="K134" s="166"/>
      <c r="L134" s="166"/>
      <c r="M134" s="166">
        <v>32764.89</v>
      </c>
      <c r="N134" s="142">
        <v>32764.89</v>
      </c>
      <c r="O134" s="142">
        <f t="shared" si="11"/>
        <v>-2321.1100000000006</v>
      </c>
      <c r="Q134" s="177">
        <v>40811</v>
      </c>
      <c r="R134" s="177">
        <v>40811</v>
      </c>
      <c r="S134" s="177"/>
      <c r="T134" s="177"/>
      <c r="U134" s="177"/>
      <c r="V134" s="177">
        <v>0</v>
      </c>
      <c r="W134" s="143">
        <v>0</v>
      </c>
      <c r="X134" s="143">
        <f t="shared" si="12"/>
        <v>-40811</v>
      </c>
      <c r="Z134" s="175">
        <v>45740</v>
      </c>
      <c r="AA134" s="175">
        <v>45740</v>
      </c>
      <c r="AB134" s="175"/>
      <c r="AC134" s="175"/>
      <c r="AD134" s="175"/>
      <c r="AE134" s="175">
        <v>50111.96</v>
      </c>
      <c r="AF134" s="175">
        <v>50111.96</v>
      </c>
      <c r="AG134" s="175">
        <f t="shared" si="13"/>
        <v>4371.9599999999991</v>
      </c>
      <c r="AI134" s="181">
        <v>45740</v>
      </c>
      <c r="AJ134" s="181">
        <v>45740</v>
      </c>
      <c r="AK134" s="173">
        <f t="shared" si="17"/>
        <v>45740</v>
      </c>
      <c r="AL134" s="173">
        <f>IFERROR(VLOOKUP(B134,[2]rptBudgetaryBudgetCrossOrganiza!$A$13323:$N$13530,13,FALSE),"0")</f>
        <v>7127.43</v>
      </c>
      <c r="AM134" s="173"/>
      <c r="AN134" s="173"/>
      <c r="AO134" s="173"/>
      <c r="AP134" s="173"/>
      <c r="AQ134" s="173">
        <f t="shared" si="14"/>
        <v>-45740</v>
      </c>
      <c r="AS134" s="143"/>
      <c r="AT134" s="143"/>
      <c r="AU134" s="143"/>
      <c r="AV134" s="143"/>
      <c r="AW134" s="143"/>
      <c r="AX134" s="143"/>
      <c r="AY134" s="143"/>
      <c r="AZ134" s="143">
        <f t="shared" si="15"/>
        <v>0</v>
      </c>
    </row>
    <row r="135" spans="1:52" x14ac:dyDescent="0.2">
      <c r="A135" s="193">
        <v>4</v>
      </c>
      <c r="B135" s="144" t="s">
        <v>283</v>
      </c>
      <c r="C135" s="194" t="s">
        <v>387</v>
      </c>
      <c r="D135" s="194" t="s">
        <v>87</v>
      </c>
      <c r="E135" s="194">
        <v>580</v>
      </c>
      <c r="F135" s="144" t="str">
        <f t="shared" si="16"/>
        <v>5100.01</v>
      </c>
      <c r="G135" s="144" t="s">
        <v>104</v>
      </c>
      <c r="H135" s="166">
        <v>15624</v>
      </c>
      <c r="I135" s="166">
        <v>15624</v>
      </c>
      <c r="J135" s="166"/>
      <c r="K135" s="166"/>
      <c r="L135" s="166"/>
      <c r="M135" s="166">
        <v>14186.2</v>
      </c>
      <c r="N135" s="142">
        <v>14186.2</v>
      </c>
      <c r="O135" s="142">
        <f t="shared" si="11"/>
        <v>-1437.7999999999993</v>
      </c>
      <c r="Q135" s="177">
        <v>17204</v>
      </c>
      <c r="R135" s="177">
        <v>17204</v>
      </c>
      <c r="S135" s="177"/>
      <c r="T135" s="177"/>
      <c r="U135" s="177"/>
      <c r="V135" s="177">
        <v>41059.769999999997</v>
      </c>
      <c r="W135" s="143">
        <v>41059.769999999997</v>
      </c>
      <c r="X135" s="143">
        <f t="shared" si="12"/>
        <v>23855.769999999997</v>
      </c>
      <c r="Z135" s="175">
        <v>18810</v>
      </c>
      <c r="AA135" s="175">
        <v>18810</v>
      </c>
      <c r="AB135" s="175"/>
      <c r="AC135" s="175"/>
      <c r="AD135" s="175"/>
      <c r="AE135" s="175">
        <v>20833.669999999998</v>
      </c>
      <c r="AF135" s="175">
        <v>20833.669999999998</v>
      </c>
      <c r="AG135" s="175">
        <f t="shared" si="13"/>
        <v>2023.6699999999983</v>
      </c>
      <c r="AI135" s="181">
        <v>18810</v>
      </c>
      <c r="AJ135" s="181">
        <v>18810</v>
      </c>
      <c r="AK135" s="173">
        <f t="shared" si="17"/>
        <v>18810</v>
      </c>
      <c r="AL135" s="173">
        <f>IFERROR(VLOOKUP(B135,[2]rptBudgetaryBudgetCrossOrganiza!$A$13323:$N$13530,13,FALSE),"0")</f>
        <v>4006.66</v>
      </c>
      <c r="AM135" s="173"/>
      <c r="AN135" s="173"/>
      <c r="AO135" s="173"/>
      <c r="AP135" s="173"/>
      <c r="AQ135" s="173">
        <f t="shared" si="14"/>
        <v>-18810</v>
      </c>
      <c r="AS135" s="143"/>
      <c r="AT135" s="143"/>
      <c r="AU135" s="143"/>
      <c r="AV135" s="143"/>
      <c r="AW135" s="143"/>
      <c r="AX135" s="143"/>
      <c r="AY135" s="143"/>
      <c r="AZ135" s="143">
        <f t="shared" si="15"/>
        <v>0</v>
      </c>
    </row>
    <row r="136" spans="1:52" x14ac:dyDescent="0.2">
      <c r="A136" s="193">
        <v>4</v>
      </c>
      <c r="B136" s="144" t="s">
        <v>284</v>
      </c>
      <c r="C136" s="194" t="s">
        <v>387</v>
      </c>
      <c r="D136" s="194" t="s">
        <v>87</v>
      </c>
      <c r="E136" s="194">
        <v>580</v>
      </c>
      <c r="F136" s="144" t="str">
        <f t="shared" si="16"/>
        <v>5100.02</v>
      </c>
      <c r="G136" s="144" t="s">
        <v>105</v>
      </c>
      <c r="H136" s="166">
        <v>17400</v>
      </c>
      <c r="I136" s="166">
        <v>17400</v>
      </c>
      <c r="J136" s="166"/>
      <c r="K136" s="166"/>
      <c r="L136" s="166"/>
      <c r="M136" s="166">
        <v>8651.25</v>
      </c>
      <c r="N136" s="142">
        <v>8651.25</v>
      </c>
      <c r="O136" s="142">
        <f t="shared" ref="O136:O196" si="18">N136-I136</f>
        <v>-8748.75</v>
      </c>
      <c r="Q136" s="177">
        <v>8700</v>
      </c>
      <c r="R136" s="177">
        <v>8700</v>
      </c>
      <c r="S136" s="177"/>
      <c r="T136" s="177"/>
      <c r="U136" s="177"/>
      <c r="V136" s="177">
        <v>17346.7</v>
      </c>
      <c r="W136" s="143">
        <v>17346.7</v>
      </c>
      <c r="X136" s="143">
        <f t="shared" ref="X136:X199" si="19">W136-R136</f>
        <v>8646.7000000000007</v>
      </c>
      <c r="Z136" s="175">
        <v>8710</v>
      </c>
      <c r="AA136" s="175">
        <v>8710</v>
      </c>
      <c r="AB136" s="175"/>
      <c r="AC136" s="175"/>
      <c r="AD136" s="175"/>
      <c r="AE136" s="175">
        <v>7862.6</v>
      </c>
      <c r="AF136" s="175">
        <v>7862.6</v>
      </c>
      <c r="AG136" s="175">
        <f t="shared" si="13"/>
        <v>-847.39999999999964</v>
      </c>
      <c r="AI136" s="181">
        <v>8710</v>
      </c>
      <c r="AJ136" s="181">
        <v>8710</v>
      </c>
      <c r="AK136" s="173">
        <f t="shared" si="17"/>
        <v>8710</v>
      </c>
      <c r="AL136" s="173">
        <f>IFERROR(VLOOKUP(B136,[2]rptBudgetaryBudgetCrossOrganiza!$A$13323:$N$13530,13,FALSE),"0")</f>
        <v>2250</v>
      </c>
      <c r="AM136" s="173"/>
      <c r="AN136" s="173"/>
      <c r="AO136" s="173"/>
      <c r="AP136" s="173"/>
      <c r="AQ136" s="173">
        <f t="shared" si="14"/>
        <v>-8710</v>
      </c>
      <c r="AS136" s="143"/>
      <c r="AT136" s="143"/>
      <c r="AU136" s="143"/>
      <c r="AV136" s="143"/>
      <c r="AW136" s="143"/>
      <c r="AX136" s="143"/>
      <c r="AY136" s="143"/>
      <c r="AZ136" s="143">
        <f t="shared" si="15"/>
        <v>0</v>
      </c>
    </row>
    <row r="137" spans="1:52" x14ac:dyDescent="0.2">
      <c r="A137" s="193">
        <v>4</v>
      </c>
      <c r="B137" s="144" t="s">
        <v>285</v>
      </c>
      <c r="C137" s="194" t="s">
        <v>387</v>
      </c>
      <c r="D137" s="194" t="s">
        <v>87</v>
      </c>
      <c r="E137" s="194">
        <v>580</v>
      </c>
      <c r="F137" s="144" t="str">
        <f t="shared" si="16"/>
        <v>5100.03</v>
      </c>
      <c r="G137" s="144" t="s">
        <v>106</v>
      </c>
      <c r="H137" s="166">
        <v>3990</v>
      </c>
      <c r="I137" s="166">
        <v>3990</v>
      </c>
      <c r="J137" s="166"/>
      <c r="K137" s="166"/>
      <c r="L137" s="166"/>
      <c r="M137" s="166">
        <v>2609.8200000000002</v>
      </c>
      <c r="N137" s="142">
        <v>2609.8200000000002</v>
      </c>
      <c r="O137" s="142">
        <f t="shared" si="18"/>
        <v>-1380.1799999999998</v>
      </c>
      <c r="Q137" s="177">
        <v>2782</v>
      </c>
      <c r="R137" s="177">
        <v>2782</v>
      </c>
      <c r="S137" s="177"/>
      <c r="T137" s="177"/>
      <c r="U137" s="177"/>
      <c r="V137" s="177">
        <v>7477.05</v>
      </c>
      <c r="W137" s="143">
        <v>7477.05</v>
      </c>
      <c r="X137" s="143">
        <f t="shared" si="19"/>
        <v>4695.05</v>
      </c>
      <c r="Z137" s="175">
        <v>2785</v>
      </c>
      <c r="AA137" s="175">
        <v>2785</v>
      </c>
      <c r="AB137" s="175"/>
      <c r="AC137" s="175"/>
      <c r="AD137" s="175"/>
      <c r="AE137" s="175">
        <v>2626.49</v>
      </c>
      <c r="AF137" s="175">
        <v>2626.49</v>
      </c>
      <c r="AG137" s="175">
        <f t="shared" ref="AG137:AG209" si="20">AF137-AA137</f>
        <v>-158.51000000000022</v>
      </c>
      <c r="AI137" s="181">
        <v>2785</v>
      </c>
      <c r="AJ137" s="181">
        <v>2785</v>
      </c>
      <c r="AK137" s="173">
        <f t="shared" si="17"/>
        <v>2785</v>
      </c>
      <c r="AL137" s="173">
        <f>IFERROR(VLOOKUP(B137,[2]rptBudgetaryBudgetCrossOrganiza!$A$13323:$N$13530,13,FALSE),"0")</f>
        <v>265.68</v>
      </c>
      <c r="AM137" s="173"/>
      <c r="AN137" s="173"/>
      <c r="AO137" s="173"/>
      <c r="AP137" s="173"/>
      <c r="AQ137" s="173">
        <f t="shared" si="14"/>
        <v>-2785</v>
      </c>
      <c r="AS137" s="143"/>
      <c r="AT137" s="143"/>
      <c r="AU137" s="143"/>
      <c r="AV137" s="143"/>
      <c r="AW137" s="143"/>
      <c r="AX137" s="143"/>
      <c r="AY137" s="143"/>
      <c r="AZ137" s="143">
        <f t="shared" si="15"/>
        <v>0</v>
      </c>
    </row>
    <row r="138" spans="1:52" x14ac:dyDescent="0.2">
      <c r="A138" s="193">
        <v>4</v>
      </c>
      <c r="B138" s="144" t="s">
        <v>286</v>
      </c>
      <c r="C138" s="194" t="s">
        <v>387</v>
      </c>
      <c r="D138" s="194" t="s">
        <v>87</v>
      </c>
      <c r="E138" s="194">
        <v>580</v>
      </c>
      <c r="F138" s="144" t="str">
        <f t="shared" si="16"/>
        <v>5100.04</v>
      </c>
      <c r="G138" s="144" t="s">
        <v>107</v>
      </c>
      <c r="H138" s="166">
        <v>600</v>
      </c>
      <c r="I138" s="166">
        <v>600</v>
      </c>
      <c r="J138" s="166"/>
      <c r="K138" s="166"/>
      <c r="L138" s="166"/>
      <c r="M138" s="166">
        <v>431.26</v>
      </c>
      <c r="N138" s="142">
        <v>431.26</v>
      </c>
      <c r="O138" s="142">
        <f t="shared" si="18"/>
        <v>-168.74</v>
      </c>
      <c r="Q138" s="177">
        <v>465</v>
      </c>
      <c r="R138" s="177">
        <v>465</v>
      </c>
      <c r="S138" s="177"/>
      <c r="T138" s="177"/>
      <c r="U138" s="177"/>
      <c r="V138" s="177">
        <v>2524.33</v>
      </c>
      <c r="W138" s="143">
        <v>2524.33</v>
      </c>
      <c r="X138" s="143">
        <f t="shared" si="19"/>
        <v>2059.33</v>
      </c>
      <c r="Z138" s="175">
        <v>465</v>
      </c>
      <c r="AA138" s="175">
        <v>465</v>
      </c>
      <c r="AB138" s="175"/>
      <c r="AC138" s="175"/>
      <c r="AD138" s="175"/>
      <c r="AE138" s="175">
        <v>464.16</v>
      </c>
      <c r="AF138" s="175">
        <v>464.16</v>
      </c>
      <c r="AG138" s="175">
        <f t="shared" si="20"/>
        <v>-0.83999999999997499</v>
      </c>
      <c r="AI138" s="181">
        <v>465</v>
      </c>
      <c r="AJ138" s="181">
        <v>465</v>
      </c>
      <c r="AK138" s="173">
        <f t="shared" si="17"/>
        <v>465</v>
      </c>
      <c r="AL138" s="173">
        <f>IFERROR(VLOOKUP(B138,[2]rptBudgetaryBudgetCrossOrganiza!$A$13323:$N$13530,13,FALSE),"0")</f>
        <v>56.4</v>
      </c>
      <c r="AM138" s="173"/>
      <c r="AN138" s="173"/>
      <c r="AO138" s="173"/>
      <c r="AP138" s="173"/>
      <c r="AQ138" s="173">
        <f t="shared" si="14"/>
        <v>-465</v>
      </c>
      <c r="AS138" s="143"/>
      <c r="AT138" s="143"/>
      <c r="AU138" s="143"/>
      <c r="AV138" s="143"/>
      <c r="AW138" s="143"/>
      <c r="AX138" s="143"/>
      <c r="AY138" s="143"/>
      <c r="AZ138" s="143">
        <f t="shared" si="15"/>
        <v>0</v>
      </c>
    </row>
    <row r="139" spans="1:52" x14ac:dyDescent="0.2">
      <c r="A139" s="193">
        <v>4</v>
      </c>
      <c r="B139" s="144" t="s">
        <v>287</v>
      </c>
      <c r="C139" s="194" t="s">
        <v>387</v>
      </c>
      <c r="D139" s="194" t="s">
        <v>87</v>
      </c>
      <c r="E139" s="194">
        <v>580</v>
      </c>
      <c r="F139" s="144" t="str">
        <f t="shared" si="16"/>
        <v>5100.05</v>
      </c>
      <c r="G139" s="144" t="s">
        <v>108</v>
      </c>
      <c r="H139" s="166">
        <v>315</v>
      </c>
      <c r="I139" s="166">
        <v>315</v>
      </c>
      <c r="J139" s="166"/>
      <c r="K139" s="166"/>
      <c r="L139" s="166"/>
      <c r="M139" s="166">
        <v>285.83999999999997</v>
      </c>
      <c r="N139" s="142">
        <v>285.83999999999997</v>
      </c>
      <c r="O139" s="142">
        <f t="shared" si="18"/>
        <v>-29.160000000000025</v>
      </c>
      <c r="Q139" s="177">
        <v>299</v>
      </c>
      <c r="R139" s="177">
        <v>299</v>
      </c>
      <c r="S139" s="177"/>
      <c r="T139" s="177"/>
      <c r="U139" s="177"/>
      <c r="V139" s="177">
        <v>464.16</v>
      </c>
      <c r="W139" s="143">
        <v>464.16</v>
      </c>
      <c r="X139" s="143">
        <f t="shared" si="19"/>
        <v>165.16000000000003</v>
      </c>
      <c r="Z139" s="175">
        <v>320</v>
      </c>
      <c r="AA139" s="175">
        <v>320</v>
      </c>
      <c r="AB139" s="175"/>
      <c r="AC139" s="175"/>
      <c r="AD139" s="175"/>
      <c r="AE139" s="175">
        <v>305.16000000000003</v>
      </c>
      <c r="AF139" s="175">
        <v>305.16000000000003</v>
      </c>
      <c r="AG139" s="175">
        <f t="shared" si="20"/>
        <v>-14.839999999999975</v>
      </c>
      <c r="AI139" s="181">
        <v>320</v>
      </c>
      <c r="AJ139" s="181">
        <v>320</v>
      </c>
      <c r="AK139" s="173">
        <f t="shared" si="17"/>
        <v>320</v>
      </c>
      <c r="AL139" s="173">
        <f>IFERROR(VLOOKUP(B139,[2]rptBudgetaryBudgetCrossOrganiza!$A$13323:$N$13530,13,FALSE),"0")</f>
        <v>10.3</v>
      </c>
      <c r="AM139" s="173"/>
      <c r="AN139" s="173"/>
      <c r="AO139" s="173"/>
      <c r="AP139" s="173"/>
      <c r="AQ139" s="173">
        <f t="shared" si="14"/>
        <v>-320</v>
      </c>
      <c r="AS139" s="143"/>
      <c r="AT139" s="143"/>
      <c r="AU139" s="143"/>
      <c r="AV139" s="143"/>
      <c r="AW139" s="143"/>
      <c r="AX139" s="143"/>
      <c r="AY139" s="143"/>
      <c r="AZ139" s="143">
        <f t="shared" si="15"/>
        <v>0</v>
      </c>
    </row>
    <row r="140" spans="1:52" x14ac:dyDescent="0.2">
      <c r="A140" s="193">
        <v>4</v>
      </c>
      <c r="B140" s="144" t="s">
        <v>288</v>
      </c>
      <c r="C140" s="194" t="s">
        <v>387</v>
      </c>
      <c r="D140" s="194" t="s">
        <v>87</v>
      </c>
      <c r="E140" s="194">
        <v>580</v>
      </c>
      <c r="F140" s="144" t="str">
        <f t="shared" si="16"/>
        <v>5100.06</v>
      </c>
      <c r="G140" s="144" t="s">
        <v>109</v>
      </c>
      <c r="H140" s="166">
        <v>5990</v>
      </c>
      <c r="I140" s="166">
        <v>5990</v>
      </c>
      <c r="J140" s="166"/>
      <c r="K140" s="166"/>
      <c r="L140" s="166"/>
      <c r="M140" s="166">
        <v>5990</v>
      </c>
      <c r="N140" s="142">
        <v>5990</v>
      </c>
      <c r="O140" s="142">
        <f t="shared" si="18"/>
        <v>0</v>
      </c>
      <c r="Q140" s="177">
        <v>5530</v>
      </c>
      <c r="R140" s="177">
        <v>5530</v>
      </c>
      <c r="S140" s="177"/>
      <c r="T140" s="177"/>
      <c r="U140" s="177"/>
      <c r="V140" s="177">
        <v>305.16000000000003</v>
      </c>
      <c r="W140" s="143">
        <v>305.16000000000003</v>
      </c>
      <c r="X140" s="143">
        <f t="shared" si="19"/>
        <v>-5224.84</v>
      </c>
      <c r="Z140" s="175">
        <v>6340</v>
      </c>
      <c r="AA140" s="175">
        <v>6340</v>
      </c>
      <c r="AB140" s="175"/>
      <c r="AC140" s="175"/>
      <c r="AD140" s="175"/>
      <c r="AE140" s="175">
        <v>3679.15</v>
      </c>
      <c r="AF140" s="175">
        <v>3679.15</v>
      </c>
      <c r="AG140" s="175">
        <f t="shared" si="20"/>
        <v>-2660.85</v>
      </c>
      <c r="AI140" s="181">
        <v>6340</v>
      </c>
      <c r="AJ140" s="181">
        <v>6340</v>
      </c>
      <c r="AK140" s="173">
        <f t="shared" si="17"/>
        <v>6340</v>
      </c>
      <c r="AL140" s="173">
        <f>IFERROR(VLOOKUP(B140,[2]rptBudgetaryBudgetCrossOrganiza!$A$13323:$N$13530,13,FALSE),"0")</f>
        <v>0</v>
      </c>
      <c r="AM140" s="173"/>
      <c r="AN140" s="173"/>
      <c r="AO140" s="173"/>
      <c r="AP140" s="173"/>
      <c r="AQ140" s="173">
        <f t="shared" si="14"/>
        <v>-6340</v>
      </c>
      <c r="AS140" s="143"/>
      <c r="AT140" s="143"/>
      <c r="AU140" s="143"/>
      <c r="AV140" s="143"/>
      <c r="AW140" s="143"/>
      <c r="AX140" s="143"/>
      <c r="AY140" s="143"/>
      <c r="AZ140" s="143">
        <f t="shared" si="15"/>
        <v>0</v>
      </c>
    </row>
    <row r="141" spans="1:52" x14ac:dyDescent="0.2">
      <c r="A141" s="193">
        <v>4</v>
      </c>
      <c r="B141" s="144" t="s">
        <v>289</v>
      </c>
      <c r="C141" s="194" t="s">
        <v>387</v>
      </c>
      <c r="D141" s="194" t="s">
        <v>87</v>
      </c>
      <c r="E141" s="194">
        <v>580</v>
      </c>
      <c r="F141" s="144" t="str">
        <f t="shared" si="16"/>
        <v>5100.07</v>
      </c>
      <c r="G141" s="144" t="s">
        <v>110</v>
      </c>
      <c r="H141" s="166">
        <v>1610</v>
      </c>
      <c r="I141" s="166">
        <v>1610</v>
      </c>
      <c r="J141" s="166"/>
      <c r="K141" s="166"/>
      <c r="L141" s="166"/>
      <c r="M141" s="166">
        <v>1129.3900000000001</v>
      </c>
      <c r="N141" s="142">
        <v>1129.3900000000001</v>
      </c>
      <c r="O141" s="142">
        <f t="shared" si="18"/>
        <v>-480.6099999999999</v>
      </c>
      <c r="Q141" s="177">
        <v>1460</v>
      </c>
      <c r="R141" s="177">
        <v>1460</v>
      </c>
      <c r="S141" s="177"/>
      <c r="T141" s="177"/>
      <c r="U141" s="177"/>
      <c r="V141" s="177">
        <v>5530</v>
      </c>
      <c r="W141" s="143">
        <v>5530</v>
      </c>
      <c r="X141" s="143">
        <f t="shared" si="19"/>
        <v>4070</v>
      </c>
      <c r="Z141" s="175">
        <v>1310</v>
      </c>
      <c r="AA141" s="175">
        <v>1310</v>
      </c>
      <c r="AB141" s="175"/>
      <c r="AC141" s="175"/>
      <c r="AD141" s="175"/>
      <c r="AE141" s="175">
        <v>1199.6400000000001</v>
      </c>
      <c r="AF141" s="175">
        <v>1199.6400000000001</v>
      </c>
      <c r="AG141" s="175">
        <f t="shared" si="20"/>
        <v>-110.3599999999999</v>
      </c>
      <c r="AI141" s="181">
        <v>1310</v>
      </c>
      <c r="AJ141" s="181">
        <v>1310</v>
      </c>
      <c r="AK141" s="173">
        <f t="shared" si="17"/>
        <v>1310</v>
      </c>
      <c r="AL141" s="173">
        <f>IFERROR(VLOOKUP(B141,[2]rptBudgetaryBudgetCrossOrganiza!$A$13323:$N$13530,13,FALSE),"0")</f>
        <v>102.6</v>
      </c>
      <c r="AM141" s="173"/>
      <c r="AN141" s="173"/>
      <c r="AO141" s="173"/>
      <c r="AP141" s="173"/>
      <c r="AQ141" s="173">
        <f t="shared" si="14"/>
        <v>-1310</v>
      </c>
      <c r="AS141" s="143"/>
      <c r="AT141" s="143"/>
      <c r="AU141" s="143"/>
      <c r="AV141" s="143"/>
      <c r="AW141" s="143"/>
      <c r="AX141" s="143"/>
      <c r="AY141" s="143"/>
      <c r="AZ141" s="143">
        <f t="shared" si="15"/>
        <v>0</v>
      </c>
    </row>
    <row r="142" spans="1:52" x14ac:dyDescent="0.2">
      <c r="A142" s="193">
        <v>4</v>
      </c>
      <c r="B142" s="144" t="s">
        <v>290</v>
      </c>
      <c r="C142" s="194" t="s">
        <v>387</v>
      </c>
      <c r="D142" s="194" t="s">
        <v>87</v>
      </c>
      <c r="E142" s="194">
        <v>580</v>
      </c>
      <c r="F142" s="144" t="str">
        <f t="shared" si="16"/>
        <v>5100.08</v>
      </c>
      <c r="G142" s="144" t="s">
        <v>111</v>
      </c>
      <c r="H142" s="166">
        <v>0</v>
      </c>
      <c r="I142" s="166">
        <v>0</v>
      </c>
      <c r="J142" s="166"/>
      <c r="K142" s="166"/>
      <c r="L142" s="166"/>
      <c r="M142" s="166">
        <v>0</v>
      </c>
      <c r="N142" s="142">
        <v>0</v>
      </c>
      <c r="O142" s="142">
        <f t="shared" si="18"/>
        <v>0</v>
      </c>
      <c r="Q142" s="177">
        <v>0</v>
      </c>
      <c r="R142" s="177">
        <v>0</v>
      </c>
      <c r="S142" s="177"/>
      <c r="T142" s="177"/>
      <c r="U142" s="177"/>
      <c r="V142" s="177">
        <v>1261.08</v>
      </c>
      <c r="W142" s="143">
        <v>1261.08</v>
      </c>
      <c r="X142" s="143">
        <f t="shared" si="19"/>
        <v>1261.08</v>
      </c>
      <c r="Z142" s="175">
        <v>0</v>
      </c>
      <c r="AA142" s="175">
        <v>0</v>
      </c>
      <c r="AB142" s="175"/>
      <c r="AC142" s="175"/>
      <c r="AD142" s="175"/>
      <c r="AE142" s="175">
        <v>0</v>
      </c>
      <c r="AF142" s="175">
        <v>0</v>
      </c>
      <c r="AG142" s="175">
        <f t="shared" si="20"/>
        <v>0</v>
      </c>
      <c r="AI142" s="181">
        <v>0</v>
      </c>
      <c r="AJ142" s="181">
        <v>0</v>
      </c>
      <c r="AK142" s="173">
        <f t="shared" si="17"/>
        <v>0</v>
      </c>
      <c r="AL142" s="173">
        <f>IFERROR(VLOOKUP(B142,[2]rptBudgetaryBudgetCrossOrganiza!$A$13323:$N$13530,13,FALSE),"0")</f>
        <v>761.18</v>
      </c>
      <c r="AM142" s="173"/>
      <c r="AN142" s="173"/>
      <c r="AO142" s="173"/>
      <c r="AP142" s="173"/>
      <c r="AQ142" s="173">
        <f t="shared" si="14"/>
        <v>0</v>
      </c>
      <c r="AS142" s="143"/>
      <c r="AT142" s="143"/>
      <c r="AU142" s="143"/>
      <c r="AV142" s="143"/>
      <c r="AW142" s="143"/>
      <c r="AX142" s="143"/>
      <c r="AY142" s="143"/>
      <c r="AZ142" s="143">
        <f t="shared" si="15"/>
        <v>0</v>
      </c>
    </row>
    <row r="143" spans="1:52" x14ac:dyDescent="0.2">
      <c r="A143" s="193">
        <v>4</v>
      </c>
      <c r="B143" s="144" t="s">
        <v>291</v>
      </c>
      <c r="C143" s="194" t="s">
        <v>387</v>
      </c>
      <c r="D143" s="194" t="s">
        <v>87</v>
      </c>
      <c r="E143" s="194">
        <v>580</v>
      </c>
      <c r="F143" s="144" t="str">
        <f t="shared" si="16"/>
        <v>5100.09</v>
      </c>
      <c r="G143" s="144" t="s">
        <v>112</v>
      </c>
      <c r="H143" s="166">
        <v>0</v>
      </c>
      <c r="I143" s="166">
        <v>0</v>
      </c>
      <c r="J143" s="166"/>
      <c r="K143" s="166"/>
      <c r="L143" s="166"/>
      <c r="M143" s="166">
        <v>842.35</v>
      </c>
      <c r="N143" s="142">
        <v>842.35</v>
      </c>
      <c r="O143" s="142">
        <f t="shared" si="18"/>
        <v>842.35</v>
      </c>
      <c r="Q143" s="177">
        <v>0</v>
      </c>
      <c r="R143" s="177">
        <v>0</v>
      </c>
      <c r="S143" s="177"/>
      <c r="T143" s="177"/>
      <c r="U143" s="177"/>
      <c r="V143" s="177">
        <v>0</v>
      </c>
      <c r="W143" s="143">
        <v>0</v>
      </c>
      <c r="X143" s="143">
        <f t="shared" si="19"/>
        <v>0</v>
      </c>
      <c r="Z143" s="175">
        <v>0</v>
      </c>
      <c r="AA143" s="175">
        <v>0</v>
      </c>
      <c r="AB143" s="175"/>
      <c r="AC143" s="175"/>
      <c r="AD143" s="175"/>
      <c r="AE143" s="175">
        <v>0</v>
      </c>
      <c r="AF143" s="175">
        <v>0</v>
      </c>
      <c r="AG143" s="175">
        <f t="shared" si="20"/>
        <v>0</v>
      </c>
      <c r="AI143" s="181">
        <v>0</v>
      </c>
      <c r="AJ143" s="181">
        <v>0</v>
      </c>
      <c r="AK143" s="173">
        <f t="shared" si="17"/>
        <v>0</v>
      </c>
      <c r="AL143" s="173">
        <f>IFERROR(VLOOKUP(B143,[2]rptBudgetaryBudgetCrossOrganiza!$A$13323:$N$13530,13,FALSE),"0")</f>
        <v>2143</v>
      </c>
      <c r="AM143" s="173"/>
      <c r="AN143" s="173"/>
      <c r="AO143" s="173"/>
      <c r="AP143" s="173"/>
      <c r="AQ143" s="173">
        <f t="shared" si="14"/>
        <v>0</v>
      </c>
      <c r="AS143" s="143"/>
      <c r="AT143" s="143"/>
      <c r="AU143" s="143"/>
      <c r="AV143" s="143"/>
      <c r="AW143" s="143"/>
      <c r="AX143" s="143"/>
      <c r="AY143" s="143"/>
      <c r="AZ143" s="143">
        <f t="shared" si="15"/>
        <v>0</v>
      </c>
    </row>
    <row r="144" spans="1:52" x14ac:dyDescent="0.2">
      <c r="A144" s="193">
        <v>4</v>
      </c>
      <c r="B144" s="144" t="s">
        <v>292</v>
      </c>
      <c r="C144" s="194" t="s">
        <v>387</v>
      </c>
      <c r="D144" s="194" t="s">
        <v>87</v>
      </c>
      <c r="E144" s="194">
        <v>580</v>
      </c>
      <c r="F144" s="144" t="str">
        <f t="shared" si="16"/>
        <v>5100.10</v>
      </c>
      <c r="G144" s="144" t="s">
        <v>113</v>
      </c>
      <c r="H144" s="166">
        <v>0</v>
      </c>
      <c r="I144" s="166">
        <v>0</v>
      </c>
      <c r="J144" s="166"/>
      <c r="K144" s="166"/>
      <c r="L144" s="166"/>
      <c r="M144" s="166">
        <v>0</v>
      </c>
      <c r="N144" s="142">
        <v>0</v>
      </c>
      <c r="O144" s="142">
        <f t="shared" si="18"/>
        <v>0</v>
      </c>
      <c r="Q144" s="177">
        <v>0</v>
      </c>
      <c r="R144" s="177">
        <v>0</v>
      </c>
      <c r="S144" s="177"/>
      <c r="T144" s="177"/>
      <c r="U144" s="177"/>
      <c r="V144" s="177">
        <v>228.04</v>
      </c>
      <c r="W144" s="143">
        <v>228.04</v>
      </c>
      <c r="X144" s="143">
        <f t="shared" si="19"/>
        <v>228.04</v>
      </c>
      <c r="Z144" s="175">
        <v>0</v>
      </c>
      <c r="AA144" s="175">
        <v>0</v>
      </c>
      <c r="AB144" s="175"/>
      <c r="AC144" s="175"/>
      <c r="AD144" s="175"/>
      <c r="AE144" s="175">
        <v>0</v>
      </c>
      <c r="AF144" s="175">
        <v>0</v>
      </c>
      <c r="AG144" s="175">
        <f t="shared" si="20"/>
        <v>0</v>
      </c>
      <c r="AI144" s="181">
        <v>0</v>
      </c>
      <c r="AJ144" s="181">
        <v>0</v>
      </c>
      <c r="AK144" s="173">
        <f t="shared" si="17"/>
        <v>0</v>
      </c>
      <c r="AL144" s="173">
        <f>IFERROR(VLOOKUP(B144,[2]rptBudgetaryBudgetCrossOrganiza!$A$13323:$N$13530,13,FALSE),"0")</f>
        <v>0</v>
      </c>
      <c r="AM144" s="173"/>
      <c r="AN144" s="173"/>
      <c r="AO144" s="173"/>
      <c r="AP144" s="173"/>
      <c r="AQ144" s="173">
        <f t="shared" ref="AQ144:AQ206" si="21">AP144-AJ144</f>
        <v>0</v>
      </c>
      <c r="AS144" s="143"/>
      <c r="AT144" s="143"/>
      <c r="AU144" s="143"/>
      <c r="AV144" s="143"/>
      <c r="AW144" s="143"/>
      <c r="AX144" s="143"/>
      <c r="AY144" s="143"/>
      <c r="AZ144" s="143">
        <f t="shared" ref="AZ144:AZ187" si="22">AY144-AT144</f>
        <v>0</v>
      </c>
    </row>
    <row r="145" spans="1:52" x14ac:dyDescent="0.2">
      <c r="A145" s="193">
        <v>4</v>
      </c>
      <c r="B145" s="144" t="s">
        <v>293</v>
      </c>
      <c r="C145" s="194" t="s">
        <v>387</v>
      </c>
      <c r="D145" s="194" t="s">
        <v>87</v>
      </c>
      <c r="E145" s="194">
        <v>580</v>
      </c>
      <c r="F145" s="144" t="str">
        <f t="shared" si="16"/>
        <v>5100.11</v>
      </c>
      <c r="G145" s="144" t="s">
        <v>114</v>
      </c>
      <c r="H145" s="166">
        <v>3070</v>
      </c>
      <c r="I145" s="166">
        <v>3070</v>
      </c>
      <c r="J145" s="166"/>
      <c r="K145" s="166"/>
      <c r="L145" s="166"/>
      <c r="M145" s="166">
        <v>2996.73</v>
      </c>
      <c r="N145" s="142">
        <v>2996.73</v>
      </c>
      <c r="O145" s="142">
        <f t="shared" si="18"/>
        <v>-73.269999999999982</v>
      </c>
      <c r="Q145" s="177">
        <v>3460</v>
      </c>
      <c r="R145" s="177">
        <v>3460</v>
      </c>
      <c r="S145" s="177"/>
      <c r="T145" s="177"/>
      <c r="U145" s="177"/>
      <c r="V145" s="177">
        <v>0</v>
      </c>
      <c r="W145" s="143">
        <v>0</v>
      </c>
      <c r="X145" s="143">
        <f t="shared" si="19"/>
        <v>-3460</v>
      </c>
      <c r="Z145" s="175">
        <v>3625</v>
      </c>
      <c r="AA145" s="175">
        <v>3625</v>
      </c>
      <c r="AB145" s="175"/>
      <c r="AC145" s="175"/>
      <c r="AD145" s="175"/>
      <c r="AE145" s="175">
        <v>3968.55</v>
      </c>
      <c r="AF145" s="175">
        <v>3968.55</v>
      </c>
      <c r="AG145" s="175">
        <f t="shared" si="20"/>
        <v>343.55000000000018</v>
      </c>
      <c r="AI145" s="181">
        <v>3625</v>
      </c>
      <c r="AJ145" s="181">
        <v>3625</v>
      </c>
      <c r="AK145" s="173">
        <f t="shared" si="17"/>
        <v>3625</v>
      </c>
      <c r="AL145" s="173">
        <f>IFERROR(VLOOKUP(B145,[2]rptBudgetaryBudgetCrossOrganiza!$A$13323:$N$13530,13,FALSE),"0")</f>
        <v>570.63</v>
      </c>
      <c r="AM145" s="173"/>
      <c r="AN145" s="173"/>
      <c r="AO145" s="173"/>
      <c r="AP145" s="173"/>
      <c r="AQ145" s="173">
        <f t="shared" si="21"/>
        <v>-3625</v>
      </c>
      <c r="AS145" s="143"/>
      <c r="AT145" s="143"/>
      <c r="AU145" s="143"/>
      <c r="AV145" s="143"/>
      <c r="AW145" s="143"/>
      <c r="AX145" s="143"/>
      <c r="AY145" s="143"/>
      <c r="AZ145" s="143">
        <f t="shared" si="22"/>
        <v>0</v>
      </c>
    </row>
    <row r="146" spans="1:52" x14ac:dyDescent="0.2">
      <c r="A146" s="193">
        <v>4</v>
      </c>
      <c r="B146" s="144" t="s">
        <v>294</v>
      </c>
      <c r="C146" s="194" t="s">
        <v>387</v>
      </c>
      <c r="D146" s="194" t="s">
        <v>87</v>
      </c>
      <c r="E146" s="194">
        <v>580</v>
      </c>
      <c r="F146" s="144" t="str">
        <f t="shared" si="16"/>
        <v>5100.12</v>
      </c>
      <c r="G146" s="144" t="s">
        <v>115</v>
      </c>
      <c r="H146" s="166">
        <v>0</v>
      </c>
      <c r="I146" s="166">
        <v>0</v>
      </c>
      <c r="J146" s="166"/>
      <c r="K146" s="166"/>
      <c r="L146" s="166"/>
      <c r="M146" s="166">
        <v>0</v>
      </c>
      <c r="N146" s="142">
        <v>0</v>
      </c>
      <c r="O146" s="142">
        <f t="shared" si="18"/>
        <v>0</v>
      </c>
      <c r="Q146" s="177">
        <v>0</v>
      </c>
      <c r="R146" s="177">
        <v>0</v>
      </c>
      <c r="S146" s="177"/>
      <c r="T146" s="177"/>
      <c r="U146" s="177"/>
      <c r="V146" s="177">
        <v>3443.03</v>
      </c>
      <c r="W146" s="143">
        <v>3443.03</v>
      </c>
      <c r="X146" s="143">
        <f t="shared" si="19"/>
        <v>3443.03</v>
      </c>
      <c r="Z146" s="175">
        <v>0</v>
      </c>
      <c r="AA146" s="175">
        <v>0</v>
      </c>
      <c r="AB146" s="175"/>
      <c r="AC146" s="175"/>
      <c r="AD146" s="175"/>
      <c r="AE146" s="175">
        <v>0</v>
      </c>
      <c r="AF146" s="175">
        <v>0</v>
      </c>
      <c r="AG146" s="175">
        <f t="shared" si="20"/>
        <v>0</v>
      </c>
      <c r="AI146" s="181">
        <v>0</v>
      </c>
      <c r="AJ146" s="181">
        <v>0</v>
      </c>
      <c r="AK146" s="173">
        <f t="shared" si="17"/>
        <v>0</v>
      </c>
      <c r="AL146" s="173">
        <f>IFERROR(VLOOKUP(B146,[2]rptBudgetaryBudgetCrossOrganiza!$A$13323:$N$13530,13,FALSE),"0")</f>
        <v>0</v>
      </c>
      <c r="AM146" s="173"/>
      <c r="AN146" s="173"/>
      <c r="AO146" s="173"/>
      <c r="AP146" s="173"/>
      <c r="AQ146" s="173">
        <f t="shared" si="21"/>
        <v>0</v>
      </c>
      <c r="AS146" s="143"/>
      <c r="AT146" s="143"/>
      <c r="AU146" s="143"/>
      <c r="AV146" s="143"/>
      <c r="AW146" s="143"/>
      <c r="AX146" s="143"/>
      <c r="AY146" s="143"/>
      <c r="AZ146" s="143">
        <f t="shared" si="22"/>
        <v>0</v>
      </c>
    </row>
    <row r="147" spans="1:52" x14ac:dyDescent="0.2">
      <c r="A147" s="193">
        <v>4</v>
      </c>
      <c r="B147" s="144" t="s">
        <v>295</v>
      </c>
      <c r="C147" s="194" t="s">
        <v>387</v>
      </c>
      <c r="D147" s="194" t="s">
        <v>87</v>
      </c>
      <c r="E147" s="194">
        <v>580</v>
      </c>
      <c r="F147" s="144" t="str">
        <f t="shared" si="16"/>
        <v>5100.13</v>
      </c>
      <c r="G147" s="144" t="s">
        <v>116</v>
      </c>
      <c r="H147" s="166">
        <v>0</v>
      </c>
      <c r="I147" s="166">
        <v>0</v>
      </c>
      <c r="J147" s="166"/>
      <c r="K147" s="166"/>
      <c r="L147" s="166"/>
      <c r="M147" s="166">
        <v>0</v>
      </c>
      <c r="N147" s="142">
        <v>0</v>
      </c>
      <c r="O147" s="142">
        <f t="shared" si="18"/>
        <v>0</v>
      </c>
      <c r="Q147" s="177">
        <v>0</v>
      </c>
      <c r="R147" s="177">
        <v>0</v>
      </c>
      <c r="S147" s="177"/>
      <c r="T147" s="177"/>
      <c r="U147" s="177"/>
      <c r="V147" s="177">
        <v>0</v>
      </c>
      <c r="W147" s="143">
        <v>0</v>
      </c>
      <c r="X147" s="143">
        <f t="shared" si="19"/>
        <v>0</v>
      </c>
      <c r="Z147" s="175">
        <v>0</v>
      </c>
      <c r="AA147" s="175">
        <v>0</v>
      </c>
      <c r="AB147" s="175"/>
      <c r="AC147" s="175"/>
      <c r="AD147" s="175"/>
      <c r="AE147" s="175">
        <v>0</v>
      </c>
      <c r="AF147" s="175">
        <v>0</v>
      </c>
      <c r="AG147" s="175">
        <f>AF147-AA147</f>
        <v>0</v>
      </c>
      <c r="AI147" s="181">
        <v>0</v>
      </c>
      <c r="AJ147" s="181">
        <v>0</v>
      </c>
      <c r="AK147" s="173">
        <f t="shared" si="17"/>
        <v>0</v>
      </c>
      <c r="AL147" s="173">
        <f>IFERROR(VLOOKUP(B147,[2]rptBudgetaryBudgetCrossOrganiza!$A$13323:$N$13530,13,FALSE),"0")</f>
        <v>0</v>
      </c>
      <c r="AM147" s="173"/>
      <c r="AN147" s="173"/>
      <c r="AO147" s="173"/>
      <c r="AP147" s="173"/>
      <c r="AQ147" s="173">
        <f t="shared" si="21"/>
        <v>0</v>
      </c>
      <c r="AS147" s="143"/>
      <c r="AT147" s="143"/>
      <c r="AU147" s="143"/>
      <c r="AV147" s="143"/>
      <c r="AW147" s="143"/>
      <c r="AX147" s="143"/>
      <c r="AY147" s="143"/>
      <c r="AZ147" s="143">
        <f t="shared" si="22"/>
        <v>0</v>
      </c>
    </row>
    <row r="148" spans="1:52" x14ac:dyDescent="0.2">
      <c r="A148" s="193">
        <v>4</v>
      </c>
      <c r="B148" s="144" t="s">
        <v>296</v>
      </c>
      <c r="C148" s="194" t="s">
        <v>387</v>
      </c>
      <c r="D148" s="194" t="s">
        <v>87</v>
      </c>
      <c r="E148" s="194">
        <v>580</v>
      </c>
      <c r="F148" s="144" t="str">
        <f t="shared" si="16"/>
        <v>5100.14</v>
      </c>
      <c r="G148" s="144" t="s">
        <v>117</v>
      </c>
      <c r="H148" s="166">
        <v>0</v>
      </c>
      <c r="I148" s="166">
        <v>0</v>
      </c>
      <c r="J148" s="166"/>
      <c r="K148" s="166"/>
      <c r="L148" s="166"/>
      <c r="M148" s="166">
        <v>0</v>
      </c>
      <c r="N148" s="142">
        <v>0</v>
      </c>
      <c r="O148" s="142">
        <f t="shared" si="18"/>
        <v>0</v>
      </c>
      <c r="Q148" s="177">
        <v>0</v>
      </c>
      <c r="R148" s="177">
        <v>0</v>
      </c>
      <c r="S148" s="177"/>
      <c r="T148" s="177"/>
      <c r="U148" s="177"/>
      <c r="V148" s="177">
        <v>0</v>
      </c>
      <c r="W148" s="143">
        <v>0</v>
      </c>
      <c r="X148" s="143">
        <f t="shared" si="19"/>
        <v>0</v>
      </c>
      <c r="Z148" s="175">
        <v>0</v>
      </c>
      <c r="AA148" s="175">
        <v>0</v>
      </c>
      <c r="AB148" s="175"/>
      <c r="AC148" s="175"/>
      <c r="AD148" s="175"/>
      <c r="AE148" s="175">
        <v>0</v>
      </c>
      <c r="AF148" s="175">
        <v>0</v>
      </c>
      <c r="AG148" s="175">
        <f t="shared" si="20"/>
        <v>0</v>
      </c>
      <c r="AI148" s="181">
        <v>0</v>
      </c>
      <c r="AJ148" s="181">
        <v>0</v>
      </c>
      <c r="AK148" s="173">
        <f t="shared" si="17"/>
        <v>0</v>
      </c>
      <c r="AL148" s="173">
        <f>IFERROR(VLOOKUP(B148,[2]rptBudgetaryBudgetCrossOrganiza!$A$13323:$N$13530,13,FALSE),"0")</f>
        <v>0</v>
      </c>
      <c r="AM148" s="173"/>
      <c r="AN148" s="173"/>
      <c r="AO148" s="173"/>
      <c r="AP148" s="173"/>
      <c r="AQ148" s="173">
        <f t="shared" si="21"/>
        <v>0</v>
      </c>
      <c r="AS148" s="143"/>
      <c r="AT148" s="143"/>
      <c r="AU148" s="143"/>
      <c r="AV148" s="143"/>
      <c r="AW148" s="143"/>
      <c r="AX148" s="143"/>
      <c r="AY148" s="143"/>
      <c r="AZ148" s="143">
        <f t="shared" si="22"/>
        <v>0</v>
      </c>
    </row>
    <row r="149" spans="1:52" x14ac:dyDescent="0.2">
      <c r="A149" s="193">
        <v>4</v>
      </c>
      <c r="B149" s="144" t="s">
        <v>297</v>
      </c>
      <c r="C149" s="194" t="s">
        <v>387</v>
      </c>
      <c r="D149" s="194" t="s">
        <v>87</v>
      </c>
      <c r="E149" s="194">
        <v>580</v>
      </c>
      <c r="F149" s="144" t="str">
        <f t="shared" si="16"/>
        <v>5100.15</v>
      </c>
      <c r="G149" s="144" t="s">
        <v>118</v>
      </c>
      <c r="H149" s="166">
        <v>1440</v>
      </c>
      <c r="I149" s="166">
        <v>1440</v>
      </c>
      <c r="J149" s="166"/>
      <c r="K149" s="166"/>
      <c r="L149" s="166"/>
      <c r="M149" s="166">
        <v>1440</v>
      </c>
      <c r="N149" s="142">
        <v>1440</v>
      </c>
      <c r="O149" s="142">
        <f t="shared" si="18"/>
        <v>0</v>
      </c>
      <c r="Q149" s="177">
        <v>1440</v>
      </c>
      <c r="R149" s="177">
        <v>1440</v>
      </c>
      <c r="S149" s="177"/>
      <c r="T149" s="177"/>
      <c r="U149" s="177"/>
      <c r="V149" s="177">
        <v>0</v>
      </c>
      <c r="W149" s="143">
        <v>0</v>
      </c>
      <c r="X149" s="143">
        <f t="shared" si="19"/>
        <v>-1440</v>
      </c>
      <c r="Z149" s="175">
        <v>1440</v>
      </c>
      <c r="AA149" s="175">
        <v>1440</v>
      </c>
      <c r="AB149" s="175"/>
      <c r="AC149" s="175"/>
      <c r="AD149" s="175"/>
      <c r="AE149" s="175">
        <v>1440</v>
      </c>
      <c r="AF149" s="175">
        <v>1440</v>
      </c>
      <c r="AG149" s="175">
        <f t="shared" si="20"/>
        <v>0</v>
      </c>
      <c r="AI149" s="181">
        <v>1440</v>
      </c>
      <c r="AJ149" s="181">
        <v>1440</v>
      </c>
      <c r="AK149" s="173">
        <f t="shared" si="17"/>
        <v>1440</v>
      </c>
      <c r="AL149" s="173">
        <f>IFERROR(VLOOKUP(B149,[2]rptBudgetaryBudgetCrossOrganiza!$A$13323:$N$13530,13,FALSE),"0")</f>
        <v>0</v>
      </c>
      <c r="AM149" s="173"/>
      <c r="AN149" s="173"/>
      <c r="AO149" s="173"/>
      <c r="AP149" s="173"/>
      <c r="AQ149" s="173">
        <f t="shared" si="21"/>
        <v>-1440</v>
      </c>
      <c r="AS149" s="143"/>
      <c r="AT149" s="143"/>
      <c r="AU149" s="143"/>
      <c r="AV149" s="143"/>
      <c r="AW149" s="143"/>
      <c r="AX149" s="143"/>
      <c r="AY149" s="143"/>
      <c r="AZ149" s="143">
        <f t="shared" si="22"/>
        <v>0</v>
      </c>
    </row>
    <row r="150" spans="1:52" x14ac:dyDescent="0.2">
      <c r="A150" s="193">
        <v>4</v>
      </c>
      <c r="B150" s="144" t="s">
        <v>298</v>
      </c>
      <c r="C150" s="194" t="s">
        <v>387</v>
      </c>
      <c r="D150" s="194" t="s">
        <v>87</v>
      </c>
      <c r="E150" s="194">
        <v>580</v>
      </c>
      <c r="F150" s="144" t="str">
        <f t="shared" si="16"/>
        <v>5100.16</v>
      </c>
      <c r="G150" s="144" t="s">
        <v>119</v>
      </c>
      <c r="H150" s="166">
        <v>0</v>
      </c>
      <c r="I150" s="166">
        <v>0</v>
      </c>
      <c r="J150" s="166"/>
      <c r="K150" s="166"/>
      <c r="L150" s="166"/>
      <c r="M150" s="166">
        <v>0</v>
      </c>
      <c r="N150" s="142">
        <v>0</v>
      </c>
      <c r="O150" s="142">
        <f t="shared" si="18"/>
        <v>0</v>
      </c>
      <c r="Q150" s="177">
        <v>0</v>
      </c>
      <c r="R150" s="177">
        <v>0</v>
      </c>
      <c r="S150" s="177"/>
      <c r="T150" s="177"/>
      <c r="U150" s="177"/>
      <c r="V150" s="177">
        <v>1440</v>
      </c>
      <c r="W150" s="143">
        <v>1440</v>
      </c>
      <c r="X150" s="143">
        <f t="shared" si="19"/>
        <v>1440</v>
      </c>
      <c r="Z150" s="175">
        <v>0</v>
      </c>
      <c r="AA150" s="175">
        <v>0</v>
      </c>
      <c r="AB150" s="175"/>
      <c r="AC150" s="175"/>
      <c r="AD150" s="175"/>
      <c r="AE150" s="175">
        <v>0</v>
      </c>
      <c r="AF150" s="175">
        <v>0</v>
      </c>
      <c r="AG150" s="175">
        <f t="shared" si="20"/>
        <v>0</v>
      </c>
      <c r="AI150" s="181">
        <v>0</v>
      </c>
      <c r="AJ150" s="181">
        <v>0</v>
      </c>
      <c r="AK150" s="173">
        <f t="shared" si="17"/>
        <v>0</v>
      </c>
      <c r="AL150" s="173">
        <f>IFERROR(VLOOKUP(B150,[2]rptBudgetaryBudgetCrossOrganiza!$A$13323:$N$13530,13,FALSE),"0")</f>
        <v>0</v>
      </c>
      <c r="AM150" s="173"/>
      <c r="AN150" s="173"/>
      <c r="AO150" s="173"/>
      <c r="AP150" s="173"/>
      <c r="AQ150" s="173">
        <f t="shared" si="21"/>
        <v>0</v>
      </c>
      <c r="AS150" s="143"/>
      <c r="AT150" s="143"/>
      <c r="AU150" s="143"/>
      <c r="AV150" s="143"/>
      <c r="AW150" s="143"/>
      <c r="AX150" s="143"/>
      <c r="AY150" s="143"/>
      <c r="AZ150" s="143">
        <f t="shared" si="22"/>
        <v>0</v>
      </c>
    </row>
    <row r="151" spans="1:52" x14ac:dyDescent="0.2">
      <c r="A151" s="193">
        <v>4</v>
      </c>
      <c r="B151" s="144" t="s">
        <v>299</v>
      </c>
      <c r="C151" s="194" t="s">
        <v>387</v>
      </c>
      <c r="D151" s="194" t="s">
        <v>87</v>
      </c>
      <c r="E151" s="194">
        <v>580</v>
      </c>
      <c r="F151" s="144" t="str">
        <f t="shared" si="16"/>
        <v>5100.17</v>
      </c>
      <c r="G151" s="144" t="s">
        <v>156</v>
      </c>
      <c r="H151" s="166">
        <v>0</v>
      </c>
      <c r="I151" s="166">
        <v>0</v>
      </c>
      <c r="J151" s="166"/>
      <c r="K151" s="166"/>
      <c r="L151" s="166"/>
      <c r="M151" s="166">
        <v>0</v>
      </c>
      <c r="N151" s="142">
        <v>0</v>
      </c>
      <c r="O151" s="142">
        <f t="shared" si="18"/>
        <v>0</v>
      </c>
      <c r="Q151" s="177">
        <v>0</v>
      </c>
      <c r="R151" s="177">
        <v>0</v>
      </c>
      <c r="S151" s="177"/>
      <c r="T151" s="177"/>
      <c r="U151" s="177"/>
      <c r="V151" s="177">
        <v>0</v>
      </c>
      <c r="W151" s="143">
        <v>0</v>
      </c>
      <c r="X151" s="143">
        <f t="shared" si="19"/>
        <v>0</v>
      </c>
      <c r="Z151" s="175">
        <v>0</v>
      </c>
      <c r="AA151" s="175">
        <v>0</v>
      </c>
      <c r="AB151" s="175"/>
      <c r="AC151" s="175"/>
      <c r="AD151" s="175"/>
      <c r="AE151" s="175">
        <v>0</v>
      </c>
      <c r="AF151" s="175">
        <v>0</v>
      </c>
      <c r="AG151" s="175">
        <f t="shared" si="20"/>
        <v>0</v>
      </c>
      <c r="AI151" s="181">
        <v>0</v>
      </c>
      <c r="AJ151" s="181">
        <v>0</v>
      </c>
      <c r="AK151" s="173">
        <f t="shared" si="17"/>
        <v>0</v>
      </c>
      <c r="AL151" s="173">
        <f>IFERROR(VLOOKUP(B151,[2]rptBudgetaryBudgetCrossOrganiza!$A$13323:$N$13530,13,FALSE),"0")</f>
        <v>0</v>
      </c>
      <c r="AM151" s="173"/>
      <c r="AN151" s="173"/>
      <c r="AO151" s="173"/>
      <c r="AP151" s="173"/>
      <c r="AQ151" s="173">
        <f t="shared" si="21"/>
        <v>0</v>
      </c>
      <c r="AS151" s="143"/>
      <c r="AT151" s="143"/>
      <c r="AU151" s="143"/>
      <c r="AV151" s="143"/>
      <c r="AW151" s="143"/>
      <c r="AX151" s="143"/>
      <c r="AY151" s="143"/>
      <c r="AZ151" s="143">
        <f t="shared" si="22"/>
        <v>0</v>
      </c>
    </row>
    <row r="152" spans="1:52" x14ac:dyDescent="0.2">
      <c r="A152" s="193">
        <v>5</v>
      </c>
      <c r="B152" s="144" t="s">
        <v>300</v>
      </c>
      <c r="C152" s="194" t="s">
        <v>387</v>
      </c>
      <c r="D152" s="194" t="s">
        <v>87</v>
      </c>
      <c r="E152" s="194">
        <v>580</v>
      </c>
      <c r="F152" s="144" t="str">
        <f t="shared" si="16"/>
        <v>6000.01</v>
      </c>
      <c r="G152" s="144" t="s">
        <v>120</v>
      </c>
      <c r="H152" s="166">
        <v>17500</v>
      </c>
      <c r="I152" s="166">
        <v>17500</v>
      </c>
      <c r="J152" s="166"/>
      <c r="K152" s="166"/>
      <c r="L152" s="166"/>
      <c r="M152" s="166">
        <v>15000</v>
      </c>
      <c r="N152" s="142">
        <v>15000</v>
      </c>
      <c r="O152" s="142">
        <f t="shared" si="18"/>
        <v>-2500</v>
      </c>
      <c r="Q152" s="177">
        <v>17500</v>
      </c>
      <c r="R152" s="177">
        <v>17500</v>
      </c>
      <c r="S152" s="177"/>
      <c r="T152" s="177"/>
      <c r="U152" s="177"/>
      <c r="V152" s="177">
        <v>0</v>
      </c>
      <c r="W152" s="143">
        <v>0</v>
      </c>
      <c r="X152" s="143">
        <f t="shared" si="19"/>
        <v>-17500</v>
      </c>
      <c r="Z152" s="175">
        <v>17500</v>
      </c>
      <c r="AA152" s="175">
        <v>17500</v>
      </c>
      <c r="AB152" s="175"/>
      <c r="AC152" s="175"/>
      <c r="AD152" s="175"/>
      <c r="AE152" s="175">
        <v>16000</v>
      </c>
      <c r="AF152" s="175">
        <v>16000</v>
      </c>
      <c r="AG152" s="175">
        <f t="shared" si="20"/>
        <v>-1500</v>
      </c>
      <c r="AI152" s="181">
        <v>17500</v>
      </c>
      <c r="AJ152" s="181">
        <v>17500</v>
      </c>
      <c r="AK152" s="217">
        <v>30500</v>
      </c>
      <c r="AL152" s="173">
        <f>IFERROR(VLOOKUP(B152,[2]rptBudgetaryBudgetCrossOrganiza!$A$13323:$N$13530,13,FALSE),"0")</f>
        <v>0</v>
      </c>
      <c r="AM152" s="173"/>
      <c r="AN152" s="173"/>
      <c r="AO152" s="173"/>
      <c r="AP152" s="173"/>
      <c r="AQ152" s="173">
        <f t="shared" si="21"/>
        <v>-17500</v>
      </c>
      <c r="AS152" s="143"/>
      <c r="AT152" s="143"/>
      <c r="AU152" s="143"/>
      <c r="AV152" s="143"/>
      <c r="AW152" s="143"/>
      <c r="AX152" s="143"/>
      <c r="AY152" s="143"/>
      <c r="AZ152" s="143">
        <f t="shared" si="22"/>
        <v>0</v>
      </c>
    </row>
    <row r="153" spans="1:52" x14ac:dyDescent="0.2">
      <c r="A153" s="193">
        <v>6</v>
      </c>
      <c r="B153" s="144" t="s">
        <v>301</v>
      </c>
      <c r="C153" s="194" t="s">
        <v>387</v>
      </c>
      <c r="D153" s="194" t="s">
        <v>87</v>
      </c>
      <c r="E153" s="194">
        <v>580</v>
      </c>
      <c r="F153" s="144" t="str">
        <f t="shared" si="16"/>
        <v>6200.02</v>
      </c>
      <c r="G153" s="144" t="s">
        <v>122</v>
      </c>
      <c r="H153" s="166">
        <v>2000</v>
      </c>
      <c r="I153" s="166">
        <v>2000</v>
      </c>
      <c r="J153" s="166"/>
      <c r="K153" s="166"/>
      <c r="L153" s="166"/>
      <c r="M153" s="166">
        <v>1243.06</v>
      </c>
      <c r="N153" s="142">
        <v>1243.06</v>
      </c>
      <c r="O153" s="142">
        <f t="shared" si="18"/>
        <v>-756.94</v>
      </c>
      <c r="Q153" s="177">
        <v>4000</v>
      </c>
      <c r="R153" s="177">
        <v>4000</v>
      </c>
      <c r="S153" s="177"/>
      <c r="T153" s="177"/>
      <c r="U153" s="177"/>
      <c r="V153" s="177">
        <v>16000</v>
      </c>
      <c r="W153" s="143">
        <v>16000</v>
      </c>
      <c r="X153" s="143">
        <f t="shared" si="19"/>
        <v>12000</v>
      </c>
      <c r="Z153" s="175">
        <v>2000</v>
      </c>
      <c r="AA153" s="175">
        <v>2000</v>
      </c>
      <c r="AB153" s="175"/>
      <c r="AC153" s="175"/>
      <c r="AD153" s="175"/>
      <c r="AE153" s="175">
        <v>1632.8</v>
      </c>
      <c r="AF153" s="175">
        <v>1632.8</v>
      </c>
      <c r="AG153" s="175">
        <f t="shared" si="20"/>
        <v>-367.20000000000005</v>
      </c>
      <c r="AI153" s="181">
        <v>2000</v>
      </c>
      <c r="AJ153" s="181">
        <v>2000</v>
      </c>
      <c r="AK153" s="173"/>
      <c r="AL153" s="173">
        <f>IFERROR(VLOOKUP(B153,[2]rptBudgetaryBudgetCrossOrganiza!$A$13323:$N$13530,13,FALSE),"0")</f>
        <v>1483.92</v>
      </c>
      <c r="AM153" s="173"/>
      <c r="AN153" s="173"/>
      <c r="AO153" s="173"/>
      <c r="AP153" s="173"/>
      <c r="AQ153" s="173">
        <f t="shared" si="21"/>
        <v>-2000</v>
      </c>
      <c r="AS153" s="143"/>
      <c r="AT153" s="143"/>
      <c r="AU153" s="143"/>
      <c r="AV153" s="143"/>
      <c r="AW153" s="143"/>
      <c r="AX153" s="143"/>
      <c r="AY153" s="143"/>
      <c r="AZ153" s="143">
        <f t="shared" si="22"/>
        <v>0</v>
      </c>
    </row>
    <row r="154" spans="1:52" x14ac:dyDescent="0.2">
      <c r="A154" s="193">
        <v>6</v>
      </c>
      <c r="B154" s="144" t="s">
        <v>302</v>
      </c>
      <c r="C154" s="194" t="s">
        <v>387</v>
      </c>
      <c r="D154" s="194" t="s">
        <v>87</v>
      </c>
      <c r="E154" s="194">
        <v>580</v>
      </c>
      <c r="F154" s="144" t="str">
        <f t="shared" si="16"/>
        <v>6200.09</v>
      </c>
      <c r="G154" s="144" t="s">
        <v>359</v>
      </c>
      <c r="H154" s="166">
        <v>0</v>
      </c>
      <c r="I154" s="166">
        <v>0</v>
      </c>
      <c r="J154" s="166"/>
      <c r="K154" s="166"/>
      <c r="L154" s="166"/>
      <c r="M154" s="166">
        <v>0</v>
      </c>
      <c r="N154" s="142">
        <v>0</v>
      </c>
      <c r="O154" s="142">
        <f t="shared" si="18"/>
        <v>0</v>
      </c>
      <c r="Q154" s="177">
        <v>0</v>
      </c>
      <c r="R154" s="177">
        <v>0</v>
      </c>
      <c r="S154" s="177"/>
      <c r="T154" s="177"/>
      <c r="U154" s="177"/>
      <c r="V154" s="177">
        <v>1174.07</v>
      </c>
      <c r="W154" s="143">
        <v>1174.07</v>
      </c>
      <c r="X154" s="143">
        <f t="shared" si="19"/>
        <v>1174.07</v>
      </c>
      <c r="Z154" s="175">
        <v>0</v>
      </c>
      <c r="AA154" s="175">
        <v>0</v>
      </c>
      <c r="AB154" s="175"/>
      <c r="AC154" s="175"/>
      <c r="AD154" s="175"/>
      <c r="AE154" s="175">
        <v>0</v>
      </c>
      <c r="AF154" s="175">
        <v>0</v>
      </c>
      <c r="AG154" s="175">
        <f t="shared" si="20"/>
        <v>0</v>
      </c>
      <c r="AI154" s="181">
        <v>0</v>
      </c>
      <c r="AJ154" s="181">
        <v>0</v>
      </c>
      <c r="AK154" s="217">
        <v>21000</v>
      </c>
      <c r="AL154" s="173">
        <f>IFERROR(VLOOKUP(B154,[2]rptBudgetaryBudgetCrossOrganiza!$A$13323:$N$13530,13,FALSE),"0")</f>
        <v>0</v>
      </c>
      <c r="AM154" s="173"/>
      <c r="AN154" s="173"/>
      <c r="AO154" s="173"/>
      <c r="AP154" s="173"/>
      <c r="AQ154" s="173">
        <f t="shared" si="21"/>
        <v>0</v>
      </c>
      <c r="AS154" s="143"/>
      <c r="AT154" s="143"/>
      <c r="AU154" s="143"/>
      <c r="AV154" s="143"/>
      <c r="AW154" s="143"/>
      <c r="AX154" s="143"/>
      <c r="AY154" s="143"/>
      <c r="AZ154" s="143">
        <f t="shared" si="22"/>
        <v>0</v>
      </c>
    </row>
    <row r="155" spans="1:52" x14ac:dyDescent="0.2">
      <c r="A155" s="193">
        <v>6</v>
      </c>
      <c r="B155" s="144" t="s">
        <v>303</v>
      </c>
      <c r="C155" s="194" t="s">
        <v>387</v>
      </c>
      <c r="D155" s="194" t="s">
        <v>87</v>
      </c>
      <c r="E155" s="194">
        <v>580</v>
      </c>
      <c r="F155" s="144" t="str">
        <f t="shared" si="16"/>
        <v>6300.01</v>
      </c>
      <c r="G155" s="144" t="s">
        <v>369</v>
      </c>
      <c r="H155" s="166">
        <v>2930</v>
      </c>
      <c r="I155" s="166">
        <v>2930</v>
      </c>
      <c r="J155" s="166"/>
      <c r="K155" s="166"/>
      <c r="L155" s="166"/>
      <c r="M155" s="166">
        <v>2697.5</v>
      </c>
      <c r="N155" s="142">
        <v>2697.5</v>
      </c>
      <c r="O155" s="142">
        <f t="shared" si="18"/>
        <v>-232.5</v>
      </c>
      <c r="Q155" s="177">
        <v>3230</v>
      </c>
      <c r="R155" s="177">
        <v>3230</v>
      </c>
      <c r="S155" s="177"/>
      <c r="T155" s="177"/>
      <c r="U155" s="177"/>
      <c r="V155" s="177">
        <v>0</v>
      </c>
      <c r="W155" s="143">
        <v>0</v>
      </c>
      <c r="X155" s="143">
        <f t="shared" si="19"/>
        <v>-3230</v>
      </c>
      <c r="Z155" s="175">
        <v>3155</v>
      </c>
      <c r="AA155" s="175">
        <v>3155</v>
      </c>
      <c r="AB155" s="175"/>
      <c r="AC155" s="175"/>
      <c r="AD155" s="175"/>
      <c r="AE155" s="175">
        <v>2175</v>
      </c>
      <c r="AF155" s="175">
        <v>2175</v>
      </c>
      <c r="AG155" s="175">
        <f t="shared" si="20"/>
        <v>-980</v>
      </c>
      <c r="AI155" s="181">
        <v>3155</v>
      </c>
      <c r="AJ155" s="181">
        <v>3155</v>
      </c>
      <c r="AK155" s="217">
        <v>3515</v>
      </c>
      <c r="AL155" s="173">
        <f>IFERROR(VLOOKUP(B155,[2]rptBudgetaryBudgetCrossOrganiza!$A$13323:$N$13530,13,FALSE),"0")</f>
        <v>0</v>
      </c>
      <c r="AM155" s="173"/>
      <c r="AN155" s="173"/>
      <c r="AO155" s="173"/>
      <c r="AP155" s="173"/>
      <c r="AQ155" s="173">
        <f t="shared" si="21"/>
        <v>-3155</v>
      </c>
      <c r="AS155" s="143"/>
      <c r="AT155" s="143"/>
      <c r="AU155" s="143"/>
      <c r="AV155" s="143"/>
      <c r="AW155" s="143"/>
      <c r="AX155" s="143"/>
      <c r="AY155" s="143"/>
      <c r="AZ155" s="143">
        <f t="shared" si="22"/>
        <v>0</v>
      </c>
    </row>
    <row r="156" spans="1:52" x14ac:dyDescent="0.2">
      <c r="A156" s="193">
        <v>6</v>
      </c>
      <c r="B156" s="144" t="s">
        <v>304</v>
      </c>
      <c r="C156" s="194" t="s">
        <v>387</v>
      </c>
      <c r="D156" s="194" t="s">
        <v>87</v>
      </c>
      <c r="E156" s="194">
        <v>580</v>
      </c>
      <c r="F156" s="144" t="str">
        <f t="shared" si="16"/>
        <v>6350.01</v>
      </c>
      <c r="G156" s="144" t="s">
        <v>370</v>
      </c>
      <c r="H156" s="166">
        <v>54000</v>
      </c>
      <c r="I156" s="166">
        <v>54000</v>
      </c>
      <c r="J156" s="166"/>
      <c r="K156" s="166"/>
      <c r="L156" s="166"/>
      <c r="M156" s="166">
        <v>53700</v>
      </c>
      <c r="N156" s="142">
        <v>53700</v>
      </c>
      <c r="O156" s="142">
        <f t="shared" si="18"/>
        <v>-300</v>
      </c>
      <c r="Q156" s="177">
        <v>54000</v>
      </c>
      <c r="R156" s="177">
        <v>54000</v>
      </c>
      <c r="S156" s="177"/>
      <c r="T156" s="177"/>
      <c r="U156" s="177"/>
      <c r="V156" s="177">
        <v>1830</v>
      </c>
      <c r="W156" s="143">
        <v>1830</v>
      </c>
      <c r="X156" s="143">
        <f t="shared" si="19"/>
        <v>-52170</v>
      </c>
      <c r="Z156" s="175">
        <v>61000</v>
      </c>
      <c r="AA156" s="175">
        <v>55695</v>
      </c>
      <c r="AB156" s="175"/>
      <c r="AC156" s="175"/>
      <c r="AD156" s="175"/>
      <c r="AE156" s="175">
        <v>60805.599999999999</v>
      </c>
      <c r="AF156" s="175">
        <v>60805.599999999999</v>
      </c>
      <c r="AG156" s="175">
        <f t="shared" si="20"/>
        <v>5110.5999999999985</v>
      </c>
      <c r="AI156" s="181">
        <v>61000</v>
      </c>
      <c r="AJ156" s="181">
        <v>66305</v>
      </c>
      <c r="AK156" s="173">
        <f t="shared" ref="AK156:AK158" si="23">AJ156</f>
        <v>66305</v>
      </c>
      <c r="AL156" s="173">
        <f>IFERROR(VLOOKUP(B156,[2]rptBudgetaryBudgetCrossOrganiza!$A$13323:$N$13530,13,FALSE),"0")</f>
        <v>6255</v>
      </c>
      <c r="AM156" s="173"/>
      <c r="AN156" s="173"/>
      <c r="AO156" s="173"/>
      <c r="AP156" s="173"/>
      <c r="AQ156" s="173">
        <f t="shared" si="21"/>
        <v>-66305</v>
      </c>
      <c r="AS156" s="143"/>
      <c r="AT156" s="143"/>
      <c r="AU156" s="143"/>
      <c r="AV156" s="143"/>
      <c r="AW156" s="143"/>
      <c r="AX156" s="143"/>
      <c r="AY156" s="143"/>
      <c r="AZ156" s="143">
        <f t="shared" si="22"/>
        <v>0</v>
      </c>
    </row>
    <row r="157" spans="1:52" x14ac:dyDescent="0.2">
      <c r="A157" s="193">
        <v>6</v>
      </c>
      <c r="B157" s="144" t="s">
        <v>305</v>
      </c>
      <c r="C157" s="194" t="s">
        <v>387</v>
      </c>
      <c r="D157" s="194" t="s">
        <v>87</v>
      </c>
      <c r="E157" s="194">
        <v>580</v>
      </c>
      <c r="F157" s="144" t="str">
        <f t="shared" si="16"/>
        <v>6350.02</v>
      </c>
      <c r="G157" s="144" t="s">
        <v>371</v>
      </c>
      <c r="H157" s="166">
        <v>1500</v>
      </c>
      <c r="I157" s="166">
        <v>1500</v>
      </c>
      <c r="J157" s="166"/>
      <c r="K157" s="166"/>
      <c r="L157" s="166"/>
      <c r="M157" s="166">
        <v>0</v>
      </c>
      <c r="N157" s="142">
        <v>0</v>
      </c>
      <c r="O157" s="142">
        <f t="shared" si="18"/>
        <v>-1500</v>
      </c>
      <c r="Q157" s="177">
        <v>1500</v>
      </c>
      <c r="R157" s="177">
        <v>1500</v>
      </c>
      <c r="S157" s="177"/>
      <c r="T157" s="177"/>
      <c r="U157" s="177"/>
      <c r="V157" s="177">
        <v>55000</v>
      </c>
      <c r="W157" s="143">
        <v>55000</v>
      </c>
      <c r="X157" s="143">
        <f t="shared" si="19"/>
        <v>53500</v>
      </c>
      <c r="Z157" s="175">
        <v>1500</v>
      </c>
      <c r="AA157" s="175">
        <v>1500</v>
      </c>
      <c r="AB157" s="175"/>
      <c r="AC157" s="175"/>
      <c r="AD157" s="175"/>
      <c r="AE157" s="175">
        <v>258.72000000000003</v>
      </c>
      <c r="AF157" s="175">
        <v>258.72000000000003</v>
      </c>
      <c r="AG157" s="175">
        <f t="shared" si="20"/>
        <v>-1241.28</v>
      </c>
      <c r="AI157" s="181">
        <v>1500</v>
      </c>
      <c r="AJ157" s="181">
        <v>1500</v>
      </c>
      <c r="AK157" s="173">
        <f t="shared" si="23"/>
        <v>1500</v>
      </c>
      <c r="AL157" s="173">
        <f>IFERROR(VLOOKUP(B157,[2]rptBudgetaryBudgetCrossOrganiza!$A$13323:$N$13530,13,FALSE),"0")</f>
        <v>0</v>
      </c>
      <c r="AM157" s="173"/>
      <c r="AN157" s="173"/>
      <c r="AO157" s="173"/>
      <c r="AP157" s="173"/>
      <c r="AQ157" s="173">
        <f t="shared" si="21"/>
        <v>-1500</v>
      </c>
      <c r="AS157" s="143"/>
      <c r="AT157" s="143"/>
      <c r="AU157" s="143"/>
      <c r="AV157" s="143"/>
      <c r="AW157" s="143"/>
      <c r="AX157" s="143"/>
      <c r="AY157" s="143"/>
      <c r="AZ157" s="143">
        <f t="shared" si="22"/>
        <v>0</v>
      </c>
    </row>
    <row r="158" spans="1:52" x14ac:dyDescent="0.2">
      <c r="A158" s="193">
        <v>9</v>
      </c>
      <c r="B158" s="144" t="s">
        <v>306</v>
      </c>
      <c r="C158" s="194" t="s">
        <v>387</v>
      </c>
      <c r="D158" s="194" t="s">
        <v>87</v>
      </c>
      <c r="E158" s="194">
        <v>580</v>
      </c>
      <c r="F158" s="144" t="str">
        <f t="shared" si="16"/>
        <v>6400.04</v>
      </c>
      <c r="G158" s="144" t="s">
        <v>126</v>
      </c>
      <c r="H158" s="166">
        <v>0</v>
      </c>
      <c r="I158" s="166">
        <v>0</v>
      </c>
      <c r="J158" s="166"/>
      <c r="K158" s="166"/>
      <c r="L158" s="166"/>
      <c r="M158" s="166">
        <v>0</v>
      </c>
      <c r="N158" s="142">
        <v>0</v>
      </c>
      <c r="O158" s="142">
        <f t="shared" si="18"/>
        <v>0</v>
      </c>
      <c r="Q158" s="177">
        <v>0</v>
      </c>
      <c r="R158" s="177">
        <v>0</v>
      </c>
      <c r="S158" s="177"/>
      <c r="T158" s="177"/>
      <c r="U158" s="177"/>
      <c r="V158" s="177">
        <v>0</v>
      </c>
      <c r="W158" s="143">
        <v>0</v>
      </c>
      <c r="X158" s="143">
        <f t="shared" si="19"/>
        <v>0</v>
      </c>
      <c r="Z158" s="175">
        <v>0</v>
      </c>
      <c r="AA158" s="175">
        <v>0</v>
      </c>
      <c r="AB158" s="175"/>
      <c r="AC158" s="175"/>
      <c r="AD158" s="175"/>
      <c r="AE158" s="175">
        <v>0</v>
      </c>
      <c r="AF158" s="175">
        <v>0</v>
      </c>
      <c r="AG158" s="175">
        <f t="shared" si="20"/>
        <v>0</v>
      </c>
      <c r="AI158" s="181">
        <v>0</v>
      </c>
      <c r="AJ158" s="181">
        <v>0</v>
      </c>
      <c r="AK158" s="173">
        <f t="shared" si="23"/>
        <v>0</v>
      </c>
      <c r="AL158" s="173">
        <f>IFERROR(VLOOKUP(B158,[2]rptBudgetaryBudgetCrossOrganiza!$A$13323:$N$13530,13,FALSE),"0")</f>
        <v>7701.1</v>
      </c>
      <c r="AM158" s="173"/>
      <c r="AN158" s="173"/>
      <c r="AO158" s="173"/>
      <c r="AP158" s="173"/>
      <c r="AQ158" s="173">
        <f t="shared" si="21"/>
        <v>0</v>
      </c>
      <c r="AS158" s="143"/>
      <c r="AT158" s="143"/>
      <c r="AU158" s="143"/>
      <c r="AV158" s="143"/>
      <c r="AW158" s="143"/>
      <c r="AX158" s="143"/>
      <c r="AY158" s="143"/>
      <c r="AZ158" s="143">
        <f t="shared" si="22"/>
        <v>0</v>
      </c>
    </row>
    <row r="159" spans="1:52" x14ac:dyDescent="0.2">
      <c r="A159" s="193">
        <v>6</v>
      </c>
      <c r="B159" s="144" t="s">
        <v>307</v>
      </c>
      <c r="C159" s="194" t="s">
        <v>387</v>
      </c>
      <c r="D159" s="194" t="s">
        <v>87</v>
      </c>
      <c r="E159" s="194">
        <v>580</v>
      </c>
      <c r="F159" s="144" t="str">
        <f t="shared" ref="F159:F209" si="24">RIGHT(B159,7)</f>
        <v>6600.04</v>
      </c>
      <c r="G159" s="144" t="s">
        <v>129</v>
      </c>
      <c r="H159" s="166">
        <v>6600</v>
      </c>
      <c r="I159" s="166">
        <v>6600</v>
      </c>
      <c r="J159" s="166"/>
      <c r="K159" s="166"/>
      <c r="L159" s="166"/>
      <c r="M159" s="166">
        <v>3774.14</v>
      </c>
      <c r="N159" s="142">
        <v>3774.14</v>
      </c>
      <c r="O159" s="142">
        <f t="shared" si="18"/>
        <v>-2825.86</v>
      </c>
      <c r="Q159" s="177">
        <v>9500</v>
      </c>
      <c r="R159" s="177">
        <v>9500</v>
      </c>
      <c r="S159" s="177"/>
      <c r="T159" s="177"/>
      <c r="U159" s="177"/>
      <c r="V159" s="177">
        <v>0</v>
      </c>
      <c r="W159" s="143">
        <v>0</v>
      </c>
      <c r="X159" s="143">
        <f t="shared" si="19"/>
        <v>-9500</v>
      </c>
      <c r="Z159" s="175">
        <v>13495</v>
      </c>
      <c r="AA159" s="175">
        <v>13495</v>
      </c>
      <c r="AB159" s="175"/>
      <c r="AC159" s="175"/>
      <c r="AD159" s="175"/>
      <c r="AE159" s="175">
        <v>11236.85</v>
      </c>
      <c r="AF159" s="175">
        <v>11236.85</v>
      </c>
      <c r="AG159" s="175">
        <f t="shared" si="20"/>
        <v>-2258.1499999999996</v>
      </c>
      <c r="AI159" s="181">
        <v>13495</v>
      </c>
      <c r="AJ159" s="181">
        <v>13495</v>
      </c>
      <c r="AK159" s="217">
        <v>15000</v>
      </c>
      <c r="AL159" s="173">
        <f>IFERROR(VLOOKUP(B159,[2]rptBudgetaryBudgetCrossOrganiza!$A$13323:$N$13530,13,FALSE),"0")</f>
        <v>0</v>
      </c>
      <c r="AM159" s="173"/>
      <c r="AN159" s="173"/>
      <c r="AO159" s="173"/>
      <c r="AP159" s="173"/>
      <c r="AQ159" s="173">
        <f t="shared" si="21"/>
        <v>-13495</v>
      </c>
      <c r="AS159" s="143"/>
      <c r="AT159" s="143"/>
      <c r="AU159" s="143"/>
      <c r="AV159" s="143"/>
      <c r="AW159" s="143"/>
      <c r="AX159" s="143"/>
      <c r="AY159" s="143"/>
      <c r="AZ159" s="143">
        <f t="shared" si="22"/>
        <v>0</v>
      </c>
    </row>
    <row r="160" spans="1:52" x14ac:dyDescent="0.2">
      <c r="A160" s="193">
        <v>6</v>
      </c>
      <c r="B160" s="144" t="s">
        <v>308</v>
      </c>
      <c r="C160" s="194" t="s">
        <v>387</v>
      </c>
      <c r="D160" s="194" t="s">
        <v>87</v>
      </c>
      <c r="E160" s="194">
        <v>580</v>
      </c>
      <c r="F160" s="144" t="str">
        <f t="shared" si="24"/>
        <v>6600.07</v>
      </c>
      <c r="G160" s="144" t="s">
        <v>130</v>
      </c>
      <c r="H160" s="166">
        <v>500</v>
      </c>
      <c r="I160" s="166">
        <v>500</v>
      </c>
      <c r="J160" s="166"/>
      <c r="K160" s="166"/>
      <c r="L160" s="166"/>
      <c r="M160" s="166">
        <v>44.89</v>
      </c>
      <c r="N160" s="142">
        <v>44.89</v>
      </c>
      <c r="O160" s="142">
        <f t="shared" si="18"/>
        <v>-455.11</v>
      </c>
      <c r="Q160" s="177">
        <v>0</v>
      </c>
      <c r="R160" s="177">
        <v>0</v>
      </c>
      <c r="S160" s="177"/>
      <c r="T160" s="177"/>
      <c r="U160" s="177"/>
      <c r="V160" s="177">
        <v>6915.54</v>
      </c>
      <c r="W160" s="143">
        <v>6915.54</v>
      </c>
      <c r="X160" s="143">
        <f t="shared" si="19"/>
        <v>6915.54</v>
      </c>
      <c r="Z160" s="175">
        <v>0</v>
      </c>
      <c r="AA160" s="175">
        <v>0</v>
      </c>
      <c r="AB160" s="175"/>
      <c r="AC160" s="175"/>
      <c r="AD160" s="175"/>
      <c r="AE160" s="175">
        <v>0</v>
      </c>
      <c r="AF160" s="175">
        <v>0</v>
      </c>
      <c r="AG160" s="175">
        <f t="shared" si="20"/>
        <v>0</v>
      </c>
      <c r="AI160" s="181">
        <v>0</v>
      </c>
      <c r="AJ160" s="181">
        <v>0</v>
      </c>
      <c r="AK160" s="173">
        <f t="shared" ref="AK160:AK209" si="25">AJ160</f>
        <v>0</v>
      </c>
      <c r="AL160" s="173">
        <f>IFERROR(VLOOKUP(B160,[2]rptBudgetaryBudgetCrossOrganiza!$A$13323:$N$13530,13,FALSE),"0")</f>
        <v>0</v>
      </c>
      <c r="AM160" s="173"/>
      <c r="AN160" s="173"/>
      <c r="AO160" s="173"/>
      <c r="AP160" s="173"/>
      <c r="AQ160" s="173">
        <f t="shared" si="21"/>
        <v>0</v>
      </c>
      <c r="AS160" s="143"/>
      <c r="AT160" s="143"/>
      <c r="AU160" s="143"/>
      <c r="AV160" s="143"/>
      <c r="AW160" s="143"/>
      <c r="AX160" s="143"/>
      <c r="AY160" s="143"/>
      <c r="AZ160" s="143">
        <f t="shared" si="22"/>
        <v>0</v>
      </c>
    </row>
    <row r="161" spans="1:52" x14ac:dyDescent="0.2">
      <c r="A161" s="193">
        <v>7</v>
      </c>
      <c r="B161" s="144" t="s">
        <v>309</v>
      </c>
      <c r="C161" s="194" t="s">
        <v>387</v>
      </c>
      <c r="D161" s="194" t="s">
        <v>87</v>
      </c>
      <c r="E161" s="194">
        <v>590</v>
      </c>
      <c r="F161" s="144" t="str">
        <f t="shared" si="24"/>
        <v>7000.27</v>
      </c>
      <c r="G161" s="144" t="s">
        <v>358</v>
      </c>
      <c r="H161" s="166">
        <v>0</v>
      </c>
      <c r="I161" s="166">
        <v>0</v>
      </c>
      <c r="J161" s="166"/>
      <c r="K161" s="166"/>
      <c r="L161" s="166"/>
      <c r="M161" s="166">
        <v>0</v>
      </c>
      <c r="N161" s="142">
        <v>0</v>
      </c>
      <c r="O161" s="142">
        <f t="shared" si="18"/>
        <v>0</v>
      </c>
      <c r="Q161" s="177">
        <v>0</v>
      </c>
      <c r="R161" s="177">
        <v>0</v>
      </c>
      <c r="S161" s="177"/>
      <c r="T161" s="177"/>
      <c r="U161" s="177"/>
      <c r="V161" s="177">
        <v>0</v>
      </c>
      <c r="W161" s="143">
        <v>0</v>
      </c>
      <c r="X161" s="143">
        <f t="shared" si="19"/>
        <v>0</v>
      </c>
      <c r="Z161" s="175">
        <v>0</v>
      </c>
      <c r="AA161" s="175">
        <v>0</v>
      </c>
      <c r="AB161" s="175"/>
      <c r="AC161" s="175"/>
      <c r="AD161" s="175"/>
      <c r="AE161" s="175">
        <v>0</v>
      </c>
      <c r="AF161" s="175">
        <v>0</v>
      </c>
      <c r="AG161" s="175">
        <f t="shared" si="20"/>
        <v>0</v>
      </c>
      <c r="AI161" s="181">
        <v>0</v>
      </c>
      <c r="AJ161" s="181">
        <v>0</v>
      </c>
      <c r="AK161" s="173">
        <f t="shared" si="25"/>
        <v>0</v>
      </c>
      <c r="AL161" s="173">
        <f>IFERROR(VLOOKUP(B161,[2]rptBudgetaryBudgetCrossOrganiza!$A$13323:$N$13530,13,FALSE),"0")</f>
        <v>0</v>
      </c>
      <c r="AM161" s="173"/>
      <c r="AN161" s="173"/>
      <c r="AO161" s="173"/>
      <c r="AP161" s="173"/>
      <c r="AQ161" s="173">
        <f t="shared" si="21"/>
        <v>0</v>
      </c>
      <c r="AS161" s="143"/>
      <c r="AT161" s="143"/>
      <c r="AU161" s="143"/>
      <c r="AV161" s="143"/>
      <c r="AW161" s="143"/>
      <c r="AX161" s="143"/>
      <c r="AY161" s="143"/>
      <c r="AZ161" s="143">
        <f t="shared" si="22"/>
        <v>0</v>
      </c>
    </row>
    <row r="162" spans="1:52" x14ac:dyDescent="0.2">
      <c r="A162" s="193">
        <v>6</v>
      </c>
      <c r="B162" s="144" t="s">
        <v>310</v>
      </c>
      <c r="C162" s="194" t="s">
        <v>387</v>
      </c>
      <c r="D162" s="194" t="s">
        <v>87</v>
      </c>
      <c r="E162" s="194">
        <v>590</v>
      </c>
      <c r="F162" s="144" t="str">
        <f t="shared" si="24"/>
        <v>6200.09</v>
      </c>
      <c r="G162" s="144" t="s">
        <v>359</v>
      </c>
      <c r="H162" s="166">
        <v>0</v>
      </c>
      <c r="I162" s="166">
        <v>0</v>
      </c>
      <c r="J162" s="166"/>
      <c r="K162" s="166"/>
      <c r="L162" s="166"/>
      <c r="M162" s="166">
        <v>0</v>
      </c>
      <c r="N162" s="142">
        <v>0</v>
      </c>
      <c r="O162" s="142">
        <f t="shared" si="18"/>
        <v>0</v>
      </c>
      <c r="Q162" s="177">
        <v>0</v>
      </c>
      <c r="R162" s="177">
        <v>0</v>
      </c>
      <c r="S162" s="177"/>
      <c r="T162" s="177"/>
      <c r="U162" s="177"/>
      <c r="V162" s="177">
        <v>0</v>
      </c>
      <c r="W162" s="143">
        <v>0</v>
      </c>
      <c r="X162" s="143">
        <f t="shared" si="19"/>
        <v>0</v>
      </c>
      <c r="Z162" s="175">
        <v>0</v>
      </c>
      <c r="AA162" s="175">
        <v>0</v>
      </c>
      <c r="AB162" s="175"/>
      <c r="AC162" s="175"/>
      <c r="AD162" s="175"/>
      <c r="AE162" s="175">
        <v>0</v>
      </c>
      <c r="AF162" s="175">
        <v>0</v>
      </c>
      <c r="AG162" s="175">
        <f t="shared" si="20"/>
        <v>0</v>
      </c>
      <c r="AI162" s="181">
        <v>0</v>
      </c>
      <c r="AJ162" s="181">
        <v>0</v>
      </c>
      <c r="AK162" s="173">
        <f t="shared" si="25"/>
        <v>0</v>
      </c>
      <c r="AL162" s="173">
        <f>IFERROR(VLOOKUP(B162,[2]rptBudgetaryBudgetCrossOrganiza!$A$13323:$N$13530,13,FALSE),"0")</f>
        <v>0</v>
      </c>
      <c r="AM162" s="173"/>
      <c r="AN162" s="173"/>
      <c r="AO162" s="173"/>
      <c r="AP162" s="173"/>
      <c r="AQ162" s="173">
        <f t="shared" si="21"/>
        <v>0</v>
      </c>
      <c r="AS162" s="143"/>
      <c r="AT162" s="143"/>
      <c r="AU162" s="143"/>
      <c r="AV162" s="143"/>
      <c r="AW162" s="143"/>
      <c r="AX162" s="143"/>
      <c r="AY162" s="143"/>
      <c r="AZ162" s="143">
        <f t="shared" si="22"/>
        <v>0</v>
      </c>
    </row>
    <row r="163" spans="1:52" x14ac:dyDescent="0.2">
      <c r="A163" s="193">
        <v>9</v>
      </c>
      <c r="B163" s="144" t="s">
        <v>311</v>
      </c>
      <c r="C163" s="194" t="s">
        <v>387</v>
      </c>
      <c r="D163" s="194" t="s">
        <v>87</v>
      </c>
      <c r="E163" s="194">
        <v>590</v>
      </c>
      <c r="F163" s="144" t="str">
        <f t="shared" si="24"/>
        <v>6400.04</v>
      </c>
      <c r="G163" s="144" t="s">
        <v>126</v>
      </c>
      <c r="H163" s="166">
        <v>0</v>
      </c>
      <c r="I163" s="166">
        <v>0</v>
      </c>
      <c r="J163" s="166"/>
      <c r="K163" s="166"/>
      <c r="L163" s="166"/>
      <c r="M163" s="166">
        <v>0</v>
      </c>
      <c r="N163" s="142">
        <v>0</v>
      </c>
      <c r="O163" s="142">
        <f t="shared" si="18"/>
        <v>0</v>
      </c>
      <c r="Q163" s="177">
        <v>0</v>
      </c>
      <c r="R163" s="177">
        <v>0</v>
      </c>
      <c r="S163" s="177"/>
      <c r="T163" s="177"/>
      <c r="U163" s="177"/>
      <c r="V163" s="177">
        <v>0</v>
      </c>
      <c r="W163" s="143">
        <v>0</v>
      </c>
      <c r="X163" s="143">
        <f t="shared" si="19"/>
        <v>0</v>
      </c>
      <c r="Z163" s="175">
        <v>0</v>
      </c>
      <c r="AA163" s="175">
        <v>0</v>
      </c>
      <c r="AB163" s="175"/>
      <c r="AC163" s="175"/>
      <c r="AD163" s="175"/>
      <c r="AE163" s="175">
        <v>0</v>
      </c>
      <c r="AF163" s="175">
        <v>0</v>
      </c>
      <c r="AG163" s="175">
        <f t="shared" si="20"/>
        <v>0</v>
      </c>
      <c r="AI163" s="181">
        <v>0</v>
      </c>
      <c r="AJ163" s="181">
        <v>0</v>
      </c>
      <c r="AK163" s="173">
        <f t="shared" si="25"/>
        <v>0</v>
      </c>
      <c r="AL163" s="173">
        <f>IFERROR(VLOOKUP(B163,[2]rptBudgetaryBudgetCrossOrganiza!$A$13323:$N$13530,13,FALSE),"0")</f>
        <v>0</v>
      </c>
      <c r="AM163" s="173"/>
      <c r="AN163" s="173"/>
      <c r="AO163" s="173"/>
      <c r="AP163" s="173"/>
      <c r="AQ163" s="173">
        <f t="shared" si="21"/>
        <v>0</v>
      </c>
      <c r="AS163" s="143"/>
      <c r="AT163" s="143"/>
      <c r="AU163" s="143"/>
      <c r="AV163" s="143"/>
      <c r="AW163" s="143"/>
      <c r="AX163" s="143"/>
      <c r="AY163" s="143"/>
      <c r="AZ163" s="143">
        <f t="shared" si="22"/>
        <v>0</v>
      </c>
    </row>
    <row r="164" spans="1:52" x14ac:dyDescent="0.2">
      <c r="A164" s="193">
        <v>7</v>
      </c>
      <c r="B164" s="144" t="s">
        <v>312</v>
      </c>
      <c r="C164" s="194" t="s">
        <v>387</v>
      </c>
      <c r="D164" s="194" t="s">
        <v>87</v>
      </c>
      <c r="E164" s="194">
        <v>590</v>
      </c>
      <c r="F164" s="144" t="str">
        <f t="shared" si="24"/>
        <v>7000.02</v>
      </c>
      <c r="G164" s="144" t="s">
        <v>380</v>
      </c>
      <c r="H164" s="166">
        <v>0</v>
      </c>
      <c r="I164" s="166">
        <v>0</v>
      </c>
      <c r="J164" s="166"/>
      <c r="K164" s="166"/>
      <c r="L164" s="166"/>
      <c r="M164" s="166">
        <v>0</v>
      </c>
      <c r="N164" s="142">
        <v>0</v>
      </c>
      <c r="O164" s="142">
        <f t="shared" si="18"/>
        <v>0</v>
      </c>
      <c r="Q164" s="177">
        <v>0</v>
      </c>
      <c r="R164" s="177">
        <v>0</v>
      </c>
      <c r="S164" s="177"/>
      <c r="T164" s="177"/>
      <c r="U164" s="177"/>
      <c r="V164" s="177">
        <v>0</v>
      </c>
      <c r="W164" s="143">
        <v>0</v>
      </c>
      <c r="X164" s="143">
        <f t="shared" si="19"/>
        <v>0</v>
      </c>
      <c r="Z164" s="175">
        <v>0</v>
      </c>
      <c r="AA164" s="175">
        <v>0</v>
      </c>
      <c r="AB164" s="175"/>
      <c r="AC164" s="175"/>
      <c r="AD164" s="175"/>
      <c r="AE164" s="175">
        <v>0</v>
      </c>
      <c r="AF164" s="175">
        <v>0</v>
      </c>
      <c r="AG164" s="175">
        <f t="shared" si="20"/>
        <v>0</v>
      </c>
      <c r="AI164" s="181">
        <v>0</v>
      </c>
      <c r="AJ164" s="181">
        <v>0</v>
      </c>
      <c r="AK164" s="173">
        <f t="shared" si="25"/>
        <v>0</v>
      </c>
      <c r="AL164" s="173">
        <f>IFERROR(VLOOKUP(B164,[2]rptBudgetaryBudgetCrossOrganiza!$A$13323:$N$13530,13,FALSE),"0")</f>
        <v>0</v>
      </c>
      <c r="AM164" s="173"/>
      <c r="AN164" s="173"/>
      <c r="AO164" s="173"/>
      <c r="AP164" s="173"/>
      <c r="AQ164" s="173">
        <f t="shared" si="21"/>
        <v>0</v>
      </c>
      <c r="AS164" s="143"/>
      <c r="AT164" s="143"/>
      <c r="AU164" s="143"/>
      <c r="AV164" s="143"/>
      <c r="AW164" s="143"/>
      <c r="AX164" s="143"/>
      <c r="AY164" s="143"/>
      <c r="AZ164" s="143">
        <f t="shared" si="22"/>
        <v>0</v>
      </c>
    </row>
    <row r="165" spans="1:52" x14ac:dyDescent="0.2">
      <c r="A165" s="193">
        <v>7</v>
      </c>
      <c r="B165" s="144" t="s">
        <v>313</v>
      </c>
      <c r="C165" s="194" t="s">
        <v>387</v>
      </c>
      <c r="D165" s="194" t="s">
        <v>87</v>
      </c>
      <c r="E165" s="194">
        <v>590</v>
      </c>
      <c r="F165" s="144" t="str">
        <f t="shared" si="24"/>
        <v>7000.03</v>
      </c>
      <c r="G165" s="144" t="s">
        <v>88</v>
      </c>
      <c r="H165" s="166">
        <v>0</v>
      </c>
      <c r="I165" s="166">
        <v>8140</v>
      </c>
      <c r="J165" s="166"/>
      <c r="K165" s="166"/>
      <c r="L165" s="166"/>
      <c r="M165" s="166">
        <v>0</v>
      </c>
      <c r="N165" s="142">
        <v>0</v>
      </c>
      <c r="O165" s="142">
        <f t="shared" si="18"/>
        <v>-8140</v>
      </c>
      <c r="Q165" s="177">
        <v>0</v>
      </c>
      <c r="R165" s="177">
        <v>8140</v>
      </c>
      <c r="S165" s="177"/>
      <c r="T165" s="177"/>
      <c r="U165" s="177"/>
      <c r="V165" s="177">
        <v>0</v>
      </c>
      <c r="W165" s="143">
        <v>0</v>
      </c>
      <c r="X165" s="143">
        <f t="shared" si="19"/>
        <v>-8140</v>
      </c>
      <c r="Z165" s="175">
        <v>0</v>
      </c>
      <c r="AA165" s="175">
        <v>8140</v>
      </c>
      <c r="AB165" s="175"/>
      <c r="AC165" s="175"/>
      <c r="AD165" s="175"/>
      <c r="AE165" s="175">
        <v>0</v>
      </c>
      <c r="AF165" s="175">
        <v>0</v>
      </c>
      <c r="AG165" s="175">
        <f t="shared" si="20"/>
        <v>-8140</v>
      </c>
      <c r="AI165" s="181">
        <v>0</v>
      </c>
      <c r="AJ165" s="181">
        <v>0</v>
      </c>
      <c r="AK165" s="173">
        <f t="shared" si="25"/>
        <v>0</v>
      </c>
      <c r="AL165" s="173">
        <f>IFERROR(VLOOKUP(B165,[2]rptBudgetaryBudgetCrossOrganiza!$A$13323:$N$13530,13,FALSE),"0")</f>
        <v>0</v>
      </c>
      <c r="AM165" s="173"/>
      <c r="AN165" s="173"/>
      <c r="AO165" s="173"/>
      <c r="AP165" s="173"/>
      <c r="AQ165" s="173">
        <f t="shared" si="21"/>
        <v>0</v>
      </c>
      <c r="AS165" s="143"/>
      <c r="AT165" s="143"/>
      <c r="AU165" s="143"/>
      <c r="AV165" s="143"/>
      <c r="AW165" s="143"/>
      <c r="AX165" s="143"/>
      <c r="AY165" s="143"/>
      <c r="AZ165" s="143">
        <f t="shared" si="22"/>
        <v>0</v>
      </c>
    </row>
    <row r="166" spans="1:52" x14ac:dyDescent="0.2">
      <c r="A166" s="193">
        <v>7</v>
      </c>
      <c r="B166" s="144" t="s">
        <v>314</v>
      </c>
      <c r="C166" s="194" t="s">
        <v>387</v>
      </c>
      <c r="D166" s="194" t="s">
        <v>87</v>
      </c>
      <c r="E166" s="194">
        <v>590</v>
      </c>
      <c r="F166" s="144" t="str">
        <f t="shared" si="24"/>
        <v>7000.08</v>
      </c>
      <c r="G166" s="144" t="s">
        <v>381</v>
      </c>
      <c r="H166" s="166">
        <v>0</v>
      </c>
      <c r="I166" s="166">
        <v>10850</v>
      </c>
      <c r="J166" s="166"/>
      <c r="K166" s="166"/>
      <c r="L166" s="166"/>
      <c r="M166" s="166">
        <v>995</v>
      </c>
      <c r="N166" s="142">
        <v>995</v>
      </c>
      <c r="O166" s="142">
        <f t="shared" si="18"/>
        <v>-9855</v>
      </c>
      <c r="Q166" s="177">
        <v>0</v>
      </c>
      <c r="R166" s="177">
        <v>9855</v>
      </c>
      <c r="S166" s="177"/>
      <c r="T166" s="177"/>
      <c r="U166" s="177"/>
      <c r="V166" s="177">
        <v>0</v>
      </c>
      <c r="W166" s="143">
        <v>0</v>
      </c>
      <c r="X166" s="143">
        <f t="shared" si="19"/>
        <v>-9855</v>
      </c>
      <c r="Z166" s="175">
        <v>0</v>
      </c>
      <c r="AA166" s="175">
        <v>0</v>
      </c>
      <c r="AB166" s="175"/>
      <c r="AC166" s="175"/>
      <c r="AD166" s="175"/>
      <c r="AE166" s="175">
        <v>0</v>
      </c>
      <c r="AF166" s="175">
        <v>0</v>
      </c>
      <c r="AG166" s="175">
        <f t="shared" si="20"/>
        <v>0</v>
      </c>
      <c r="AI166" s="181">
        <v>0</v>
      </c>
      <c r="AJ166" s="181">
        <v>0</v>
      </c>
      <c r="AK166" s="173">
        <f t="shared" si="25"/>
        <v>0</v>
      </c>
      <c r="AL166" s="173">
        <f>IFERROR(VLOOKUP(B166,[2]rptBudgetaryBudgetCrossOrganiza!$A$13323:$N$13530,13,FALSE),"0")</f>
        <v>0</v>
      </c>
      <c r="AM166" s="173"/>
      <c r="AN166" s="173"/>
      <c r="AO166" s="173"/>
      <c r="AP166" s="173"/>
      <c r="AQ166" s="173">
        <f t="shared" si="21"/>
        <v>0</v>
      </c>
      <c r="AS166" s="143"/>
      <c r="AT166" s="143"/>
      <c r="AU166" s="143"/>
      <c r="AV166" s="143"/>
      <c r="AW166" s="143"/>
      <c r="AX166" s="143"/>
      <c r="AY166" s="143"/>
      <c r="AZ166" s="143">
        <f t="shared" si="22"/>
        <v>0</v>
      </c>
    </row>
    <row r="167" spans="1:52" x14ac:dyDescent="0.2">
      <c r="A167" s="193">
        <v>7</v>
      </c>
      <c r="B167" s="144" t="s">
        <v>315</v>
      </c>
      <c r="C167" s="194" t="s">
        <v>387</v>
      </c>
      <c r="D167" s="194" t="s">
        <v>87</v>
      </c>
      <c r="E167" s="194">
        <v>590</v>
      </c>
      <c r="F167" s="144" t="str">
        <f t="shared" si="24"/>
        <v>7000.27</v>
      </c>
      <c r="G167" s="144" t="s">
        <v>358</v>
      </c>
      <c r="H167" s="166">
        <v>0</v>
      </c>
      <c r="I167" s="166">
        <v>461760</v>
      </c>
      <c r="J167" s="166"/>
      <c r="K167" s="166"/>
      <c r="L167" s="166"/>
      <c r="M167" s="166">
        <v>175124.33</v>
      </c>
      <c r="N167" s="142">
        <v>175124.33</v>
      </c>
      <c r="O167" s="142">
        <f t="shared" si="18"/>
        <v>-286635.67000000004</v>
      </c>
      <c r="Q167" s="177">
        <v>0</v>
      </c>
      <c r="R167" s="177">
        <v>355355</v>
      </c>
      <c r="S167" s="177"/>
      <c r="T167" s="177"/>
      <c r="U167" s="177"/>
      <c r="V167" s="177">
        <v>0</v>
      </c>
      <c r="W167" s="143">
        <v>0</v>
      </c>
      <c r="X167" s="143">
        <f t="shared" si="19"/>
        <v>-355355</v>
      </c>
      <c r="Z167" s="175">
        <v>0</v>
      </c>
      <c r="AA167" s="175">
        <v>84830</v>
      </c>
      <c r="AB167" s="175"/>
      <c r="AC167" s="175"/>
      <c r="AD167" s="175"/>
      <c r="AE167" s="175">
        <v>17719.13</v>
      </c>
      <c r="AF167" s="175">
        <v>17719.13</v>
      </c>
      <c r="AG167" s="175">
        <f t="shared" si="20"/>
        <v>-67110.87</v>
      </c>
      <c r="AI167" s="181">
        <v>0</v>
      </c>
      <c r="AJ167" s="181">
        <v>0</v>
      </c>
      <c r="AK167" s="173">
        <f t="shared" si="25"/>
        <v>0</v>
      </c>
      <c r="AL167" s="173">
        <f>IFERROR(VLOOKUP(B167,[2]rptBudgetaryBudgetCrossOrganiza!$A$13323:$N$13530,13,FALSE),"0")</f>
        <v>0</v>
      </c>
      <c r="AM167" s="173"/>
      <c r="AN167" s="173"/>
      <c r="AO167" s="173"/>
      <c r="AP167" s="173"/>
      <c r="AQ167" s="173">
        <f t="shared" si="21"/>
        <v>0</v>
      </c>
      <c r="AS167" s="143"/>
      <c r="AT167" s="143"/>
      <c r="AU167" s="143"/>
      <c r="AV167" s="143"/>
      <c r="AW167" s="143"/>
      <c r="AX167" s="143"/>
      <c r="AY167" s="143"/>
      <c r="AZ167" s="143">
        <f t="shared" si="22"/>
        <v>0</v>
      </c>
    </row>
    <row r="168" spans="1:52" x14ac:dyDescent="0.2">
      <c r="A168" s="193">
        <v>7</v>
      </c>
      <c r="B168" s="144" t="s">
        <v>316</v>
      </c>
      <c r="C168" s="194" t="s">
        <v>387</v>
      </c>
      <c r="D168" s="194" t="s">
        <v>87</v>
      </c>
      <c r="E168" s="194">
        <v>590</v>
      </c>
      <c r="F168" s="144" t="str">
        <f t="shared" si="24"/>
        <v>7000.99</v>
      </c>
      <c r="G168" s="144" t="s">
        <v>89</v>
      </c>
      <c r="H168" s="166">
        <v>36060</v>
      </c>
      <c r="I168" s="166">
        <v>0</v>
      </c>
      <c r="J168" s="166"/>
      <c r="K168" s="166"/>
      <c r="L168" s="166"/>
      <c r="M168" s="166">
        <v>0</v>
      </c>
      <c r="N168" s="142">
        <v>0</v>
      </c>
      <c r="O168" s="142">
        <f t="shared" si="18"/>
        <v>0</v>
      </c>
      <c r="Q168" s="177">
        <v>0</v>
      </c>
      <c r="R168" s="177">
        <v>0</v>
      </c>
      <c r="S168" s="177"/>
      <c r="T168" s="177"/>
      <c r="U168" s="177"/>
      <c r="V168" s="177">
        <v>273068.84999999998</v>
      </c>
      <c r="W168" s="143">
        <v>273068.84999999998</v>
      </c>
      <c r="X168" s="143">
        <f t="shared" si="19"/>
        <v>273068.84999999998</v>
      </c>
      <c r="Z168" s="175">
        <v>15000</v>
      </c>
      <c r="AA168" s="175">
        <v>0</v>
      </c>
      <c r="AB168" s="175"/>
      <c r="AC168" s="175"/>
      <c r="AD168" s="175"/>
      <c r="AE168" s="175">
        <v>0</v>
      </c>
      <c r="AF168" s="175">
        <v>0</v>
      </c>
      <c r="AG168" s="175">
        <f t="shared" si="20"/>
        <v>0</v>
      </c>
      <c r="AI168" s="181">
        <v>15000</v>
      </c>
      <c r="AJ168" s="181">
        <v>15000</v>
      </c>
      <c r="AK168" s="173">
        <f t="shared" si="25"/>
        <v>15000</v>
      </c>
      <c r="AL168" s="173">
        <f>IFERROR(VLOOKUP(B168,[2]rptBudgetaryBudgetCrossOrganiza!$A$13323:$N$13530,13,FALSE),"0")</f>
        <v>0</v>
      </c>
      <c r="AM168" s="173"/>
      <c r="AN168" s="173"/>
      <c r="AO168" s="173"/>
      <c r="AP168" s="173"/>
      <c r="AQ168" s="173">
        <f t="shared" si="21"/>
        <v>-15000</v>
      </c>
      <c r="AS168" s="143"/>
      <c r="AT168" s="143"/>
      <c r="AU168" s="143"/>
      <c r="AV168" s="143"/>
      <c r="AW168" s="143"/>
      <c r="AX168" s="143"/>
      <c r="AY168" s="143"/>
      <c r="AZ168" s="143">
        <f t="shared" si="22"/>
        <v>0</v>
      </c>
    </row>
    <row r="169" spans="1:52" x14ac:dyDescent="0.2">
      <c r="A169" s="193">
        <v>8</v>
      </c>
      <c r="B169" s="144" t="s">
        <v>317</v>
      </c>
      <c r="C169" s="194" t="s">
        <v>387</v>
      </c>
      <c r="D169" s="194" t="s">
        <v>87</v>
      </c>
      <c r="E169" s="194">
        <v>590</v>
      </c>
      <c r="F169" s="144" t="str">
        <f t="shared" si="24"/>
        <v>8000.99</v>
      </c>
      <c r="G169" s="144" t="s">
        <v>382</v>
      </c>
      <c r="H169" s="166">
        <v>100000</v>
      </c>
      <c r="I169" s="166">
        <v>0</v>
      </c>
      <c r="J169" s="166"/>
      <c r="K169" s="166"/>
      <c r="L169" s="166"/>
      <c r="M169" s="166">
        <v>0</v>
      </c>
      <c r="N169" s="142">
        <v>0</v>
      </c>
      <c r="O169" s="142">
        <f t="shared" si="18"/>
        <v>0</v>
      </c>
      <c r="Q169" s="177">
        <v>32835</v>
      </c>
      <c r="R169" s="177">
        <v>0</v>
      </c>
      <c r="S169" s="177"/>
      <c r="T169" s="177"/>
      <c r="U169" s="177"/>
      <c r="V169" s="177">
        <v>0</v>
      </c>
      <c r="W169" s="143">
        <v>0</v>
      </c>
      <c r="X169" s="143">
        <f t="shared" si="19"/>
        <v>0</v>
      </c>
      <c r="Z169" s="175">
        <v>0</v>
      </c>
      <c r="AA169" s="175">
        <v>0</v>
      </c>
      <c r="AB169" s="175"/>
      <c r="AC169" s="175"/>
      <c r="AD169" s="175"/>
      <c r="AE169" s="175">
        <v>0</v>
      </c>
      <c r="AF169" s="175">
        <v>0</v>
      </c>
      <c r="AG169" s="175">
        <f t="shared" si="20"/>
        <v>0</v>
      </c>
      <c r="AI169" s="181">
        <v>0</v>
      </c>
      <c r="AJ169" s="181">
        <v>0</v>
      </c>
      <c r="AK169" s="173">
        <f t="shared" si="25"/>
        <v>0</v>
      </c>
      <c r="AL169" s="173">
        <f>IFERROR(VLOOKUP(B169,[2]rptBudgetaryBudgetCrossOrganiza!$A$13323:$N$13530,13,FALSE),"0")</f>
        <v>0</v>
      </c>
      <c r="AM169" s="173"/>
      <c r="AN169" s="173"/>
      <c r="AO169" s="173"/>
      <c r="AP169" s="173"/>
      <c r="AQ169" s="173">
        <f t="shared" si="21"/>
        <v>0</v>
      </c>
      <c r="AS169" s="143"/>
      <c r="AT169" s="143"/>
      <c r="AU169" s="143"/>
      <c r="AV169" s="143"/>
      <c r="AW169" s="143"/>
      <c r="AX169" s="143"/>
      <c r="AY169" s="143"/>
      <c r="AZ169" s="143">
        <f t="shared" si="22"/>
        <v>0</v>
      </c>
    </row>
    <row r="170" spans="1:52" x14ac:dyDescent="0.2">
      <c r="A170" s="193">
        <v>6</v>
      </c>
      <c r="B170" s="144" t="s">
        <v>318</v>
      </c>
      <c r="C170" s="187">
        <v>11</v>
      </c>
      <c r="D170" s="194" t="s">
        <v>87</v>
      </c>
      <c r="E170" s="194">
        <v>590</v>
      </c>
      <c r="F170" s="144" t="str">
        <f t="shared" si="24"/>
        <v>6200.09</v>
      </c>
      <c r="G170" s="144" t="s">
        <v>359</v>
      </c>
      <c r="H170" s="166">
        <v>0</v>
      </c>
      <c r="I170" s="166">
        <v>0</v>
      </c>
      <c r="J170" s="166"/>
      <c r="K170" s="166"/>
      <c r="L170" s="166"/>
      <c r="M170" s="166">
        <v>0</v>
      </c>
      <c r="N170" s="142">
        <v>0</v>
      </c>
      <c r="O170" s="142">
        <f t="shared" si="18"/>
        <v>0</v>
      </c>
      <c r="Q170" s="177">
        <v>0</v>
      </c>
      <c r="R170" s="177">
        <v>0</v>
      </c>
      <c r="S170" s="177"/>
      <c r="T170" s="177"/>
      <c r="U170" s="177"/>
      <c r="V170" s="177">
        <v>0</v>
      </c>
      <c r="W170" s="143">
        <v>0</v>
      </c>
      <c r="X170" s="143">
        <f t="shared" si="19"/>
        <v>0</v>
      </c>
      <c r="Z170" s="175">
        <v>0</v>
      </c>
      <c r="AA170" s="175">
        <v>0</v>
      </c>
      <c r="AB170" s="175"/>
      <c r="AC170" s="175"/>
      <c r="AD170" s="175"/>
      <c r="AE170" s="175">
        <v>0</v>
      </c>
      <c r="AF170" s="175">
        <v>0</v>
      </c>
      <c r="AG170" s="175">
        <f t="shared" si="20"/>
        <v>0</v>
      </c>
      <c r="AI170" s="181">
        <v>0</v>
      </c>
      <c r="AJ170" s="181">
        <v>0</v>
      </c>
      <c r="AK170" s="173">
        <f t="shared" si="25"/>
        <v>0</v>
      </c>
      <c r="AL170" s="173">
        <f>IFERROR(VLOOKUP(B170,[2]rptBudgetaryBudgetCrossOrganiza!$A$13323:$N$13530,13,FALSE),"0")</f>
        <v>0</v>
      </c>
      <c r="AM170" s="173"/>
      <c r="AN170" s="173"/>
      <c r="AO170" s="173"/>
      <c r="AP170" s="173"/>
      <c r="AQ170" s="173">
        <f t="shared" si="21"/>
        <v>0</v>
      </c>
      <c r="AS170" s="143"/>
      <c r="AT170" s="143"/>
      <c r="AU170" s="143"/>
      <c r="AV170" s="143"/>
      <c r="AW170" s="143"/>
      <c r="AX170" s="143"/>
      <c r="AY170" s="143"/>
      <c r="AZ170" s="143">
        <f t="shared" si="22"/>
        <v>0</v>
      </c>
    </row>
    <row r="171" spans="1:52" x14ac:dyDescent="0.2">
      <c r="A171" s="193"/>
      <c r="B171" s="144" t="s">
        <v>319</v>
      </c>
      <c r="C171" s="187">
        <v>11</v>
      </c>
      <c r="D171" s="194" t="s">
        <v>87</v>
      </c>
      <c r="E171" s="194">
        <v>590</v>
      </c>
      <c r="F171" s="144" t="str">
        <f t="shared" si="24"/>
        <v>6400.04</v>
      </c>
      <c r="G171" s="144" t="s">
        <v>126</v>
      </c>
      <c r="H171" s="166">
        <v>0</v>
      </c>
      <c r="I171" s="166">
        <v>0</v>
      </c>
      <c r="J171" s="166"/>
      <c r="K171" s="166"/>
      <c r="L171" s="166"/>
      <c r="M171" s="166">
        <v>0</v>
      </c>
      <c r="N171" s="142">
        <v>0</v>
      </c>
      <c r="O171" s="142">
        <f t="shared" si="18"/>
        <v>0</v>
      </c>
      <c r="Q171" s="177">
        <v>0</v>
      </c>
      <c r="R171" s="177">
        <v>0</v>
      </c>
      <c r="S171" s="177"/>
      <c r="T171" s="177"/>
      <c r="U171" s="177"/>
      <c r="V171" s="177">
        <v>0</v>
      </c>
      <c r="W171" s="143">
        <v>0</v>
      </c>
      <c r="X171" s="143">
        <f t="shared" si="19"/>
        <v>0</v>
      </c>
      <c r="Z171" s="175">
        <v>0</v>
      </c>
      <c r="AA171" s="175">
        <v>0</v>
      </c>
      <c r="AB171" s="175"/>
      <c r="AC171" s="175"/>
      <c r="AD171" s="175"/>
      <c r="AE171" s="175">
        <v>0</v>
      </c>
      <c r="AF171" s="175">
        <v>0</v>
      </c>
      <c r="AG171" s="175">
        <f t="shared" si="20"/>
        <v>0</v>
      </c>
      <c r="AI171" s="181">
        <v>0</v>
      </c>
      <c r="AJ171" s="181">
        <v>0</v>
      </c>
      <c r="AK171" s="173">
        <f t="shared" si="25"/>
        <v>0</v>
      </c>
      <c r="AL171" s="173">
        <f>IFERROR(VLOOKUP(B171,[2]rptBudgetaryBudgetCrossOrganiza!$A$13323:$N$13530,13,FALSE),"0")</f>
        <v>0</v>
      </c>
      <c r="AM171" s="173"/>
      <c r="AN171" s="173"/>
      <c r="AO171" s="173"/>
      <c r="AP171" s="173"/>
      <c r="AQ171" s="173">
        <f t="shared" si="21"/>
        <v>0</v>
      </c>
      <c r="AS171" s="143"/>
      <c r="AT171" s="143"/>
      <c r="AU171" s="143"/>
      <c r="AV171" s="143"/>
      <c r="AW171" s="143"/>
      <c r="AX171" s="143"/>
      <c r="AY171" s="143"/>
      <c r="AZ171" s="143">
        <f t="shared" si="22"/>
        <v>0</v>
      </c>
    </row>
    <row r="172" spans="1:52" x14ac:dyDescent="0.2">
      <c r="A172" s="193"/>
      <c r="B172" s="144" t="s">
        <v>320</v>
      </c>
      <c r="C172" s="187">
        <v>11</v>
      </c>
      <c r="D172" s="194" t="s">
        <v>87</v>
      </c>
      <c r="E172" s="194">
        <v>590</v>
      </c>
      <c r="F172" s="144" t="str">
        <f t="shared" si="24"/>
        <v>7000.27</v>
      </c>
      <c r="G172" s="144" t="s">
        <v>358</v>
      </c>
      <c r="H172" s="166">
        <v>0</v>
      </c>
      <c r="I172" s="166">
        <v>0</v>
      </c>
      <c r="J172" s="166"/>
      <c r="K172" s="166"/>
      <c r="L172" s="166"/>
      <c r="M172" s="166">
        <v>0</v>
      </c>
      <c r="N172" s="142">
        <v>0</v>
      </c>
      <c r="O172" s="142">
        <f t="shared" si="18"/>
        <v>0</v>
      </c>
      <c r="Q172" s="177">
        <v>0</v>
      </c>
      <c r="R172" s="177">
        <v>0</v>
      </c>
      <c r="S172" s="177"/>
      <c r="T172" s="177"/>
      <c r="U172" s="177"/>
      <c r="V172" s="177">
        <v>0</v>
      </c>
      <c r="W172" s="143">
        <v>0</v>
      </c>
      <c r="X172" s="143">
        <f t="shared" si="19"/>
        <v>0</v>
      </c>
      <c r="Z172" s="175">
        <v>0</v>
      </c>
      <c r="AA172" s="175">
        <v>0</v>
      </c>
      <c r="AB172" s="175"/>
      <c r="AC172" s="175"/>
      <c r="AD172" s="175"/>
      <c r="AE172" s="175">
        <v>0</v>
      </c>
      <c r="AF172" s="175">
        <v>0</v>
      </c>
      <c r="AG172" s="175">
        <f t="shared" si="20"/>
        <v>0</v>
      </c>
      <c r="AI172" s="181">
        <v>0</v>
      </c>
      <c r="AJ172" s="181">
        <v>0</v>
      </c>
      <c r="AK172" s="173">
        <f t="shared" si="25"/>
        <v>0</v>
      </c>
      <c r="AL172" s="173">
        <f>IFERROR(VLOOKUP(B172,[2]rptBudgetaryBudgetCrossOrganiza!$A$13323:$N$13530,13,FALSE),"0")</f>
        <v>0</v>
      </c>
      <c r="AM172" s="173"/>
      <c r="AN172" s="173"/>
      <c r="AO172" s="173"/>
      <c r="AP172" s="173"/>
      <c r="AQ172" s="173">
        <f t="shared" si="21"/>
        <v>0</v>
      </c>
      <c r="AS172" s="143"/>
      <c r="AT172" s="143"/>
      <c r="AU172" s="143"/>
      <c r="AV172" s="143"/>
      <c r="AW172" s="143"/>
      <c r="AX172" s="143"/>
      <c r="AY172" s="143"/>
      <c r="AZ172" s="143">
        <f t="shared" si="22"/>
        <v>0</v>
      </c>
    </row>
    <row r="173" spans="1:52" x14ac:dyDescent="0.2">
      <c r="A173" s="193"/>
      <c r="B173" s="144" t="s">
        <v>321</v>
      </c>
      <c r="C173" s="187">
        <v>11</v>
      </c>
      <c r="D173" s="187">
        <v>70</v>
      </c>
      <c r="E173" s="194">
        <v>590</v>
      </c>
      <c r="F173" s="144" t="str">
        <f t="shared" si="24"/>
        <v>6200.09</v>
      </c>
      <c r="G173" s="144" t="s">
        <v>359</v>
      </c>
      <c r="H173" s="166">
        <v>0</v>
      </c>
      <c r="I173" s="166">
        <v>0</v>
      </c>
      <c r="J173" s="166"/>
      <c r="K173" s="166"/>
      <c r="L173" s="166"/>
      <c r="M173" s="166">
        <v>0</v>
      </c>
      <c r="N173" s="142">
        <v>0</v>
      </c>
      <c r="O173" s="142">
        <f t="shared" si="18"/>
        <v>0</v>
      </c>
      <c r="Q173" s="177">
        <v>0</v>
      </c>
      <c r="R173" s="177">
        <v>0</v>
      </c>
      <c r="S173" s="177"/>
      <c r="T173" s="177"/>
      <c r="U173" s="177"/>
      <c r="V173" s="177">
        <v>0</v>
      </c>
      <c r="W173" s="143">
        <v>0</v>
      </c>
      <c r="X173" s="143">
        <f t="shared" si="19"/>
        <v>0</v>
      </c>
      <c r="Z173" s="175">
        <v>0</v>
      </c>
      <c r="AA173" s="175">
        <v>0</v>
      </c>
      <c r="AB173" s="175"/>
      <c r="AC173" s="175"/>
      <c r="AD173" s="175"/>
      <c r="AE173" s="175">
        <v>0</v>
      </c>
      <c r="AF173" s="175">
        <v>0</v>
      </c>
      <c r="AG173" s="175">
        <f t="shared" si="20"/>
        <v>0</v>
      </c>
      <c r="AI173" s="181">
        <v>0</v>
      </c>
      <c r="AJ173" s="181">
        <v>0</v>
      </c>
      <c r="AK173" s="173">
        <f t="shared" si="25"/>
        <v>0</v>
      </c>
      <c r="AL173" s="173">
        <f>IFERROR(VLOOKUP(B173,[2]rptBudgetaryBudgetCrossOrganiza!$A$13323:$N$13530,13,FALSE),"0")</f>
        <v>0</v>
      </c>
      <c r="AM173" s="173"/>
      <c r="AN173" s="173"/>
      <c r="AO173" s="173"/>
      <c r="AP173" s="173"/>
      <c r="AQ173" s="173">
        <f t="shared" si="21"/>
        <v>0</v>
      </c>
      <c r="AS173" s="143"/>
      <c r="AT173" s="143"/>
      <c r="AU173" s="143"/>
      <c r="AV173" s="143"/>
      <c r="AW173" s="143"/>
      <c r="AX173" s="143"/>
      <c r="AY173" s="143"/>
      <c r="AZ173" s="143">
        <f t="shared" si="22"/>
        <v>0</v>
      </c>
    </row>
    <row r="174" spans="1:52" x14ac:dyDescent="0.2">
      <c r="A174" s="193"/>
      <c r="B174" s="144" t="s">
        <v>322</v>
      </c>
      <c r="C174" s="187">
        <v>11</v>
      </c>
      <c r="D174" s="187">
        <v>70</v>
      </c>
      <c r="E174" s="194">
        <v>590</v>
      </c>
      <c r="F174" s="144" t="str">
        <f t="shared" si="24"/>
        <v>6400.04</v>
      </c>
      <c r="G174" s="144" t="s">
        <v>126</v>
      </c>
      <c r="H174" s="166">
        <v>0</v>
      </c>
      <c r="I174" s="166">
        <v>0</v>
      </c>
      <c r="J174" s="166"/>
      <c r="K174" s="166"/>
      <c r="L174" s="166"/>
      <c r="M174" s="166">
        <v>0</v>
      </c>
      <c r="N174" s="142">
        <v>0</v>
      </c>
      <c r="O174" s="142">
        <f t="shared" si="18"/>
        <v>0</v>
      </c>
      <c r="Q174" s="177">
        <v>0</v>
      </c>
      <c r="R174" s="177">
        <v>0</v>
      </c>
      <c r="S174" s="177"/>
      <c r="T174" s="177"/>
      <c r="U174" s="177"/>
      <c r="V174" s="177">
        <v>0</v>
      </c>
      <c r="W174" s="143">
        <v>0</v>
      </c>
      <c r="X174" s="143">
        <f t="shared" si="19"/>
        <v>0</v>
      </c>
      <c r="Z174" s="175">
        <v>0</v>
      </c>
      <c r="AA174" s="175">
        <v>0</v>
      </c>
      <c r="AB174" s="175"/>
      <c r="AC174" s="175"/>
      <c r="AD174" s="175"/>
      <c r="AE174" s="175">
        <v>0</v>
      </c>
      <c r="AF174" s="175">
        <v>0</v>
      </c>
      <c r="AG174" s="175">
        <f t="shared" si="20"/>
        <v>0</v>
      </c>
      <c r="AI174" s="181">
        <v>0</v>
      </c>
      <c r="AJ174" s="181">
        <v>0</v>
      </c>
      <c r="AK174" s="173">
        <f t="shared" si="25"/>
        <v>0</v>
      </c>
      <c r="AL174" s="173">
        <f>IFERROR(VLOOKUP(B174,[2]rptBudgetaryBudgetCrossOrganiza!$A$13323:$N$13530,13,FALSE),"0")</f>
        <v>0</v>
      </c>
      <c r="AM174" s="173"/>
      <c r="AN174" s="173"/>
      <c r="AO174" s="173"/>
      <c r="AP174" s="173"/>
      <c r="AQ174" s="173">
        <f t="shared" si="21"/>
        <v>0</v>
      </c>
      <c r="AS174" s="143"/>
      <c r="AT174" s="143"/>
      <c r="AU174" s="143"/>
      <c r="AV174" s="143"/>
      <c r="AW174" s="143"/>
      <c r="AX174" s="143"/>
      <c r="AY174" s="143"/>
      <c r="AZ174" s="143">
        <f t="shared" si="22"/>
        <v>0</v>
      </c>
    </row>
    <row r="175" spans="1:52" x14ac:dyDescent="0.2">
      <c r="A175" s="193"/>
      <c r="B175" s="144" t="s">
        <v>323</v>
      </c>
      <c r="C175" s="187">
        <v>11</v>
      </c>
      <c r="D175" s="187">
        <v>70</v>
      </c>
      <c r="E175" s="194">
        <v>590</v>
      </c>
      <c r="F175" s="144" t="str">
        <f t="shared" si="24"/>
        <v>7000.27</v>
      </c>
      <c r="G175" s="144" t="s">
        <v>358</v>
      </c>
      <c r="H175" s="166">
        <v>0</v>
      </c>
      <c r="I175" s="166">
        <v>0</v>
      </c>
      <c r="J175" s="166"/>
      <c r="K175" s="166"/>
      <c r="L175" s="166"/>
      <c r="M175" s="166">
        <v>0</v>
      </c>
      <c r="N175" s="142">
        <v>0</v>
      </c>
      <c r="O175" s="142">
        <f t="shared" si="18"/>
        <v>0</v>
      </c>
      <c r="Q175" s="177">
        <v>0</v>
      </c>
      <c r="R175" s="177">
        <v>0</v>
      </c>
      <c r="S175" s="177"/>
      <c r="T175" s="177"/>
      <c r="U175" s="177"/>
      <c r="V175" s="177">
        <v>0</v>
      </c>
      <c r="W175" s="143">
        <v>0</v>
      </c>
      <c r="X175" s="143">
        <f t="shared" si="19"/>
        <v>0</v>
      </c>
      <c r="Z175" s="175">
        <v>0</v>
      </c>
      <c r="AA175" s="175">
        <v>0</v>
      </c>
      <c r="AB175" s="175"/>
      <c r="AC175" s="175"/>
      <c r="AD175" s="175"/>
      <c r="AE175" s="175">
        <v>0</v>
      </c>
      <c r="AF175" s="175">
        <v>0</v>
      </c>
      <c r="AG175" s="175">
        <f t="shared" si="20"/>
        <v>0</v>
      </c>
      <c r="AI175" s="181">
        <v>0</v>
      </c>
      <c r="AJ175" s="181">
        <v>0</v>
      </c>
      <c r="AK175" s="173">
        <f t="shared" si="25"/>
        <v>0</v>
      </c>
      <c r="AL175" s="173">
        <f>IFERROR(VLOOKUP(B175,[2]rptBudgetaryBudgetCrossOrganiza!$A$13323:$N$13530,13,FALSE),"0")</f>
        <v>0</v>
      </c>
      <c r="AM175" s="173"/>
      <c r="AN175" s="173"/>
      <c r="AO175" s="173"/>
      <c r="AP175" s="173"/>
      <c r="AQ175" s="173">
        <f t="shared" si="21"/>
        <v>0</v>
      </c>
      <c r="AS175" s="143"/>
      <c r="AT175" s="143"/>
      <c r="AU175" s="143"/>
      <c r="AV175" s="143"/>
      <c r="AW175" s="143"/>
      <c r="AX175" s="143"/>
      <c r="AY175" s="143"/>
      <c r="AZ175" s="143">
        <f t="shared" si="22"/>
        <v>0</v>
      </c>
    </row>
    <row r="176" spans="1:52" x14ac:dyDescent="0.2">
      <c r="A176" s="193"/>
      <c r="B176" s="144" t="s">
        <v>324</v>
      </c>
      <c r="C176" s="187">
        <v>13</v>
      </c>
      <c r="D176" s="187">
        <v>70</v>
      </c>
      <c r="E176" s="194">
        <v>590</v>
      </c>
      <c r="F176" s="144" t="str">
        <f t="shared" si="24"/>
        <v>6200.09</v>
      </c>
      <c r="G176" s="144" t="s">
        <v>359</v>
      </c>
      <c r="H176" s="166">
        <v>0</v>
      </c>
      <c r="I176" s="166">
        <v>0</v>
      </c>
      <c r="J176" s="166"/>
      <c r="K176" s="166"/>
      <c r="L176" s="166"/>
      <c r="M176" s="166">
        <v>0</v>
      </c>
      <c r="N176" s="142">
        <v>0</v>
      </c>
      <c r="O176" s="142">
        <f t="shared" si="18"/>
        <v>0</v>
      </c>
      <c r="Q176" s="177">
        <v>0</v>
      </c>
      <c r="R176" s="177">
        <v>0</v>
      </c>
      <c r="S176" s="177"/>
      <c r="T176" s="177"/>
      <c r="U176" s="177"/>
      <c r="V176" s="177">
        <v>0</v>
      </c>
      <c r="W176" s="143">
        <v>0</v>
      </c>
      <c r="X176" s="143">
        <f t="shared" si="19"/>
        <v>0</v>
      </c>
      <c r="Z176" s="175">
        <v>0</v>
      </c>
      <c r="AA176" s="175">
        <v>0</v>
      </c>
      <c r="AB176" s="175"/>
      <c r="AC176" s="175"/>
      <c r="AD176" s="175"/>
      <c r="AE176" s="175">
        <v>0</v>
      </c>
      <c r="AF176" s="175">
        <v>0</v>
      </c>
      <c r="AG176" s="175">
        <f t="shared" si="20"/>
        <v>0</v>
      </c>
      <c r="AI176" s="181">
        <v>0</v>
      </c>
      <c r="AJ176" s="181">
        <v>0</v>
      </c>
      <c r="AK176" s="173">
        <f t="shared" si="25"/>
        <v>0</v>
      </c>
      <c r="AL176" s="173">
        <f>IFERROR(VLOOKUP(B176,[2]rptBudgetaryBudgetCrossOrganiza!$A$13323:$N$13530,13,FALSE),"0")</f>
        <v>0</v>
      </c>
      <c r="AM176" s="173"/>
      <c r="AN176" s="173"/>
      <c r="AO176" s="173"/>
      <c r="AP176" s="173"/>
      <c r="AQ176" s="173">
        <f t="shared" si="21"/>
        <v>0</v>
      </c>
      <c r="AS176" s="143"/>
      <c r="AT176" s="143"/>
      <c r="AU176" s="143"/>
      <c r="AV176" s="143"/>
      <c r="AW176" s="143"/>
      <c r="AX176" s="143"/>
      <c r="AY176" s="143"/>
      <c r="AZ176" s="143">
        <f t="shared" si="22"/>
        <v>0</v>
      </c>
    </row>
    <row r="177" spans="1:52" x14ac:dyDescent="0.2">
      <c r="A177" s="193"/>
      <c r="B177" s="144" t="s">
        <v>325</v>
      </c>
      <c r="C177" s="187">
        <v>13</v>
      </c>
      <c r="D177" s="187">
        <v>70</v>
      </c>
      <c r="E177" s="194">
        <v>590</v>
      </c>
      <c r="F177" s="144" t="str">
        <f t="shared" si="24"/>
        <v>6400.04</v>
      </c>
      <c r="G177" s="144" t="s">
        <v>126</v>
      </c>
      <c r="H177" s="166">
        <v>0</v>
      </c>
      <c r="I177" s="166">
        <v>0</v>
      </c>
      <c r="J177" s="166"/>
      <c r="K177" s="166"/>
      <c r="L177" s="166"/>
      <c r="M177" s="166">
        <v>0</v>
      </c>
      <c r="N177" s="142">
        <v>0</v>
      </c>
      <c r="O177" s="142">
        <f t="shared" si="18"/>
        <v>0</v>
      </c>
      <c r="Q177" s="177">
        <v>0</v>
      </c>
      <c r="R177" s="177">
        <v>0</v>
      </c>
      <c r="S177" s="177"/>
      <c r="T177" s="177"/>
      <c r="U177" s="177"/>
      <c r="V177" s="177">
        <v>0</v>
      </c>
      <c r="W177" s="143">
        <v>0</v>
      </c>
      <c r="X177" s="143">
        <f t="shared" si="19"/>
        <v>0</v>
      </c>
      <c r="Z177" s="175">
        <v>0</v>
      </c>
      <c r="AA177" s="175">
        <v>0</v>
      </c>
      <c r="AB177" s="175"/>
      <c r="AC177" s="175"/>
      <c r="AD177" s="175"/>
      <c r="AE177" s="175">
        <v>0</v>
      </c>
      <c r="AF177" s="175">
        <v>0</v>
      </c>
      <c r="AG177" s="175">
        <f t="shared" si="20"/>
        <v>0</v>
      </c>
      <c r="AI177" s="181">
        <v>0</v>
      </c>
      <c r="AJ177" s="181">
        <v>0</v>
      </c>
      <c r="AK177" s="173">
        <f t="shared" si="25"/>
        <v>0</v>
      </c>
      <c r="AL177" s="173">
        <f>IFERROR(VLOOKUP(B177,[2]rptBudgetaryBudgetCrossOrganiza!$A$13323:$N$13530,13,FALSE),"0")</f>
        <v>0</v>
      </c>
      <c r="AM177" s="173"/>
      <c r="AN177" s="173"/>
      <c r="AO177" s="173"/>
      <c r="AP177" s="173"/>
      <c r="AQ177" s="173">
        <f t="shared" si="21"/>
        <v>0</v>
      </c>
      <c r="AS177" s="143"/>
      <c r="AT177" s="143"/>
      <c r="AU177" s="143"/>
      <c r="AV177" s="143"/>
      <c r="AW177" s="143"/>
      <c r="AX177" s="143"/>
      <c r="AY177" s="143"/>
      <c r="AZ177" s="143">
        <f t="shared" si="22"/>
        <v>0</v>
      </c>
    </row>
    <row r="178" spans="1:52" x14ac:dyDescent="0.2">
      <c r="A178" s="193"/>
      <c r="B178" s="144" t="s">
        <v>326</v>
      </c>
      <c r="C178" s="187">
        <v>13</v>
      </c>
      <c r="D178" s="187">
        <v>70</v>
      </c>
      <c r="E178" s="194">
        <v>590</v>
      </c>
      <c r="F178" s="144" t="str">
        <f t="shared" si="24"/>
        <v>7000.27</v>
      </c>
      <c r="G178" s="144" t="s">
        <v>358</v>
      </c>
      <c r="H178" s="166">
        <v>0</v>
      </c>
      <c r="I178" s="166">
        <v>0</v>
      </c>
      <c r="J178" s="166"/>
      <c r="K178" s="166"/>
      <c r="L178" s="166"/>
      <c r="M178" s="166">
        <v>0</v>
      </c>
      <c r="N178" s="142">
        <v>0</v>
      </c>
      <c r="O178" s="142">
        <f t="shared" si="18"/>
        <v>0</v>
      </c>
      <c r="Q178" s="177">
        <v>0</v>
      </c>
      <c r="R178" s="177">
        <v>0</v>
      </c>
      <c r="S178" s="177"/>
      <c r="T178" s="177"/>
      <c r="U178" s="177"/>
      <c r="V178" s="177">
        <v>0</v>
      </c>
      <c r="W178" s="143">
        <v>0</v>
      </c>
      <c r="X178" s="143">
        <f t="shared" si="19"/>
        <v>0</v>
      </c>
      <c r="Z178" s="175">
        <v>0</v>
      </c>
      <c r="AA178" s="175">
        <v>0</v>
      </c>
      <c r="AB178" s="175"/>
      <c r="AC178" s="175"/>
      <c r="AD178" s="175"/>
      <c r="AE178" s="175">
        <v>0</v>
      </c>
      <c r="AF178" s="175">
        <v>0</v>
      </c>
      <c r="AG178" s="175">
        <f t="shared" si="20"/>
        <v>0</v>
      </c>
      <c r="AI178" s="181">
        <v>0</v>
      </c>
      <c r="AJ178" s="181">
        <v>0</v>
      </c>
      <c r="AK178" s="173">
        <f t="shared" si="25"/>
        <v>0</v>
      </c>
      <c r="AL178" s="173">
        <f>IFERROR(VLOOKUP(B178,[2]rptBudgetaryBudgetCrossOrganiza!$A$13323:$N$13530,13,FALSE),"0")</f>
        <v>0</v>
      </c>
      <c r="AM178" s="173"/>
      <c r="AN178" s="173"/>
      <c r="AO178" s="173"/>
      <c r="AP178" s="173"/>
      <c r="AQ178" s="173">
        <f t="shared" si="21"/>
        <v>0</v>
      </c>
      <c r="AS178" s="143"/>
      <c r="AT178" s="143"/>
      <c r="AU178" s="143"/>
      <c r="AV178" s="143"/>
      <c r="AW178" s="143"/>
      <c r="AX178" s="143"/>
      <c r="AY178" s="143"/>
      <c r="AZ178" s="143">
        <f t="shared" si="22"/>
        <v>0</v>
      </c>
    </row>
    <row r="179" spans="1:52" x14ac:dyDescent="0.2">
      <c r="A179" s="193"/>
      <c r="B179" s="144" t="s">
        <v>327</v>
      </c>
      <c r="C179" s="187">
        <v>20</v>
      </c>
      <c r="D179" s="187">
        <v>70</v>
      </c>
      <c r="E179" s="194">
        <v>590</v>
      </c>
      <c r="F179" s="144" t="str">
        <f t="shared" si="24"/>
        <v>6200.09</v>
      </c>
      <c r="G179" s="144" t="s">
        <v>359</v>
      </c>
      <c r="H179" s="166">
        <v>0</v>
      </c>
      <c r="I179" s="166">
        <v>0</v>
      </c>
      <c r="J179" s="166"/>
      <c r="K179" s="166"/>
      <c r="L179" s="166"/>
      <c r="M179" s="166">
        <v>0</v>
      </c>
      <c r="N179" s="142">
        <v>0</v>
      </c>
      <c r="O179" s="142">
        <f t="shared" si="18"/>
        <v>0</v>
      </c>
      <c r="Q179" s="177">
        <v>0</v>
      </c>
      <c r="R179" s="177">
        <v>0</v>
      </c>
      <c r="S179" s="177"/>
      <c r="T179" s="177"/>
      <c r="U179" s="177"/>
      <c r="V179" s="177">
        <v>0</v>
      </c>
      <c r="W179" s="143">
        <v>0</v>
      </c>
      <c r="X179" s="143">
        <f t="shared" si="19"/>
        <v>0</v>
      </c>
      <c r="Z179" s="175">
        <v>0</v>
      </c>
      <c r="AA179" s="175">
        <v>0</v>
      </c>
      <c r="AB179" s="175"/>
      <c r="AC179" s="175"/>
      <c r="AD179" s="175"/>
      <c r="AE179" s="175">
        <v>0</v>
      </c>
      <c r="AF179" s="175">
        <v>0</v>
      </c>
      <c r="AG179" s="175">
        <f t="shared" si="20"/>
        <v>0</v>
      </c>
      <c r="AI179" s="181">
        <v>0</v>
      </c>
      <c r="AJ179" s="181">
        <v>0</v>
      </c>
      <c r="AK179" s="173">
        <f t="shared" si="25"/>
        <v>0</v>
      </c>
      <c r="AL179" s="173">
        <f>IFERROR(VLOOKUP(B179,[2]rptBudgetaryBudgetCrossOrganiza!$A$13323:$N$13530,13,FALSE),"0")</f>
        <v>0</v>
      </c>
      <c r="AM179" s="173"/>
      <c r="AN179" s="173"/>
      <c r="AO179" s="173"/>
      <c r="AP179" s="173"/>
      <c r="AQ179" s="173">
        <f t="shared" si="21"/>
        <v>0</v>
      </c>
      <c r="AS179" s="143"/>
      <c r="AT179" s="143"/>
      <c r="AU179" s="143"/>
      <c r="AV179" s="143"/>
      <c r="AW179" s="143"/>
      <c r="AX179" s="143"/>
      <c r="AY179" s="143"/>
      <c r="AZ179" s="143">
        <f t="shared" si="22"/>
        <v>0</v>
      </c>
    </row>
    <row r="180" spans="1:52" x14ac:dyDescent="0.2">
      <c r="A180" s="193"/>
      <c r="B180" s="144" t="s">
        <v>328</v>
      </c>
      <c r="C180" s="187">
        <v>20</v>
      </c>
      <c r="D180" s="187">
        <v>70</v>
      </c>
      <c r="E180" s="194">
        <v>590</v>
      </c>
      <c r="F180" s="144" t="str">
        <f t="shared" si="24"/>
        <v>6400.04</v>
      </c>
      <c r="G180" s="144" t="s">
        <v>126</v>
      </c>
      <c r="H180" s="166">
        <v>0</v>
      </c>
      <c r="I180" s="166">
        <v>0</v>
      </c>
      <c r="J180" s="166"/>
      <c r="K180" s="166"/>
      <c r="L180" s="166"/>
      <c r="M180" s="166">
        <v>0</v>
      </c>
      <c r="N180" s="142">
        <v>0</v>
      </c>
      <c r="O180" s="142">
        <f t="shared" si="18"/>
        <v>0</v>
      </c>
      <c r="Q180" s="177">
        <v>0</v>
      </c>
      <c r="R180" s="177">
        <v>0</v>
      </c>
      <c r="S180" s="177"/>
      <c r="T180" s="177"/>
      <c r="U180" s="177"/>
      <c r="V180" s="177">
        <v>0</v>
      </c>
      <c r="W180" s="143">
        <v>0</v>
      </c>
      <c r="X180" s="143">
        <f t="shared" si="19"/>
        <v>0</v>
      </c>
      <c r="Z180" s="175">
        <v>0</v>
      </c>
      <c r="AA180" s="175">
        <v>0</v>
      </c>
      <c r="AB180" s="175"/>
      <c r="AC180" s="175"/>
      <c r="AD180" s="175"/>
      <c r="AE180" s="175">
        <v>0</v>
      </c>
      <c r="AF180" s="175">
        <v>0</v>
      </c>
      <c r="AG180" s="175">
        <f t="shared" si="20"/>
        <v>0</v>
      </c>
      <c r="AI180" s="181">
        <v>0</v>
      </c>
      <c r="AJ180" s="181">
        <v>0</v>
      </c>
      <c r="AK180" s="173">
        <f t="shared" si="25"/>
        <v>0</v>
      </c>
      <c r="AL180" s="173">
        <f>IFERROR(VLOOKUP(B180,[2]rptBudgetaryBudgetCrossOrganiza!$A$13323:$N$13530,13,FALSE),"0")</f>
        <v>0</v>
      </c>
      <c r="AM180" s="173"/>
      <c r="AN180" s="173"/>
      <c r="AO180" s="173"/>
      <c r="AP180" s="173"/>
      <c r="AQ180" s="173">
        <f t="shared" si="21"/>
        <v>0</v>
      </c>
      <c r="AS180" s="143"/>
      <c r="AT180" s="143"/>
      <c r="AU180" s="143"/>
      <c r="AV180" s="143"/>
      <c r="AW180" s="143"/>
      <c r="AX180" s="143"/>
      <c r="AY180" s="143"/>
      <c r="AZ180" s="143">
        <f t="shared" si="22"/>
        <v>0</v>
      </c>
    </row>
    <row r="181" spans="1:52" x14ac:dyDescent="0.2">
      <c r="A181" s="193"/>
      <c r="B181" s="144" t="s">
        <v>329</v>
      </c>
      <c r="C181" s="187">
        <v>20</v>
      </c>
      <c r="D181" s="187">
        <v>70</v>
      </c>
      <c r="E181" s="194">
        <v>590</v>
      </c>
      <c r="F181" s="144" t="str">
        <f t="shared" si="24"/>
        <v>7000.27</v>
      </c>
      <c r="G181" s="144" t="s">
        <v>358</v>
      </c>
      <c r="H181" s="166">
        <v>0</v>
      </c>
      <c r="I181" s="166">
        <v>0</v>
      </c>
      <c r="J181" s="166"/>
      <c r="K181" s="166"/>
      <c r="L181" s="166"/>
      <c r="M181" s="166">
        <v>0</v>
      </c>
      <c r="N181" s="142">
        <v>0</v>
      </c>
      <c r="O181" s="142">
        <f t="shared" si="18"/>
        <v>0</v>
      </c>
      <c r="Q181" s="177">
        <v>0</v>
      </c>
      <c r="R181" s="177">
        <v>0</v>
      </c>
      <c r="S181" s="177"/>
      <c r="T181" s="177"/>
      <c r="U181" s="177"/>
      <c r="V181" s="177">
        <v>0</v>
      </c>
      <c r="W181" s="143">
        <v>0</v>
      </c>
      <c r="X181" s="143">
        <f t="shared" si="19"/>
        <v>0</v>
      </c>
      <c r="Z181" s="175">
        <v>0</v>
      </c>
      <c r="AA181" s="175">
        <v>0</v>
      </c>
      <c r="AB181" s="175"/>
      <c r="AC181" s="175"/>
      <c r="AD181" s="175"/>
      <c r="AE181" s="175">
        <v>0</v>
      </c>
      <c r="AF181" s="175">
        <v>0</v>
      </c>
      <c r="AG181" s="175">
        <f t="shared" si="20"/>
        <v>0</v>
      </c>
      <c r="AI181" s="181">
        <v>0</v>
      </c>
      <c r="AJ181" s="181">
        <v>0</v>
      </c>
      <c r="AK181" s="173">
        <f t="shared" si="25"/>
        <v>0</v>
      </c>
      <c r="AL181" s="173">
        <f>IFERROR(VLOOKUP(B181,[2]rptBudgetaryBudgetCrossOrganiza!$A$13323:$N$13530,13,FALSE),"0")</f>
        <v>0</v>
      </c>
      <c r="AM181" s="173"/>
      <c r="AN181" s="173"/>
      <c r="AO181" s="173"/>
      <c r="AP181" s="173"/>
      <c r="AQ181" s="173">
        <f t="shared" si="21"/>
        <v>0</v>
      </c>
      <c r="AS181" s="143"/>
      <c r="AT181" s="143"/>
      <c r="AU181" s="143"/>
      <c r="AV181" s="143"/>
      <c r="AW181" s="143"/>
      <c r="AX181" s="143"/>
      <c r="AY181" s="143"/>
      <c r="AZ181" s="143">
        <f t="shared" si="22"/>
        <v>0</v>
      </c>
    </row>
    <row r="182" spans="1:52" x14ac:dyDescent="0.2">
      <c r="A182" s="193"/>
      <c r="B182" s="144" t="s">
        <v>330</v>
      </c>
      <c r="C182" s="187">
        <v>20</v>
      </c>
      <c r="D182" s="187">
        <v>70</v>
      </c>
      <c r="E182" s="194">
        <v>590</v>
      </c>
      <c r="F182" s="144" t="str">
        <f t="shared" si="24"/>
        <v>6200.09</v>
      </c>
      <c r="G182" s="144" t="s">
        <v>359</v>
      </c>
      <c r="H182" s="166">
        <v>0</v>
      </c>
      <c r="I182" s="166">
        <v>0</v>
      </c>
      <c r="J182" s="166"/>
      <c r="K182" s="166"/>
      <c r="L182" s="166"/>
      <c r="M182" s="166">
        <v>0</v>
      </c>
      <c r="N182" s="142">
        <v>0</v>
      </c>
      <c r="O182" s="142">
        <f t="shared" si="18"/>
        <v>0</v>
      </c>
      <c r="Q182" s="177">
        <v>0</v>
      </c>
      <c r="R182" s="177">
        <v>0</v>
      </c>
      <c r="S182" s="177"/>
      <c r="T182" s="177"/>
      <c r="U182" s="177"/>
      <c r="V182" s="177">
        <v>0</v>
      </c>
      <c r="W182" s="143">
        <v>0</v>
      </c>
      <c r="X182" s="143">
        <f t="shared" si="19"/>
        <v>0</v>
      </c>
      <c r="Z182" s="175">
        <v>0</v>
      </c>
      <c r="AA182" s="175">
        <v>0</v>
      </c>
      <c r="AB182" s="175"/>
      <c r="AC182" s="175"/>
      <c r="AD182" s="175"/>
      <c r="AE182" s="175">
        <v>0</v>
      </c>
      <c r="AF182" s="175">
        <v>0</v>
      </c>
      <c r="AG182" s="175">
        <f t="shared" si="20"/>
        <v>0</v>
      </c>
      <c r="AI182" s="181">
        <v>0</v>
      </c>
      <c r="AJ182" s="181">
        <v>0</v>
      </c>
      <c r="AK182" s="173">
        <f t="shared" si="25"/>
        <v>0</v>
      </c>
      <c r="AL182" s="173">
        <f>IFERROR(VLOOKUP(B182,[2]rptBudgetaryBudgetCrossOrganiza!$A$13323:$N$13530,13,FALSE),"0")</f>
        <v>0</v>
      </c>
      <c r="AM182" s="173"/>
      <c r="AN182" s="173"/>
      <c r="AO182" s="173"/>
      <c r="AP182" s="173"/>
      <c r="AQ182" s="173">
        <f t="shared" si="21"/>
        <v>0</v>
      </c>
      <c r="AS182" s="143"/>
      <c r="AT182" s="143"/>
      <c r="AU182" s="143"/>
      <c r="AV182" s="143"/>
      <c r="AW182" s="143"/>
      <c r="AX182" s="143"/>
      <c r="AY182" s="143"/>
      <c r="AZ182" s="143">
        <f t="shared" si="22"/>
        <v>0</v>
      </c>
    </row>
    <row r="183" spans="1:52" x14ac:dyDescent="0.2">
      <c r="A183" s="193"/>
      <c r="B183" s="144" t="s">
        <v>331</v>
      </c>
      <c r="C183" s="187">
        <v>20</v>
      </c>
      <c r="D183" s="187">
        <v>70</v>
      </c>
      <c r="E183" s="194">
        <v>590</v>
      </c>
      <c r="F183" s="144" t="str">
        <f t="shared" si="24"/>
        <v>6400.04</v>
      </c>
      <c r="G183" s="144" t="s">
        <v>126</v>
      </c>
      <c r="H183" s="166">
        <v>0</v>
      </c>
      <c r="I183" s="166">
        <v>0</v>
      </c>
      <c r="J183" s="166"/>
      <c r="K183" s="166"/>
      <c r="L183" s="166"/>
      <c r="M183" s="166">
        <v>0</v>
      </c>
      <c r="N183" s="142">
        <v>0</v>
      </c>
      <c r="O183" s="142">
        <f t="shared" si="18"/>
        <v>0</v>
      </c>
      <c r="Q183" s="177">
        <v>0</v>
      </c>
      <c r="R183" s="177">
        <v>0</v>
      </c>
      <c r="S183" s="177"/>
      <c r="T183" s="177"/>
      <c r="U183" s="177"/>
      <c r="V183" s="177">
        <v>0</v>
      </c>
      <c r="W183" s="143">
        <v>0</v>
      </c>
      <c r="X183" s="143">
        <f t="shared" si="19"/>
        <v>0</v>
      </c>
      <c r="Z183" s="175">
        <v>0</v>
      </c>
      <c r="AA183" s="175">
        <v>0</v>
      </c>
      <c r="AB183" s="175"/>
      <c r="AC183" s="175"/>
      <c r="AD183" s="175"/>
      <c r="AE183" s="175">
        <v>0</v>
      </c>
      <c r="AF183" s="175">
        <v>0</v>
      </c>
      <c r="AG183" s="175">
        <f t="shared" si="20"/>
        <v>0</v>
      </c>
      <c r="AI183" s="181">
        <v>0</v>
      </c>
      <c r="AJ183" s="181">
        <v>0</v>
      </c>
      <c r="AK183" s="173">
        <f t="shared" si="25"/>
        <v>0</v>
      </c>
      <c r="AL183" s="173">
        <f>IFERROR(VLOOKUP(B183,[2]rptBudgetaryBudgetCrossOrganiza!$A$13323:$N$13530,13,FALSE),"0")</f>
        <v>0</v>
      </c>
      <c r="AM183" s="173"/>
      <c r="AN183" s="173"/>
      <c r="AO183" s="173"/>
      <c r="AP183" s="173"/>
      <c r="AQ183" s="173">
        <f t="shared" si="21"/>
        <v>0</v>
      </c>
      <c r="AS183" s="143"/>
      <c r="AT183" s="143"/>
      <c r="AU183" s="143"/>
      <c r="AV183" s="143"/>
      <c r="AW183" s="143"/>
      <c r="AX183" s="143"/>
      <c r="AY183" s="143"/>
      <c r="AZ183" s="143">
        <f t="shared" si="22"/>
        <v>0</v>
      </c>
    </row>
    <row r="184" spans="1:52" x14ac:dyDescent="0.2">
      <c r="A184" s="193"/>
      <c r="B184" s="144" t="s">
        <v>332</v>
      </c>
      <c r="C184" s="187">
        <v>30</v>
      </c>
      <c r="D184" s="187">
        <v>70</v>
      </c>
      <c r="E184" s="194">
        <v>590</v>
      </c>
      <c r="F184" s="144" t="str">
        <f t="shared" si="24"/>
        <v>6200.09</v>
      </c>
      <c r="G184" s="144" t="s">
        <v>359</v>
      </c>
      <c r="H184" s="166">
        <v>0</v>
      </c>
      <c r="I184" s="166">
        <v>0</v>
      </c>
      <c r="J184" s="166"/>
      <c r="K184" s="166"/>
      <c r="L184" s="166"/>
      <c r="M184" s="166">
        <v>0</v>
      </c>
      <c r="N184" s="142">
        <v>0</v>
      </c>
      <c r="O184" s="142">
        <f t="shared" si="18"/>
        <v>0</v>
      </c>
      <c r="Q184" s="177">
        <v>0</v>
      </c>
      <c r="R184" s="177">
        <v>0</v>
      </c>
      <c r="S184" s="177"/>
      <c r="T184" s="177"/>
      <c r="U184" s="177"/>
      <c r="V184" s="177">
        <v>0</v>
      </c>
      <c r="W184" s="143">
        <v>0</v>
      </c>
      <c r="X184" s="143">
        <f t="shared" si="19"/>
        <v>0</v>
      </c>
      <c r="Z184" s="175">
        <v>0</v>
      </c>
      <c r="AA184" s="175">
        <v>0</v>
      </c>
      <c r="AB184" s="175"/>
      <c r="AC184" s="175"/>
      <c r="AD184" s="175"/>
      <c r="AE184" s="175">
        <v>0</v>
      </c>
      <c r="AF184" s="175">
        <v>0</v>
      </c>
      <c r="AG184" s="175">
        <f t="shared" si="20"/>
        <v>0</v>
      </c>
      <c r="AI184" s="181">
        <v>0</v>
      </c>
      <c r="AJ184" s="181">
        <v>0</v>
      </c>
      <c r="AK184" s="173">
        <f t="shared" si="25"/>
        <v>0</v>
      </c>
      <c r="AL184" s="173">
        <f>IFERROR(VLOOKUP(B184,[2]rptBudgetaryBudgetCrossOrganiza!$A$13323:$N$13530,13,FALSE),"0")</f>
        <v>0</v>
      </c>
      <c r="AM184" s="173"/>
      <c r="AN184" s="173"/>
      <c r="AO184" s="173"/>
      <c r="AP184" s="173"/>
      <c r="AQ184" s="173">
        <f t="shared" si="21"/>
        <v>0</v>
      </c>
      <c r="AS184" s="143"/>
      <c r="AT184" s="143"/>
      <c r="AU184" s="143"/>
      <c r="AV184" s="143"/>
      <c r="AW184" s="143"/>
      <c r="AX184" s="143"/>
      <c r="AY184" s="143"/>
      <c r="AZ184" s="143">
        <f t="shared" si="22"/>
        <v>0</v>
      </c>
    </row>
    <row r="185" spans="1:52" x14ac:dyDescent="0.2">
      <c r="A185" s="193"/>
      <c r="B185" s="144" t="s">
        <v>333</v>
      </c>
      <c r="C185" s="187">
        <v>30</v>
      </c>
      <c r="D185" s="187">
        <v>70</v>
      </c>
      <c r="E185" s="194">
        <v>590</v>
      </c>
      <c r="F185" s="144" t="str">
        <f t="shared" si="24"/>
        <v>6400.04</v>
      </c>
      <c r="G185" s="144" t="s">
        <v>126</v>
      </c>
      <c r="H185" s="166">
        <v>0</v>
      </c>
      <c r="I185" s="166">
        <v>0</v>
      </c>
      <c r="J185" s="166"/>
      <c r="K185" s="166"/>
      <c r="L185" s="166"/>
      <c r="M185" s="166">
        <v>0</v>
      </c>
      <c r="N185" s="142">
        <v>0</v>
      </c>
      <c r="O185" s="142">
        <f t="shared" si="18"/>
        <v>0</v>
      </c>
      <c r="Q185" s="177">
        <v>0</v>
      </c>
      <c r="R185" s="177">
        <v>0</v>
      </c>
      <c r="S185" s="177"/>
      <c r="T185" s="177"/>
      <c r="U185" s="177"/>
      <c r="V185" s="177">
        <v>0</v>
      </c>
      <c r="W185" s="143">
        <v>0</v>
      </c>
      <c r="X185" s="143">
        <f t="shared" si="19"/>
        <v>0</v>
      </c>
      <c r="Z185" s="175">
        <v>0</v>
      </c>
      <c r="AA185" s="175">
        <v>0</v>
      </c>
      <c r="AB185" s="175"/>
      <c r="AC185" s="175"/>
      <c r="AD185" s="175"/>
      <c r="AE185" s="175">
        <v>0</v>
      </c>
      <c r="AF185" s="175">
        <v>0</v>
      </c>
      <c r="AG185" s="175">
        <f t="shared" si="20"/>
        <v>0</v>
      </c>
      <c r="AI185" s="181">
        <v>0</v>
      </c>
      <c r="AJ185" s="181">
        <v>0</v>
      </c>
      <c r="AK185" s="173">
        <f t="shared" si="25"/>
        <v>0</v>
      </c>
      <c r="AL185" s="173">
        <f>IFERROR(VLOOKUP(B185,[2]rptBudgetaryBudgetCrossOrganiza!$A$13323:$N$13530,13,FALSE),"0")</f>
        <v>0</v>
      </c>
      <c r="AM185" s="173"/>
      <c r="AN185" s="173"/>
      <c r="AO185" s="173"/>
      <c r="AP185" s="173"/>
      <c r="AQ185" s="173">
        <f t="shared" si="21"/>
        <v>0</v>
      </c>
      <c r="AS185" s="143"/>
      <c r="AT185" s="143"/>
      <c r="AU185" s="143"/>
      <c r="AV185" s="143"/>
      <c r="AW185" s="143"/>
      <c r="AX185" s="143"/>
      <c r="AY185" s="143"/>
      <c r="AZ185" s="143">
        <f t="shared" si="22"/>
        <v>0</v>
      </c>
    </row>
    <row r="186" spans="1:52" x14ac:dyDescent="0.2">
      <c r="A186" s="193"/>
      <c r="B186" s="144" t="s">
        <v>334</v>
      </c>
      <c r="C186" s="187">
        <v>30</v>
      </c>
      <c r="D186" s="187">
        <v>70</v>
      </c>
      <c r="E186" s="194">
        <v>590</v>
      </c>
      <c r="F186" s="144" t="str">
        <f t="shared" si="24"/>
        <v>7000.27</v>
      </c>
      <c r="G186" s="144" t="s">
        <v>358</v>
      </c>
      <c r="H186" s="166">
        <v>0</v>
      </c>
      <c r="I186" s="166">
        <v>0</v>
      </c>
      <c r="J186" s="166"/>
      <c r="K186" s="166"/>
      <c r="L186" s="166"/>
      <c r="M186" s="166">
        <v>0</v>
      </c>
      <c r="N186" s="142">
        <v>0</v>
      </c>
      <c r="O186" s="142">
        <f t="shared" si="18"/>
        <v>0</v>
      </c>
      <c r="Q186" s="177">
        <v>0</v>
      </c>
      <c r="R186" s="177">
        <v>0</v>
      </c>
      <c r="S186" s="177"/>
      <c r="T186" s="177"/>
      <c r="U186" s="177"/>
      <c r="V186" s="177">
        <v>0</v>
      </c>
      <c r="W186" s="143">
        <v>0</v>
      </c>
      <c r="X186" s="143">
        <f t="shared" si="19"/>
        <v>0</v>
      </c>
      <c r="Z186" s="175">
        <v>0</v>
      </c>
      <c r="AA186" s="175">
        <v>0</v>
      </c>
      <c r="AB186" s="175"/>
      <c r="AC186" s="175"/>
      <c r="AD186" s="175"/>
      <c r="AE186" s="175">
        <v>0</v>
      </c>
      <c r="AF186" s="175">
        <v>0</v>
      </c>
      <c r="AG186" s="175">
        <f t="shared" si="20"/>
        <v>0</v>
      </c>
      <c r="AI186" s="181">
        <v>0</v>
      </c>
      <c r="AJ186" s="181">
        <v>0</v>
      </c>
      <c r="AK186" s="173">
        <f t="shared" si="25"/>
        <v>0</v>
      </c>
      <c r="AL186" s="173">
        <f>IFERROR(VLOOKUP(B186,[2]rptBudgetaryBudgetCrossOrganiza!$A$13323:$N$13530,13,FALSE),"0")</f>
        <v>0</v>
      </c>
      <c r="AM186" s="173"/>
      <c r="AN186" s="173"/>
      <c r="AO186" s="173"/>
      <c r="AP186" s="173"/>
      <c r="AQ186" s="173">
        <f t="shared" si="21"/>
        <v>0</v>
      </c>
      <c r="AS186" s="143"/>
      <c r="AT186" s="143"/>
      <c r="AU186" s="143"/>
      <c r="AV186" s="143"/>
      <c r="AW186" s="143"/>
      <c r="AX186" s="143"/>
      <c r="AY186" s="143"/>
      <c r="AZ186" s="143">
        <f t="shared" si="22"/>
        <v>0</v>
      </c>
    </row>
    <row r="187" spans="1:52" x14ac:dyDescent="0.2">
      <c r="A187" s="193"/>
      <c r="B187" s="144" t="s">
        <v>335</v>
      </c>
      <c r="C187" s="187">
        <v>30</v>
      </c>
      <c r="D187" s="187">
        <v>70</v>
      </c>
      <c r="E187" s="194">
        <v>590</v>
      </c>
      <c r="F187" s="144" t="str">
        <f t="shared" si="24"/>
        <v>6200.09</v>
      </c>
      <c r="G187" s="144" t="s">
        <v>359</v>
      </c>
      <c r="H187" s="166">
        <v>0</v>
      </c>
      <c r="I187" s="166">
        <v>0</v>
      </c>
      <c r="J187" s="166"/>
      <c r="K187" s="166"/>
      <c r="L187" s="166"/>
      <c r="M187" s="166">
        <v>0</v>
      </c>
      <c r="N187" s="142">
        <v>0</v>
      </c>
      <c r="O187" s="142">
        <f t="shared" si="18"/>
        <v>0</v>
      </c>
      <c r="Q187" s="177">
        <v>0</v>
      </c>
      <c r="R187" s="177">
        <v>0</v>
      </c>
      <c r="S187" s="177"/>
      <c r="T187" s="177"/>
      <c r="U187" s="177"/>
      <c r="V187" s="177">
        <v>0</v>
      </c>
      <c r="W187" s="143">
        <v>0</v>
      </c>
      <c r="X187" s="143">
        <f t="shared" si="19"/>
        <v>0</v>
      </c>
      <c r="Z187" s="175">
        <v>0</v>
      </c>
      <c r="AA187" s="175">
        <v>0</v>
      </c>
      <c r="AB187" s="175"/>
      <c r="AC187" s="175"/>
      <c r="AD187" s="175"/>
      <c r="AE187" s="175">
        <v>0</v>
      </c>
      <c r="AF187" s="175">
        <v>0</v>
      </c>
      <c r="AG187" s="175">
        <f t="shared" si="20"/>
        <v>0</v>
      </c>
      <c r="AI187" s="181">
        <v>0</v>
      </c>
      <c r="AJ187" s="181">
        <v>0</v>
      </c>
      <c r="AK187" s="173">
        <f t="shared" si="25"/>
        <v>0</v>
      </c>
      <c r="AL187" s="173">
        <f>IFERROR(VLOOKUP(B187,[2]rptBudgetaryBudgetCrossOrganiza!$A$13323:$N$13530,13,FALSE),"0")</f>
        <v>0</v>
      </c>
      <c r="AM187" s="173"/>
      <c r="AN187" s="173"/>
      <c r="AO187" s="173"/>
      <c r="AP187" s="173"/>
      <c r="AQ187" s="173">
        <f t="shared" si="21"/>
        <v>0</v>
      </c>
      <c r="AS187" s="143"/>
      <c r="AT187" s="143"/>
      <c r="AU187" s="143"/>
      <c r="AV187" s="143"/>
      <c r="AW187" s="143"/>
      <c r="AX187" s="143"/>
      <c r="AY187" s="143"/>
      <c r="AZ187" s="143">
        <f t="shared" si="22"/>
        <v>0</v>
      </c>
    </row>
    <row r="188" spans="1:52" x14ac:dyDescent="0.2">
      <c r="A188" s="193"/>
      <c r="B188" s="144" t="s">
        <v>336</v>
      </c>
      <c r="C188" s="187">
        <v>30</v>
      </c>
      <c r="D188" s="187">
        <v>70</v>
      </c>
      <c r="E188" s="194">
        <v>590</v>
      </c>
      <c r="F188" s="144" t="str">
        <f t="shared" si="24"/>
        <v>6400.04</v>
      </c>
      <c r="G188" s="144" t="s">
        <v>126</v>
      </c>
      <c r="H188" s="166">
        <v>0</v>
      </c>
      <c r="I188" s="166">
        <v>0</v>
      </c>
      <c r="J188" s="166"/>
      <c r="K188" s="166"/>
      <c r="L188" s="166"/>
      <c r="M188" s="166">
        <v>0</v>
      </c>
      <c r="N188" s="142">
        <v>0</v>
      </c>
      <c r="O188" s="142">
        <f t="shared" si="18"/>
        <v>0</v>
      </c>
      <c r="Q188" s="177">
        <v>0</v>
      </c>
      <c r="R188" s="177">
        <v>0</v>
      </c>
      <c r="S188" s="177"/>
      <c r="T188" s="177"/>
      <c r="U188" s="177"/>
      <c r="V188" s="177">
        <v>0</v>
      </c>
      <c r="W188" s="143">
        <v>0</v>
      </c>
      <c r="X188" s="143">
        <f t="shared" si="19"/>
        <v>0</v>
      </c>
      <c r="Z188" s="175">
        <v>0</v>
      </c>
      <c r="AA188" s="175">
        <v>0</v>
      </c>
      <c r="AB188" s="175"/>
      <c r="AC188" s="175"/>
      <c r="AD188" s="175"/>
      <c r="AE188" s="175">
        <v>0</v>
      </c>
      <c r="AF188" s="175">
        <v>0</v>
      </c>
      <c r="AG188" s="175"/>
      <c r="AI188" s="181">
        <v>0</v>
      </c>
      <c r="AJ188" s="181">
        <v>0</v>
      </c>
      <c r="AK188" s="173">
        <f t="shared" si="25"/>
        <v>0</v>
      </c>
      <c r="AL188" s="173">
        <f>IFERROR(VLOOKUP(B188,[2]rptBudgetaryBudgetCrossOrganiza!$A$13323:$N$13530,13,FALSE),"0")</f>
        <v>0</v>
      </c>
      <c r="AM188" s="173"/>
      <c r="AN188" s="173"/>
      <c r="AO188" s="173"/>
      <c r="AP188" s="173"/>
      <c r="AQ188" s="173">
        <f t="shared" si="21"/>
        <v>0</v>
      </c>
      <c r="AS188" s="143"/>
      <c r="AT188" s="143"/>
      <c r="AU188" s="143"/>
      <c r="AV188" s="143"/>
      <c r="AW188" s="143"/>
      <c r="AX188" s="143"/>
      <c r="AY188" s="143"/>
      <c r="AZ188" s="143"/>
    </row>
    <row r="189" spans="1:52" x14ac:dyDescent="0.2">
      <c r="A189" s="193"/>
      <c r="B189" s="144" t="s">
        <v>337</v>
      </c>
      <c r="C189" s="187">
        <v>30</v>
      </c>
      <c r="D189" s="187">
        <v>70</v>
      </c>
      <c r="E189" s="194">
        <v>590</v>
      </c>
      <c r="F189" s="144" t="str">
        <f>RIGHT(B189,7)</f>
        <v>7000.27</v>
      </c>
      <c r="G189" s="144" t="s">
        <v>358</v>
      </c>
      <c r="H189" s="166">
        <v>0</v>
      </c>
      <c r="I189" s="166">
        <v>0</v>
      </c>
      <c r="J189" s="166"/>
      <c r="K189" s="166"/>
      <c r="L189" s="166"/>
      <c r="M189" s="166">
        <v>0</v>
      </c>
      <c r="N189" s="142">
        <v>0</v>
      </c>
      <c r="O189" s="142">
        <f t="shared" si="18"/>
        <v>0</v>
      </c>
      <c r="Q189" s="177">
        <v>0</v>
      </c>
      <c r="R189" s="177">
        <v>0</v>
      </c>
      <c r="S189" s="177"/>
      <c r="T189" s="177"/>
      <c r="U189" s="177"/>
      <c r="V189" s="177">
        <v>0</v>
      </c>
      <c r="W189" s="143">
        <v>0</v>
      </c>
      <c r="X189" s="143">
        <f t="shared" si="19"/>
        <v>0</v>
      </c>
      <c r="Z189" s="175">
        <v>0</v>
      </c>
      <c r="AA189" s="175">
        <v>0</v>
      </c>
      <c r="AB189" s="175"/>
      <c r="AC189" s="175"/>
      <c r="AD189" s="175"/>
      <c r="AE189" s="175">
        <v>0</v>
      </c>
      <c r="AF189" s="175">
        <v>0</v>
      </c>
      <c r="AG189" s="175">
        <f t="shared" si="20"/>
        <v>0</v>
      </c>
      <c r="AI189" s="181">
        <v>0</v>
      </c>
      <c r="AJ189" s="181">
        <v>0</v>
      </c>
      <c r="AK189" s="173">
        <f t="shared" si="25"/>
        <v>0</v>
      </c>
      <c r="AL189" s="173">
        <f>IFERROR(VLOOKUP(B189,[2]rptBudgetaryBudgetCrossOrganiza!$A$13323:$N$13530,13,FALSE),"0")</f>
        <v>0</v>
      </c>
      <c r="AM189" s="173"/>
      <c r="AN189" s="173"/>
      <c r="AO189" s="173"/>
      <c r="AP189" s="173"/>
      <c r="AQ189" s="173">
        <f t="shared" si="21"/>
        <v>0</v>
      </c>
      <c r="AS189" s="143"/>
      <c r="AT189" s="143"/>
      <c r="AU189" s="143"/>
      <c r="AV189" s="143"/>
      <c r="AW189" s="143"/>
      <c r="AX189" s="143"/>
      <c r="AY189" s="143"/>
      <c r="AZ189" s="143"/>
    </row>
    <row r="190" spans="1:52" x14ac:dyDescent="0.2">
      <c r="A190" s="193"/>
      <c r="B190" s="144" t="s">
        <v>338</v>
      </c>
      <c r="C190" s="187">
        <v>40</v>
      </c>
      <c r="D190" s="187">
        <v>70</v>
      </c>
      <c r="E190" s="194">
        <v>590</v>
      </c>
      <c r="F190" s="144" t="str">
        <f t="shared" si="24"/>
        <v>6200.09</v>
      </c>
      <c r="G190" s="144" t="s">
        <v>359</v>
      </c>
      <c r="H190" s="166">
        <v>0</v>
      </c>
      <c r="I190" s="166">
        <v>0</v>
      </c>
      <c r="J190" s="166"/>
      <c r="K190" s="166"/>
      <c r="L190" s="166"/>
      <c r="M190" s="166">
        <v>0</v>
      </c>
      <c r="N190" s="142">
        <v>0</v>
      </c>
      <c r="O190" s="142">
        <f t="shared" si="18"/>
        <v>0</v>
      </c>
      <c r="Q190" s="177">
        <v>0</v>
      </c>
      <c r="R190" s="177">
        <v>0</v>
      </c>
      <c r="S190" s="177"/>
      <c r="T190" s="177"/>
      <c r="U190" s="177"/>
      <c r="V190" s="177">
        <v>0</v>
      </c>
      <c r="W190" s="143">
        <v>0</v>
      </c>
      <c r="X190" s="143">
        <f t="shared" si="19"/>
        <v>0</v>
      </c>
      <c r="Z190" s="175">
        <v>0</v>
      </c>
      <c r="AA190" s="175">
        <v>0</v>
      </c>
      <c r="AB190" s="175"/>
      <c r="AC190" s="175"/>
      <c r="AD190" s="175"/>
      <c r="AE190" s="175">
        <v>0</v>
      </c>
      <c r="AF190" s="175">
        <v>0</v>
      </c>
      <c r="AG190" s="175">
        <f t="shared" si="20"/>
        <v>0</v>
      </c>
      <c r="AI190" s="181">
        <v>0</v>
      </c>
      <c r="AJ190" s="181">
        <v>0</v>
      </c>
      <c r="AK190" s="173">
        <f t="shared" si="25"/>
        <v>0</v>
      </c>
      <c r="AL190" s="173">
        <f>IFERROR(VLOOKUP(B190,[2]rptBudgetaryBudgetCrossOrganiza!$A$13323:$N$13530,13,FALSE),"0")</f>
        <v>0</v>
      </c>
      <c r="AM190" s="173"/>
      <c r="AN190" s="173"/>
      <c r="AO190" s="173"/>
      <c r="AP190" s="173"/>
      <c r="AQ190" s="173">
        <f t="shared" si="21"/>
        <v>0</v>
      </c>
      <c r="AS190" s="143"/>
      <c r="AT190" s="143"/>
      <c r="AU190" s="143"/>
      <c r="AV190" s="143"/>
      <c r="AW190" s="143"/>
      <c r="AX190" s="143"/>
      <c r="AY190" s="143"/>
      <c r="AZ190" s="143"/>
    </row>
    <row r="191" spans="1:52" x14ac:dyDescent="0.2">
      <c r="A191" s="193"/>
      <c r="B191" s="144" t="s">
        <v>339</v>
      </c>
      <c r="C191" s="187">
        <v>40</v>
      </c>
      <c r="D191" s="187">
        <v>70</v>
      </c>
      <c r="E191" s="187">
        <v>600</v>
      </c>
      <c r="F191" s="144" t="str">
        <f t="shared" si="24"/>
        <v>6400.04</v>
      </c>
      <c r="G191" s="144" t="s">
        <v>126</v>
      </c>
      <c r="H191" s="166">
        <v>0</v>
      </c>
      <c r="I191" s="166">
        <v>0</v>
      </c>
      <c r="J191" s="166"/>
      <c r="K191" s="166"/>
      <c r="L191" s="166"/>
      <c r="M191" s="166">
        <v>0</v>
      </c>
      <c r="N191" s="142">
        <v>0</v>
      </c>
      <c r="O191" s="142">
        <f t="shared" si="18"/>
        <v>0</v>
      </c>
      <c r="Q191" s="177">
        <v>0</v>
      </c>
      <c r="R191" s="177">
        <v>0</v>
      </c>
      <c r="S191" s="177"/>
      <c r="T191" s="177"/>
      <c r="U191" s="177"/>
      <c r="V191" s="177">
        <v>0</v>
      </c>
      <c r="W191" s="143">
        <v>0</v>
      </c>
      <c r="X191" s="143">
        <f t="shared" si="19"/>
        <v>0</v>
      </c>
      <c r="Z191" s="175">
        <v>0</v>
      </c>
      <c r="AA191" s="175">
        <v>0</v>
      </c>
      <c r="AB191" s="175"/>
      <c r="AC191" s="175"/>
      <c r="AD191" s="175"/>
      <c r="AE191" s="175">
        <v>0</v>
      </c>
      <c r="AF191" s="175">
        <v>0</v>
      </c>
      <c r="AG191" s="175">
        <f t="shared" si="20"/>
        <v>0</v>
      </c>
      <c r="AI191" s="181">
        <v>0</v>
      </c>
      <c r="AJ191" s="181">
        <v>0</v>
      </c>
      <c r="AK191" s="173">
        <f t="shared" si="25"/>
        <v>0</v>
      </c>
      <c r="AL191" s="173">
        <f>IFERROR(VLOOKUP(B191,[2]rptBudgetaryBudgetCrossOrganiza!$A$13323:$N$13530,13,FALSE),"0")</f>
        <v>0</v>
      </c>
      <c r="AM191" s="173"/>
      <c r="AN191" s="173"/>
      <c r="AO191" s="173"/>
      <c r="AP191" s="173"/>
      <c r="AQ191" s="173">
        <f t="shared" si="21"/>
        <v>0</v>
      </c>
      <c r="AS191" s="143"/>
      <c r="AT191" s="143"/>
      <c r="AU191" s="143"/>
      <c r="AV191" s="143"/>
      <c r="AW191" s="143"/>
      <c r="AX191" s="143"/>
      <c r="AY191" s="143"/>
      <c r="AZ191" s="143"/>
    </row>
    <row r="192" spans="1:52" x14ac:dyDescent="0.2">
      <c r="A192" s="193"/>
      <c r="B192" s="144" t="s">
        <v>340</v>
      </c>
      <c r="C192" s="187">
        <v>40</v>
      </c>
      <c r="D192" s="187">
        <v>70</v>
      </c>
      <c r="E192" s="187">
        <v>600</v>
      </c>
      <c r="F192" s="144" t="str">
        <f t="shared" si="24"/>
        <v>7000.27</v>
      </c>
      <c r="G192" s="144" t="s">
        <v>358</v>
      </c>
      <c r="H192" s="166">
        <v>0</v>
      </c>
      <c r="I192" s="166">
        <v>0</v>
      </c>
      <c r="J192" s="166"/>
      <c r="K192" s="166"/>
      <c r="L192" s="166"/>
      <c r="M192" s="166">
        <v>0</v>
      </c>
      <c r="N192" s="142">
        <v>0</v>
      </c>
      <c r="O192" s="142">
        <f t="shared" si="18"/>
        <v>0</v>
      </c>
      <c r="Q192" s="177">
        <v>0</v>
      </c>
      <c r="R192" s="177">
        <v>0</v>
      </c>
      <c r="S192" s="177"/>
      <c r="T192" s="177"/>
      <c r="U192" s="177"/>
      <c r="V192" s="177">
        <v>0</v>
      </c>
      <c r="W192" s="143">
        <v>0</v>
      </c>
      <c r="X192" s="143">
        <f t="shared" si="19"/>
        <v>0</v>
      </c>
      <c r="Z192" s="175">
        <v>0</v>
      </c>
      <c r="AA192" s="175">
        <v>0</v>
      </c>
      <c r="AB192" s="175"/>
      <c r="AC192" s="175"/>
      <c r="AD192" s="175"/>
      <c r="AE192" s="175">
        <v>0</v>
      </c>
      <c r="AF192" s="175">
        <v>0</v>
      </c>
      <c r="AG192" s="175">
        <f t="shared" si="20"/>
        <v>0</v>
      </c>
      <c r="AI192" s="181">
        <v>0</v>
      </c>
      <c r="AJ192" s="181">
        <v>0</v>
      </c>
      <c r="AK192" s="173">
        <f t="shared" si="25"/>
        <v>0</v>
      </c>
      <c r="AL192" s="173">
        <f>IFERROR(VLOOKUP(B192,[2]rptBudgetaryBudgetCrossOrganiza!$A$13323:$N$13530,13,FALSE),"0")</f>
        <v>0</v>
      </c>
      <c r="AM192" s="173"/>
      <c r="AN192" s="173"/>
      <c r="AO192" s="173"/>
      <c r="AP192" s="173"/>
      <c r="AQ192" s="173">
        <f t="shared" si="21"/>
        <v>0</v>
      </c>
      <c r="AS192" s="143"/>
      <c r="AT192" s="143"/>
      <c r="AU192" s="143"/>
      <c r="AV192" s="143"/>
      <c r="AW192" s="143"/>
      <c r="AX192" s="143"/>
      <c r="AY192" s="143"/>
      <c r="AZ192" s="143"/>
    </row>
    <row r="193" spans="1:52" x14ac:dyDescent="0.2">
      <c r="A193" s="193"/>
      <c r="B193" s="144" t="s">
        <v>341</v>
      </c>
      <c r="C193" s="187">
        <v>40</v>
      </c>
      <c r="D193" s="187">
        <v>70</v>
      </c>
      <c r="E193" s="187">
        <v>600</v>
      </c>
      <c r="F193" s="144" t="str">
        <f t="shared" si="24"/>
        <v>6200.09</v>
      </c>
      <c r="G193" s="144" t="s">
        <v>359</v>
      </c>
      <c r="H193" s="166">
        <v>0</v>
      </c>
      <c r="I193" s="166">
        <v>0</v>
      </c>
      <c r="J193" s="166"/>
      <c r="K193" s="166"/>
      <c r="L193" s="166"/>
      <c r="M193" s="166">
        <v>0</v>
      </c>
      <c r="N193" s="142">
        <v>0</v>
      </c>
      <c r="O193" s="142">
        <f t="shared" si="18"/>
        <v>0</v>
      </c>
      <c r="Q193" s="177">
        <v>0</v>
      </c>
      <c r="R193" s="177">
        <v>0</v>
      </c>
      <c r="S193" s="177"/>
      <c r="T193" s="177"/>
      <c r="U193" s="177"/>
      <c r="V193" s="177">
        <v>0</v>
      </c>
      <c r="W193" s="143">
        <v>0</v>
      </c>
      <c r="X193" s="143">
        <f t="shared" si="19"/>
        <v>0</v>
      </c>
      <c r="Z193" s="175">
        <v>0</v>
      </c>
      <c r="AA193" s="175">
        <v>0</v>
      </c>
      <c r="AB193" s="175"/>
      <c r="AC193" s="175"/>
      <c r="AD193" s="175"/>
      <c r="AE193" s="175">
        <v>0</v>
      </c>
      <c r="AF193" s="175">
        <v>0</v>
      </c>
      <c r="AG193" s="175">
        <f t="shared" si="20"/>
        <v>0</v>
      </c>
      <c r="AI193" s="181">
        <v>0</v>
      </c>
      <c r="AJ193" s="181">
        <v>0</v>
      </c>
      <c r="AK193" s="173">
        <f t="shared" si="25"/>
        <v>0</v>
      </c>
      <c r="AL193" s="173">
        <f>IFERROR(VLOOKUP(B193,[2]rptBudgetaryBudgetCrossOrganiza!$A$13323:$N$13530,13,FALSE),"0")</f>
        <v>0</v>
      </c>
      <c r="AM193" s="173"/>
      <c r="AN193" s="173"/>
      <c r="AO193" s="173"/>
      <c r="AP193" s="173"/>
      <c r="AQ193" s="173">
        <f t="shared" si="21"/>
        <v>0</v>
      </c>
      <c r="AS193" s="143"/>
      <c r="AT193" s="143"/>
      <c r="AU193" s="143"/>
      <c r="AV193" s="143"/>
      <c r="AW193" s="143"/>
      <c r="AX193" s="143"/>
      <c r="AY193" s="143"/>
      <c r="AZ193" s="143"/>
    </row>
    <row r="194" spans="1:52" x14ac:dyDescent="0.2">
      <c r="A194" s="193"/>
      <c r="B194" s="144" t="s">
        <v>342</v>
      </c>
      <c r="C194" s="187">
        <v>40</v>
      </c>
      <c r="D194" s="187">
        <v>70</v>
      </c>
      <c r="E194" s="187">
        <v>600</v>
      </c>
      <c r="F194" s="144" t="str">
        <f t="shared" si="24"/>
        <v>6400.04</v>
      </c>
      <c r="G194" s="144" t="s">
        <v>126</v>
      </c>
      <c r="H194" s="166">
        <v>0</v>
      </c>
      <c r="I194" s="166">
        <v>0</v>
      </c>
      <c r="J194" s="166"/>
      <c r="K194" s="166"/>
      <c r="L194" s="166"/>
      <c r="M194" s="166">
        <v>0</v>
      </c>
      <c r="N194" s="142">
        <v>0</v>
      </c>
      <c r="O194" s="142">
        <f t="shared" si="18"/>
        <v>0</v>
      </c>
      <c r="Q194" s="177">
        <v>0</v>
      </c>
      <c r="R194" s="177">
        <v>0</v>
      </c>
      <c r="S194" s="177"/>
      <c r="T194" s="177"/>
      <c r="U194" s="177"/>
      <c r="V194" s="177">
        <v>0</v>
      </c>
      <c r="W194" s="143">
        <v>0</v>
      </c>
      <c r="X194" s="143">
        <f t="shared" si="19"/>
        <v>0</v>
      </c>
      <c r="Z194" s="175">
        <v>0</v>
      </c>
      <c r="AA194" s="175">
        <v>0</v>
      </c>
      <c r="AB194" s="175"/>
      <c r="AC194" s="175"/>
      <c r="AD194" s="175"/>
      <c r="AE194" s="175">
        <v>0</v>
      </c>
      <c r="AF194" s="175">
        <v>0</v>
      </c>
      <c r="AG194" s="175">
        <f t="shared" si="20"/>
        <v>0</v>
      </c>
      <c r="AI194" s="181">
        <v>0</v>
      </c>
      <c r="AJ194" s="181">
        <v>0</v>
      </c>
      <c r="AK194" s="173">
        <f t="shared" si="25"/>
        <v>0</v>
      </c>
      <c r="AL194" s="173">
        <f>IFERROR(VLOOKUP(B194,[2]rptBudgetaryBudgetCrossOrganiza!$A$13323:$N$13530,13,FALSE),"0")</f>
        <v>0</v>
      </c>
      <c r="AM194" s="173"/>
      <c r="AN194" s="173"/>
      <c r="AO194" s="173"/>
      <c r="AP194" s="173"/>
      <c r="AQ194" s="173">
        <f t="shared" si="21"/>
        <v>0</v>
      </c>
      <c r="AS194" s="143"/>
      <c r="AT194" s="143"/>
      <c r="AU194" s="143"/>
      <c r="AV194" s="143"/>
      <c r="AW194" s="143"/>
      <c r="AX194" s="143"/>
      <c r="AY194" s="143"/>
      <c r="AZ194" s="143"/>
    </row>
    <row r="195" spans="1:52" x14ac:dyDescent="0.2">
      <c r="A195" s="193"/>
      <c r="B195" s="144" t="s">
        <v>343</v>
      </c>
      <c r="C195" s="187">
        <v>40</v>
      </c>
      <c r="D195" s="187">
        <v>70</v>
      </c>
      <c r="E195" s="187">
        <v>600</v>
      </c>
      <c r="F195" s="144" t="str">
        <f t="shared" si="24"/>
        <v>7000.27</v>
      </c>
      <c r="G195" s="144" t="s">
        <v>358</v>
      </c>
      <c r="H195" s="166">
        <v>0</v>
      </c>
      <c r="I195" s="166">
        <v>0</v>
      </c>
      <c r="J195" s="166"/>
      <c r="K195" s="166"/>
      <c r="L195" s="166"/>
      <c r="M195" s="166">
        <v>0</v>
      </c>
      <c r="N195" s="142">
        <v>0</v>
      </c>
      <c r="O195" s="142">
        <f t="shared" si="18"/>
        <v>0</v>
      </c>
      <c r="Q195" s="177">
        <v>0</v>
      </c>
      <c r="R195" s="177">
        <v>0</v>
      </c>
      <c r="S195" s="177"/>
      <c r="T195" s="177"/>
      <c r="U195" s="177"/>
      <c r="V195" s="177">
        <v>0</v>
      </c>
      <c r="W195" s="143">
        <v>0</v>
      </c>
      <c r="X195" s="143">
        <f t="shared" si="19"/>
        <v>0</v>
      </c>
      <c r="Z195" s="175">
        <v>0</v>
      </c>
      <c r="AA195" s="175">
        <v>0</v>
      </c>
      <c r="AB195" s="175"/>
      <c r="AC195" s="175"/>
      <c r="AD195" s="175"/>
      <c r="AE195" s="175">
        <v>0</v>
      </c>
      <c r="AF195" s="175">
        <v>0</v>
      </c>
      <c r="AG195" s="175">
        <f t="shared" si="20"/>
        <v>0</v>
      </c>
      <c r="AI195" s="181">
        <v>0</v>
      </c>
      <c r="AJ195" s="181">
        <v>0</v>
      </c>
      <c r="AK195" s="173">
        <f t="shared" si="25"/>
        <v>0</v>
      </c>
      <c r="AL195" s="173">
        <f>IFERROR(VLOOKUP(B195,[2]rptBudgetaryBudgetCrossOrganiza!$A$13323:$N$13530,13,FALSE),"0")</f>
        <v>0</v>
      </c>
      <c r="AM195" s="173"/>
      <c r="AN195" s="173"/>
      <c r="AO195" s="173"/>
      <c r="AP195" s="173"/>
      <c r="AQ195" s="173">
        <f t="shared" si="21"/>
        <v>0</v>
      </c>
      <c r="AS195" s="143"/>
      <c r="AT195" s="143"/>
      <c r="AU195" s="143"/>
      <c r="AV195" s="143"/>
      <c r="AW195" s="143"/>
      <c r="AX195" s="143"/>
      <c r="AY195" s="143"/>
      <c r="AZ195" s="143"/>
    </row>
    <row r="196" spans="1:52" x14ac:dyDescent="0.2">
      <c r="A196" s="193">
        <v>9</v>
      </c>
      <c r="B196" s="144" t="s">
        <v>344</v>
      </c>
      <c r="C196" s="187">
        <v>40</v>
      </c>
      <c r="D196" s="187">
        <v>70</v>
      </c>
      <c r="E196" s="187">
        <v>600</v>
      </c>
      <c r="F196" s="144" t="str">
        <f t="shared" si="24"/>
        <v>6400.05</v>
      </c>
      <c r="G196" s="144" t="s">
        <v>127</v>
      </c>
      <c r="H196" s="166">
        <v>800</v>
      </c>
      <c r="I196" s="166">
        <v>800</v>
      </c>
      <c r="J196" s="166"/>
      <c r="K196" s="166"/>
      <c r="L196" s="166"/>
      <c r="M196" s="166">
        <v>59.62</v>
      </c>
      <c r="N196" s="142">
        <v>59.62</v>
      </c>
      <c r="O196" s="142">
        <f t="shared" si="18"/>
        <v>-740.38</v>
      </c>
      <c r="Q196" s="177">
        <v>800</v>
      </c>
      <c r="R196" s="177">
        <v>800</v>
      </c>
      <c r="S196" s="177"/>
      <c r="T196" s="177"/>
      <c r="U196" s="177"/>
      <c r="V196" s="177">
        <v>0</v>
      </c>
      <c r="W196" s="143">
        <v>0</v>
      </c>
      <c r="X196" s="143">
        <f t="shared" si="19"/>
        <v>-800</v>
      </c>
      <c r="Z196" s="175">
        <v>800</v>
      </c>
      <c r="AA196" s="175">
        <v>800</v>
      </c>
      <c r="AB196" s="175"/>
      <c r="AC196" s="175"/>
      <c r="AD196" s="175"/>
      <c r="AE196" s="175">
        <v>0</v>
      </c>
      <c r="AF196" s="175">
        <v>0</v>
      </c>
      <c r="AG196" s="175">
        <f t="shared" si="20"/>
        <v>-800</v>
      </c>
      <c r="AI196" s="181">
        <v>800</v>
      </c>
      <c r="AJ196" s="181">
        <v>800</v>
      </c>
      <c r="AK196" s="173">
        <f t="shared" si="25"/>
        <v>800</v>
      </c>
      <c r="AL196" s="173">
        <f>IFERROR(VLOOKUP(B196,[2]rptBudgetaryBudgetCrossOrganiza!$A$13323:$N$13530,13,FALSE),"0")</f>
        <v>0</v>
      </c>
      <c r="AM196" s="173"/>
      <c r="AN196" s="173"/>
      <c r="AO196" s="173"/>
      <c r="AP196" s="173"/>
      <c r="AQ196" s="173">
        <f t="shared" si="21"/>
        <v>-800</v>
      </c>
      <c r="AS196" s="143"/>
      <c r="AT196" s="143"/>
      <c r="AU196" s="143"/>
      <c r="AV196" s="143"/>
      <c r="AW196" s="143"/>
      <c r="AX196" s="143"/>
      <c r="AY196" s="143"/>
      <c r="AZ196" s="143"/>
    </row>
    <row r="197" spans="1:52" x14ac:dyDescent="0.2">
      <c r="A197" s="193"/>
      <c r="B197" s="144" t="s">
        <v>345</v>
      </c>
      <c r="C197" s="187">
        <v>40</v>
      </c>
      <c r="D197" s="187">
        <v>70</v>
      </c>
      <c r="E197" s="187">
        <v>600</v>
      </c>
      <c r="F197" s="144" t="str">
        <f t="shared" si="24"/>
        <v>6200.09</v>
      </c>
      <c r="G197" s="144" t="s">
        <v>359</v>
      </c>
      <c r="H197" s="166">
        <v>0</v>
      </c>
      <c r="I197" s="166">
        <v>0</v>
      </c>
      <c r="J197" s="166"/>
      <c r="K197" s="166"/>
      <c r="L197" s="166"/>
      <c r="M197" s="166">
        <v>0</v>
      </c>
      <c r="N197" s="142">
        <v>0</v>
      </c>
      <c r="O197" s="142">
        <f t="shared" ref="O197:O209" si="26">N197-I197</f>
        <v>0</v>
      </c>
      <c r="Q197" s="177">
        <v>0</v>
      </c>
      <c r="R197" s="177">
        <v>0</v>
      </c>
      <c r="S197" s="177"/>
      <c r="T197" s="177"/>
      <c r="U197" s="177"/>
      <c r="V197" s="177">
        <v>3.91</v>
      </c>
      <c r="W197" s="143">
        <v>3.91</v>
      </c>
      <c r="X197" s="143">
        <f t="shared" si="19"/>
        <v>3.91</v>
      </c>
      <c r="Z197" s="175">
        <v>0</v>
      </c>
      <c r="AA197" s="175">
        <v>0</v>
      </c>
      <c r="AB197" s="175"/>
      <c r="AC197" s="175"/>
      <c r="AD197" s="175"/>
      <c r="AE197" s="175">
        <v>0</v>
      </c>
      <c r="AF197" s="175">
        <v>0</v>
      </c>
      <c r="AG197" s="175">
        <f t="shared" si="20"/>
        <v>0</v>
      </c>
      <c r="AI197" s="181">
        <v>0</v>
      </c>
      <c r="AJ197" s="181">
        <v>0</v>
      </c>
      <c r="AK197" s="173">
        <f t="shared" si="25"/>
        <v>0</v>
      </c>
      <c r="AL197" s="173">
        <f>IFERROR(VLOOKUP(B197,[2]rptBudgetaryBudgetCrossOrganiza!$A$13323:$N$13530,13,FALSE),"0")</f>
        <v>0</v>
      </c>
      <c r="AM197" s="173"/>
      <c r="AN197" s="173"/>
      <c r="AO197" s="173"/>
      <c r="AP197" s="173"/>
      <c r="AQ197" s="173">
        <f t="shared" si="21"/>
        <v>0</v>
      </c>
      <c r="AS197" s="143"/>
      <c r="AT197" s="143"/>
      <c r="AU197" s="143"/>
      <c r="AV197" s="143"/>
      <c r="AW197" s="143"/>
      <c r="AX197" s="143"/>
      <c r="AY197" s="143"/>
      <c r="AZ197" s="143"/>
    </row>
    <row r="198" spans="1:52" x14ac:dyDescent="0.2">
      <c r="A198" s="193"/>
      <c r="B198" s="144" t="s">
        <v>346</v>
      </c>
      <c r="C198" s="187">
        <v>40</v>
      </c>
      <c r="D198" s="187">
        <v>70</v>
      </c>
      <c r="E198" s="187">
        <v>600</v>
      </c>
      <c r="F198" s="144" t="str">
        <f t="shared" si="24"/>
        <v>6400.04</v>
      </c>
      <c r="G198" s="144" t="s">
        <v>126</v>
      </c>
      <c r="H198" s="166">
        <v>0</v>
      </c>
      <c r="I198" s="166">
        <v>0</v>
      </c>
      <c r="J198" s="166"/>
      <c r="K198" s="166"/>
      <c r="L198" s="166"/>
      <c r="M198" s="166">
        <v>0</v>
      </c>
      <c r="N198" s="142">
        <v>0</v>
      </c>
      <c r="O198" s="142">
        <f t="shared" si="26"/>
        <v>0</v>
      </c>
      <c r="Q198" s="177">
        <v>0</v>
      </c>
      <c r="R198" s="177">
        <v>0</v>
      </c>
      <c r="S198" s="177"/>
      <c r="T198" s="177"/>
      <c r="U198" s="177"/>
      <c r="V198" s="177">
        <v>0</v>
      </c>
      <c r="W198" s="143">
        <v>0</v>
      </c>
      <c r="X198" s="143">
        <f t="shared" si="19"/>
        <v>0</v>
      </c>
      <c r="Z198" s="175">
        <v>0</v>
      </c>
      <c r="AA198" s="175">
        <v>0</v>
      </c>
      <c r="AB198" s="175"/>
      <c r="AC198" s="175"/>
      <c r="AD198" s="175"/>
      <c r="AE198" s="175">
        <v>0</v>
      </c>
      <c r="AF198" s="175">
        <v>0</v>
      </c>
      <c r="AG198" s="175">
        <f t="shared" si="20"/>
        <v>0</v>
      </c>
      <c r="AI198" s="181">
        <v>0</v>
      </c>
      <c r="AJ198" s="181">
        <v>0</v>
      </c>
      <c r="AK198" s="173">
        <f t="shared" si="25"/>
        <v>0</v>
      </c>
      <c r="AL198" s="173">
        <f>IFERROR(VLOOKUP(B198,[2]rptBudgetaryBudgetCrossOrganiza!$A$13323:$N$13530,13,FALSE),"0")</f>
        <v>0</v>
      </c>
      <c r="AM198" s="173"/>
      <c r="AN198" s="173"/>
      <c r="AO198" s="173"/>
      <c r="AP198" s="173"/>
      <c r="AQ198" s="173">
        <f t="shared" si="21"/>
        <v>0</v>
      </c>
      <c r="AS198" s="143"/>
      <c r="AT198" s="143"/>
      <c r="AU198" s="143"/>
      <c r="AV198" s="143"/>
      <c r="AW198" s="143"/>
      <c r="AX198" s="143"/>
      <c r="AY198" s="143"/>
      <c r="AZ198" s="143"/>
    </row>
    <row r="199" spans="1:52" x14ac:dyDescent="0.2">
      <c r="A199" s="193"/>
      <c r="B199" s="144" t="s">
        <v>347</v>
      </c>
      <c r="C199" s="187">
        <v>40</v>
      </c>
      <c r="D199" s="187">
        <v>70</v>
      </c>
      <c r="E199" s="187">
        <v>600</v>
      </c>
      <c r="F199" s="144" t="str">
        <f t="shared" si="24"/>
        <v>7000.27</v>
      </c>
      <c r="G199" s="144" t="s">
        <v>358</v>
      </c>
      <c r="H199" s="166">
        <v>0</v>
      </c>
      <c r="I199" s="166">
        <v>0</v>
      </c>
      <c r="J199" s="166"/>
      <c r="K199" s="166"/>
      <c r="L199" s="166"/>
      <c r="M199" s="166">
        <v>0</v>
      </c>
      <c r="N199" s="142">
        <v>0</v>
      </c>
      <c r="O199" s="142">
        <f t="shared" si="26"/>
        <v>0</v>
      </c>
      <c r="Q199" s="177">
        <v>0</v>
      </c>
      <c r="R199" s="177">
        <v>0</v>
      </c>
      <c r="S199" s="177"/>
      <c r="T199" s="177"/>
      <c r="U199" s="177"/>
      <c r="V199" s="177">
        <v>0</v>
      </c>
      <c r="W199" s="143">
        <v>0</v>
      </c>
      <c r="X199" s="143">
        <f t="shared" si="19"/>
        <v>0</v>
      </c>
      <c r="Z199" s="175">
        <v>0</v>
      </c>
      <c r="AA199" s="175">
        <v>0</v>
      </c>
      <c r="AB199" s="175"/>
      <c r="AC199" s="175"/>
      <c r="AD199" s="175"/>
      <c r="AE199" s="175">
        <v>0</v>
      </c>
      <c r="AF199" s="175">
        <v>0</v>
      </c>
      <c r="AG199" s="175">
        <f t="shared" si="20"/>
        <v>0</v>
      </c>
      <c r="AI199" s="181">
        <v>0</v>
      </c>
      <c r="AJ199" s="181">
        <v>0</v>
      </c>
      <c r="AK199" s="173">
        <f t="shared" si="25"/>
        <v>0</v>
      </c>
      <c r="AL199" s="173">
        <f>IFERROR(VLOOKUP(B199,[2]rptBudgetaryBudgetCrossOrganiza!$A$13323:$N$13530,13,FALSE),"0")</f>
        <v>0</v>
      </c>
      <c r="AM199" s="173"/>
      <c r="AN199" s="173"/>
      <c r="AO199" s="173"/>
      <c r="AP199" s="173"/>
      <c r="AQ199" s="173">
        <f t="shared" si="21"/>
        <v>0</v>
      </c>
      <c r="AS199" s="143"/>
      <c r="AT199" s="143"/>
      <c r="AU199" s="143"/>
      <c r="AV199" s="143"/>
      <c r="AW199" s="143"/>
      <c r="AX199" s="143"/>
      <c r="AY199" s="143"/>
      <c r="AZ199" s="143"/>
    </row>
    <row r="200" spans="1:52" x14ac:dyDescent="0.2">
      <c r="A200" s="193"/>
      <c r="B200" s="144" t="s">
        <v>348</v>
      </c>
      <c r="C200" s="187">
        <v>40</v>
      </c>
      <c r="D200" s="187">
        <v>70</v>
      </c>
      <c r="E200" s="187">
        <v>600</v>
      </c>
      <c r="F200" s="144" t="str">
        <f t="shared" si="24"/>
        <v>6200.09</v>
      </c>
      <c r="G200" s="144" t="s">
        <v>359</v>
      </c>
      <c r="H200" s="166">
        <v>0</v>
      </c>
      <c r="I200" s="166">
        <v>0</v>
      </c>
      <c r="J200" s="166"/>
      <c r="K200" s="166"/>
      <c r="L200" s="166"/>
      <c r="M200" s="166">
        <v>0</v>
      </c>
      <c r="N200" s="142">
        <v>0</v>
      </c>
      <c r="O200" s="142">
        <f t="shared" si="26"/>
        <v>0</v>
      </c>
      <c r="Q200" s="177">
        <v>0</v>
      </c>
      <c r="R200" s="177">
        <v>0</v>
      </c>
      <c r="S200" s="177"/>
      <c r="T200" s="177"/>
      <c r="U200" s="177"/>
      <c r="V200" s="177">
        <v>0</v>
      </c>
      <c r="W200" s="143">
        <v>0</v>
      </c>
      <c r="X200" s="143">
        <f t="shared" ref="X200:X209" si="27">W200-R200</f>
        <v>0</v>
      </c>
      <c r="Z200" s="175">
        <v>0</v>
      </c>
      <c r="AA200" s="175">
        <v>0</v>
      </c>
      <c r="AB200" s="175"/>
      <c r="AC200" s="175"/>
      <c r="AD200" s="175"/>
      <c r="AE200" s="175">
        <v>0</v>
      </c>
      <c r="AF200" s="175">
        <v>0</v>
      </c>
      <c r="AG200" s="175">
        <f t="shared" si="20"/>
        <v>0</v>
      </c>
      <c r="AI200" s="181">
        <v>0</v>
      </c>
      <c r="AJ200" s="181">
        <v>0</v>
      </c>
      <c r="AK200" s="173">
        <f t="shared" si="25"/>
        <v>0</v>
      </c>
      <c r="AL200" s="173">
        <f>IFERROR(VLOOKUP(B200,[2]rptBudgetaryBudgetCrossOrganiza!$A$13323:$N$13530,13,FALSE),"0")</f>
        <v>0</v>
      </c>
      <c r="AM200" s="173"/>
      <c r="AN200" s="173"/>
      <c r="AO200" s="173"/>
      <c r="AP200" s="173"/>
      <c r="AQ200" s="173">
        <f t="shared" si="21"/>
        <v>0</v>
      </c>
      <c r="AS200" s="143"/>
      <c r="AT200" s="143"/>
      <c r="AU200" s="143"/>
      <c r="AV200" s="143"/>
      <c r="AW200" s="143"/>
      <c r="AX200" s="143"/>
      <c r="AY200" s="143"/>
      <c r="AZ200" s="143"/>
    </row>
    <row r="201" spans="1:52" x14ac:dyDescent="0.2">
      <c r="A201" s="193"/>
      <c r="B201" s="144" t="s">
        <v>349</v>
      </c>
      <c r="C201" s="187">
        <v>40</v>
      </c>
      <c r="D201" s="187">
        <v>70</v>
      </c>
      <c r="E201" s="187">
        <v>600</v>
      </c>
      <c r="F201" s="144" t="str">
        <f t="shared" si="24"/>
        <v>6400.04</v>
      </c>
      <c r="G201" s="144" t="s">
        <v>126</v>
      </c>
      <c r="H201" s="166">
        <v>0</v>
      </c>
      <c r="I201" s="166">
        <v>0</v>
      </c>
      <c r="J201" s="166"/>
      <c r="K201" s="166"/>
      <c r="L201" s="166"/>
      <c r="M201" s="166">
        <v>0</v>
      </c>
      <c r="N201" s="142">
        <v>0</v>
      </c>
      <c r="O201" s="142">
        <f t="shared" si="26"/>
        <v>0</v>
      </c>
      <c r="Q201" s="177">
        <v>0</v>
      </c>
      <c r="R201" s="177">
        <v>0</v>
      </c>
      <c r="S201" s="177"/>
      <c r="T201" s="177"/>
      <c r="U201" s="177"/>
      <c r="V201" s="177">
        <v>0</v>
      </c>
      <c r="W201" s="143">
        <v>0</v>
      </c>
      <c r="X201" s="143">
        <f t="shared" si="27"/>
        <v>0</v>
      </c>
      <c r="Z201" s="175">
        <v>0</v>
      </c>
      <c r="AA201" s="175">
        <v>0</v>
      </c>
      <c r="AB201" s="175"/>
      <c r="AC201" s="175"/>
      <c r="AD201" s="175"/>
      <c r="AE201" s="175">
        <v>0</v>
      </c>
      <c r="AF201" s="175">
        <v>0</v>
      </c>
      <c r="AG201" s="175">
        <f t="shared" si="20"/>
        <v>0</v>
      </c>
      <c r="AI201" s="181">
        <v>0</v>
      </c>
      <c r="AJ201" s="181">
        <v>0</v>
      </c>
      <c r="AK201" s="173">
        <f t="shared" si="25"/>
        <v>0</v>
      </c>
      <c r="AL201" s="173">
        <f>IFERROR(VLOOKUP(B201,[2]rptBudgetaryBudgetCrossOrganiza!$A$13323:$N$13530,13,FALSE),"0")</f>
        <v>0</v>
      </c>
      <c r="AM201" s="173"/>
      <c r="AN201" s="173"/>
      <c r="AO201" s="173"/>
      <c r="AP201" s="173"/>
      <c r="AQ201" s="173">
        <f t="shared" si="21"/>
        <v>0</v>
      </c>
      <c r="AS201" s="143"/>
      <c r="AT201" s="143"/>
      <c r="AU201" s="143"/>
      <c r="AV201" s="143"/>
      <c r="AW201" s="143"/>
      <c r="AX201" s="143"/>
      <c r="AY201" s="143"/>
      <c r="AZ201" s="143"/>
    </row>
    <row r="202" spans="1:52" x14ac:dyDescent="0.2">
      <c r="A202" s="193"/>
      <c r="B202" s="144" t="s">
        <v>350</v>
      </c>
      <c r="C202" s="187">
        <v>40</v>
      </c>
      <c r="D202" s="187">
        <v>70</v>
      </c>
      <c r="E202" s="187">
        <v>600</v>
      </c>
      <c r="F202" s="144" t="str">
        <f t="shared" si="24"/>
        <v>7000.27</v>
      </c>
      <c r="G202" s="144" t="s">
        <v>358</v>
      </c>
      <c r="H202" s="166">
        <v>0</v>
      </c>
      <c r="I202" s="166">
        <v>0</v>
      </c>
      <c r="J202" s="166"/>
      <c r="K202" s="166"/>
      <c r="L202" s="166"/>
      <c r="M202" s="166">
        <v>0</v>
      </c>
      <c r="N202" s="142">
        <v>0</v>
      </c>
      <c r="O202" s="142">
        <f t="shared" si="26"/>
        <v>0</v>
      </c>
      <c r="Q202" s="177">
        <v>0</v>
      </c>
      <c r="R202" s="177">
        <v>0</v>
      </c>
      <c r="S202" s="177"/>
      <c r="T202" s="177"/>
      <c r="U202" s="177"/>
      <c r="V202" s="177">
        <v>0</v>
      </c>
      <c r="W202" s="143">
        <v>0</v>
      </c>
      <c r="X202" s="143">
        <f t="shared" si="27"/>
        <v>0</v>
      </c>
      <c r="Z202" s="175">
        <v>0</v>
      </c>
      <c r="AA202" s="175">
        <v>0</v>
      </c>
      <c r="AB202" s="175"/>
      <c r="AC202" s="175"/>
      <c r="AD202" s="175"/>
      <c r="AE202" s="175">
        <v>0</v>
      </c>
      <c r="AF202" s="175">
        <v>0</v>
      </c>
      <c r="AG202" s="175">
        <f t="shared" si="20"/>
        <v>0</v>
      </c>
      <c r="AI202" s="181">
        <v>0</v>
      </c>
      <c r="AJ202" s="181">
        <v>0</v>
      </c>
      <c r="AK202" s="173">
        <f t="shared" si="25"/>
        <v>0</v>
      </c>
      <c r="AL202" s="173">
        <f>IFERROR(VLOOKUP(B202,[2]rptBudgetaryBudgetCrossOrganiza!$A$13323:$N$13530,13,FALSE),"0")</f>
        <v>0</v>
      </c>
      <c r="AM202" s="173"/>
      <c r="AN202" s="173"/>
      <c r="AO202" s="173"/>
      <c r="AP202" s="173"/>
      <c r="AQ202" s="173">
        <f t="shared" si="21"/>
        <v>0</v>
      </c>
      <c r="AS202" s="143"/>
      <c r="AT202" s="143"/>
      <c r="AU202" s="143"/>
      <c r="AV202" s="143"/>
      <c r="AW202" s="143"/>
      <c r="AX202" s="143"/>
      <c r="AY202" s="143"/>
      <c r="AZ202" s="143"/>
    </row>
    <row r="203" spans="1:52" x14ac:dyDescent="0.2">
      <c r="A203" s="193"/>
      <c r="B203" s="144" t="s">
        <v>351</v>
      </c>
      <c r="C203" s="187">
        <v>40</v>
      </c>
      <c r="D203" s="187">
        <v>70</v>
      </c>
      <c r="E203" s="187">
        <v>600</v>
      </c>
      <c r="F203" s="144" t="str">
        <f t="shared" si="24"/>
        <v>6200.09</v>
      </c>
      <c r="G203" s="144" t="s">
        <v>359</v>
      </c>
      <c r="H203" s="166">
        <v>0</v>
      </c>
      <c r="I203" s="166">
        <v>0</v>
      </c>
      <c r="J203" s="166"/>
      <c r="K203" s="166"/>
      <c r="L203" s="166"/>
      <c r="M203" s="166">
        <v>0</v>
      </c>
      <c r="N203" s="142">
        <v>0</v>
      </c>
      <c r="O203" s="142">
        <f t="shared" si="26"/>
        <v>0</v>
      </c>
      <c r="Q203" s="177">
        <v>0</v>
      </c>
      <c r="R203" s="177">
        <v>0</v>
      </c>
      <c r="S203" s="177"/>
      <c r="T203" s="177"/>
      <c r="U203" s="177"/>
      <c r="V203" s="177">
        <v>0</v>
      </c>
      <c r="W203" s="143">
        <v>0</v>
      </c>
      <c r="X203" s="143">
        <f t="shared" si="27"/>
        <v>0</v>
      </c>
      <c r="Z203" s="175">
        <v>0</v>
      </c>
      <c r="AA203" s="175">
        <v>0</v>
      </c>
      <c r="AB203" s="175"/>
      <c r="AC203" s="175"/>
      <c r="AD203" s="175"/>
      <c r="AE203" s="175">
        <v>0</v>
      </c>
      <c r="AF203" s="175">
        <v>0</v>
      </c>
      <c r="AG203" s="175">
        <f t="shared" si="20"/>
        <v>0</v>
      </c>
      <c r="AI203" s="181">
        <v>0</v>
      </c>
      <c r="AJ203" s="181">
        <v>0</v>
      </c>
      <c r="AK203" s="173">
        <f t="shared" si="25"/>
        <v>0</v>
      </c>
      <c r="AL203" s="173">
        <f>IFERROR(VLOOKUP(B203,[2]rptBudgetaryBudgetCrossOrganiza!$A$13323:$N$13530,13,FALSE),"0")</f>
        <v>0</v>
      </c>
      <c r="AM203" s="173"/>
      <c r="AN203" s="173"/>
      <c r="AO203" s="173"/>
      <c r="AP203" s="173"/>
      <c r="AQ203" s="173">
        <f t="shared" si="21"/>
        <v>0</v>
      </c>
      <c r="AS203" s="143"/>
      <c r="AT203" s="143"/>
      <c r="AU203" s="143"/>
      <c r="AV203" s="143"/>
      <c r="AW203" s="143"/>
      <c r="AX203" s="143"/>
      <c r="AY203" s="143"/>
      <c r="AZ203" s="143"/>
    </row>
    <row r="204" spans="1:52" x14ac:dyDescent="0.2">
      <c r="A204" s="193"/>
      <c r="B204" s="144" t="s">
        <v>352</v>
      </c>
      <c r="C204" s="187">
        <v>40</v>
      </c>
      <c r="D204" s="187">
        <v>70</v>
      </c>
      <c r="E204" s="187">
        <v>600</v>
      </c>
      <c r="F204" s="144" t="str">
        <f t="shared" si="24"/>
        <v>6400.04</v>
      </c>
      <c r="G204" s="144" t="s">
        <v>126</v>
      </c>
      <c r="H204" s="166">
        <v>0</v>
      </c>
      <c r="I204" s="166">
        <v>0</v>
      </c>
      <c r="J204" s="166"/>
      <c r="K204" s="166"/>
      <c r="L204" s="166"/>
      <c r="M204" s="166">
        <v>0</v>
      </c>
      <c r="N204" s="142">
        <v>0</v>
      </c>
      <c r="O204" s="142">
        <f t="shared" si="26"/>
        <v>0</v>
      </c>
      <c r="Q204" s="177">
        <v>0</v>
      </c>
      <c r="R204" s="177">
        <v>0</v>
      </c>
      <c r="S204" s="177"/>
      <c r="T204" s="177"/>
      <c r="U204" s="177"/>
      <c r="V204" s="177">
        <v>0</v>
      </c>
      <c r="W204" s="143">
        <v>0</v>
      </c>
      <c r="X204" s="143">
        <f t="shared" si="27"/>
        <v>0</v>
      </c>
      <c r="Z204" s="175">
        <v>0</v>
      </c>
      <c r="AA204" s="175">
        <v>0</v>
      </c>
      <c r="AB204" s="175"/>
      <c r="AC204" s="175"/>
      <c r="AD204" s="175"/>
      <c r="AE204" s="175">
        <v>0</v>
      </c>
      <c r="AF204" s="175">
        <v>0</v>
      </c>
      <c r="AG204" s="175">
        <f t="shared" si="20"/>
        <v>0</v>
      </c>
      <c r="AI204" s="181">
        <v>0</v>
      </c>
      <c r="AJ204" s="181">
        <v>0</v>
      </c>
      <c r="AK204" s="173">
        <f t="shared" si="25"/>
        <v>0</v>
      </c>
      <c r="AL204" s="173">
        <f>IFERROR(VLOOKUP(B204,[2]rptBudgetaryBudgetCrossOrganiza!$A$13323:$N$13530,13,FALSE),"0")</f>
        <v>0</v>
      </c>
      <c r="AM204" s="173"/>
      <c r="AN204" s="173"/>
      <c r="AO204" s="173"/>
      <c r="AP204" s="173"/>
      <c r="AQ204" s="173">
        <f t="shared" si="21"/>
        <v>0</v>
      </c>
      <c r="AS204" s="143"/>
      <c r="AT204" s="143"/>
      <c r="AU204" s="143"/>
      <c r="AV204" s="143"/>
      <c r="AW204" s="143"/>
      <c r="AX204" s="143"/>
      <c r="AY204" s="143"/>
      <c r="AZ204" s="143"/>
    </row>
    <row r="205" spans="1:52" x14ac:dyDescent="0.2">
      <c r="A205" s="193"/>
      <c r="B205" s="144" t="s">
        <v>353</v>
      </c>
      <c r="C205" s="187">
        <v>40</v>
      </c>
      <c r="D205" s="187">
        <v>70</v>
      </c>
      <c r="E205" s="187">
        <v>600</v>
      </c>
      <c r="F205" s="144" t="str">
        <f t="shared" si="24"/>
        <v>7000.27</v>
      </c>
      <c r="G205" s="144" t="s">
        <v>358</v>
      </c>
      <c r="H205" s="166">
        <v>0</v>
      </c>
      <c r="I205" s="166">
        <v>0</v>
      </c>
      <c r="J205" s="166"/>
      <c r="K205" s="166"/>
      <c r="L205" s="166"/>
      <c r="M205" s="166">
        <v>0</v>
      </c>
      <c r="N205" s="142">
        <v>0</v>
      </c>
      <c r="O205" s="142">
        <f t="shared" si="26"/>
        <v>0</v>
      </c>
      <c r="Q205" s="177">
        <v>0</v>
      </c>
      <c r="R205" s="177">
        <v>0</v>
      </c>
      <c r="S205" s="177"/>
      <c r="T205" s="177"/>
      <c r="U205" s="177"/>
      <c r="V205" s="177">
        <v>0</v>
      </c>
      <c r="W205" s="143">
        <v>0</v>
      </c>
      <c r="X205" s="143">
        <f t="shared" si="27"/>
        <v>0</v>
      </c>
      <c r="Z205" s="175">
        <v>0</v>
      </c>
      <c r="AA205" s="175">
        <v>0</v>
      </c>
      <c r="AB205" s="175"/>
      <c r="AC205" s="175"/>
      <c r="AD205" s="175"/>
      <c r="AE205" s="175">
        <v>0</v>
      </c>
      <c r="AF205" s="175">
        <v>0</v>
      </c>
      <c r="AG205" s="175">
        <f t="shared" si="20"/>
        <v>0</v>
      </c>
      <c r="AI205" s="181">
        <v>0</v>
      </c>
      <c r="AJ205" s="181">
        <v>0</v>
      </c>
      <c r="AK205" s="173">
        <f t="shared" si="25"/>
        <v>0</v>
      </c>
      <c r="AL205" s="173">
        <f>IFERROR(VLOOKUP(B205,[2]rptBudgetaryBudgetCrossOrganiza!$A$13323:$N$13530,13,FALSE),"0")</f>
        <v>0</v>
      </c>
      <c r="AM205" s="173"/>
      <c r="AN205" s="173"/>
      <c r="AO205" s="173"/>
      <c r="AP205" s="173"/>
      <c r="AQ205" s="173">
        <f t="shared" si="21"/>
        <v>0</v>
      </c>
      <c r="AS205" s="143"/>
      <c r="AT205" s="143"/>
      <c r="AU205" s="143"/>
      <c r="AV205" s="143"/>
      <c r="AW205" s="143"/>
      <c r="AX205" s="143"/>
      <c r="AY205" s="143"/>
      <c r="AZ205" s="143"/>
    </row>
    <row r="206" spans="1:52" x14ac:dyDescent="0.2">
      <c r="A206" s="193"/>
      <c r="B206" s="144" t="s">
        <v>354</v>
      </c>
      <c r="C206" s="187">
        <v>40</v>
      </c>
      <c r="D206" s="187">
        <v>70</v>
      </c>
      <c r="E206" s="187">
        <v>600</v>
      </c>
      <c r="F206" s="144" t="str">
        <f t="shared" si="24"/>
        <v>6400.04</v>
      </c>
      <c r="G206" s="144" t="s">
        <v>126</v>
      </c>
      <c r="H206" s="166">
        <v>0</v>
      </c>
      <c r="I206" s="166">
        <v>0</v>
      </c>
      <c r="J206" s="166"/>
      <c r="K206" s="166"/>
      <c r="L206" s="166"/>
      <c r="M206" s="166">
        <v>0</v>
      </c>
      <c r="N206" s="142">
        <v>0</v>
      </c>
      <c r="O206" s="142">
        <f t="shared" si="26"/>
        <v>0</v>
      </c>
      <c r="Q206" s="177">
        <v>0</v>
      </c>
      <c r="R206" s="177">
        <v>0</v>
      </c>
      <c r="S206" s="177"/>
      <c r="T206" s="177"/>
      <c r="U206" s="177"/>
      <c r="V206" s="177">
        <v>0</v>
      </c>
      <c r="W206" s="143">
        <v>0</v>
      </c>
      <c r="X206" s="143">
        <f t="shared" si="27"/>
        <v>0</v>
      </c>
      <c r="Z206" s="175">
        <v>0</v>
      </c>
      <c r="AA206" s="175">
        <v>0</v>
      </c>
      <c r="AB206" s="175"/>
      <c r="AC206" s="175"/>
      <c r="AD206" s="175"/>
      <c r="AE206" s="175">
        <v>0</v>
      </c>
      <c r="AF206" s="175">
        <v>0</v>
      </c>
      <c r="AG206" s="175">
        <f t="shared" si="20"/>
        <v>0</v>
      </c>
      <c r="AI206" s="181">
        <v>0</v>
      </c>
      <c r="AJ206" s="181">
        <v>0</v>
      </c>
      <c r="AK206" s="173">
        <f t="shared" si="25"/>
        <v>0</v>
      </c>
      <c r="AL206" s="173">
        <f>IFERROR(VLOOKUP(B206,[2]rptBudgetaryBudgetCrossOrganiza!$A$13323:$N$13530,13,FALSE),"0")</f>
        <v>0</v>
      </c>
      <c r="AM206" s="173"/>
      <c r="AN206" s="173"/>
      <c r="AO206" s="173"/>
      <c r="AP206" s="173"/>
      <c r="AQ206" s="173">
        <f t="shared" si="21"/>
        <v>0</v>
      </c>
      <c r="AS206" s="143"/>
      <c r="AT206" s="143"/>
      <c r="AU206" s="143"/>
      <c r="AV206" s="143"/>
      <c r="AW206" s="143"/>
      <c r="AX206" s="143"/>
      <c r="AY206" s="143"/>
      <c r="AZ206" s="143"/>
    </row>
    <row r="207" spans="1:52" x14ac:dyDescent="0.2">
      <c r="A207" s="193"/>
      <c r="B207" s="144" t="s">
        <v>355</v>
      </c>
      <c r="C207" s="187">
        <v>40</v>
      </c>
      <c r="D207" s="187">
        <v>70</v>
      </c>
      <c r="E207" s="187">
        <v>600</v>
      </c>
      <c r="F207" s="144" t="str">
        <f t="shared" si="24"/>
        <v>6200.09</v>
      </c>
      <c r="G207" s="144" t="s">
        <v>359</v>
      </c>
      <c r="H207" s="166">
        <v>0</v>
      </c>
      <c r="I207" s="166">
        <v>0</v>
      </c>
      <c r="J207" s="166"/>
      <c r="K207" s="166"/>
      <c r="L207" s="166"/>
      <c r="M207" s="166">
        <v>0</v>
      </c>
      <c r="N207" s="142">
        <v>0</v>
      </c>
      <c r="O207" s="142">
        <f t="shared" si="26"/>
        <v>0</v>
      </c>
      <c r="Q207" s="177">
        <v>0</v>
      </c>
      <c r="R207" s="177">
        <v>0</v>
      </c>
      <c r="S207" s="177"/>
      <c r="T207" s="177"/>
      <c r="U207" s="177"/>
      <c r="V207" s="177">
        <v>0</v>
      </c>
      <c r="W207" s="143">
        <v>0</v>
      </c>
      <c r="X207" s="143">
        <f t="shared" si="27"/>
        <v>0</v>
      </c>
      <c r="Z207" s="175">
        <v>0</v>
      </c>
      <c r="AA207" s="175">
        <v>0</v>
      </c>
      <c r="AB207" s="175"/>
      <c r="AC207" s="175"/>
      <c r="AD207" s="175"/>
      <c r="AE207" s="175">
        <v>0</v>
      </c>
      <c r="AF207" s="175">
        <v>0</v>
      </c>
      <c r="AG207" s="175">
        <f t="shared" si="20"/>
        <v>0</v>
      </c>
      <c r="AI207" s="181">
        <v>0</v>
      </c>
      <c r="AJ207" s="181">
        <v>0</v>
      </c>
      <c r="AK207" s="173">
        <f t="shared" si="25"/>
        <v>0</v>
      </c>
      <c r="AL207" s="173">
        <f>IFERROR(VLOOKUP(B207,[2]rptBudgetaryBudgetCrossOrganiza!$A$13323:$N$13530,13,FALSE),"0")</f>
        <v>0</v>
      </c>
      <c r="AM207" s="173"/>
      <c r="AN207" s="173"/>
      <c r="AO207" s="173"/>
      <c r="AP207" s="173"/>
      <c r="AQ207" s="173">
        <f>AP207-AJ207</f>
        <v>0</v>
      </c>
      <c r="AS207" s="143"/>
      <c r="AT207" s="143"/>
      <c r="AU207" s="143"/>
      <c r="AV207" s="143"/>
      <c r="AW207" s="143"/>
      <c r="AX207" s="143"/>
      <c r="AY207" s="143"/>
      <c r="AZ207" s="143"/>
    </row>
    <row r="208" spans="1:52" x14ac:dyDescent="0.2">
      <c r="A208" s="193"/>
      <c r="B208" s="144" t="s">
        <v>356</v>
      </c>
      <c r="C208" s="187">
        <v>40</v>
      </c>
      <c r="D208" s="187">
        <v>70</v>
      </c>
      <c r="E208" s="187">
        <v>600</v>
      </c>
      <c r="F208" s="144" t="str">
        <f t="shared" si="24"/>
        <v>6400.04</v>
      </c>
      <c r="G208" s="144" t="s">
        <v>126</v>
      </c>
      <c r="H208" s="166">
        <v>0</v>
      </c>
      <c r="I208" s="166">
        <v>0</v>
      </c>
      <c r="J208" s="166"/>
      <c r="K208" s="166"/>
      <c r="L208" s="166"/>
      <c r="M208" s="166">
        <v>0</v>
      </c>
      <c r="N208" s="142">
        <v>0</v>
      </c>
      <c r="O208" s="142">
        <f t="shared" si="26"/>
        <v>0</v>
      </c>
      <c r="Q208" s="177">
        <v>0</v>
      </c>
      <c r="R208" s="177">
        <v>0</v>
      </c>
      <c r="S208" s="177"/>
      <c r="T208" s="177"/>
      <c r="U208" s="177"/>
      <c r="V208" s="177">
        <v>0</v>
      </c>
      <c r="W208" s="143">
        <v>0</v>
      </c>
      <c r="X208" s="143">
        <f t="shared" si="27"/>
        <v>0</v>
      </c>
      <c r="Z208" s="175">
        <v>0</v>
      </c>
      <c r="AA208" s="175">
        <v>0</v>
      </c>
      <c r="AB208" s="175"/>
      <c r="AC208" s="175"/>
      <c r="AD208" s="175"/>
      <c r="AE208" s="175">
        <v>0</v>
      </c>
      <c r="AF208" s="175">
        <v>0</v>
      </c>
      <c r="AG208" s="175">
        <f t="shared" si="20"/>
        <v>0</v>
      </c>
      <c r="AI208" s="181">
        <v>0</v>
      </c>
      <c r="AJ208" s="181">
        <v>0</v>
      </c>
      <c r="AK208" s="173">
        <f t="shared" si="25"/>
        <v>0</v>
      </c>
      <c r="AL208" s="173">
        <f>IFERROR(VLOOKUP(B208,[2]rptBudgetaryBudgetCrossOrganiza!$A$13323:$N$13530,13,FALSE),"0")</f>
        <v>0</v>
      </c>
      <c r="AM208" s="173"/>
      <c r="AN208" s="173"/>
      <c r="AO208" s="173"/>
      <c r="AP208" s="173"/>
      <c r="AQ208" s="173">
        <f>AP208-AJ208</f>
        <v>0</v>
      </c>
      <c r="AS208" s="143"/>
      <c r="AT208" s="143"/>
      <c r="AU208" s="143"/>
      <c r="AV208" s="143"/>
      <c r="AW208" s="143"/>
      <c r="AX208" s="143"/>
      <c r="AY208" s="143"/>
      <c r="AZ208" s="143"/>
    </row>
    <row r="209" spans="1:52" x14ac:dyDescent="0.2">
      <c r="A209" s="193"/>
      <c r="B209" s="144" t="s">
        <v>357</v>
      </c>
      <c r="C209" s="187">
        <v>40</v>
      </c>
      <c r="D209" s="187">
        <v>70</v>
      </c>
      <c r="E209" s="187">
        <v>600</v>
      </c>
      <c r="F209" s="144" t="str">
        <f t="shared" si="24"/>
        <v>7000.27</v>
      </c>
      <c r="G209" s="144" t="s">
        <v>358</v>
      </c>
      <c r="H209" s="166">
        <v>0</v>
      </c>
      <c r="I209" s="166">
        <v>0</v>
      </c>
      <c r="J209" s="166"/>
      <c r="K209" s="166"/>
      <c r="L209" s="166"/>
      <c r="M209" s="166">
        <v>0</v>
      </c>
      <c r="N209" s="142">
        <v>0</v>
      </c>
      <c r="O209" s="142">
        <f t="shared" si="26"/>
        <v>0</v>
      </c>
      <c r="Q209" s="177">
        <v>0</v>
      </c>
      <c r="R209" s="177">
        <v>0</v>
      </c>
      <c r="S209" s="177"/>
      <c r="T209" s="177"/>
      <c r="U209" s="177"/>
      <c r="V209" s="177">
        <v>0</v>
      </c>
      <c r="W209" s="143">
        <v>0</v>
      </c>
      <c r="X209" s="143">
        <f t="shared" si="27"/>
        <v>0</v>
      </c>
      <c r="Z209" s="175">
        <v>0</v>
      </c>
      <c r="AA209" s="175">
        <v>0</v>
      </c>
      <c r="AB209" s="175"/>
      <c r="AC209" s="175"/>
      <c r="AD209" s="175"/>
      <c r="AE209" s="175">
        <v>0</v>
      </c>
      <c r="AF209" s="175">
        <v>0</v>
      </c>
      <c r="AG209" s="175">
        <f t="shared" si="20"/>
        <v>0</v>
      </c>
      <c r="AI209" s="181">
        <v>0</v>
      </c>
      <c r="AJ209" s="181">
        <v>0</v>
      </c>
      <c r="AK209" s="173">
        <f t="shared" si="25"/>
        <v>0</v>
      </c>
      <c r="AL209" s="173">
        <f>IFERROR(VLOOKUP(B209,[2]rptBudgetaryBudgetCrossOrganiza!$A$13323:$N$13530,13,FALSE),"0")</f>
        <v>0</v>
      </c>
      <c r="AM209" s="173"/>
      <c r="AN209" s="173"/>
      <c r="AO209" s="173"/>
      <c r="AP209" s="173"/>
      <c r="AQ209" s="173">
        <f>AP209-AJ209</f>
        <v>0</v>
      </c>
      <c r="AS209" s="143"/>
      <c r="AT209" s="143"/>
      <c r="AU209" s="143"/>
      <c r="AV209" s="143"/>
      <c r="AW209" s="143"/>
      <c r="AX209" s="143"/>
      <c r="AY209" s="143"/>
      <c r="AZ209" s="143"/>
    </row>
    <row r="210" spans="1:52" x14ac:dyDescent="0.2">
      <c r="H210" s="144">
        <f t="shared" ref="H210:N210" si="28">SUBTOTAL(9,H3:H209)</f>
        <v>2744772</v>
      </c>
      <c r="I210" s="144">
        <f t="shared" si="28"/>
        <v>3225470</v>
      </c>
      <c r="J210" s="144">
        <f t="shared" si="28"/>
        <v>0</v>
      </c>
      <c r="K210" s="144">
        <f t="shared" si="28"/>
        <v>0</v>
      </c>
      <c r="L210" s="144">
        <f t="shared" si="28"/>
        <v>0</v>
      </c>
      <c r="M210" s="144">
        <f t="shared" si="28"/>
        <v>2632613.42</v>
      </c>
      <c r="N210" s="144">
        <f t="shared" si="28"/>
        <v>2632613.42</v>
      </c>
      <c r="O210" s="144">
        <f>SUM(O3:O209)</f>
        <v>-645322.6</v>
      </c>
      <c r="Q210" s="144">
        <f>SUBTOTAL(9,Q3:Q209)</f>
        <v>2801348</v>
      </c>
      <c r="R210" s="144">
        <f t="shared" ref="R210:W210" si="29">SUBTOTAL(9,R3:R209)</f>
        <v>3209750</v>
      </c>
      <c r="S210" s="144">
        <f t="shared" si="29"/>
        <v>0</v>
      </c>
      <c r="T210" s="144">
        <f t="shared" si="29"/>
        <v>0</v>
      </c>
      <c r="U210" s="144">
        <f t="shared" si="29"/>
        <v>0</v>
      </c>
      <c r="V210" s="144">
        <f t="shared" si="29"/>
        <v>2601317.5300000003</v>
      </c>
      <c r="W210" s="144">
        <f t="shared" si="29"/>
        <v>2601317.5300000003</v>
      </c>
      <c r="X210" s="144">
        <f>SUM(X3:X209)</f>
        <v>-608432.47</v>
      </c>
      <c r="Z210" s="144">
        <f t="shared" ref="Z210:AG210" si="30">SUBTOTAL(9,Z3:Z209)</f>
        <v>2855865</v>
      </c>
      <c r="AA210" s="144">
        <f t="shared" si="30"/>
        <v>2998343</v>
      </c>
      <c r="AB210" s="144">
        <f t="shared" si="30"/>
        <v>0</v>
      </c>
      <c r="AC210" s="144">
        <f t="shared" si="30"/>
        <v>0</v>
      </c>
      <c r="AD210" s="144">
        <f t="shared" si="30"/>
        <v>0</v>
      </c>
      <c r="AE210" s="144">
        <f t="shared" si="30"/>
        <v>2753329.81</v>
      </c>
      <c r="AF210" s="144">
        <f t="shared" si="30"/>
        <v>2753329.81</v>
      </c>
      <c r="AG210" s="144">
        <f t="shared" si="30"/>
        <v>-245013.19000000003</v>
      </c>
      <c r="AI210" s="144">
        <f t="shared" ref="AI210:AQ210" si="31">SUBTOTAL(9,AI3:AI209)</f>
        <v>3184774</v>
      </c>
      <c r="AJ210" s="144">
        <f t="shared" si="31"/>
        <v>3832763</v>
      </c>
      <c r="AK210" s="144">
        <f t="shared" si="31"/>
        <v>3947584</v>
      </c>
      <c r="AL210" s="144">
        <f t="shared" si="31"/>
        <v>590330.63000000035</v>
      </c>
      <c r="AM210" s="144">
        <f t="shared" si="31"/>
        <v>0</v>
      </c>
      <c r="AN210" s="144">
        <f t="shared" si="31"/>
        <v>0</v>
      </c>
      <c r="AO210" s="144">
        <f t="shared" si="31"/>
        <v>0</v>
      </c>
      <c r="AP210" s="144">
        <f t="shared" si="31"/>
        <v>0</v>
      </c>
      <c r="AQ210" s="144">
        <f t="shared" si="31"/>
        <v>-3832763</v>
      </c>
      <c r="AS210" s="144">
        <f t="shared" ref="AS210:AZ210" si="32">SUM(AS3:AS209)</f>
        <v>0</v>
      </c>
      <c r="AT210" s="144">
        <f t="shared" si="32"/>
        <v>0</v>
      </c>
      <c r="AU210" s="144">
        <f t="shared" si="32"/>
        <v>0</v>
      </c>
      <c r="AV210" s="144">
        <f t="shared" si="32"/>
        <v>0</v>
      </c>
      <c r="AW210" s="144">
        <f t="shared" si="32"/>
        <v>0</v>
      </c>
      <c r="AX210" s="144">
        <f t="shared" si="32"/>
        <v>0</v>
      </c>
      <c r="AY210" s="144">
        <f t="shared" si="32"/>
        <v>0</v>
      </c>
      <c r="AZ210" s="144">
        <f t="shared" si="32"/>
        <v>0</v>
      </c>
    </row>
    <row r="212" spans="1:52" x14ac:dyDescent="0.2">
      <c r="I212" s="144">
        <f>H210-I210</f>
        <v>-480698</v>
      </c>
    </row>
    <row r="213" spans="1:52" x14ac:dyDescent="0.2">
      <c r="V213" s="144">
        <v>2601318</v>
      </c>
    </row>
    <row r="214" spans="1:52" x14ac:dyDescent="0.2">
      <c r="V214" s="144">
        <f>V210-V213</f>
        <v>-0.46999999973922968</v>
      </c>
    </row>
  </sheetData>
  <autoFilter ref="A2:BJ209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  <pageSetup orientation="portrait" horizontalDpi="90" verticalDpi="9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5"/>
  <sheetViews>
    <sheetView workbookViewId="0">
      <selection activeCell="AK11" sqref="AK11"/>
    </sheetView>
  </sheetViews>
  <sheetFormatPr defaultRowHeight="12.75" outlineLevelCol="1" x14ac:dyDescent="0.2"/>
  <cols>
    <col min="1" max="1" width="9.140625" style="128"/>
    <col min="2" max="2" width="20.42578125" style="129" customWidth="1"/>
    <col min="3" max="3" width="9.42578125" style="130" customWidth="1"/>
    <col min="4" max="4" width="8" style="130" customWidth="1"/>
    <col min="5" max="5" width="12.5703125" style="145" customWidth="1"/>
    <col min="6" max="6" width="7.140625" style="131" customWidth="1"/>
    <col min="7" max="7" width="54.28515625" style="131" customWidth="1"/>
    <col min="8" max="9" width="11.85546875" style="132" hidden="1" customWidth="1" outlineLevel="1"/>
    <col min="10" max="13" width="15.42578125" style="132" hidden="1" customWidth="1" outlineLevel="1"/>
    <col min="14" max="14" width="10.5703125" style="132" bestFit="1" customWidth="1" collapsed="1"/>
    <col min="15" max="15" width="13.28515625" style="132" hidden="1" customWidth="1" outlineLevel="1"/>
    <col min="16" max="16" width="2.7109375" style="132" customWidth="1" collapsed="1"/>
    <col min="17" max="17" width="12.42578125" style="132" hidden="1" customWidth="1" outlineLevel="1"/>
    <col min="18" max="18" width="11.85546875" style="132" hidden="1" customWidth="1" outlineLevel="1"/>
    <col min="19" max="22" width="15.42578125" style="132" hidden="1" customWidth="1" outlineLevel="1"/>
    <col min="23" max="23" width="12.5703125" style="132" customWidth="1" collapsed="1"/>
    <col min="24" max="24" width="14.85546875" style="132" hidden="1" customWidth="1" outlineLevel="1"/>
    <col min="25" max="25" width="2.7109375" style="132" customWidth="1" collapsed="1"/>
    <col min="26" max="26" width="12.42578125" style="132" hidden="1" customWidth="1" outlineLevel="1"/>
    <col min="27" max="27" width="11.85546875" style="132" bestFit="1" customWidth="1" collapsed="1"/>
    <col min="28" max="31" width="15.42578125" style="132" hidden="1" customWidth="1" outlineLevel="1"/>
    <col min="32" max="32" width="13.7109375" style="132" bestFit="1" customWidth="1" collapsed="1"/>
    <col min="33" max="33" width="13.28515625" style="132" hidden="1" customWidth="1" outlineLevel="1"/>
    <col min="34" max="34" width="2.7109375" style="132" customWidth="1" collapsed="1"/>
    <col min="35" max="35" width="10.7109375" style="132" customWidth="1" outlineLevel="1"/>
    <col min="36" max="36" width="11.85546875" style="132" bestFit="1" customWidth="1"/>
    <col min="37" max="37" width="11.85546875" style="132" customWidth="1"/>
    <col min="38" max="41" width="15.42578125" style="132" customWidth="1" outlineLevel="1"/>
    <col min="42" max="42" width="13.7109375" style="132" bestFit="1" customWidth="1"/>
    <col min="43" max="43" width="14.85546875" style="132" hidden="1" customWidth="1" outlineLevel="1"/>
    <col min="44" max="44" width="2.7109375" style="132" customWidth="1" collapsed="1"/>
    <col min="45" max="45" width="10.7109375" style="132" hidden="1" customWidth="1" outlineLevel="1"/>
    <col min="46" max="46" width="11.85546875" style="132" hidden="1" customWidth="1" outlineLevel="1"/>
    <col min="47" max="50" width="15.42578125" style="132" hidden="1" customWidth="1" outlineLevel="1"/>
    <col min="51" max="51" width="13.7109375" style="132" hidden="1" customWidth="1" outlineLevel="1"/>
    <col min="52" max="52" width="17.7109375" style="132" hidden="1" customWidth="1" outlineLevel="1"/>
    <col min="53" max="53" width="9.140625" style="132" collapsed="1"/>
    <col min="54" max="62" width="9.140625" style="132"/>
    <col min="63" max="258" width="9.140625" style="131"/>
    <col min="259" max="259" width="20.42578125" style="131" bestFit="1" customWidth="1"/>
    <col min="260" max="260" width="9.42578125" style="131" customWidth="1"/>
    <col min="261" max="261" width="8" style="131" customWidth="1"/>
    <col min="262" max="262" width="12.5703125" style="131" customWidth="1"/>
    <col min="263" max="263" width="7.140625" style="131" customWidth="1"/>
    <col min="264" max="264" width="54.28515625" style="131" customWidth="1"/>
    <col min="265" max="265" width="11.85546875" style="131" bestFit="1" customWidth="1"/>
    <col min="266" max="266" width="11.85546875" style="131" customWidth="1"/>
    <col min="267" max="270" width="15.42578125" style="131" bestFit="1" customWidth="1"/>
    <col min="271" max="271" width="10.5703125" style="131" bestFit="1" customWidth="1"/>
    <col min="272" max="272" width="13.28515625" style="131" bestFit="1" customWidth="1"/>
    <col min="273" max="273" width="2.7109375" style="131" customWidth="1"/>
    <col min="274" max="274" width="12.42578125" style="131" bestFit="1" customWidth="1"/>
    <col min="275" max="275" width="11.85546875" style="131" bestFit="1" customWidth="1"/>
    <col min="276" max="279" width="15.42578125" style="131" bestFit="1" customWidth="1"/>
    <col min="280" max="280" width="10.5703125" style="131" bestFit="1" customWidth="1"/>
    <col min="281" max="281" width="17.7109375" style="131" bestFit="1" customWidth="1"/>
    <col min="282" max="282" width="2.7109375" style="131" customWidth="1"/>
    <col min="283" max="283" width="12.42578125" style="131" bestFit="1" customWidth="1"/>
    <col min="284" max="284" width="11.85546875" style="131" bestFit="1" customWidth="1"/>
    <col min="285" max="288" width="15.42578125" style="131" bestFit="1" customWidth="1"/>
    <col min="289" max="289" width="13.7109375" style="131" bestFit="1" customWidth="1"/>
    <col min="290" max="290" width="13.28515625" style="131" bestFit="1" customWidth="1"/>
    <col min="291" max="291" width="2.7109375" style="131" customWidth="1"/>
    <col min="292" max="292" width="10.7109375" style="131" customWidth="1"/>
    <col min="293" max="293" width="11.85546875" style="131" bestFit="1" customWidth="1"/>
    <col min="294" max="297" width="15.42578125" style="131" bestFit="1" customWidth="1"/>
    <col min="298" max="298" width="13.7109375" style="131" bestFit="1" customWidth="1"/>
    <col min="299" max="299" width="17.7109375" style="131" bestFit="1" customWidth="1"/>
    <col min="300" max="514" width="9.140625" style="131"/>
    <col min="515" max="515" width="20.42578125" style="131" bestFit="1" customWidth="1"/>
    <col min="516" max="516" width="9.42578125" style="131" customWidth="1"/>
    <col min="517" max="517" width="8" style="131" customWidth="1"/>
    <col min="518" max="518" width="12.5703125" style="131" customWidth="1"/>
    <col min="519" max="519" width="7.140625" style="131" customWidth="1"/>
    <col min="520" max="520" width="54.28515625" style="131" customWidth="1"/>
    <col min="521" max="521" width="11.85546875" style="131" bestFit="1" customWidth="1"/>
    <col min="522" max="522" width="11.85546875" style="131" customWidth="1"/>
    <col min="523" max="526" width="15.42578125" style="131" bestFit="1" customWidth="1"/>
    <col min="527" max="527" width="10.5703125" style="131" bestFit="1" customWidth="1"/>
    <col min="528" max="528" width="13.28515625" style="131" bestFit="1" customWidth="1"/>
    <col min="529" max="529" width="2.7109375" style="131" customWidth="1"/>
    <col min="530" max="530" width="12.42578125" style="131" bestFit="1" customWidth="1"/>
    <col min="531" max="531" width="11.85546875" style="131" bestFit="1" customWidth="1"/>
    <col min="532" max="535" width="15.42578125" style="131" bestFit="1" customWidth="1"/>
    <col min="536" max="536" width="10.5703125" style="131" bestFit="1" customWidth="1"/>
    <col min="537" max="537" width="17.7109375" style="131" bestFit="1" customWidth="1"/>
    <col min="538" max="538" width="2.7109375" style="131" customWidth="1"/>
    <col min="539" max="539" width="12.42578125" style="131" bestFit="1" customWidth="1"/>
    <col min="540" max="540" width="11.85546875" style="131" bestFit="1" customWidth="1"/>
    <col min="541" max="544" width="15.42578125" style="131" bestFit="1" customWidth="1"/>
    <col min="545" max="545" width="13.7109375" style="131" bestFit="1" customWidth="1"/>
    <col min="546" max="546" width="13.28515625" style="131" bestFit="1" customWidth="1"/>
    <col min="547" max="547" width="2.7109375" style="131" customWidth="1"/>
    <col min="548" max="548" width="10.7109375" style="131" customWidth="1"/>
    <col min="549" max="549" width="11.85546875" style="131" bestFit="1" customWidth="1"/>
    <col min="550" max="553" width="15.42578125" style="131" bestFit="1" customWidth="1"/>
    <col min="554" max="554" width="13.7109375" style="131" bestFit="1" customWidth="1"/>
    <col min="555" max="555" width="17.7109375" style="131" bestFit="1" customWidth="1"/>
    <col min="556" max="770" width="9.140625" style="131"/>
    <col min="771" max="771" width="20.42578125" style="131" bestFit="1" customWidth="1"/>
    <col min="772" max="772" width="9.42578125" style="131" customWidth="1"/>
    <col min="773" max="773" width="8" style="131" customWidth="1"/>
    <col min="774" max="774" width="12.5703125" style="131" customWidth="1"/>
    <col min="775" max="775" width="7.140625" style="131" customWidth="1"/>
    <col min="776" max="776" width="54.28515625" style="131" customWidth="1"/>
    <col min="777" max="777" width="11.85546875" style="131" bestFit="1" customWidth="1"/>
    <col min="778" max="778" width="11.85546875" style="131" customWidth="1"/>
    <col min="779" max="782" width="15.42578125" style="131" bestFit="1" customWidth="1"/>
    <col min="783" max="783" width="10.5703125" style="131" bestFit="1" customWidth="1"/>
    <col min="784" max="784" width="13.28515625" style="131" bestFit="1" customWidth="1"/>
    <col min="785" max="785" width="2.7109375" style="131" customWidth="1"/>
    <col min="786" max="786" width="12.42578125" style="131" bestFit="1" customWidth="1"/>
    <col min="787" max="787" width="11.85546875" style="131" bestFit="1" customWidth="1"/>
    <col min="788" max="791" width="15.42578125" style="131" bestFit="1" customWidth="1"/>
    <col min="792" max="792" width="10.5703125" style="131" bestFit="1" customWidth="1"/>
    <col min="793" max="793" width="17.7109375" style="131" bestFit="1" customWidth="1"/>
    <col min="794" max="794" width="2.7109375" style="131" customWidth="1"/>
    <col min="795" max="795" width="12.42578125" style="131" bestFit="1" customWidth="1"/>
    <col min="796" max="796" width="11.85546875" style="131" bestFit="1" customWidth="1"/>
    <col min="797" max="800" width="15.42578125" style="131" bestFit="1" customWidth="1"/>
    <col min="801" max="801" width="13.7109375" style="131" bestFit="1" customWidth="1"/>
    <col min="802" max="802" width="13.28515625" style="131" bestFit="1" customWidth="1"/>
    <col min="803" max="803" width="2.7109375" style="131" customWidth="1"/>
    <col min="804" max="804" width="10.7109375" style="131" customWidth="1"/>
    <col min="805" max="805" width="11.85546875" style="131" bestFit="1" customWidth="1"/>
    <col min="806" max="809" width="15.42578125" style="131" bestFit="1" customWidth="1"/>
    <col min="810" max="810" width="13.7109375" style="131" bestFit="1" customWidth="1"/>
    <col min="811" max="811" width="17.7109375" style="131" bestFit="1" customWidth="1"/>
    <col min="812" max="1026" width="9.140625" style="131"/>
    <col min="1027" max="1027" width="20.42578125" style="131" bestFit="1" customWidth="1"/>
    <col min="1028" max="1028" width="9.42578125" style="131" customWidth="1"/>
    <col min="1029" max="1029" width="8" style="131" customWidth="1"/>
    <col min="1030" max="1030" width="12.5703125" style="131" customWidth="1"/>
    <col min="1031" max="1031" width="7.140625" style="131" customWidth="1"/>
    <col min="1032" max="1032" width="54.28515625" style="131" customWidth="1"/>
    <col min="1033" max="1033" width="11.85546875" style="131" bestFit="1" customWidth="1"/>
    <col min="1034" max="1034" width="11.85546875" style="131" customWidth="1"/>
    <col min="1035" max="1038" width="15.42578125" style="131" bestFit="1" customWidth="1"/>
    <col min="1039" max="1039" width="10.5703125" style="131" bestFit="1" customWidth="1"/>
    <col min="1040" max="1040" width="13.28515625" style="131" bestFit="1" customWidth="1"/>
    <col min="1041" max="1041" width="2.7109375" style="131" customWidth="1"/>
    <col min="1042" max="1042" width="12.42578125" style="131" bestFit="1" customWidth="1"/>
    <col min="1043" max="1043" width="11.85546875" style="131" bestFit="1" customWidth="1"/>
    <col min="1044" max="1047" width="15.42578125" style="131" bestFit="1" customWidth="1"/>
    <col min="1048" max="1048" width="10.5703125" style="131" bestFit="1" customWidth="1"/>
    <col min="1049" max="1049" width="17.7109375" style="131" bestFit="1" customWidth="1"/>
    <col min="1050" max="1050" width="2.7109375" style="131" customWidth="1"/>
    <col min="1051" max="1051" width="12.42578125" style="131" bestFit="1" customWidth="1"/>
    <col min="1052" max="1052" width="11.85546875" style="131" bestFit="1" customWidth="1"/>
    <col min="1053" max="1056" width="15.42578125" style="131" bestFit="1" customWidth="1"/>
    <col min="1057" max="1057" width="13.7109375" style="131" bestFit="1" customWidth="1"/>
    <col min="1058" max="1058" width="13.28515625" style="131" bestFit="1" customWidth="1"/>
    <col min="1059" max="1059" width="2.7109375" style="131" customWidth="1"/>
    <col min="1060" max="1060" width="10.7109375" style="131" customWidth="1"/>
    <col min="1061" max="1061" width="11.85546875" style="131" bestFit="1" customWidth="1"/>
    <col min="1062" max="1065" width="15.42578125" style="131" bestFit="1" customWidth="1"/>
    <col min="1066" max="1066" width="13.7109375" style="131" bestFit="1" customWidth="1"/>
    <col min="1067" max="1067" width="17.7109375" style="131" bestFit="1" customWidth="1"/>
    <col min="1068" max="1282" width="9.140625" style="131"/>
    <col min="1283" max="1283" width="20.42578125" style="131" bestFit="1" customWidth="1"/>
    <col min="1284" max="1284" width="9.42578125" style="131" customWidth="1"/>
    <col min="1285" max="1285" width="8" style="131" customWidth="1"/>
    <col min="1286" max="1286" width="12.5703125" style="131" customWidth="1"/>
    <col min="1287" max="1287" width="7.140625" style="131" customWidth="1"/>
    <col min="1288" max="1288" width="54.28515625" style="131" customWidth="1"/>
    <col min="1289" max="1289" width="11.85546875" style="131" bestFit="1" customWidth="1"/>
    <col min="1290" max="1290" width="11.85546875" style="131" customWidth="1"/>
    <col min="1291" max="1294" width="15.42578125" style="131" bestFit="1" customWidth="1"/>
    <col min="1295" max="1295" width="10.5703125" style="131" bestFit="1" customWidth="1"/>
    <col min="1296" max="1296" width="13.28515625" style="131" bestFit="1" customWidth="1"/>
    <col min="1297" max="1297" width="2.7109375" style="131" customWidth="1"/>
    <col min="1298" max="1298" width="12.42578125" style="131" bestFit="1" customWidth="1"/>
    <col min="1299" max="1299" width="11.85546875" style="131" bestFit="1" customWidth="1"/>
    <col min="1300" max="1303" width="15.42578125" style="131" bestFit="1" customWidth="1"/>
    <col min="1304" max="1304" width="10.5703125" style="131" bestFit="1" customWidth="1"/>
    <col min="1305" max="1305" width="17.7109375" style="131" bestFit="1" customWidth="1"/>
    <col min="1306" max="1306" width="2.7109375" style="131" customWidth="1"/>
    <col min="1307" max="1307" width="12.42578125" style="131" bestFit="1" customWidth="1"/>
    <col min="1308" max="1308" width="11.85546875" style="131" bestFit="1" customWidth="1"/>
    <col min="1309" max="1312" width="15.42578125" style="131" bestFit="1" customWidth="1"/>
    <col min="1313" max="1313" width="13.7109375" style="131" bestFit="1" customWidth="1"/>
    <col min="1314" max="1314" width="13.28515625" style="131" bestFit="1" customWidth="1"/>
    <col min="1315" max="1315" width="2.7109375" style="131" customWidth="1"/>
    <col min="1316" max="1316" width="10.7109375" style="131" customWidth="1"/>
    <col min="1317" max="1317" width="11.85546875" style="131" bestFit="1" customWidth="1"/>
    <col min="1318" max="1321" width="15.42578125" style="131" bestFit="1" customWidth="1"/>
    <col min="1322" max="1322" width="13.7109375" style="131" bestFit="1" customWidth="1"/>
    <col min="1323" max="1323" width="17.7109375" style="131" bestFit="1" customWidth="1"/>
    <col min="1324" max="1538" width="9.140625" style="131"/>
    <col min="1539" max="1539" width="20.42578125" style="131" bestFit="1" customWidth="1"/>
    <col min="1540" max="1540" width="9.42578125" style="131" customWidth="1"/>
    <col min="1541" max="1541" width="8" style="131" customWidth="1"/>
    <col min="1542" max="1542" width="12.5703125" style="131" customWidth="1"/>
    <col min="1543" max="1543" width="7.140625" style="131" customWidth="1"/>
    <col min="1544" max="1544" width="54.28515625" style="131" customWidth="1"/>
    <col min="1545" max="1545" width="11.85546875" style="131" bestFit="1" customWidth="1"/>
    <col min="1546" max="1546" width="11.85546875" style="131" customWidth="1"/>
    <col min="1547" max="1550" width="15.42578125" style="131" bestFit="1" customWidth="1"/>
    <col min="1551" max="1551" width="10.5703125" style="131" bestFit="1" customWidth="1"/>
    <col min="1552" max="1552" width="13.28515625" style="131" bestFit="1" customWidth="1"/>
    <col min="1553" max="1553" width="2.7109375" style="131" customWidth="1"/>
    <col min="1554" max="1554" width="12.42578125" style="131" bestFit="1" customWidth="1"/>
    <col min="1555" max="1555" width="11.85546875" style="131" bestFit="1" customWidth="1"/>
    <col min="1556" max="1559" width="15.42578125" style="131" bestFit="1" customWidth="1"/>
    <col min="1560" max="1560" width="10.5703125" style="131" bestFit="1" customWidth="1"/>
    <col min="1561" max="1561" width="17.7109375" style="131" bestFit="1" customWidth="1"/>
    <col min="1562" max="1562" width="2.7109375" style="131" customWidth="1"/>
    <col min="1563" max="1563" width="12.42578125" style="131" bestFit="1" customWidth="1"/>
    <col min="1564" max="1564" width="11.85546875" style="131" bestFit="1" customWidth="1"/>
    <col min="1565" max="1568" width="15.42578125" style="131" bestFit="1" customWidth="1"/>
    <col min="1569" max="1569" width="13.7109375" style="131" bestFit="1" customWidth="1"/>
    <col min="1570" max="1570" width="13.28515625" style="131" bestFit="1" customWidth="1"/>
    <col min="1571" max="1571" width="2.7109375" style="131" customWidth="1"/>
    <col min="1572" max="1572" width="10.7109375" style="131" customWidth="1"/>
    <col min="1573" max="1573" width="11.85546875" style="131" bestFit="1" customWidth="1"/>
    <col min="1574" max="1577" width="15.42578125" style="131" bestFit="1" customWidth="1"/>
    <col min="1578" max="1578" width="13.7109375" style="131" bestFit="1" customWidth="1"/>
    <col min="1579" max="1579" width="17.7109375" style="131" bestFit="1" customWidth="1"/>
    <col min="1580" max="1794" width="9.140625" style="131"/>
    <col min="1795" max="1795" width="20.42578125" style="131" bestFit="1" customWidth="1"/>
    <col min="1796" max="1796" width="9.42578125" style="131" customWidth="1"/>
    <col min="1797" max="1797" width="8" style="131" customWidth="1"/>
    <col min="1798" max="1798" width="12.5703125" style="131" customWidth="1"/>
    <col min="1799" max="1799" width="7.140625" style="131" customWidth="1"/>
    <col min="1800" max="1800" width="54.28515625" style="131" customWidth="1"/>
    <col min="1801" max="1801" width="11.85546875" style="131" bestFit="1" customWidth="1"/>
    <col min="1802" max="1802" width="11.85546875" style="131" customWidth="1"/>
    <col min="1803" max="1806" width="15.42578125" style="131" bestFit="1" customWidth="1"/>
    <col min="1807" max="1807" width="10.5703125" style="131" bestFit="1" customWidth="1"/>
    <col min="1808" max="1808" width="13.28515625" style="131" bestFit="1" customWidth="1"/>
    <col min="1809" max="1809" width="2.7109375" style="131" customWidth="1"/>
    <col min="1810" max="1810" width="12.42578125" style="131" bestFit="1" customWidth="1"/>
    <col min="1811" max="1811" width="11.85546875" style="131" bestFit="1" customWidth="1"/>
    <col min="1812" max="1815" width="15.42578125" style="131" bestFit="1" customWidth="1"/>
    <col min="1816" max="1816" width="10.5703125" style="131" bestFit="1" customWidth="1"/>
    <col min="1817" max="1817" width="17.7109375" style="131" bestFit="1" customWidth="1"/>
    <col min="1818" max="1818" width="2.7109375" style="131" customWidth="1"/>
    <col min="1819" max="1819" width="12.42578125" style="131" bestFit="1" customWidth="1"/>
    <col min="1820" max="1820" width="11.85546875" style="131" bestFit="1" customWidth="1"/>
    <col min="1821" max="1824" width="15.42578125" style="131" bestFit="1" customWidth="1"/>
    <col min="1825" max="1825" width="13.7109375" style="131" bestFit="1" customWidth="1"/>
    <col min="1826" max="1826" width="13.28515625" style="131" bestFit="1" customWidth="1"/>
    <col min="1827" max="1827" width="2.7109375" style="131" customWidth="1"/>
    <col min="1828" max="1828" width="10.7109375" style="131" customWidth="1"/>
    <col min="1829" max="1829" width="11.85546875" style="131" bestFit="1" customWidth="1"/>
    <col min="1830" max="1833" width="15.42578125" style="131" bestFit="1" customWidth="1"/>
    <col min="1834" max="1834" width="13.7109375" style="131" bestFit="1" customWidth="1"/>
    <col min="1835" max="1835" width="17.7109375" style="131" bestFit="1" customWidth="1"/>
    <col min="1836" max="2050" width="9.140625" style="131"/>
    <col min="2051" max="2051" width="20.42578125" style="131" bestFit="1" customWidth="1"/>
    <col min="2052" max="2052" width="9.42578125" style="131" customWidth="1"/>
    <col min="2053" max="2053" width="8" style="131" customWidth="1"/>
    <col min="2054" max="2054" width="12.5703125" style="131" customWidth="1"/>
    <col min="2055" max="2055" width="7.140625" style="131" customWidth="1"/>
    <col min="2056" max="2056" width="54.28515625" style="131" customWidth="1"/>
    <col min="2057" max="2057" width="11.85546875" style="131" bestFit="1" customWidth="1"/>
    <col min="2058" max="2058" width="11.85546875" style="131" customWidth="1"/>
    <col min="2059" max="2062" width="15.42578125" style="131" bestFit="1" customWidth="1"/>
    <col min="2063" max="2063" width="10.5703125" style="131" bestFit="1" customWidth="1"/>
    <col min="2064" max="2064" width="13.28515625" style="131" bestFit="1" customWidth="1"/>
    <col min="2065" max="2065" width="2.7109375" style="131" customWidth="1"/>
    <col min="2066" max="2066" width="12.42578125" style="131" bestFit="1" customWidth="1"/>
    <col min="2067" max="2067" width="11.85546875" style="131" bestFit="1" customWidth="1"/>
    <col min="2068" max="2071" width="15.42578125" style="131" bestFit="1" customWidth="1"/>
    <col min="2072" max="2072" width="10.5703125" style="131" bestFit="1" customWidth="1"/>
    <col min="2073" max="2073" width="17.7109375" style="131" bestFit="1" customWidth="1"/>
    <col min="2074" max="2074" width="2.7109375" style="131" customWidth="1"/>
    <col min="2075" max="2075" width="12.42578125" style="131" bestFit="1" customWidth="1"/>
    <col min="2076" max="2076" width="11.85546875" style="131" bestFit="1" customWidth="1"/>
    <col min="2077" max="2080" width="15.42578125" style="131" bestFit="1" customWidth="1"/>
    <col min="2081" max="2081" width="13.7109375" style="131" bestFit="1" customWidth="1"/>
    <col min="2082" max="2082" width="13.28515625" style="131" bestFit="1" customWidth="1"/>
    <col min="2083" max="2083" width="2.7109375" style="131" customWidth="1"/>
    <col min="2084" max="2084" width="10.7109375" style="131" customWidth="1"/>
    <col min="2085" max="2085" width="11.85546875" style="131" bestFit="1" customWidth="1"/>
    <col min="2086" max="2089" width="15.42578125" style="131" bestFit="1" customWidth="1"/>
    <col min="2090" max="2090" width="13.7109375" style="131" bestFit="1" customWidth="1"/>
    <col min="2091" max="2091" width="17.7109375" style="131" bestFit="1" customWidth="1"/>
    <col min="2092" max="2306" width="9.140625" style="131"/>
    <col min="2307" max="2307" width="20.42578125" style="131" bestFit="1" customWidth="1"/>
    <col min="2308" max="2308" width="9.42578125" style="131" customWidth="1"/>
    <col min="2309" max="2309" width="8" style="131" customWidth="1"/>
    <col min="2310" max="2310" width="12.5703125" style="131" customWidth="1"/>
    <col min="2311" max="2311" width="7.140625" style="131" customWidth="1"/>
    <col min="2312" max="2312" width="54.28515625" style="131" customWidth="1"/>
    <col min="2313" max="2313" width="11.85546875" style="131" bestFit="1" customWidth="1"/>
    <col min="2314" max="2314" width="11.85546875" style="131" customWidth="1"/>
    <col min="2315" max="2318" width="15.42578125" style="131" bestFit="1" customWidth="1"/>
    <col min="2319" max="2319" width="10.5703125" style="131" bestFit="1" customWidth="1"/>
    <col min="2320" max="2320" width="13.28515625" style="131" bestFit="1" customWidth="1"/>
    <col min="2321" max="2321" width="2.7109375" style="131" customWidth="1"/>
    <col min="2322" max="2322" width="12.42578125" style="131" bestFit="1" customWidth="1"/>
    <col min="2323" max="2323" width="11.85546875" style="131" bestFit="1" customWidth="1"/>
    <col min="2324" max="2327" width="15.42578125" style="131" bestFit="1" customWidth="1"/>
    <col min="2328" max="2328" width="10.5703125" style="131" bestFit="1" customWidth="1"/>
    <col min="2329" max="2329" width="17.7109375" style="131" bestFit="1" customWidth="1"/>
    <col min="2330" max="2330" width="2.7109375" style="131" customWidth="1"/>
    <col min="2331" max="2331" width="12.42578125" style="131" bestFit="1" customWidth="1"/>
    <col min="2332" max="2332" width="11.85546875" style="131" bestFit="1" customWidth="1"/>
    <col min="2333" max="2336" width="15.42578125" style="131" bestFit="1" customWidth="1"/>
    <col min="2337" max="2337" width="13.7109375" style="131" bestFit="1" customWidth="1"/>
    <col min="2338" max="2338" width="13.28515625" style="131" bestFit="1" customWidth="1"/>
    <col min="2339" max="2339" width="2.7109375" style="131" customWidth="1"/>
    <col min="2340" max="2340" width="10.7109375" style="131" customWidth="1"/>
    <col min="2341" max="2341" width="11.85546875" style="131" bestFit="1" customWidth="1"/>
    <col min="2342" max="2345" width="15.42578125" style="131" bestFit="1" customWidth="1"/>
    <col min="2346" max="2346" width="13.7109375" style="131" bestFit="1" customWidth="1"/>
    <col min="2347" max="2347" width="17.7109375" style="131" bestFit="1" customWidth="1"/>
    <col min="2348" max="2562" width="9.140625" style="131"/>
    <col min="2563" max="2563" width="20.42578125" style="131" bestFit="1" customWidth="1"/>
    <col min="2564" max="2564" width="9.42578125" style="131" customWidth="1"/>
    <col min="2565" max="2565" width="8" style="131" customWidth="1"/>
    <col min="2566" max="2566" width="12.5703125" style="131" customWidth="1"/>
    <col min="2567" max="2567" width="7.140625" style="131" customWidth="1"/>
    <col min="2568" max="2568" width="54.28515625" style="131" customWidth="1"/>
    <col min="2569" max="2569" width="11.85546875" style="131" bestFit="1" customWidth="1"/>
    <col min="2570" max="2570" width="11.85546875" style="131" customWidth="1"/>
    <col min="2571" max="2574" width="15.42578125" style="131" bestFit="1" customWidth="1"/>
    <col min="2575" max="2575" width="10.5703125" style="131" bestFit="1" customWidth="1"/>
    <col min="2576" max="2576" width="13.28515625" style="131" bestFit="1" customWidth="1"/>
    <col min="2577" max="2577" width="2.7109375" style="131" customWidth="1"/>
    <col min="2578" max="2578" width="12.42578125" style="131" bestFit="1" customWidth="1"/>
    <col min="2579" max="2579" width="11.85546875" style="131" bestFit="1" customWidth="1"/>
    <col min="2580" max="2583" width="15.42578125" style="131" bestFit="1" customWidth="1"/>
    <col min="2584" max="2584" width="10.5703125" style="131" bestFit="1" customWidth="1"/>
    <col min="2585" max="2585" width="17.7109375" style="131" bestFit="1" customWidth="1"/>
    <col min="2586" max="2586" width="2.7109375" style="131" customWidth="1"/>
    <col min="2587" max="2587" width="12.42578125" style="131" bestFit="1" customWidth="1"/>
    <col min="2588" max="2588" width="11.85546875" style="131" bestFit="1" customWidth="1"/>
    <col min="2589" max="2592" width="15.42578125" style="131" bestFit="1" customWidth="1"/>
    <col min="2593" max="2593" width="13.7109375" style="131" bestFit="1" customWidth="1"/>
    <col min="2594" max="2594" width="13.28515625" style="131" bestFit="1" customWidth="1"/>
    <col min="2595" max="2595" width="2.7109375" style="131" customWidth="1"/>
    <col min="2596" max="2596" width="10.7109375" style="131" customWidth="1"/>
    <col min="2597" max="2597" width="11.85546875" style="131" bestFit="1" customWidth="1"/>
    <col min="2598" max="2601" width="15.42578125" style="131" bestFit="1" customWidth="1"/>
    <col min="2602" max="2602" width="13.7109375" style="131" bestFit="1" customWidth="1"/>
    <col min="2603" max="2603" width="17.7109375" style="131" bestFit="1" customWidth="1"/>
    <col min="2604" max="2818" width="9.140625" style="131"/>
    <col min="2819" max="2819" width="20.42578125" style="131" bestFit="1" customWidth="1"/>
    <col min="2820" max="2820" width="9.42578125" style="131" customWidth="1"/>
    <col min="2821" max="2821" width="8" style="131" customWidth="1"/>
    <col min="2822" max="2822" width="12.5703125" style="131" customWidth="1"/>
    <col min="2823" max="2823" width="7.140625" style="131" customWidth="1"/>
    <col min="2824" max="2824" width="54.28515625" style="131" customWidth="1"/>
    <col min="2825" max="2825" width="11.85546875" style="131" bestFit="1" customWidth="1"/>
    <col min="2826" max="2826" width="11.85546875" style="131" customWidth="1"/>
    <col min="2827" max="2830" width="15.42578125" style="131" bestFit="1" customWidth="1"/>
    <col min="2831" max="2831" width="10.5703125" style="131" bestFit="1" customWidth="1"/>
    <col min="2832" max="2832" width="13.28515625" style="131" bestFit="1" customWidth="1"/>
    <col min="2833" max="2833" width="2.7109375" style="131" customWidth="1"/>
    <col min="2834" max="2834" width="12.42578125" style="131" bestFit="1" customWidth="1"/>
    <col min="2835" max="2835" width="11.85546875" style="131" bestFit="1" customWidth="1"/>
    <col min="2836" max="2839" width="15.42578125" style="131" bestFit="1" customWidth="1"/>
    <col min="2840" max="2840" width="10.5703125" style="131" bestFit="1" customWidth="1"/>
    <col min="2841" max="2841" width="17.7109375" style="131" bestFit="1" customWidth="1"/>
    <col min="2842" max="2842" width="2.7109375" style="131" customWidth="1"/>
    <col min="2843" max="2843" width="12.42578125" style="131" bestFit="1" customWidth="1"/>
    <col min="2844" max="2844" width="11.85546875" style="131" bestFit="1" customWidth="1"/>
    <col min="2845" max="2848" width="15.42578125" style="131" bestFit="1" customWidth="1"/>
    <col min="2849" max="2849" width="13.7109375" style="131" bestFit="1" customWidth="1"/>
    <col min="2850" max="2850" width="13.28515625" style="131" bestFit="1" customWidth="1"/>
    <col min="2851" max="2851" width="2.7109375" style="131" customWidth="1"/>
    <col min="2852" max="2852" width="10.7109375" style="131" customWidth="1"/>
    <col min="2853" max="2853" width="11.85546875" style="131" bestFit="1" customWidth="1"/>
    <col min="2854" max="2857" width="15.42578125" style="131" bestFit="1" customWidth="1"/>
    <col min="2858" max="2858" width="13.7109375" style="131" bestFit="1" customWidth="1"/>
    <col min="2859" max="2859" width="17.7109375" style="131" bestFit="1" customWidth="1"/>
    <col min="2860" max="3074" width="9.140625" style="131"/>
    <col min="3075" max="3075" width="20.42578125" style="131" bestFit="1" customWidth="1"/>
    <col min="3076" max="3076" width="9.42578125" style="131" customWidth="1"/>
    <col min="3077" max="3077" width="8" style="131" customWidth="1"/>
    <col min="3078" max="3078" width="12.5703125" style="131" customWidth="1"/>
    <col min="3079" max="3079" width="7.140625" style="131" customWidth="1"/>
    <col min="3080" max="3080" width="54.28515625" style="131" customWidth="1"/>
    <col min="3081" max="3081" width="11.85546875" style="131" bestFit="1" customWidth="1"/>
    <col min="3082" max="3082" width="11.85546875" style="131" customWidth="1"/>
    <col min="3083" max="3086" width="15.42578125" style="131" bestFit="1" customWidth="1"/>
    <col min="3087" max="3087" width="10.5703125" style="131" bestFit="1" customWidth="1"/>
    <col min="3088" max="3088" width="13.28515625" style="131" bestFit="1" customWidth="1"/>
    <col min="3089" max="3089" width="2.7109375" style="131" customWidth="1"/>
    <col min="3090" max="3090" width="12.42578125" style="131" bestFit="1" customWidth="1"/>
    <col min="3091" max="3091" width="11.85546875" style="131" bestFit="1" customWidth="1"/>
    <col min="3092" max="3095" width="15.42578125" style="131" bestFit="1" customWidth="1"/>
    <col min="3096" max="3096" width="10.5703125" style="131" bestFit="1" customWidth="1"/>
    <col min="3097" max="3097" width="17.7109375" style="131" bestFit="1" customWidth="1"/>
    <col min="3098" max="3098" width="2.7109375" style="131" customWidth="1"/>
    <col min="3099" max="3099" width="12.42578125" style="131" bestFit="1" customWidth="1"/>
    <col min="3100" max="3100" width="11.85546875" style="131" bestFit="1" customWidth="1"/>
    <col min="3101" max="3104" width="15.42578125" style="131" bestFit="1" customWidth="1"/>
    <col min="3105" max="3105" width="13.7109375" style="131" bestFit="1" customWidth="1"/>
    <col min="3106" max="3106" width="13.28515625" style="131" bestFit="1" customWidth="1"/>
    <col min="3107" max="3107" width="2.7109375" style="131" customWidth="1"/>
    <col min="3108" max="3108" width="10.7109375" style="131" customWidth="1"/>
    <col min="3109" max="3109" width="11.85546875" style="131" bestFit="1" customWidth="1"/>
    <col min="3110" max="3113" width="15.42578125" style="131" bestFit="1" customWidth="1"/>
    <col min="3114" max="3114" width="13.7109375" style="131" bestFit="1" customWidth="1"/>
    <col min="3115" max="3115" width="17.7109375" style="131" bestFit="1" customWidth="1"/>
    <col min="3116" max="3330" width="9.140625" style="131"/>
    <col min="3331" max="3331" width="20.42578125" style="131" bestFit="1" customWidth="1"/>
    <col min="3332" max="3332" width="9.42578125" style="131" customWidth="1"/>
    <col min="3333" max="3333" width="8" style="131" customWidth="1"/>
    <col min="3334" max="3334" width="12.5703125" style="131" customWidth="1"/>
    <col min="3335" max="3335" width="7.140625" style="131" customWidth="1"/>
    <col min="3336" max="3336" width="54.28515625" style="131" customWidth="1"/>
    <col min="3337" max="3337" width="11.85546875" style="131" bestFit="1" customWidth="1"/>
    <col min="3338" max="3338" width="11.85546875" style="131" customWidth="1"/>
    <col min="3339" max="3342" width="15.42578125" style="131" bestFit="1" customWidth="1"/>
    <col min="3343" max="3343" width="10.5703125" style="131" bestFit="1" customWidth="1"/>
    <col min="3344" max="3344" width="13.28515625" style="131" bestFit="1" customWidth="1"/>
    <col min="3345" max="3345" width="2.7109375" style="131" customWidth="1"/>
    <col min="3346" max="3346" width="12.42578125" style="131" bestFit="1" customWidth="1"/>
    <col min="3347" max="3347" width="11.85546875" style="131" bestFit="1" customWidth="1"/>
    <col min="3348" max="3351" width="15.42578125" style="131" bestFit="1" customWidth="1"/>
    <col min="3352" max="3352" width="10.5703125" style="131" bestFit="1" customWidth="1"/>
    <col min="3353" max="3353" width="17.7109375" style="131" bestFit="1" customWidth="1"/>
    <col min="3354" max="3354" width="2.7109375" style="131" customWidth="1"/>
    <col min="3355" max="3355" width="12.42578125" style="131" bestFit="1" customWidth="1"/>
    <col min="3356" max="3356" width="11.85546875" style="131" bestFit="1" customWidth="1"/>
    <col min="3357" max="3360" width="15.42578125" style="131" bestFit="1" customWidth="1"/>
    <col min="3361" max="3361" width="13.7109375" style="131" bestFit="1" customWidth="1"/>
    <col min="3362" max="3362" width="13.28515625" style="131" bestFit="1" customWidth="1"/>
    <col min="3363" max="3363" width="2.7109375" style="131" customWidth="1"/>
    <col min="3364" max="3364" width="10.7109375" style="131" customWidth="1"/>
    <col min="3365" max="3365" width="11.85546875" style="131" bestFit="1" customWidth="1"/>
    <col min="3366" max="3369" width="15.42578125" style="131" bestFit="1" customWidth="1"/>
    <col min="3370" max="3370" width="13.7109375" style="131" bestFit="1" customWidth="1"/>
    <col min="3371" max="3371" width="17.7109375" style="131" bestFit="1" customWidth="1"/>
    <col min="3372" max="3586" width="9.140625" style="131"/>
    <col min="3587" max="3587" width="20.42578125" style="131" bestFit="1" customWidth="1"/>
    <col min="3588" max="3588" width="9.42578125" style="131" customWidth="1"/>
    <col min="3589" max="3589" width="8" style="131" customWidth="1"/>
    <col min="3590" max="3590" width="12.5703125" style="131" customWidth="1"/>
    <col min="3591" max="3591" width="7.140625" style="131" customWidth="1"/>
    <col min="3592" max="3592" width="54.28515625" style="131" customWidth="1"/>
    <col min="3593" max="3593" width="11.85546875" style="131" bestFit="1" customWidth="1"/>
    <col min="3594" max="3594" width="11.85546875" style="131" customWidth="1"/>
    <col min="3595" max="3598" width="15.42578125" style="131" bestFit="1" customWidth="1"/>
    <col min="3599" max="3599" width="10.5703125" style="131" bestFit="1" customWidth="1"/>
    <col min="3600" max="3600" width="13.28515625" style="131" bestFit="1" customWidth="1"/>
    <col min="3601" max="3601" width="2.7109375" style="131" customWidth="1"/>
    <col min="3602" max="3602" width="12.42578125" style="131" bestFit="1" customWidth="1"/>
    <col min="3603" max="3603" width="11.85546875" style="131" bestFit="1" customWidth="1"/>
    <col min="3604" max="3607" width="15.42578125" style="131" bestFit="1" customWidth="1"/>
    <col min="3608" max="3608" width="10.5703125" style="131" bestFit="1" customWidth="1"/>
    <col min="3609" max="3609" width="17.7109375" style="131" bestFit="1" customWidth="1"/>
    <col min="3610" max="3610" width="2.7109375" style="131" customWidth="1"/>
    <col min="3611" max="3611" width="12.42578125" style="131" bestFit="1" customWidth="1"/>
    <col min="3612" max="3612" width="11.85546875" style="131" bestFit="1" customWidth="1"/>
    <col min="3613" max="3616" width="15.42578125" style="131" bestFit="1" customWidth="1"/>
    <col min="3617" max="3617" width="13.7109375" style="131" bestFit="1" customWidth="1"/>
    <col min="3618" max="3618" width="13.28515625" style="131" bestFit="1" customWidth="1"/>
    <col min="3619" max="3619" width="2.7109375" style="131" customWidth="1"/>
    <col min="3620" max="3620" width="10.7109375" style="131" customWidth="1"/>
    <col min="3621" max="3621" width="11.85546875" style="131" bestFit="1" customWidth="1"/>
    <col min="3622" max="3625" width="15.42578125" style="131" bestFit="1" customWidth="1"/>
    <col min="3626" max="3626" width="13.7109375" style="131" bestFit="1" customWidth="1"/>
    <col min="3627" max="3627" width="17.7109375" style="131" bestFit="1" customWidth="1"/>
    <col min="3628" max="3842" width="9.140625" style="131"/>
    <col min="3843" max="3843" width="20.42578125" style="131" bestFit="1" customWidth="1"/>
    <col min="3844" max="3844" width="9.42578125" style="131" customWidth="1"/>
    <col min="3845" max="3845" width="8" style="131" customWidth="1"/>
    <col min="3846" max="3846" width="12.5703125" style="131" customWidth="1"/>
    <col min="3847" max="3847" width="7.140625" style="131" customWidth="1"/>
    <col min="3848" max="3848" width="54.28515625" style="131" customWidth="1"/>
    <col min="3849" max="3849" width="11.85546875" style="131" bestFit="1" customWidth="1"/>
    <col min="3850" max="3850" width="11.85546875" style="131" customWidth="1"/>
    <col min="3851" max="3854" width="15.42578125" style="131" bestFit="1" customWidth="1"/>
    <col min="3855" max="3855" width="10.5703125" style="131" bestFit="1" customWidth="1"/>
    <col min="3856" max="3856" width="13.28515625" style="131" bestFit="1" customWidth="1"/>
    <col min="3857" max="3857" width="2.7109375" style="131" customWidth="1"/>
    <col min="3858" max="3858" width="12.42578125" style="131" bestFit="1" customWidth="1"/>
    <col min="3859" max="3859" width="11.85546875" style="131" bestFit="1" customWidth="1"/>
    <col min="3860" max="3863" width="15.42578125" style="131" bestFit="1" customWidth="1"/>
    <col min="3864" max="3864" width="10.5703125" style="131" bestFit="1" customWidth="1"/>
    <col min="3865" max="3865" width="17.7109375" style="131" bestFit="1" customWidth="1"/>
    <col min="3866" max="3866" width="2.7109375" style="131" customWidth="1"/>
    <col min="3867" max="3867" width="12.42578125" style="131" bestFit="1" customWidth="1"/>
    <col min="3868" max="3868" width="11.85546875" style="131" bestFit="1" customWidth="1"/>
    <col min="3869" max="3872" width="15.42578125" style="131" bestFit="1" customWidth="1"/>
    <col min="3873" max="3873" width="13.7109375" style="131" bestFit="1" customWidth="1"/>
    <col min="3874" max="3874" width="13.28515625" style="131" bestFit="1" customWidth="1"/>
    <col min="3875" max="3875" width="2.7109375" style="131" customWidth="1"/>
    <col min="3876" max="3876" width="10.7109375" style="131" customWidth="1"/>
    <col min="3877" max="3877" width="11.85546875" style="131" bestFit="1" customWidth="1"/>
    <col min="3878" max="3881" width="15.42578125" style="131" bestFit="1" customWidth="1"/>
    <col min="3882" max="3882" width="13.7109375" style="131" bestFit="1" customWidth="1"/>
    <col min="3883" max="3883" width="17.7109375" style="131" bestFit="1" customWidth="1"/>
    <col min="3884" max="4098" width="9.140625" style="131"/>
    <col min="4099" max="4099" width="20.42578125" style="131" bestFit="1" customWidth="1"/>
    <col min="4100" max="4100" width="9.42578125" style="131" customWidth="1"/>
    <col min="4101" max="4101" width="8" style="131" customWidth="1"/>
    <col min="4102" max="4102" width="12.5703125" style="131" customWidth="1"/>
    <col min="4103" max="4103" width="7.140625" style="131" customWidth="1"/>
    <col min="4104" max="4104" width="54.28515625" style="131" customWidth="1"/>
    <col min="4105" max="4105" width="11.85546875" style="131" bestFit="1" customWidth="1"/>
    <col min="4106" max="4106" width="11.85546875" style="131" customWidth="1"/>
    <col min="4107" max="4110" width="15.42578125" style="131" bestFit="1" customWidth="1"/>
    <col min="4111" max="4111" width="10.5703125" style="131" bestFit="1" customWidth="1"/>
    <col min="4112" max="4112" width="13.28515625" style="131" bestFit="1" customWidth="1"/>
    <col min="4113" max="4113" width="2.7109375" style="131" customWidth="1"/>
    <col min="4114" max="4114" width="12.42578125" style="131" bestFit="1" customWidth="1"/>
    <col min="4115" max="4115" width="11.85546875" style="131" bestFit="1" customWidth="1"/>
    <col min="4116" max="4119" width="15.42578125" style="131" bestFit="1" customWidth="1"/>
    <col min="4120" max="4120" width="10.5703125" style="131" bestFit="1" customWidth="1"/>
    <col min="4121" max="4121" width="17.7109375" style="131" bestFit="1" customWidth="1"/>
    <col min="4122" max="4122" width="2.7109375" style="131" customWidth="1"/>
    <col min="4123" max="4123" width="12.42578125" style="131" bestFit="1" customWidth="1"/>
    <col min="4124" max="4124" width="11.85546875" style="131" bestFit="1" customWidth="1"/>
    <col min="4125" max="4128" width="15.42578125" style="131" bestFit="1" customWidth="1"/>
    <col min="4129" max="4129" width="13.7109375" style="131" bestFit="1" customWidth="1"/>
    <col min="4130" max="4130" width="13.28515625" style="131" bestFit="1" customWidth="1"/>
    <col min="4131" max="4131" width="2.7109375" style="131" customWidth="1"/>
    <col min="4132" max="4132" width="10.7109375" style="131" customWidth="1"/>
    <col min="4133" max="4133" width="11.85546875" style="131" bestFit="1" customWidth="1"/>
    <col min="4134" max="4137" width="15.42578125" style="131" bestFit="1" customWidth="1"/>
    <col min="4138" max="4138" width="13.7109375" style="131" bestFit="1" customWidth="1"/>
    <col min="4139" max="4139" width="17.7109375" style="131" bestFit="1" customWidth="1"/>
    <col min="4140" max="4354" width="9.140625" style="131"/>
    <col min="4355" max="4355" width="20.42578125" style="131" bestFit="1" customWidth="1"/>
    <col min="4356" max="4356" width="9.42578125" style="131" customWidth="1"/>
    <col min="4357" max="4357" width="8" style="131" customWidth="1"/>
    <col min="4358" max="4358" width="12.5703125" style="131" customWidth="1"/>
    <col min="4359" max="4359" width="7.140625" style="131" customWidth="1"/>
    <col min="4360" max="4360" width="54.28515625" style="131" customWidth="1"/>
    <col min="4361" max="4361" width="11.85546875" style="131" bestFit="1" customWidth="1"/>
    <col min="4362" max="4362" width="11.85546875" style="131" customWidth="1"/>
    <col min="4363" max="4366" width="15.42578125" style="131" bestFit="1" customWidth="1"/>
    <col min="4367" max="4367" width="10.5703125" style="131" bestFit="1" customWidth="1"/>
    <col min="4368" max="4368" width="13.28515625" style="131" bestFit="1" customWidth="1"/>
    <col min="4369" max="4369" width="2.7109375" style="131" customWidth="1"/>
    <col min="4370" max="4370" width="12.42578125" style="131" bestFit="1" customWidth="1"/>
    <col min="4371" max="4371" width="11.85546875" style="131" bestFit="1" customWidth="1"/>
    <col min="4372" max="4375" width="15.42578125" style="131" bestFit="1" customWidth="1"/>
    <col min="4376" max="4376" width="10.5703125" style="131" bestFit="1" customWidth="1"/>
    <col min="4377" max="4377" width="17.7109375" style="131" bestFit="1" customWidth="1"/>
    <col min="4378" max="4378" width="2.7109375" style="131" customWidth="1"/>
    <col min="4379" max="4379" width="12.42578125" style="131" bestFit="1" customWidth="1"/>
    <col min="4380" max="4380" width="11.85546875" style="131" bestFit="1" customWidth="1"/>
    <col min="4381" max="4384" width="15.42578125" style="131" bestFit="1" customWidth="1"/>
    <col min="4385" max="4385" width="13.7109375" style="131" bestFit="1" customWidth="1"/>
    <col min="4386" max="4386" width="13.28515625" style="131" bestFit="1" customWidth="1"/>
    <col min="4387" max="4387" width="2.7109375" style="131" customWidth="1"/>
    <col min="4388" max="4388" width="10.7109375" style="131" customWidth="1"/>
    <col min="4389" max="4389" width="11.85546875" style="131" bestFit="1" customWidth="1"/>
    <col min="4390" max="4393" width="15.42578125" style="131" bestFit="1" customWidth="1"/>
    <col min="4394" max="4394" width="13.7109375" style="131" bestFit="1" customWidth="1"/>
    <col min="4395" max="4395" width="17.7109375" style="131" bestFit="1" customWidth="1"/>
    <col min="4396" max="4610" width="9.140625" style="131"/>
    <col min="4611" max="4611" width="20.42578125" style="131" bestFit="1" customWidth="1"/>
    <col min="4612" max="4612" width="9.42578125" style="131" customWidth="1"/>
    <col min="4613" max="4613" width="8" style="131" customWidth="1"/>
    <col min="4614" max="4614" width="12.5703125" style="131" customWidth="1"/>
    <col min="4615" max="4615" width="7.140625" style="131" customWidth="1"/>
    <col min="4616" max="4616" width="54.28515625" style="131" customWidth="1"/>
    <col min="4617" max="4617" width="11.85546875" style="131" bestFit="1" customWidth="1"/>
    <col min="4618" max="4618" width="11.85546875" style="131" customWidth="1"/>
    <col min="4619" max="4622" width="15.42578125" style="131" bestFit="1" customWidth="1"/>
    <col min="4623" max="4623" width="10.5703125" style="131" bestFit="1" customWidth="1"/>
    <col min="4624" max="4624" width="13.28515625" style="131" bestFit="1" customWidth="1"/>
    <col min="4625" max="4625" width="2.7109375" style="131" customWidth="1"/>
    <col min="4626" max="4626" width="12.42578125" style="131" bestFit="1" customWidth="1"/>
    <col min="4627" max="4627" width="11.85546875" style="131" bestFit="1" customWidth="1"/>
    <col min="4628" max="4631" width="15.42578125" style="131" bestFit="1" customWidth="1"/>
    <col min="4632" max="4632" width="10.5703125" style="131" bestFit="1" customWidth="1"/>
    <col min="4633" max="4633" width="17.7109375" style="131" bestFit="1" customWidth="1"/>
    <col min="4634" max="4634" width="2.7109375" style="131" customWidth="1"/>
    <col min="4635" max="4635" width="12.42578125" style="131" bestFit="1" customWidth="1"/>
    <col min="4636" max="4636" width="11.85546875" style="131" bestFit="1" customWidth="1"/>
    <col min="4637" max="4640" width="15.42578125" style="131" bestFit="1" customWidth="1"/>
    <col min="4641" max="4641" width="13.7109375" style="131" bestFit="1" customWidth="1"/>
    <col min="4642" max="4642" width="13.28515625" style="131" bestFit="1" customWidth="1"/>
    <col min="4643" max="4643" width="2.7109375" style="131" customWidth="1"/>
    <col min="4644" max="4644" width="10.7109375" style="131" customWidth="1"/>
    <col min="4645" max="4645" width="11.85546875" style="131" bestFit="1" customWidth="1"/>
    <col min="4646" max="4649" width="15.42578125" style="131" bestFit="1" customWidth="1"/>
    <col min="4650" max="4650" width="13.7109375" style="131" bestFit="1" customWidth="1"/>
    <col min="4651" max="4651" width="17.7109375" style="131" bestFit="1" customWidth="1"/>
    <col min="4652" max="4866" width="9.140625" style="131"/>
    <col min="4867" max="4867" width="20.42578125" style="131" bestFit="1" customWidth="1"/>
    <col min="4868" max="4868" width="9.42578125" style="131" customWidth="1"/>
    <col min="4869" max="4869" width="8" style="131" customWidth="1"/>
    <col min="4870" max="4870" width="12.5703125" style="131" customWidth="1"/>
    <col min="4871" max="4871" width="7.140625" style="131" customWidth="1"/>
    <col min="4872" max="4872" width="54.28515625" style="131" customWidth="1"/>
    <col min="4873" max="4873" width="11.85546875" style="131" bestFit="1" customWidth="1"/>
    <col min="4874" max="4874" width="11.85546875" style="131" customWidth="1"/>
    <col min="4875" max="4878" width="15.42578125" style="131" bestFit="1" customWidth="1"/>
    <col min="4879" max="4879" width="10.5703125" style="131" bestFit="1" customWidth="1"/>
    <col min="4880" max="4880" width="13.28515625" style="131" bestFit="1" customWidth="1"/>
    <col min="4881" max="4881" width="2.7109375" style="131" customWidth="1"/>
    <col min="4882" max="4882" width="12.42578125" style="131" bestFit="1" customWidth="1"/>
    <col min="4883" max="4883" width="11.85546875" style="131" bestFit="1" customWidth="1"/>
    <col min="4884" max="4887" width="15.42578125" style="131" bestFit="1" customWidth="1"/>
    <col min="4888" max="4888" width="10.5703125" style="131" bestFit="1" customWidth="1"/>
    <col min="4889" max="4889" width="17.7109375" style="131" bestFit="1" customWidth="1"/>
    <col min="4890" max="4890" width="2.7109375" style="131" customWidth="1"/>
    <col min="4891" max="4891" width="12.42578125" style="131" bestFit="1" customWidth="1"/>
    <col min="4892" max="4892" width="11.85546875" style="131" bestFit="1" customWidth="1"/>
    <col min="4893" max="4896" width="15.42578125" style="131" bestFit="1" customWidth="1"/>
    <col min="4897" max="4897" width="13.7109375" style="131" bestFit="1" customWidth="1"/>
    <col min="4898" max="4898" width="13.28515625" style="131" bestFit="1" customWidth="1"/>
    <col min="4899" max="4899" width="2.7109375" style="131" customWidth="1"/>
    <col min="4900" max="4900" width="10.7109375" style="131" customWidth="1"/>
    <col min="4901" max="4901" width="11.85546875" style="131" bestFit="1" customWidth="1"/>
    <col min="4902" max="4905" width="15.42578125" style="131" bestFit="1" customWidth="1"/>
    <col min="4906" max="4906" width="13.7109375" style="131" bestFit="1" customWidth="1"/>
    <col min="4907" max="4907" width="17.7109375" style="131" bestFit="1" customWidth="1"/>
    <col min="4908" max="5122" width="9.140625" style="131"/>
    <col min="5123" max="5123" width="20.42578125" style="131" bestFit="1" customWidth="1"/>
    <col min="5124" max="5124" width="9.42578125" style="131" customWidth="1"/>
    <col min="5125" max="5125" width="8" style="131" customWidth="1"/>
    <col min="5126" max="5126" width="12.5703125" style="131" customWidth="1"/>
    <col min="5127" max="5127" width="7.140625" style="131" customWidth="1"/>
    <col min="5128" max="5128" width="54.28515625" style="131" customWidth="1"/>
    <col min="5129" max="5129" width="11.85546875" style="131" bestFit="1" customWidth="1"/>
    <col min="5130" max="5130" width="11.85546875" style="131" customWidth="1"/>
    <col min="5131" max="5134" width="15.42578125" style="131" bestFit="1" customWidth="1"/>
    <col min="5135" max="5135" width="10.5703125" style="131" bestFit="1" customWidth="1"/>
    <col min="5136" max="5136" width="13.28515625" style="131" bestFit="1" customWidth="1"/>
    <col min="5137" max="5137" width="2.7109375" style="131" customWidth="1"/>
    <col min="5138" max="5138" width="12.42578125" style="131" bestFit="1" customWidth="1"/>
    <col min="5139" max="5139" width="11.85546875" style="131" bestFit="1" customWidth="1"/>
    <col min="5140" max="5143" width="15.42578125" style="131" bestFit="1" customWidth="1"/>
    <col min="5144" max="5144" width="10.5703125" style="131" bestFit="1" customWidth="1"/>
    <col min="5145" max="5145" width="17.7109375" style="131" bestFit="1" customWidth="1"/>
    <col min="5146" max="5146" width="2.7109375" style="131" customWidth="1"/>
    <col min="5147" max="5147" width="12.42578125" style="131" bestFit="1" customWidth="1"/>
    <col min="5148" max="5148" width="11.85546875" style="131" bestFit="1" customWidth="1"/>
    <col min="5149" max="5152" width="15.42578125" style="131" bestFit="1" customWidth="1"/>
    <col min="5153" max="5153" width="13.7109375" style="131" bestFit="1" customWidth="1"/>
    <col min="5154" max="5154" width="13.28515625" style="131" bestFit="1" customWidth="1"/>
    <col min="5155" max="5155" width="2.7109375" style="131" customWidth="1"/>
    <col min="5156" max="5156" width="10.7109375" style="131" customWidth="1"/>
    <col min="5157" max="5157" width="11.85546875" style="131" bestFit="1" customWidth="1"/>
    <col min="5158" max="5161" width="15.42578125" style="131" bestFit="1" customWidth="1"/>
    <col min="5162" max="5162" width="13.7109375" style="131" bestFit="1" customWidth="1"/>
    <col min="5163" max="5163" width="17.7109375" style="131" bestFit="1" customWidth="1"/>
    <col min="5164" max="5378" width="9.140625" style="131"/>
    <col min="5379" max="5379" width="20.42578125" style="131" bestFit="1" customWidth="1"/>
    <col min="5380" max="5380" width="9.42578125" style="131" customWidth="1"/>
    <col min="5381" max="5381" width="8" style="131" customWidth="1"/>
    <col min="5382" max="5382" width="12.5703125" style="131" customWidth="1"/>
    <col min="5383" max="5383" width="7.140625" style="131" customWidth="1"/>
    <col min="5384" max="5384" width="54.28515625" style="131" customWidth="1"/>
    <col min="5385" max="5385" width="11.85546875" style="131" bestFit="1" customWidth="1"/>
    <col min="5386" max="5386" width="11.85546875" style="131" customWidth="1"/>
    <col min="5387" max="5390" width="15.42578125" style="131" bestFit="1" customWidth="1"/>
    <col min="5391" max="5391" width="10.5703125" style="131" bestFit="1" customWidth="1"/>
    <col min="5392" max="5392" width="13.28515625" style="131" bestFit="1" customWidth="1"/>
    <col min="5393" max="5393" width="2.7109375" style="131" customWidth="1"/>
    <col min="5394" max="5394" width="12.42578125" style="131" bestFit="1" customWidth="1"/>
    <col min="5395" max="5395" width="11.85546875" style="131" bestFit="1" customWidth="1"/>
    <col min="5396" max="5399" width="15.42578125" style="131" bestFit="1" customWidth="1"/>
    <col min="5400" max="5400" width="10.5703125" style="131" bestFit="1" customWidth="1"/>
    <col min="5401" max="5401" width="17.7109375" style="131" bestFit="1" customWidth="1"/>
    <col min="5402" max="5402" width="2.7109375" style="131" customWidth="1"/>
    <col min="5403" max="5403" width="12.42578125" style="131" bestFit="1" customWidth="1"/>
    <col min="5404" max="5404" width="11.85546875" style="131" bestFit="1" customWidth="1"/>
    <col min="5405" max="5408" width="15.42578125" style="131" bestFit="1" customWidth="1"/>
    <col min="5409" max="5409" width="13.7109375" style="131" bestFit="1" customWidth="1"/>
    <col min="5410" max="5410" width="13.28515625" style="131" bestFit="1" customWidth="1"/>
    <col min="5411" max="5411" width="2.7109375" style="131" customWidth="1"/>
    <col min="5412" max="5412" width="10.7109375" style="131" customWidth="1"/>
    <col min="5413" max="5413" width="11.85546875" style="131" bestFit="1" customWidth="1"/>
    <col min="5414" max="5417" width="15.42578125" style="131" bestFit="1" customWidth="1"/>
    <col min="5418" max="5418" width="13.7109375" style="131" bestFit="1" customWidth="1"/>
    <col min="5419" max="5419" width="17.7109375" style="131" bestFit="1" customWidth="1"/>
    <col min="5420" max="5634" width="9.140625" style="131"/>
    <col min="5635" max="5635" width="20.42578125" style="131" bestFit="1" customWidth="1"/>
    <col min="5636" max="5636" width="9.42578125" style="131" customWidth="1"/>
    <col min="5637" max="5637" width="8" style="131" customWidth="1"/>
    <col min="5638" max="5638" width="12.5703125" style="131" customWidth="1"/>
    <col min="5639" max="5639" width="7.140625" style="131" customWidth="1"/>
    <col min="5640" max="5640" width="54.28515625" style="131" customWidth="1"/>
    <col min="5641" max="5641" width="11.85546875" style="131" bestFit="1" customWidth="1"/>
    <col min="5642" max="5642" width="11.85546875" style="131" customWidth="1"/>
    <col min="5643" max="5646" width="15.42578125" style="131" bestFit="1" customWidth="1"/>
    <col min="5647" max="5647" width="10.5703125" style="131" bestFit="1" customWidth="1"/>
    <col min="5648" max="5648" width="13.28515625" style="131" bestFit="1" customWidth="1"/>
    <col min="5649" max="5649" width="2.7109375" style="131" customWidth="1"/>
    <col min="5650" max="5650" width="12.42578125" style="131" bestFit="1" customWidth="1"/>
    <col min="5651" max="5651" width="11.85546875" style="131" bestFit="1" customWidth="1"/>
    <col min="5652" max="5655" width="15.42578125" style="131" bestFit="1" customWidth="1"/>
    <col min="5656" max="5656" width="10.5703125" style="131" bestFit="1" customWidth="1"/>
    <col min="5657" max="5657" width="17.7109375" style="131" bestFit="1" customWidth="1"/>
    <col min="5658" max="5658" width="2.7109375" style="131" customWidth="1"/>
    <col min="5659" max="5659" width="12.42578125" style="131" bestFit="1" customWidth="1"/>
    <col min="5660" max="5660" width="11.85546875" style="131" bestFit="1" customWidth="1"/>
    <col min="5661" max="5664" width="15.42578125" style="131" bestFit="1" customWidth="1"/>
    <col min="5665" max="5665" width="13.7109375" style="131" bestFit="1" customWidth="1"/>
    <col min="5666" max="5666" width="13.28515625" style="131" bestFit="1" customWidth="1"/>
    <col min="5667" max="5667" width="2.7109375" style="131" customWidth="1"/>
    <col min="5668" max="5668" width="10.7109375" style="131" customWidth="1"/>
    <col min="5669" max="5669" width="11.85546875" style="131" bestFit="1" customWidth="1"/>
    <col min="5670" max="5673" width="15.42578125" style="131" bestFit="1" customWidth="1"/>
    <col min="5674" max="5674" width="13.7109375" style="131" bestFit="1" customWidth="1"/>
    <col min="5675" max="5675" width="17.7109375" style="131" bestFit="1" customWidth="1"/>
    <col min="5676" max="5890" width="9.140625" style="131"/>
    <col min="5891" max="5891" width="20.42578125" style="131" bestFit="1" customWidth="1"/>
    <col min="5892" max="5892" width="9.42578125" style="131" customWidth="1"/>
    <col min="5893" max="5893" width="8" style="131" customWidth="1"/>
    <col min="5894" max="5894" width="12.5703125" style="131" customWidth="1"/>
    <col min="5895" max="5895" width="7.140625" style="131" customWidth="1"/>
    <col min="5896" max="5896" width="54.28515625" style="131" customWidth="1"/>
    <col min="5897" max="5897" width="11.85546875" style="131" bestFit="1" customWidth="1"/>
    <col min="5898" max="5898" width="11.85546875" style="131" customWidth="1"/>
    <col min="5899" max="5902" width="15.42578125" style="131" bestFit="1" customWidth="1"/>
    <col min="5903" max="5903" width="10.5703125" style="131" bestFit="1" customWidth="1"/>
    <col min="5904" max="5904" width="13.28515625" style="131" bestFit="1" customWidth="1"/>
    <col min="5905" max="5905" width="2.7109375" style="131" customWidth="1"/>
    <col min="5906" max="5906" width="12.42578125" style="131" bestFit="1" customWidth="1"/>
    <col min="5907" max="5907" width="11.85546875" style="131" bestFit="1" customWidth="1"/>
    <col min="5908" max="5911" width="15.42578125" style="131" bestFit="1" customWidth="1"/>
    <col min="5912" max="5912" width="10.5703125" style="131" bestFit="1" customWidth="1"/>
    <col min="5913" max="5913" width="17.7109375" style="131" bestFit="1" customWidth="1"/>
    <col min="5914" max="5914" width="2.7109375" style="131" customWidth="1"/>
    <col min="5915" max="5915" width="12.42578125" style="131" bestFit="1" customWidth="1"/>
    <col min="5916" max="5916" width="11.85546875" style="131" bestFit="1" customWidth="1"/>
    <col min="5917" max="5920" width="15.42578125" style="131" bestFit="1" customWidth="1"/>
    <col min="5921" max="5921" width="13.7109375" style="131" bestFit="1" customWidth="1"/>
    <col min="5922" max="5922" width="13.28515625" style="131" bestFit="1" customWidth="1"/>
    <col min="5923" max="5923" width="2.7109375" style="131" customWidth="1"/>
    <col min="5924" max="5924" width="10.7109375" style="131" customWidth="1"/>
    <col min="5925" max="5925" width="11.85546875" style="131" bestFit="1" customWidth="1"/>
    <col min="5926" max="5929" width="15.42578125" style="131" bestFit="1" customWidth="1"/>
    <col min="5930" max="5930" width="13.7109375" style="131" bestFit="1" customWidth="1"/>
    <col min="5931" max="5931" width="17.7109375" style="131" bestFit="1" customWidth="1"/>
    <col min="5932" max="6146" width="9.140625" style="131"/>
    <col min="6147" max="6147" width="20.42578125" style="131" bestFit="1" customWidth="1"/>
    <col min="6148" max="6148" width="9.42578125" style="131" customWidth="1"/>
    <col min="6149" max="6149" width="8" style="131" customWidth="1"/>
    <col min="6150" max="6150" width="12.5703125" style="131" customWidth="1"/>
    <col min="6151" max="6151" width="7.140625" style="131" customWidth="1"/>
    <col min="6152" max="6152" width="54.28515625" style="131" customWidth="1"/>
    <col min="6153" max="6153" width="11.85546875" style="131" bestFit="1" customWidth="1"/>
    <col min="6154" max="6154" width="11.85546875" style="131" customWidth="1"/>
    <col min="6155" max="6158" width="15.42578125" style="131" bestFit="1" customWidth="1"/>
    <col min="6159" max="6159" width="10.5703125" style="131" bestFit="1" customWidth="1"/>
    <col min="6160" max="6160" width="13.28515625" style="131" bestFit="1" customWidth="1"/>
    <col min="6161" max="6161" width="2.7109375" style="131" customWidth="1"/>
    <col min="6162" max="6162" width="12.42578125" style="131" bestFit="1" customWidth="1"/>
    <col min="6163" max="6163" width="11.85546875" style="131" bestFit="1" customWidth="1"/>
    <col min="6164" max="6167" width="15.42578125" style="131" bestFit="1" customWidth="1"/>
    <col min="6168" max="6168" width="10.5703125" style="131" bestFit="1" customWidth="1"/>
    <col min="6169" max="6169" width="17.7109375" style="131" bestFit="1" customWidth="1"/>
    <col min="6170" max="6170" width="2.7109375" style="131" customWidth="1"/>
    <col min="6171" max="6171" width="12.42578125" style="131" bestFit="1" customWidth="1"/>
    <col min="6172" max="6172" width="11.85546875" style="131" bestFit="1" customWidth="1"/>
    <col min="6173" max="6176" width="15.42578125" style="131" bestFit="1" customWidth="1"/>
    <col min="6177" max="6177" width="13.7109375" style="131" bestFit="1" customWidth="1"/>
    <col min="6178" max="6178" width="13.28515625" style="131" bestFit="1" customWidth="1"/>
    <col min="6179" max="6179" width="2.7109375" style="131" customWidth="1"/>
    <col min="6180" max="6180" width="10.7109375" style="131" customWidth="1"/>
    <col min="6181" max="6181" width="11.85546875" style="131" bestFit="1" customWidth="1"/>
    <col min="6182" max="6185" width="15.42578125" style="131" bestFit="1" customWidth="1"/>
    <col min="6186" max="6186" width="13.7109375" style="131" bestFit="1" customWidth="1"/>
    <col min="6187" max="6187" width="17.7109375" style="131" bestFit="1" customWidth="1"/>
    <col min="6188" max="6402" width="9.140625" style="131"/>
    <col min="6403" max="6403" width="20.42578125" style="131" bestFit="1" customWidth="1"/>
    <col min="6404" max="6404" width="9.42578125" style="131" customWidth="1"/>
    <col min="6405" max="6405" width="8" style="131" customWidth="1"/>
    <col min="6406" max="6406" width="12.5703125" style="131" customWidth="1"/>
    <col min="6407" max="6407" width="7.140625" style="131" customWidth="1"/>
    <col min="6408" max="6408" width="54.28515625" style="131" customWidth="1"/>
    <col min="6409" max="6409" width="11.85546875" style="131" bestFit="1" customWidth="1"/>
    <col min="6410" max="6410" width="11.85546875" style="131" customWidth="1"/>
    <col min="6411" max="6414" width="15.42578125" style="131" bestFit="1" customWidth="1"/>
    <col min="6415" max="6415" width="10.5703125" style="131" bestFit="1" customWidth="1"/>
    <col min="6416" max="6416" width="13.28515625" style="131" bestFit="1" customWidth="1"/>
    <col min="6417" max="6417" width="2.7109375" style="131" customWidth="1"/>
    <col min="6418" max="6418" width="12.42578125" style="131" bestFit="1" customWidth="1"/>
    <col min="6419" max="6419" width="11.85546875" style="131" bestFit="1" customWidth="1"/>
    <col min="6420" max="6423" width="15.42578125" style="131" bestFit="1" customWidth="1"/>
    <col min="6424" max="6424" width="10.5703125" style="131" bestFit="1" customWidth="1"/>
    <col min="6425" max="6425" width="17.7109375" style="131" bestFit="1" customWidth="1"/>
    <col min="6426" max="6426" width="2.7109375" style="131" customWidth="1"/>
    <col min="6427" max="6427" width="12.42578125" style="131" bestFit="1" customWidth="1"/>
    <col min="6428" max="6428" width="11.85546875" style="131" bestFit="1" customWidth="1"/>
    <col min="6429" max="6432" width="15.42578125" style="131" bestFit="1" customWidth="1"/>
    <col min="6433" max="6433" width="13.7109375" style="131" bestFit="1" customWidth="1"/>
    <col min="6434" max="6434" width="13.28515625" style="131" bestFit="1" customWidth="1"/>
    <col min="6435" max="6435" width="2.7109375" style="131" customWidth="1"/>
    <col min="6436" max="6436" width="10.7109375" style="131" customWidth="1"/>
    <col min="6437" max="6437" width="11.85546875" style="131" bestFit="1" customWidth="1"/>
    <col min="6438" max="6441" width="15.42578125" style="131" bestFit="1" customWidth="1"/>
    <col min="6442" max="6442" width="13.7109375" style="131" bestFit="1" customWidth="1"/>
    <col min="6443" max="6443" width="17.7109375" style="131" bestFit="1" customWidth="1"/>
    <col min="6444" max="6658" width="9.140625" style="131"/>
    <col min="6659" max="6659" width="20.42578125" style="131" bestFit="1" customWidth="1"/>
    <col min="6660" max="6660" width="9.42578125" style="131" customWidth="1"/>
    <col min="6661" max="6661" width="8" style="131" customWidth="1"/>
    <col min="6662" max="6662" width="12.5703125" style="131" customWidth="1"/>
    <col min="6663" max="6663" width="7.140625" style="131" customWidth="1"/>
    <col min="6664" max="6664" width="54.28515625" style="131" customWidth="1"/>
    <col min="6665" max="6665" width="11.85546875" style="131" bestFit="1" customWidth="1"/>
    <col min="6666" max="6666" width="11.85546875" style="131" customWidth="1"/>
    <col min="6667" max="6670" width="15.42578125" style="131" bestFit="1" customWidth="1"/>
    <col min="6671" max="6671" width="10.5703125" style="131" bestFit="1" customWidth="1"/>
    <col min="6672" max="6672" width="13.28515625" style="131" bestFit="1" customWidth="1"/>
    <col min="6673" max="6673" width="2.7109375" style="131" customWidth="1"/>
    <col min="6674" max="6674" width="12.42578125" style="131" bestFit="1" customWidth="1"/>
    <col min="6675" max="6675" width="11.85546875" style="131" bestFit="1" customWidth="1"/>
    <col min="6676" max="6679" width="15.42578125" style="131" bestFit="1" customWidth="1"/>
    <col min="6680" max="6680" width="10.5703125" style="131" bestFit="1" customWidth="1"/>
    <col min="6681" max="6681" width="17.7109375" style="131" bestFit="1" customWidth="1"/>
    <col min="6682" max="6682" width="2.7109375" style="131" customWidth="1"/>
    <col min="6683" max="6683" width="12.42578125" style="131" bestFit="1" customWidth="1"/>
    <col min="6684" max="6684" width="11.85546875" style="131" bestFit="1" customWidth="1"/>
    <col min="6685" max="6688" width="15.42578125" style="131" bestFit="1" customWidth="1"/>
    <col min="6689" max="6689" width="13.7109375" style="131" bestFit="1" customWidth="1"/>
    <col min="6690" max="6690" width="13.28515625" style="131" bestFit="1" customWidth="1"/>
    <col min="6691" max="6691" width="2.7109375" style="131" customWidth="1"/>
    <col min="6692" max="6692" width="10.7109375" style="131" customWidth="1"/>
    <col min="6693" max="6693" width="11.85546875" style="131" bestFit="1" customWidth="1"/>
    <col min="6694" max="6697" width="15.42578125" style="131" bestFit="1" customWidth="1"/>
    <col min="6698" max="6698" width="13.7109375" style="131" bestFit="1" customWidth="1"/>
    <col min="6699" max="6699" width="17.7109375" style="131" bestFit="1" customWidth="1"/>
    <col min="6700" max="6914" width="9.140625" style="131"/>
    <col min="6915" max="6915" width="20.42578125" style="131" bestFit="1" customWidth="1"/>
    <col min="6916" max="6916" width="9.42578125" style="131" customWidth="1"/>
    <col min="6917" max="6917" width="8" style="131" customWidth="1"/>
    <col min="6918" max="6918" width="12.5703125" style="131" customWidth="1"/>
    <col min="6919" max="6919" width="7.140625" style="131" customWidth="1"/>
    <col min="6920" max="6920" width="54.28515625" style="131" customWidth="1"/>
    <col min="6921" max="6921" width="11.85546875" style="131" bestFit="1" customWidth="1"/>
    <col min="6922" max="6922" width="11.85546875" style="131" customWidth="1"/>
    <col min="6923" max="6926" width="15.42578125" style="131" bestFit="1" customWidth="1"/>
    <col min="6927" max="6927" width="10.5703125" style="131" bestFit="1" customWidth="1"/>
    <col min="6928" max="6928" width="13.28515625" style="131" bestFit="1" customWidth="1"/>
    <col min="6929" max="6929" width="2.7109375" style="131" customWidth="1"/>
    <col min="6930" max="6930" width="12.42578125" style="131" bestFit="1" customWidth="1"/>
    <col min="6931" max="6931" width="11.85546875" style="131" bestFit="1" customWidth="1"/>
    <col min="6932" max="6935" width="15.42578125" style="131" bestFit="1" customWidth="1"/>
    <col min="6936" max="6936" width="10.5703125" style="131" bestFit="1" customWidth="1"/>
    <col min="6937" max="6937" width="17.7109375" style="131" bestFit="1" customWidth="1"/>
    <col min="6938" max="6938" width="2.7109375" style="131" customWidth="1"/>
    <col min="6939" max="6939" width="12.42578125" style="131" bestFit="1" customWidth="1"/>
    <col min="6940" max="6940" width="11.85546875" style="131" bestFit="1" customWidth="1"/>
    <col min="6941" max="6944" width="15.42578125" style="131" bestFit="1" customWidth="1"/>
    <col min="6945" max="6945" width="13.7109375" style="131" bestFit="1" customWidth="1"/>
    <col min="6946" max="6946" width="13.28515625" style="131" bestFit="1" customWidth="1"/>
    <col min="6947" max="6947" width="2.7109375" style="131" customWidth="1"/>
    <col min="6948" max="6948" width="10.7109375" style="131" customWidth="1"/>
    <col min="6949" max="6949" width="11.85546875" style="131" bestFit="1" customWidth="1"/>
    <col min="6950" max="6953" width="15.42578125" style="131" bestFit="1" customWidth="1"/>
    <col min="6954" max="6954" width="13.7109375" style="131" bestFit="1" customWidth="1"/>
    <col min="6955" max="6955" width="17.7109375" style="131" bestFit="1" customWidth="1"/>
    <col min="6956" max="7170" width="9.140625" style="131"/>
    <col min="7171" max="7171" width="20.42578125" style="131" bestFit="1" customWidth="1"/>
    <col min="7172" max="7172" width="9.42578125" style="131" customWidth="1"/>
    <col min="7173" max="7173" width="8" style="131" customWidth="1"/>
    <col min="7174" max="7174" width="12.5703125" style="131" customWidth="1"/>
    <col min="7175" max="7175" width="7.140625" style="131" customWidth="1"/>
    <col min="7176" max="7176" width="54.28515625" style="131" customWidth="1"/>
    <col min="7177" max="7177" width="11.85546875" style="131" bestFit="1" customWidth="1"/>
    <col min="7178" max="7178" width="11.85546875" style="131" customWidth="1"/>
    <col min="7179" max="7182" width="15.42578125" style="131" bestFit="1" customWidth="1"/>
    <col min="7183" max="7183" width="10.5703125" style="131" bestFit="1" customWidth="1"/>
    <col min="7184" max="7184" width="13.28515625" style="131" bestFit="1" customWidth="1"/>
    <col min="7185" max="7185" width="2.7109375" style="131" customWidth="1"/>
    <col min="7186" max="7186" width="12.42578125" style="131" bestFit="1" customWidth="1"/>
    <col min="7187" max="7187" width="11.85546875" style="131" bestFit="1" customWidth="1"/>
    <col min="7188" max="7191" width="15.42578125" style="131" bestFit="1" customWidth="1"/>
    <col min="7192" max="7192" width="10.5703125" style="131" bestFit="1" customWidth="1"/>
    <col min="7193" max="7193" width="17.7109375" style="131" bestFit="1" customWidth="1"/>
    <col min="7194" max="7194" width="2.7109375" style="131" customWidth="1"/>
    <col min="7195" max="7195" width="12.42578125" style="131" bestFit="1" customWidth="1"/>
    <col min="7196" max="7196" width="11.85546875" style="131" bestFit="1" customWidth="1"/>
    <col min="7197" max="7200" width="15.42578125" style="131" bestFit="1" customWidth="1"/>
    <col min="7201" max="7201" width="13.7109375" style="131" bestFit="1" customWidth="1"/>
    <col min="7202" max="7202" width="13.28515625" style="131" bestFit="1" customWidth="1"/>
    <col min="7203" max="7203" width="2.7109375" style="131" customWidth="1"/>
    <col min="7204" max="7204" width="10.7109375" style="131" customWidth="1"/>
    <col min="7205" max="7205" width="11.85546875" style="131" bestFit="1" customWidth="1"/>
    <col min="7206" max="7209" width="15.42578125" style="131" bestFit="1" customWidth="1"/>
    <col min="7210" max="7210" width="13.7109375" style="131" bestFit="1" customWidth="1"/>
    <col min="7211" max="7211" width="17.7109375" style="131" bestFit="1" customWidth="1"/>
    <col min="7212" max="7426" width="9.140625" style="131"/>
    <col min="7427" max="7427" width="20.42578125" style="131" bestFit="1" customWidth="1"/>
    <col min="7428" max="7428" width="9.42578125" style="131" customWidth="1"/>
    <col min="7429" max="7429" width="8" style="131" customWidth="1"/>
    <col min="7430" max="7430" width="12.5703125" style="131" customWidth="1"/>
    <col min="7431" max="7431" width="7.140625" style="131" customWidth="1"/>
    <col min="7432" max="7432" width="54.28515625" style="131" customWidth="1"/>
    <col min="7433" max="7433" width="11.85546875" style="131" bestFit="1" customWidth="1"/>
    <col min="7434" max="7434" width="11.85546875" style="131" customWidth="1"/>
    <col min="7435" max="7438" width="15.42578125" style="131" bestFit="1" customWidth="1"/>
    <col min="7439" max="7439" width="10.5703125" style="131" bestFit="1" customWidth="1"/>
    <col min="7440" max="7440" width="13.28515625" style="131" bestFit="1" customWidth="1"/>
    <col min="7441" max="7441" width="2.7109375" style="131" customWidth="1"/>
    <col min="7442" max="7442" width="12.42578125" style="131" bestFit="1" customWidth="1"/>
    <col min="7443" max="7443" width="11.85546875" style="131" bestFit="1" customWidth="1"/>
    <col min="7444" max="7447" width="15.42578125" style="131" bestFit="1" customWidth="1"/>
    <col min="7448" max="7448" width="10.5703125" style="131" bestFit="1" customWidth="1"/>
    <col min="7449" max="7449" width="17.7109375" style="131" bestFit="1" customWidth="1"/>
    <col min="7450" max="7450" width="2.7109375" style="131" customWidth="1"/>
    <col min="7451" max="7451" width="12.42578125" style="131" bestFit="1" customWidth="1"/>
    <col min="7452" max="7452" width="11.85546875" style="131" bestFit="1" customWidth="1"/>
    <col min="7453" max="7456" width="15.42578125" style="131" bestFit="1" customWidth="1"/>
    <col min="7457" max="7457" width="13.7109375" style="131" bestFit="1" customWidth="1"/>
    <col min="7458" max="7458" width="13.28515625" style="131" bestFit="1" customWidth="1"/>
    <col min="7459" max="7459" width="2.7109375" style="131" customWidth="1"/>
    <col min="7460" max="7460" width="10.7109375" style="131" customWidth="1"/>
    <col min="7461" max="7461" width="11.85546875" style="131" bestFit="1" customWidth="1"/>
    <col min="7462" max="7465" width="15.42578125" style="131" bestFit="1" customWidth="1"/>
    <col min="7466" max="7466" width="13.7109375" style="131" bestFit="1" customWidth="1"/>
    <col min="7467" max="7467" width="17.7109375" style="131" bestFit="1" customWidth="1"/>
    <col min="7468" max="7682" width="9.140625" style="131"/>
    <col min="7683" max="7683" width="20.42578125" style="131" bestFit="1" customWidth="1"/>
    <col min="7684" max="7684" width="9.42578125" style="131" customWidth="1"/>
    <col min="7685" max="7685" width="8" style="131" customWidth="1"/>
    <col min="7686" max="7686" width="12.5703125" style="131" customWidth="1"/>
    <col min="7687" max="7687" width="7.140625" style="131" customWidth="1"/>
    <col min="7688" max="7688" width="54.28515625" style="131" customWidth="1"/>
    <col min="7689" max="7689" width="11.85546875" style="131" bestFit="1" customWidth="1"/>
    <col min="7690" max="7690" width="11.85546875" style="131" customWidth="1"/>
    <col min="7691" max="7694" width="15.42578125" style="131" bestFit="1" customWidth="1"/>
    <col min="7695" max="7695" width="10.5703125" style="131" bestFit="1" customWidth="1"/>
    <col min="7696" max="7696" width="13.28515625" style="131" bestFit="1" customWidth="1"/>
    <col min="7697" max="7697" width="2.7109375" style="131" customWidth="1"/>
    <col min="7698" max="7698" width="12.42578125" style="131" bestFit="1" customWidth="1"/>
    <col min="7699" max="7699" width="11.85546875" style="131" bestFit="1" customWidth="1"/>
    <col min="7700" max="7703" width="15.42578125" style="131" bestFit="1" customWidth="1"/>
    <col min="7704" max="7704" width="10.5703125" style="131" bestFit="1" customWidth="1"/>
    <col min="7705" max="7705" width="17.7109375" style="131" bestFit="1" customWidth="1"/>
    <col min="7706" max="7706" width="2.7109375" style="131" customWidth="1"/>
    <col min="7707" max="7707" width="12.42578125" style="131" bestFit="1" customWidth="1"/>
    <col min="7708" max="7708" width="11.85546875" style="131" bestFit="1" customWidth="1"/>
    <col min="7709" max="7712" width="15.42578125" style="131" bestFit="1" customWidth="1"/>
    <col min="7713" max="7713" width="13.7109375" style="131" bestFit="1" customWidth="1"/>
    <col min="7714" max="7714" width="13.28515625" style="131" bestFit="1" customWidth="1"/>
    <col min="7715" max="7715" width="2.7109375" style="131" customWidth="1"/>
    <col min="7716" max="7716" width="10.7109375" style="131" customWidth="1"/>
    <col min="7717" max="7717" width="11.85546875" style="131" bestFit="1" customWidth="1"/>
    <col min="7718" max="7721" width="15.42578125" style="131" bestFit="1" customWidth="1"/>
    <col min="7722" max="7722" width="13.7109375" style="131" bestFit="1" customWidth="1"/>
    <col min="7723" max="7723" width="17.7109375" style="131" bestFit="1" customWidth="1"/>
    <col min="7724" max="7938" width="9.140625" style="131"/>
    <col min="7939" max="7939" width="20.42578125" style="131" bestFit="1" customWidth="1"/>
    <col min="7940" max="7940" width="9.42578125" style="131" customWidth="1"/>
    <col min="7941" max="7941" width="8" style="131" customWidth="1"/>
    <col min="7942" max="7942" width="12.5703125" style="131" customWidth="1"/>
    <col min="7943" max="7943" width="7.140625" style="131" customWidth="1"/>
    <col min="7944" max="7944" width="54.28515625" style="131" customWidth="1"/>
    <col min="7945" max="7945" width="11.85546875" style="131" bestFit="1" customWidth="1"/>
    <col min="7946" max="7946" width="11.85546875" style="131" customWidth="1"/>
    <col min="7947" max="7950" width="15.42578125" style="131" bestFit="1" customWidth="1"/>
    <col min="7951" max="7951" width="10.5703125" style="131" bestFit="1" customWidth="1"/>
    <col min="7952" max="7952" width="13.28515625" style="131" bestFit="1" customWidth="1"/>
    <col min="7953" max="7953" width="2.7109375" style="131" customWidth="1"/>
    <col min="7954" max="7954" width="12.42578125" style="131" bestFit="1" customWidth="1"/>
    <col min="7955" max="7955" width="11.85546875" style="131" bestFit="1" customWidth="1"/>
    <col min="7956" max="7959" width="15.42578125" style="131" bestFit="1" customWidth="1"/>
    <col min="7960" max="7960" width="10.5703125" style="131" bestFit="1" customWidth="1"/>
    <col min="7961" max="7961" width="17.7109375" style="131" bestFit="1" customWidth="1"/>
    <col min="7962" max="7962" width="2.7109375" style="131" customWidth="1"/>
    <col min="7963" max="7963" width="12.42578125" style="131" bestFit="1" customWidth="1"/>
    <col min="7964" max="7964" width="11.85546875" style="131" bestFit="1" customWidth="1"/>
    <col min="7965" max="7968" width="15.42578125" style="131" bestFit="1" customWidth="1"/>
    <col min="7969" max="7969" width="13.7109375" style="131" bestFit="1" customWidth="1"/>
    <col min="7970" max="7970" width="13.28515625" style="131" bestFit="1" customWidth="1"/>
    <col min="7971" max="7971" width="2.7109375" style="131" customWidth="1"/>
    <col min="7972" max="7972" width="10.7109375" style="131" customWidth="1"/>
    <col min="7973" max="7973" width="11.85546875" style="131" bestFit="1" customWidth="1"/>
    <col min="7974" max="7977" width="15.42578125" style="131" bestFit="1" customWidth="1"/>
    <col min="7978" max="7978" width="13.7109375" style="131" bestFit="1" customWidth="1"/>
    <col min="7979" max="7979" width="17.7109375" style="131" bestFit="1" customWidth="1"/>
    <col min="7980" max="8194" width="9.140625" style="131"/>
    <col min="8195" max="8195" width="20.42578125" style="131" bestFit="1" customWidth="1"/>
    <col min="8196" max="8196" width="9.42578125" style="131" customWidth="1"/>
    <col min="8197" max="8197" width="8" style="131" customWidth="1"/>
    <col min="8198" max="8198" width="12.5703125" style="131" customWidth="1"/>
    <col min="8199" max="8199" width="7.140625" style="131" customWidth="1"/>
    <col min="8200" max="8200" width="54.28515625" style="131" customWidth="1"/>
    <col min="8201" max="8201" width="11.85546875" style="131" bestFit="1" customWidth="1"/>
    <col min="8202" max="8202" width="11.85546875" style="131" customWidth="1"/>
    <col min="8203" max="8206" width="15.42578125" style="131" bestFit="1" customWidth="1"/>
    <col min="8207" max="8207" width="10.5703125" style="131" bestFit="1" customWidth="1"/>
    <col min="8208" max="8208" width="13.28515625" style="131" bestFit="1" customWidth="1"/>
    <col min="8209" max="8209" width="2.7109375" style="131" customWidth="1"/>
    <col min="8210" max="8210" width="12.42578125" style="131" bestFit="1" customWidth="1"/>
    <col min="8211" max="8211" width="11.85546875" style="131" bestFit="1" customWidth="1"/>
    <col min="8212" max="8215" width="15.42578125" style="131" bestFit="1" customWidth="1"/>
    <col min="8216" max="8216" width="10.5703125" style="131" bestFit="1" customWidth="1"/>
    <col min="8217" max="8217" width="17.7109375" style="131" bestFit="1" customWidth="1"/>
    <col min="8218" max="8218" width="2.7109375" style="131" customWidth="1"/>
    <col min="8219" max="8219" width="12.42578125" style="131" bestFit="1" customWidth="1"/>
    <col min="8220" max="8220" width="11.85546875" style="131" bestFit="1" customWidth="1"/>
    <col min="8221" max="8224" width="15.42578125" style="131" bestFit="1" customWidth="1"/>
    <col min="8225" max="8225" width="13.7109375" style="131" bestFit="1" customWidth="1"/>
    <col min="8226" max="8226" width="13.28515625" style="131" bestFit="1" customWidth="1"/>
    <col min="8227" max="8227" width="2.7109375" style="131" customWidth="1"/>
    <col min="8228" max="8228" width="10.7109375" style="131" customWidth="1"/>
    <col min="8229" max="8229" width="11.85546875" style="131" bestFit="1" customWidth="1"/>
    <col min="8230" max="8233" width="15.42578125" style="131" bestFit="1" customWidth="1"/>
    <col min="8234" max="8234" width="13.7109375" style="131" bestFit="1" customWidth="1"/>
    <col min="8235" max="8235" width="17.7109375" style="131" bestFit="1" customWidth="1"/>
    <col min="8236" max="8450" width="9.140625" style="131"/>
    <col min="8451" max="8451" width="20.42578125" style="131" bestFit="1" customWidth="1"/>
    <col min="8452" max="8452" width="9.42578125" style="131" customWidth="1"/>
    <col min="8453" max="8453" width="8" style="131" customWidth="1"/>
    <col min="8454" max="8454" width="12.5703125" style="131" customWidth="1"/>
    <col min="8455" max="8455" width="7.140625" style="131" customWidth="1"/>
    <col min="8456" max="8456" width="54.28515625" style="131" customWidth="1"/>
    <col min="8457" max="8457" width="11.85546875" style="131" bestFit="1" customWidth="1"/>
    <col min="8458" max="8458" width="11.85546875" style="131" customWidth="1"/>
    <col min="8459" max="8462" width="15.42578125" style="131" bestFit="1" customWidth="1"/>
    <col min="8463" max="8463" width="10.5703125" style="131" bestFit="1" customWidth="1"/>
    <col min="8464" max="8464" width="13.28515625" style="131" bestFit="1" customWidth="1"/>
    <col min="8465" max="8465" width="2.7109375" style="131" customWidth="1"/>
    <col min="8466" max="8466" width="12.42578125" style="131" bestFit="1" customWidth="1"/>
    <col min="8467" max="8467" width="11.85546875" style="131" bestFit="1" customWidth="1"/>
    <col min="8468" max="8471" width="15.42578125" style="131" bestFit="1" customWidth="1"/>
    <col min="8472" max="8472" width="10.5703125" style="131" bestFit="1" customWidth="1"/>
    <col min="8473" max="8473" width="17.7109375" style="131" bestFit="1" customWidth="1"/>
    <col min="8474" max="8474" width="2.7109375" style="131" customWidth="1"/>
    <col min="8475" max="8475" width="12.42578125" style="131" bestFit="1" customWidth="1"/>
    <col min="8476" max="8476" width="11.85546875" style="131" bestFit="1" customWidth="1"/>
    <col min="8477" max="8480" width="15.42578125" style="131" bestFit="1" customWidth="1"/>
    <col min="8481" max="8481" width="13.7109375" style="131" bestFit="1" customWidth="1"/>
    <col min="8482" max="8482" width="13.28515625" style="131" bestFit="1" customWidth="1"/>
    <col min="8483" max="8483" width="2.7109375" style="131" customWidth="1"/>
    <col min="8484" max="8484" width="10.7109375" style="131" customWidth="1"/>
    <col min="8485" max="8485" width="11.85546875" style="131" bestFit="1" customWidth="1"/>
    <col min="8486" max="8489" width="15.42578125" style="131" bestFit="1" customWidth="1"/>
    <col min="8490" max="8490" width="13.7109375" style="131" bestFit="1" customWidth="1"/>
    <col min="8491" max="8491" width="17.7109375" style="131" bestFit="1" customWidth="1"/>
    <col min="8492" max="8706" width="9.140625" style="131"/>
    <col min="8707" max="8707" width="20.42578125" style="131" bestFit="1" customWidth="1"/>
    <col min="8708" max="8708" width="9.42578125" style="131" customWidth="1"/>
    <col min="8709" max="8709" width="8" style="131" customWidth="1"/>
    <col min="8710" max="8710" width="12.5703125" style="131" customWidth="1"/>
    <col min="8711" max="8711" width="7.140625" style="131" customWidth="1"/>
    <col min="8712" max="8712" width="54.28515625" style="131" customWidth="1"/>
    <col min="8713" max="8713" width="11.85546875" style="131" bestFit="1" customWidth="1"/>
    <col min="8714" max="8714" width="11.85546875" style="131" customWidth="1"/>
    <col min="8715" max="8718" width="15.42578125" style="131" bestFit="1" customWidth="1"/>
    <col min="8719" max="8719" width="10.5703125" style="131" bestFit="1" customWidth="1"/>
    <col min="8720" max="8720" width="13.28515625" style="131" bestFit="1" customWidth="1"/>
    <col min="8721" max="8721" width="2.7109375" style="131" customWidth="1"/>
    <col min="8722" max="8722" width="12.42578125" style="131" bestFit="1" customWidth="1"/>
    <col min="8723" max="8723" width="11.85546875" style="131" bestFit="1" customWidth="1"/>
    <col min="8724" max="8727" width="15.42578125" style="131" bestFit="1" customWidth="1"/>
    <col min="8728" max="8728" width="10.5703125" style="131" bestFit="1" customWidth="1"/>
    <col min="8729" max="8729" width="17.7109375" style="131" bestFit="1" customWidth="1"/>
    <col min="8730" max="8730" width="2.7109375" style="131" customWidth="1"/>
    <col min="8731" max="8731" width="12.42578125" style="131" bestFit="1" customWidth="1"/>
    <col min="8732" max="8732" width="11.85546875" style="131" bestFit="1" customWidth="1"/>
    <col min="8733" max="8736" width="15.42578125" style="131" bestFit="1" customWidth="1"/>
    <col min="8737" max="8737" width="13.7109375" style="131" bestFit="1" customWidth="1"/>
    <col min="8738" max="8738" width="13.28515625" style="131" bestFit="1" customWidth="1"/>
    <col min="8739" max="8739" width="2.7109375" style="131" customWidth="1"/>
    <col min="8740" max="8740" width="10.7109375" style="131" customWidth="1"/>
    <col min="8741" max="8741" width="11.85546875" style="131" bestFit="1" customWidth="1"/>
    <col min="8742" max="8745" width="15.42578125" style="131" bestFit="1" customWidth="1"/>
    <col min="8746" max="8746" width="13.7109375" style="131" bestFit="1" customWidth="1"/>
    <col min="8747" max="8747" width="17.7109375" style="131" bestFit="1" customWidth="1"/>
    <col min="8748" max="8962" width="9.140625" style="131"/>
    <col min="8963" max="8963" width="20.42578125" style="131" bestFit="1" customWidth="1"/>
    <col min="8964" max="8964" width="9.42578125" style="131" customWidth="1"/>
    <col min="8965" max="8965" width="8" style="131" customWidth="1"/>
    <col min="8966" max="8966" width="12.5703125" style="131" customWidth="1"/>
    <col min="8967" max="8967" width="7.140625" style="131" customWidth="1"/>
    <col min="8968" max="8968" width="54.28515625" style="131" customWidth="1"/>
    <col min="8969" max="8969" width="11.85546875" style="131" bestFit="1" customWidth="1"/>
    <col min="8970" max="8970" width="11.85546875" style="131" customWidth="1"/>
    <col min="8971" max="8974" width="15.42578125" style="131" bestFit="1" customWidth="1"/>
    <col min="8975" max="8975" width="10.5703125" style="131" bestFit="1" customWidth="1"/>
    <col min="8976" max="8976" width="13.28515625" style="131" bestFit="1" customWidth="1"/>
    <col min="8977" max="8977" width="2.7109375" style="131" customWidth="1"/>
    <col min="8978" max="8978" width="12.42578125" style="131" bestFit="1" customWidth="1"/>
    <col min="8979" max="8979" width="11.85546875" style="131" bestFit="1" customWidth="1"/>
    <col min="8980" max="8983" width="15.42578125" style="131" bestFit="1" customWidth="1"/>
    <col min="8984" max="8984" width="10.5703125" style="131" bestFit="1" customWidth="1"/>
    <col min="8985" max="8985" width="17.7109375" style="131" bestFit="1" customWidth="1"/>
    <col min="8986" max="8986" width="2.7109375" style="131" customWidth="1"/>
    <col min="8987" max="8987" width="12.42578125" style="131" bestFit="1" customWidth="1"/>
    <col min="8988" max="8988" width="11.85546875" style="131" bestFit="1" customWidth="1"/>
    <col min="8989" max="8992" width="15.42578125" style="131" bestFit="1" customWidth="1"/>
    <col min="8993" max="8993" width="13.7109375" style="131" bestFit="1" customWidth="1"/>
    <col min="8994" max="8994" width="13.28515625" style="131" bestFit="1" customWidth="1"/>
    <col min="8995" max="8995" width="2.7109375" style="131" customWidth="1"/>
    <col min="8996" max="8996" width="10.7109375" style="131" customWidth="1"/>
    <col min="8997" max="8997" width="11.85546875" style="131" bestFit="1" customWidth="1"/>
    <col min="8998" max="9001" width="15.42578125" style="131" bestFit="1" customWidth="1"/>
    <col min="9002" max="9002" width="13.7109375" style="131" bestFit="1" customWidth="1"/>
    <col min="9003" max="9003" width="17.7109375" style="131" bestFit="1" customWidth="1"/>
    <col min="9004" max="9218" width="9.140625" style="131"/>
    <col min="9219" max="9219" width="20.42578125" style="131" bestFit="1" customWidth="1"/>
    <col min="9220" max="9220" width="9.42578125" style="131" customWidth="1"/>
    <col min="9221" max="9221" width="8" style="131" customWidth="1"/>
    <col min="9222" max="9222" width="12.5703125" style="131" customWidth="1"/>
    <col min="9223" max="9223" width="7.140625" style="131" customWidth="1"/>
    <col min="9224" max="9224" width="54.28515625" style="131" customWidth="1"/>
    <col min="9225" max="9225" width="11.85546875" style="131" bestFit="1" customWidth="1"/>
    <col min="9226" max="9226" width="11.85546875" style="131" customWidth="1"/>
    <col min="9227" max="9230" width="15.42578125" style="131" bestFit="1" customWidth="1"/>
    <col min="9231" max="9231" width="10.5703125" style="131" bestFit="1" customWidth="1"/>
    <col min="9232" max="9232" width="13.28515625" style="131" bestFit="1" customWidth="1"/>
    <col min="9233" max="9233" width="2.7109375" style="131" customWidth="1"/>
    <col min="9234" max="9234" width="12.42578125" style="131" bestFit="1" customWidth="1"/>
    <col min="9235" max="9235" width="11.85546875" style="131" bestFit="1" customWidth="1"/>
    <col min="9236" max="9239" width="15.42578125" style="131" bestFit="1" customWidth="1"/>
    <col min="9240" max="9240" width="10.5703125" style="131" bestFit="1" customWidth="1"/>
    <col min="9241" max="9241" width="17.7109375" style="131" bestFit="1" customWidth="1"/>
    <col min="9242" max="9242" width="2.7109375" style="131" customWidth="1"/>
    <col min="9243" max="9243" width="12.42578125" style="131" bestFit="1" customWidth="1"/>
    <col min="9244" max="9244" width="11.85546875" style="131" bestFit="1" customWidth="1"/>
    <col min="9245" max="9248" width="15.42578125" style="131" bestFit="1" customWidth="1"/>
    <col min="9249" max="9249" width="13.7109375" style="131" bestFit="1" customWidth="1"/>
    <col min="9250" max="9250" width="13.28515625" style="131" bestFit="1" customWidth="1"/>
    <col min="9251" max="9251" width="2.7109375" style="131" customWidth="1"/>
    <col min="9252" max="9252" width="10.7109375" style="131" customWidth="1"/>
    <col min="9253" max="9253" width="11.85546875" style="131" bestFit="1" customWidth="1"/>
    <col min="9254" max="9257" width="15.42578125" style="131" bestFit="1" customWidth="1"/>
    <col min="9258" max="9258" width="13.7109375" style="131" bestFit="1" customWidth="1"/>
    <col min="9259" max="9259" width="17.7109375" style="131" bestFit="1" customWidth="1"/>
    <col min="9260" max="9474" width="9.140625" style="131"/>
    <col min="9475" max="9475" width="20.42578125" style="131" bestFit="1" customWidth="1"/>
    <col min="9476" max="9476" width="9.42578125" style="131" customWidth="1"/>
    <col min="9477" max="9477" width="8" style="131" customWidth="1"/>
    <col min="9478" max="9478" width="12.5703125" style="131" customWidth="1"/>
    <col min="9479" max="9479" width="7.140625" style="131" customWidth="1"/>
    <col min="9480" max="9480" width="54.28515625" style="131" customWidth="1"/>
    <col min="9481" max="9481" width="11.85546875" style="131" bestFit="1" customWidth="1"/>
    <col min="9482" max="9482" width="11.85546875" style="131" customWidth="1"/>
    <col min="9483" max="9486" width="15.42578125" style="131" bestFit="1" customWidth="1"/>
    <col min="9487" max="9487" width="10.5703125" style="131" bestFit="1" customWidth="1"/>
    <col min="9488" max="9488" width="13.28515625" style="131" bestFit="1" customWidth="1"/>
    <col min="9489" max="9489" width="2.7109375" style="131" customWidth="1"/>
    <col min="9490" max="9490" width="12.42578125" style="131" bestFit="1" customWidth="1"/>
    <col min="9491" max="9491" width="11.85546875" style="131" bestFit="1" customWidth="1"/>
    <col min="9492" max="9495" width="15.42578125" style="131" bestFit="1" customWidth="1"/>
    <col min="9496" max="9496" width="10.5703125" style="131" bestFit="1" customWidth="1"/>
    <col min="9497" max="9497" width="17.7109375" style="131" bestFit="1" customWidth="1"/>
    <col min="9498" max="9498" width="2.7109375" style="131" customWidth="1"/>
    <col min="9499" max="9499" width="12.42578125" style="131" bestFit="1" customWidth="1"/>
    <col min="9500" max="9500" width="11.85546875" style="131" bestFit="1" customWidth="1"/>
    <col min="9501" max="9504" width="15.42578125" style="131" bestFit="1" customWidth="1"/>
    <col min="9505" max="9505" width="13.7109375" style="131" bestFit="1" customWidth="1"/>
    <col min="9506" max="9506" width="13.28515625" style="131" bestFit="1" customWidth="1"/>
    <col min="9507" max="9507" width="2.7109375" style="131" customWidth="1"/>
    <col min="9508" max="9508" width="10.7109375" style="131" customWidth="1"/>
    <col min="9509" max="9509" width="11.85546875" style="131" bestFit="1" customWidth="1"/>
    <col min="9510" max="9513" width="15.42578125" style="131" bestFit="1" customWidth="1"/>
    <col min="9514" max="9514" width="13.7109375" style="131" bestFit="1" customWidth="1"/>
    <col min="9515" max="9515" width="17.7109375" style="131" bestFit="1" customWidth="1"/>
    <col min="9516" max="9730" width="9.140625" style="131"/>
    <col min="9731" max="9731" width="20.42578125" style="131" bestFit="1" customWidth="1"/>
    <col min="9732" max="9732" width="9.42578125" style="131" customWidth="1"/>
    <col min="9733" max="9733" width="8" style="131" customWidth="1"/>
    <col min="9734" max="9734" width="12.5703125" style="131" customWidth="1"/>
    <col min="9735" max="9735" width="7.140625" style="131" customWidth="1"/>
    <col min="9736" max="9736" width="54.28515625" style="131" customWidth="1"/>
    <col min="9737" max="9737" width="11.85546875" style="131" bestFit="1" customWidth="1"/>
    <col min="9738" max="9738" width="11.85546875" style="131" customWidth="1"/>
    <col min="9739" max="9742" width="15.42578125" style="131" bestFit="1" customWidth="1"/>
    <col min="9743" max="9743" width="10.5703125" style="131" bestFit="1" customWidth="1"/>
    <col min="9744" max="9744" width="13.28515625" style="131" bestFit="1" customWidth="1"/>
    <col min="9745" max="9745" width="2.7109375" style="131" customWidth="1"/>
    <col min="9746" max="9746" width="12.42578125" style="131" bestFit="1" customWidth="1"/>
    <col min="9747" max="9747" width="11.85546875" style="131" bestFit="1" customWidth="1"/>
    <col min="9748" max="9751" width="15.42578125" style="131" bestFit="1" customWidth="1"/>
    <col min="9752" max="9752" width="10.5703125" style="131" bestFit="1" customWidth="1"/>
    <col min="9753" max="9753" width="17.7109375" style="131" bestFit="1" customWidth="1"/>
    <col min="9754" max="9754" width="2.7109375" style="131" customWidth="1"/>
    <col min="9755" max="9755" width="12.42578125" style="131" bestFit="1" customWidth="1"/>
    <col min="9756" max="9756" width="11.85546875" style="131" bestFit="1" customWidth="1"/>
    <col min="9757" max="9760" width="15.42578125" style="131" bestFit="1" customWidth="1"/>
    <col min="9761" max="9761" width="13.7109375" style="131" bestFit="1" customWidth="1"/>
    <col min="9762" max="9762" width="13.28515625" style="131" bestFit="1" customWidth="1"/>
    <col min="9763" max="9763" width="2.7109375" style="131" customWidth="1"/>
    <col min="9764" max="9764" width="10.7109375" style="131" customWidth="1"/>
    <col min="9765" max="9765" width="11.85546875" style="131" bestFit="1" customWidth="1"/>
    <col min="9766" max="9769" width="15.42578125" style="131" bestFit="1" customWidth="1"/>
    <col min="9770" max="9770" width="13.7109375" style="131" bestFit="1" customWidth="1"/>
    <col min="9771" max="9771" width="17.7109375" style="131" bestFit="1" customWidth="1"/>
    <col min="9772" max="9986" width="9.140625" style="131"/>
    <col min="9987" max="9987" width="20.42578125" style="131" bestFit="1" customWidth="1"/>
    <col min="9988" max="9988" width="9.42578125" style="131" customWidth="1"/>
    <col min="9989" max="9989" width="8" style="131" customWidth="1"/>
    <col min="9990" max="9990" width="12.5703125" style="131" customWidth="1"/>
    <col min="9991" max="9991" width="7.140625" style="131" customWidth="1"/>
    <col min="9992" max="9992" width="54.28515625" style="131" customWidth="1"/>
    <col min="9993" max="9993" width="11.85546875" style="131" bestFit="1" customWidth="1"/>
    <col min="9994" max="9994" width="11.85546875" style="131" customWidth="1"/>
    <col min="9995" max="9998" width="15.42578125" style="131" bestFit="1" customWidth="1"/>
    <col min="9999" max="9999" width="10.5703125" style="131" bestFit="1" customWidth="1"/>
    <col min="10000" max="10000" width="13.28515625" style="131" bestFit="1" customWidth="1"/>
    <col min="10001" max="10001" width="2.7109375" style="131" customWidth="1"/>
    <col min="10002" max="10002" width="12.42578125" style="131" bestFit="1" customWidth="1"/>
    <col min="10003" max="10003" width="11.85546875" style="131" bestFit="1" customWidth="1"/>
    <col min="10004" max="10007" width="15.42578125" style="131" bestFit="1" customWidth="1"/>
    <col min="10008" max="10008" width="10.5703125" style="131" bestFit="1" customWidth="1"/>
    <col min="10009" max="10009" width="17.7109375" style="131" bestFit="1" customWidth="1"/>
    <col min="10010" max="10010" width="2.7109375" style="131" customWidth="1"/>
    <col min="10011" max="10011" width="12.42578125" style="131" bestFit="1" customWidth="1"/>
    <col min="10012" max="10012" width="11.85546875" style="131" bestFit="1" customWidth="1"/>
    <col min="10013" max="10016" width="15.42578125" style="131" bestFit="1" customWidth="1"/>
    <col min="10017" max="10017" width="13.7109375" style="131" bestFit="1" customWidth="1"/>
    <col min="10018" max="10018" width="13.28515625" style="131" bestFit="1" customWidth="1"/>
    <col min="10019" max="10019" width="2.7109375" style="131" customWidth="1"/>
    <col min="10020" max="10020" width="10.7109375" style="131" customWidth="1"/>
    <col min="10021" max="10021" width="11.85546875" style="131" bestFit="1" customWidth="1"/>
    <col min="10022" max="10025" width="15.42578125" style="131" bestFit="1" customWidth="1"/>
    <col min="10026" max="10026" width="13.7109375" style="131" bestFit="1" customWidth="1"/>
    <col min="10027" max="10027" width="17.7109375" style="131" bestFit="1" customWidth="1"/>
    <col min="10028" max="10242" width="9.140625" style="131"/>
    <col min="10243" max="10243" width="20.42578125" style="131" bestFit="1" customWidth="1"/>
    <col min="10244" max="10244" width="9.42578125" style="131" customWidth="1"/>
    <col min="10245" max="10245" width="8" style="131" customWidth="1"/>
    <col min="10246" max="10246" width="12.5703125" style="131" customWidth="1"/>
    <col min="10247" max="10247" width="7.140625" style="131" customWidth="1"/>
    <col min="10248" max="10248" width="54.28515625" style="131" customWidth="1"/>
    <col min="10249" max="10249" width="11.85546875" style="131" bestFit="1" customWidth="1"/>
    <col min="10250" max="10250" width="11.85546875" style="131" customWidth="1"/>
    <col min="10251" max="10254" width="15.42578125" style="131" bestFit="1" customWidth="1"/>
    <col min="10255" max="10255" width="10.5703125" style="131" bestFit="1" customWidth="1"/>
    <col min="10256" max="10256" width="13.28515625" style="131" bestFit="1" customWidth="1"/>
    <col min="10257" max="10257" width="2.7109375" style="131" customWidth="1"/>
    <col min="10258" max="10258" width="12.42578125" style="131" bestFit="1" customWidth="1"/>
    <col min="10259" max="10259" width="11.85546875" style="131" bestFit="1" customWidth="1"/>
    <col min="10260" max="10263" width="15.42578125" style="131" bestFit="1" customWidth="1"/>
    <col min="10264" max="10264" width="10.5703125" style="131" bestFit="1" customWidth="1"/>
    <col min="10265" max="10265" width="17.7109375" style="131" bestFit="1" customWidth="1"/>
    <col min="10266" max="10266" width="2.7109375" style="131" customWidth="1"/>
    <col min="10267" max="10267" width="12.42578125" style="131" bestFit="1" customWidth="1"/>
    <col min="10268" max="10268" width="11.85546875" style="131" bestFit="1" customWidth="1"/>
    <col min="10269" max="10272" width="15.42578125" style="131" bestFit="1" customWidth="1"/>
    <col min="10273" max="10273" width="13.7109375" style="131" bestFit="1" customWidth="1"/>
    <col min="10274" max="10274" width="13.28515625" style="131" bestFit="1" customWidth="1"/>
    <col min="10275" max="10275" width="2.7109375" style="131" customWidth="1"/>
    <col min="10276" max="10276" width="10.7109375" style="131" customWidth="1"/>
    <col min="10277" max="10277" width="11.85546875" style="131" bestFit="1" customWidth="1"/>
    <col min="10278" max="10281" width="15.42578125" style="131" bestFit="1" customWidth="1"/>
    <col min="10282" max="10282" width="13.7109375" style="131" bestFit="1" customWidth="1"/>
    <col min="10283" max="10283" width="17.7109375" style="131" bestFit="1" customWidth="1"/>
    <col min="10284" max="10498" width="9.140625" style="131"/>
    <col min="10499" max="10499" width="20.42578125" style="131" bestFit="1" customWidth="1"/>
    <col min="10500" max="10500" width="9.42578125" style="131" customWidth="1"/>
    <col min="10501" max="10501" width="8" style="131" customWidth="1"/>
    <col min="10502" max="10502" width="12.5703125" style="131" customWidth="1"/>
    <col min="10503" max="10503" width="7.140625" style="131" customWidth="1"/>
    <col min="10504" max="10504" width="54.28515625" style="131" customWidth="1"/>
    <col min="10505" max="10505" width="11.85546875" style="131" bestFit="1" customWidth="1"/>
    <col min="10506" max="10506" width="11.85546875" style="131" customWidth="1"/>
    <col min="10507" max="10510" width="15.42578125" style="131" bestFit="1" customWidth="1"/>
    <col min="10511" max="10511" width="10.5703125" style="131" bestFit="1" customWidth="1"/>
    <col min="10512" max="10512" width="13.28515625" style="131" bestFit="1" customWidth="1"/>
    <col min="10513" max="10513" width="2.7109375" style="131" customWidth="1"/>
    <col min="10514" max="10514" width="12.42578125" style="131" bestFit="1" customWidth="1"/>
    <col min="10515" max="10515" width="11.85546875" style="131" bestFit="1" customWidth="1"/>
    <col min="10516" max="10519" width="15.42578125" style="131" bestFit="1" customWidth="1"/>
    <col min="10520" max="10520" width="10.5703125" style="131" bestFit="1" customWidth="1"/>
    <col min="10521" max="10521" width="17.7109375" style="131" bestFit="1" customWidth="1"/>
    <col min="10522" max="10522" width="2.7109375" style="131" customWidth="1"/>
    <col min="10523" max="10523" width="12.42578125" style="131" bestFit="1" customWidth="1"/>
    <col min="10524" max="10524" width="11.85546875" style="131" bestFit="1" customWidth="1"/>
    <col min="10525" max="10528" width="15.42578125" style="131" bestFit="1" customWidth="1"/>
    <col min="10529" max="10529" width="13.7109375" style="131" bestFit="1" customWidth="1"/>
    <col min="10530" max="10530" width="13.28515625" style="131" bestFit="1" customWidth="1"/>
    <col min="10531" max="10531" width="2.7109375" style="131" customWidth="1"/>
    <col min="10532" max="10532" width="10.7109375" style="131" customWidth="1"/>
    <col min="10533" max="10533" width="11.85546875" style="131" bestFit="1" customWidth="1"/>
    <col min="10534" max="10537" width="15.42578125" style="131" bestFit="1" customWidth="1"/>
    <col min="10538" max="10538" width="13.7109375" style="131" bestFit="1" customWidth="1"/>
    <col min="10539" max="10539" width="17.7109375" style="131" bestFit="1" customWidth="1"/>
    <col min="10540" max="10754" width="9.140625" style="131"/>
    <col min="10755" max="10755" width="20.42578125" style="131" bestFit="1" customWidth="1"/>
    <col min="10756" max="10756" width="9.42578125" style="131" customWidth="1"/>
    <col min="10757" max="10757" width="8" style="131" customWidth="1"/>
    <col min="10758" max="10758" width="12.5703125" style="131" customWidth="1"/>
    <col min="10759" max="10759" width="7.140625" style="131" customWidth="1"/>
    <col min="10760" max="10760" width="54.28515625" style="131" customWidth="1"/>
    <col min="10761" max="10761" width="11.85546875" style="131" bestFit="1" customWidth="1"/>
    <col min="10762" max="10762" width="11.85546875" style="131" customWidth="1"/>
    <col min="10763" max="10766" width="15.42578125" style="131" bestFit="1" customWidth="1"/>
    <col min="10767" max="10767" width="10.5703125" style="131" bestFit="1" customWidth="1"/>
    <col min="10768" max="10768" width="13.28515625" style="131" bestFit="1" customWidth="1"/>
    <col min="10769" max="10769" width="2.7109375" style="131" customWidth="1"/>
    <col min="10770" max="10770" width="12.42578125" style="131" bestFit="1" customWidth="1"/>
    <col min="10771" max="10771" width="11.85546875" style="131" bestFit="1" customWidth="1"/>
    <col min="10772" max="10775" width="15.42578125" style="131" bestFit="1" customWidth="1"/>
    <col min="10776" max="10776" width="10.5703125" style="131" bestFit="1" customWidth="1"/>
    <col min="10777" max="10777" width="17.7109375" style="131" bestFit="1" customWidth="1"/>
    <col min="10778" max="10778" width="2.7109375" style="131" customWidth="1"/>
    <col min="10779" max="10779" width="12.42578125" style="131" bestFit="1" customWidth="1"/>
    <col min="10780" max="10780" width="11.85546875" style="131" bestFit="1" customWidth="1"/>
    <col min="10781" max="10784" width="15.42578125" style="131" bestFit="1" customWidth="1"/>
    <col min="10785" max="10785" width="13.7109375" style="131" bestFit="1" customWidth="1"/>
    <col min="10786" max="10786" width="13.28515625" style="131" bestFit="1" customWidth="1"/>
    <col min="10787" max="10787" width="2.7109375" style="131" customWidth="1"/>
    <col min="10788" max="10788" width="10.7109375" style="131" customWidth="1"/>
    <col min="10789" max="10789" width="11.85546875" style="131" bestFit="1" customWidth="1"/>
    <col min="10790" max="10793" width="15.42578125" style="131" bestFit="1" customWidth="1"/>
    <col min="10794" max="10794" width="13.7109375" style="131" bestFit="1" customWidth="1"/>
    <col min="10795" max="10795" width="17.7109375" style="131" bestFit="1" customWidth="1"/>
    <col min="10796" max="11010" width="9.140625" style="131"/>
    <col min="11011" max="11011" width="20.42578125" style="131" bestFit="1" customWidth="1"/>
    <col min="11012" max="11012" width="9.42578125" style="131" customWidth="1"/>
    <col min="11013" max="11013" width="8" style="131" customWidth="1"/>
    <col min="11014" max="11014" width="12.5703125" style="131" customWidth="1"/>
    <col min="11015" max="11015" width="7.140625" style="131" customWidth="1"/>
    <col min="11016" max="11016" width="54.28515625" style="131" customWidth="1"/>
    <col min="11017" max="11017" width="11.85546875" style="131" bestFit="1" customWidth="1"/>
    <col min="11018" max="11018" width="11.85546875" style="131" customWidth="1"/>
    <col min="11019" max="11022" width="15.42578125" style="131" bestFit="1" customWidth="1"/>
    <col min="11023" max="11023" width="10.5703125" style="131" bestFit="1" customWidth="1"/>
    <col min="11024" max="11024" width="13.28515625" style="131" bestFit="1" customWidth="1"/>
    <col min="11025" max="11025" width="2.7109375" style="131" customWidth="1"/>
    <col min="11026" max="11026" width="12.42578125" style="131" bestFit="1" customWidth="1"/>
    <col min="11027" max="11027" width="11.85546875" style="131" bestFit="1" customWidth="1"/>
    <col min="11028" max="11031" width="15.42578125" style="131" bestFit="1" customWidth="1"/>
    <col min="11032" max="11032" width="10.5703125" style="131" bestFit="1" customWidth="1"/>
    <col min="11033" max="11033" width="17.7109375" style="131" bestFit="1" customWidth="1"/>
    <col min="11034" max="11034" width="2.7109375" style="131" customWidth="1"/>
    <col min="11035" max="11035" width="12.42578125" style="131" bestFit="1" customWidth="1"/>
    <col min="11036" max="11036" width="11.85546875" style="131" bestFit="1" customWidth="1"/>
    <col min="11037" max="11040" width="15.42578125" style="131" bestFit="1" customWidth="1"/>
    <col min="11041" max="11041" width="13.7109375" style="131" bestFit="1" customWidth="1"/>
    <col min="11042" max="11042" width="13.28515625" style="131" bestFit="1" customWidth="1"/>
    <col min="11043" max="11043" width="2.7109375" style="131" customWidth="1"/>
    <col min="11044" max="11044" width="10.7109375" style="131" customWidth="1"/>
    <col min="11045" max="11045" width="11.85546875" style="131" bestFit="1" customWidth="1"/>
    <col min="11046" max="11049" width="15.42578125" style="131" bestFit="1" customWidth="1"/>
    <col min="11050" max="11050" width="13.7109375" style="131" bestFit="1" customWidth="1"/>
    <col min="11051" max="11051" width="17.7109375" style="131" bestFit="1" customWidth="1"/>
    <col min="11052" max="11266" width="9.140625" style="131"/>
    <col min="11267" max="11267" width="20.42578125" style="131" bestFit="1" customWidth="1"/>
    <col min="11268" max="11268" width="9.42578125" style="131" customWidth="1"/>
    <col min="11269" max="11269" width="8" style="131" customWidth="1"/>
    <col min="11270" max="11270" width="12.5703125" style="131" customWidth="1"/>
    <col min="11271" max="11271" width="7.140625" style="131" customWidth="1"/>
    <col min="11272" max="11272" width="54.28515625" style="131" customWidth="1"/>
    <col min="11273" max="11273" width="11.85546875" style="131" bestFit="1" customWidth="1"/>
    <col min="11274" max="11274" width="11.85546875" style="131" customWidth="1"/>
    <col min="11275" max="11278" width="15.42578125" style="131" bestFit="1" customWidth="1"/>
    <col min="11279" max="11279" width="10.5703125" style="131" bestFit="1" customWidth="1"/>
    <col min="11280" max="11280" width="13.28515625" style="131" bestFit="1" customWidth="1"/>
    <col min="11281" max="11281" width="2.7109375" style="131" customWidth="1"/>
    <col min="11282" max="11282" width="12.42578125" style="131" bestFit="1" customWidth="1"/>
    <col min="11283" max="11283" width="11.85546875" style="131" bestFit="1" customWidth="1"/>
    <col min="11284" max="11287" width="15.42578125" style="131" bestFit="1" customWidth="1"/>
    <col min="11288" max="11288" width="10.5703125" style="131" bestFit="1" customWidth="1"/>
    <col min="11289" max="11289" width="17.7109375" style="131" bestFit="1" customWidth="1"/>
    <col min="11290" max="11290" width="2.7109375" style="131" customWidth="1"/>
    <col min="11291" max="11291" width="12.42578125" style="131" bestFit="1" customWidth="1"/>
    <col min="11292" max="11292" width="11.85546875" style="131" bestFit="1" customWidth="1"/>
    <col min="11293" max="11296" width="15.42578125" style="131" bestFit="1" customWidth="1"/>
    <col min="11297" max="11297" width="13.7109375" style="131" bestFit="1" customWidth="1"/>
    <col min="11298" max="11298" width="13.28515625" style="131" bestFit="1" customWidth="1"/>
    <col min="11299" max="11299" width="2.7109375" style="131" customWidth="1"/>
    <col min="11300" max="11300" width="10.7109375" style="131" customWidth="1"/>
    <col min="11301" max="11301" width="11.85546875" style="131" bestFit="1" customWidth="1"/>
    <col min="11302" max="11305" width="15.42578125" style="131" bestFit="1" customWidth="1"/>
    <col min="11306" max="11306" width="13.7109375" style="131" bestFit="1" customWidth="1"/>
    <col min="11307" max="11307" width="17.7109375" style="131" bestFit="1" customWidth="1"/>
    <col min="11308" max="11522" width="9.140625" style="131"/>
    <col min="11523" max="11523" width="20.42578125" style="131" bestFit="1" customWidth="1"/>
    <col min="11524" max="11524" width="9.42578125" style="131" customWidth="1"/>
    <col min="11525" max="11525" width="8" style="131" customWidth="1"/>
    <col min="11526" max="11526" width="12.5703125" style="131" customWidth="1"/>
    <col min="11527" max="11527" width="7.140625" style="131" customWidth="1"/>
    <col min="11528" max="11528" width="54.28515625" style="131" customWidth="1"/>
    <col min="11529" max="11529" width="11.85546875" style="131" bestFit="1" customWidth="1"/>
    <col min="11530" max="11530" width="11.85546875" style="131" customWidth="1"/>
    <col min="11531" max="11534" width="15.42578125" style="131" bestFit="1" customWidth="1"/>
    <col min="11535" max="11535" width="10.5703125" style="131" bestFit="1" customWidth="1"/>
    <col min="11536" max="11536" width="13.28515625" style="131" bestFit="1" customWidth="1"/>
    <col min="11537" max="11537" width="2.7109375" style="131" customWidth="1"/>
    <col min="11538" max="11538" width="12.42578125" style="131" bestFit="1" customWidth="1"/>
    <col min="11539" max="11539" width="11.85546875" style="131" bestFit="1" customWidth="1"/>
    <col min="11540" max="11543" width="15.42578125" style="131" bestFit="1" customWidth="1"/>
    <col min="11544" max="11544" width="10.5703125" style="131" bestFit="1" customWidth="1"/>
    <col min="11545" max="11545" width="17.7109375" style="131" bestFit="1" customWidth="1"/>
    <col min="11546" max="11546" width="2.7109375" style="131" customWidth="1"/>
    <col min="11547" max="11547" width="12.42578125" style="131" bestFit="1" customWidth="1"/>
    <col min="11548" max="11548" width="11.85546875" style="131" bestFit="1" customWidth="1"/>
    <col min="11549" max="11552" width="15.42578125" style="131" bestFit="1" customWidth="1"/>
    <col min="11553" max="11553" width="13.7109375" style="131" bestFit="1" customWidth="1"/>
    <col min="11554" max="11554" width="13.28515625" style="131" bestFit="1" customWidth="1"/>
    <col min="11555" max="11555" width="2.7109375" style="131" customWidth="1"/>
    <col min="11556" max="11556" width="10.7109375" style="131" customWidth="1"/>
    <col min="11557" max="11557" width="11.85546875" style="131" bestFit="1" customWidth="1"/>
    <col min="11558" max="11561" width="15.42578125" style="131" bestFit="1" customWidth="1"/>
    <col min="11562" max="11562" width="13.7109375" style="131" bestFit="1" customWidth="1"/>
    <col min="11563" max="11563" width="17.7109375" style="131" bestFit="1" customWidth="1"/>
    <col min="11564" max="11778" width="9.140625" style="131"/>
    <col min="11779" max="11779" width="20.42578125" style="131" bestFit="1" customWidth="1"/>
    <col min="11780" max="11780" width="9.42578125" style="131" customWidth="1"/>
    <col min="11781" max="11781" width="8" style="131" customWidth="1"/>
    <col min="11782" max="11782" width="12.5703125" style="131" customWidth="1"/>
    <col min="11783" max="11783" width="7.140625" style="131" customWidth="1"/>
    <col min="11784" max="11784" width="54.28515625" style="131" customWidth="1"/>
    <col min="11785" max="11785" width="11.85546875" style="131" bestFit="1" customWidth="1"/>
    <col min="11786" max="11786" width="11.85546875" style="131" customWidth="1"/>
    <col min="11787" max="11790" width="15.42578125" style="131" bestFit="1" customWidth="1"/>
    <col min="11791" max="11791" width="10.5703125" style="131" bestFit="1" customWidth="1"/>
    <col min="11792" max="11792" width="13.28515625" style="131" bestFit="1" customWidth="1"/>
    <col min="11793" max="11793" width="2.7109375" style="131" customWidth="1"/>
    <col min="11794" max="11794" width="12.42578125" style="131" bestFit="1" customWidth="1"/>
    <col min="11795" max="11795" width="11.85546875" style="131" bestFit="1" customWidth="1"/>
    <col min="11796" max="11799" width="15.42578125" style="131" bestFit="1" customWidth="1"/>
    <col min="11800" max="11800" width="10.5703125" style="131" bestFit="1" customWidth="1"/>
    <col min="11801" max="11801" width="17.7109375" style="131" bestFit="1" customWidth="1"/>
    <col min="11802" max="11802" width="2.7109375" style="131" customWidth="1"/>
    <col min="11803" max="11803" width="12.42578125" style="131" bestFit="1" customWidth="1"/>
    <col min="11804" max="11804" width="11.85546875" style="131" bestFit="1" customWidth="1"/>
    <col min="11805" max="11808" width="15.42578125" style="131" bestFit="1" customWidth="1"/>
    <col min="11809" max="11809" width="13.7109375" style="131" bestFit="1" customWidth="1"/>
    <col min="11810" max="11810" width="13.28515625" style="131" bestFit="1" customWidth="1"/>
    <col min="11811" max="11811" width="2.7109375" style="131" customWidth="1"/>
    <col min="11812" max="11812" width="10.7109375" style="131" customWidth="1"/>
    <col min="11813" max="11813" width="11.85546875" style="131" bestFit="1" customWidth="1"/>
    <col min="11814" max="11817" width="15.42578125" style="131" bestFit="1" customWidth="1"/>
    <col min="11818" max="11818" width="13.7109375" style="131" bestFit="1" customWidth="1"/>
    <col min="11819" max="11819" width="17.7109375" style="131" bestFit="1" customWidth="1"/>
    <col min="11820" max="12034" width="9.140625" style="131"/>
    <col min="12035" max="12035" width="20.42578125" style="131" bestFit="1" customWidth="1"/>
    <col min="12036" max="12036" width="9.42578125" style="131" customWidth="1"/>
    <col min="12037" max="12037" width="8" style="131" customWidth="1"/>
    <col min="12038" max="12038" width="12.5703125" style="131" customWidth="1"/>
    <col min="12039" max="12039" width="7.140625" style="131" customWidth="1"/>
    <col min="12040" max="12040" width="54.28515625" style="131" customWidth="1"/>
    <col min="12041" max="12041" width="11.85546875" style="131" bestFit="1" customWidth="1"/>
    <col min="12042" max="12042" width="11.85546875" style="131" customWidth="1"/>
    <col min="12043" max="12046" width="15.42578125" style="131" bestFit="1" customWidth="1"/>
    <col min="12047" max="12047" width="10.5703125" style="131" bestFit="1" customWidth="1"/>
    <col min="12048" max="12048" width="13.28515625" style="131" bestFit="1" customWidth="1"/>
    <col min="12049" max="12049" width="2.7109375" style="131" customWidth="1"/>
    <col min="12050" max="12050" width="12.42578125" style="131" bestFit="1" customWidth="1"/>
    <col min="12051" max="12051" width="11.85546875" style="131" bestFit="1" customWidth="1"/>
    <col min="12052" max="12055" width="15.42578125" style="131" bestFit="1" customWidth="1"/>
    <col min="12056" max="12056" width="10.5703125" style="131" bestFit="1" customWidth="1"/>
    <col min="12057" max="12057" width="17.7109375" style="131" bestFit="1" customWidth="1"/>
    <col min="12058" max="12058" width="2.7109375" style="131" customWidth="1"/>
    <col min="12059" max="12059" width="12.42578125" style="131" bestFit="1" customWidth="1"/>
    <col min="12060" max="12060" width="11.85546875" style="131" bestFit="1" customWidth="1"/>
    <col min="12061" max="12064" width="15.42578125" style="131" bestFit="1" customWidth="1"/>
    <col min="12065" max="12065" width="13.7109375" style="131" bestFit="1" customWidth="1"/>
    <col min="12066" max="12066" width="13.28515625" style="131" bestFit="1" customWidth="1"/>
    <col min="12067" max="12067" width="2.7109375" style="131" customWidth="1"/>
    <col min="12068" max="12068" width="10.7109375" style="131" customWidth="1"/>
    <col min="12069" max="12069" width="11.85546875" style="131" bestFit="1" customWidth="1"/>
    <col min="12070" max="12073" width="15.42578125" style="131" bestFit="1" customWidth="1"/>
    <col min="12074" max="12074" width="13.7109375" style="131" bestFit="1" customWidth="1"/>
    <col min="12075" max="12075" width="17.7109375" style="131" bestFit="1" customWidth="1"/>
    <col min="12076" max="12290" width="9.140625" style="131"/>
    <col min="12291" max="12291" width="20.42578125" style="131" bestFit="1" customWidth="1"/>
    <col min="12292" max="12292" width="9.42578125" style="131" customWidth="1"/>
    <col min="12293" max="12293" width="8" style="131" customWidth="1"/>
    <col min="12294" max="12294" width="12.5703125" style="131" customWidth="1"/>
    <col min="12295" max="12295" width="7.140625" style="131" customWidth="1"/>
    <col min="12296" max="12296" width="54.28515625" style="131" customWidth="1"/>
    <col min="12297" max="12297" width="11.85546875" style="131" bestFit="1" customWidth="1"/>
    <col min="12298" max="12298" width="11.85546875" style="131" customWidth="1"/>
    <col min="12299" max="12302" width="15.42578125" style="131" bestFit="1" customWidth="1"/>
    <col min="12303" max="12303" width="10.5703125" style="131" bestFit="1" customWidth="1"/>
    <col min="12304" max="12304" width="13.28515625" style="131" bestFit="1" customWidth="1"/>
    <col min="12305" max="12305" width="2.7109375" style="131" customWidth="1"/>
    <col min="12306" max="12306" width="12.42578125" style="131" bestFit="1" customWidth="1"/>
    <col min="12307" max="12307" width="11.85546875" style="131" bestFit="1" customWidth="1"/>
    <col min="12308" max="12311" width="15.42578125" style="131" bestFit="1" customWidth="1"/>
    <col min="12312" max="12312" width="10.5703125" style="131" bestFit="1" customWidth="1"/>
    <col min="12313" max="12313" width="17.7109375" style="131" bestFit="1" customWidth="1"/>
    <col min="12314" max="12314" width="2.7109375" style="131" customWidth="1"/>
    <col min="12315" max="12315" width="12.42578125" style="131" bestFit="1" customWidth="1"/>
    <col min="12316" max="12316" width="11.85546875" style="131" bestFit="1" customWidth="1"/>
    <col min="12317" max="12320" width="15.42578125" style="131" bestFit="1" customWidth="1"/>
    <col min="12321" max="12321" width="13.7109375" style="131" bestFit="1" customWidth="1"/>
    <col min="12322" max="12322" width="13.28515625" style="131" bestFit="1" customWidth="1"/>
    <col min="12323" max="12323" width="2.7109375" style="131" customWidth="1"/>
    <col min="12324" max="12324" width="10.7109375" style="131" customWidth="1"/>
    <col min="12325" max="12325" width="11.85546875" style="131" bestFit="1" customWidth="1"/>
    <col min="12326" max="12329" width="15.42578125" style="131" bestFit="1" customWidth="1"/>
    <col min="12330" max="12330" width="13.7109375" style="131" bestFit="1" customWidth="1"/>
    <col min="12331" max="12331" width="17.7109375" style="131" bestFit="1" customWidth="1"/>
    <col min="12332" max="12546" width="9.140625" style="131"/>
    <col min="12547" max="12547" width="20.42578125" style="131" bestFit="1" customWidth="1"/>
    <col min="12548" max="12548" width="9.42578125" style="131" customWidth="1"/>
    <col min="12549" max="12549" width="8" style="131" customWidth="1"/>
    <col min="12550" max="12550" width="12.5703125" style="131" customWidth="1"/>
    <col min="12551" max="12551" width="7.140625" style="131" customWidth="1"/>
    <col min="12552" max="12552" width="54.28515625" style="131" customWidth="1"/>
    <col min="12553" max="12553" width="11.85546875" style="131" bestFit="1" customWidth="1"/>
    <col min="12554" max="12554" width="11.85546875" style="131" customWidth="1"/>
    <col min="12555" max="12558" width="15.42578125" style="131" bestFit="1" customWidth="1"/>
    <col min="12559" max="12559" width="10.5703125" style="131" bestFit="1" customWidth="1"/>
    <col min="12560" max="12560" width="13.28515625" style="131" bestFit="1" customWidth="1"/>
    <col min="12561" max="12561" width="2.7109375" style="131" customWidth="1"/>
    <col min="12562" max="12562" width="12.42578125" style="131" bestFit="1" customWidth="1"/>
    <col min="12563" max="12563" width="11.85546875" style="131" bestFit="1" customWidth="1"/>
    <col min="12564" max="12567" width="15.42578125" style="131" bestFit="1" customWidth="1"/>
    <col min="12568" max="12568" width="10.5703125" style="131" bestFit="1" customWidth="1"/>
    <col min="12569" max="12569" width="17.7109375" style="131" bestFit="1" customWidth="1"/>
    <col min="12570" max="12570" width="2.7109375" style="131" customWidth="1"/>
    <col min="12571" max="12571" width="12.42578125" style="131" bestFit="1" customWidth="1"/>
    <col min="12572" max="12572" width="11.85546875" style="131" bestFit="1" customWidth="1"/>
    <col min="12573" max="12576" width="15.42578125" style="131" bestFit="1" customWidth="1"/>
    <col min="12577" max="12577" width="13.7109375" style="131" bestFit="1" customWidth="1"/>
    <col min="12578" max="12578" width="13.28515625" style="131" bestFit="1" customWidth="1"/>
    <col min="12579" max="12579" width="2.7109375" style="131" customWidth="1"/>
    <col min="12580" max="12580" width="10.7109375" style="131" customWidth="1"/>
    <col min="12581" max="12581" width="11.85546875" style="131" bestFit="1" customWidth="1"/>
    <col min="12582" max="12585" width="15.42578125" style="131" bestFit="1" customWidth="1"/>
    <col min="12586" max="12586" width="13.7109375" style="131" bestFit="1" customWidth="1"/>
    <col min="12587" max="12587" width="17.7109375" style="131" bestFit="1" customWidth="1"/>
    <col min="12588" max="12802" width="9.140625" style="131"/>
    <col min="12803" max="12803" width="20.42578125" style="131" bestFit="1" customWidth="1"/>
    <col min="12804" max="12804" width="9.42578125" style="131" customWidth="1"/>
    <col min="12805" max="12805" width="8" style="131" customWidth="1"/>
    <col min="12806" max="12806" width="12.5703125" style="131" customWidth="1"/>
    <col min="12807" max="12807" width="7.140625" style="131" customWidth="1"/>
    <col min="12808" max="12808" width="54.28515625" style="131" customWidth="1"/>
    <col min="12809" max="12809" width="11.85546875" style="131" bestFit="1" customWidth="1"/>
    <col min="12810" max="12810" width="11.85546875" style="131" customWidth="1"/>
    <col min="12811" max="12814" width="15.42578125" style="131" bestFit="1" customWidth="1"/>
    <col min="12815" max="12815" width="10.5703125" style="131" bestFit="1" customWidth="1"/>
    <col min="12816" max="12816" width="13.28515625" style="131" bestFit="1" customWidth="1"/>
    <col min="12817" max="12817" width="2.7109375" style="131" customWidth="1"/>
    <col min="12818" max="12818" width="12.42578125" style="131" bestFit="1" customWidth="1"/>
    <col min="12819" max="12819" width="11.85546875" style="131" bestFit="1" customWidth="1"/>
    <col min="12820" max="12823" width="15.42578125" style="131" bestFit="1" customWidth="1"/>
    <col min="12824" max="12824" width="10.5703125" style="131" bestFit="1" customWidth="1"/>
    <col min="12825" max="12825" width="17.7109375" style="131" bestFit="1" customWidth="1"/>
    <col min="12826" max="12826" width="2.7109375" style="131" customWidth="1"/>
    <col min="12827" max="12827" width="12.42578125" style="131" bestFit="1" customWidth="1"/>
    <col min="12828" max="12828" width="11.85546875" style="131" bestFit="1" customWidth="1"/>
    <col min="12829" max="12832" width="15.42578125" style="131" bestFit="1" customWidth="1"/>
    <col min="12833" max="12833" width="13.7109375" style="131" bestFit="1" customWidth="1"/>
    <col min="12834" max="12834" width="13.28515625" style="131" bestFit="1" customWidth="1"/>
    <col min="12835" max="12835" width="2.7109375" style="131" customWidth="1"/>
    <col min="12836" max="12836" width="10.7109375" style="131" customWidth="1"/>
    <col min="12837" max="12837" width="11.85546875" style="131" bestFit="1" customWidth="1"/>
    <col min="12838" max="12841" width="15.42578125" style="131" bestFit="1" customWidth="1"/>
    <col min="12842" max="12842" width="13.7109375" style="131" bestFit="1" customWidth="1"/>
    <col min="12843" max="12843" width="17.7109375" style="131" bestFit="1" customWidth="1"/>
    <col min="12844" max="13058" width="9.140625" style="131"/>
    <col min="13059" max="13059" width="20.42578125" style="131" bestFit="1" customWidth="1"/>
    <col min="13060" max="13060" width="9.42578125" style="131" customWidth="1"/>
    <col min="13061" max="13061" width="8" style="131" customWidth="1"/>
    <col min="13062" max="13062" width="12.5703125" style="131" customWidth="1"/>
    <col min="13063" max="13063" width="7.140625" style="131" customWidth="1"/>
    <col min="13064" max="13064" width="54.28515625" style="131" customWidth="1"/>
    <col min="13065" max="13065" width="11.85546875" style="131" bestFit="1" customWidth="1"/>
    <col min="13066" max="13066" width="11.85546875" style="131" customWidth="1"/>
    <col min="13067" max="13070" width="15.42578125" style="131" bestFit="1" customWidth="1"/>
    <col min="13071" max="13071" width="10.5703125" style="131" bestFit="1" customWidth="1"/>
    <col min="13072" max="13072" width="13.28515625" style="131" bestFit="1" customWidth="1"/>
    <col min="13073" max="13073" width="2.7109375" style="131" customWidth="1"/>
    <col min="13074" max="13074" width="12.42578125" style="131" bestFit="1" customWidth="1"/>
    <col min="13075" max="13075" width="11.85546875" style="131" bestFit="1" customWidth="1"/>
    <col min="13076" max="13079" width="15.42578125" style="131" bestFit="1" customWidth="1"/>
    <col min="13080" max="13080" width="10.5703125" style="131" bestFit="1" customWidth="1"/>
    <col min="13081" max="13081" width="17.7109375" style="131" bestFit="1" customWidth="1"/>
    <col min="13082" max="13082" width="2.7109375" style="131" customWidth="1"/>
    <col min="13083" max="13083" width="12.42578125" style="131" bestFit="1" customWidth="1"/>
    <col min="13084" max="13084" width="11.85546875" style="131" bestFit="1" customWidth="1"/>
    <col min="13085" max="13088" width="15.42578125" style="131" bestFit="1" customWidth="1"/>
    <col min="13089" max="13089" width="13.7109375" style="131" bestFit="1" customWidth="1"/>
    <col min="13090" max="13090" width="13.28515625" style="131" bestFit="1" customWidth="1"/>
    <col min="13091" max="13091" width="2.7109375" style="131" customWidth="1"/>
    <col min="13092" max="13092" width="10.7109375" style="131" customWidth="1"/>
    <col min="13093" max="13093" width="11.85546875" style="131" bestFit="1" customWidth="1"/>
    <col min="13094" max="13097" width="15.42578125" style="131" bestFit="1" customWidth="1"/>
    <col min="13098" max="13098" width="13.7109375" style="131" bestFit="1" customWidth="1"/>
    <col min="13099" max="13099" width="17.7109375" style="131" bestFit="1" customWidth="1"/>
    <col min="13100" max="13314" width="9.140625" style="131"/>
    <col min="13315" max="13315" width="20.42578125" style="131" bestFit="1" customWidth="1"/>
    <col min="13316" max="13316" width="9.42578125" style="131" customWidth="1"/>
    <col min="13317" max="13317" width="8" style="131" customWidth="1"/>
    <col min="13318" max="13318" width="12.5703125" style="131" customWidth="1"/>
    <col min="13319" max="13319" width="7.140625" style="131" customWidth="1"/>
    <col min="13320" max="13320" width="54.28515625" style="131" customWidth="1"/>
    <col min="13321" max="13321" width="11.85546875" style="131" bestFit="1" customWidth="1"/>
    <col min="13322" max="13322" width="11.85546875" style="131" customWidth="1"/>
    <col min="13323" max="13326" width="15.42578125" style="131" bestFit="1" customWidth="1"/>
    <col min="13327" max="13327" width="10.5703125" style="131" bestFit="1" customWidth="1"/>
    <col min="13328" max="13328" width="13.28515625" style="131" bestFit="1" customWidth="1"/>
    <col min="13329" max="13329" width="2.7109375" style="131" customWidth="1"/>
    <col min="13330" max="13330" width="12.42578125" style="131" bestFit="1" customWidth="1"/>
    <col min="13331" max="13331" width="11.85546875" style="131" bestFit="1" customWidth="1"/>
    <col min="13332" max="13335" width="15.42578125" style="131" bestFit="1" customWidth="1"/>
    <col min="13336" max="13336" width="10.5703125" style="131" bestFit="1" customWidth="1"/>
    <col min="13337" max="13337" width="17.7109375" style="131" bestFit="1" customWidth="1"/>
    <col min="13338" max="13338" width="2.7109375" style="131" customWidth="1"/>
    <col min="13339" max="13339" width="12.42578125" style="131" bestFit="1" customWidth="1"/>
    <col min="13340" max="13340" width="11.85546875" style="131" bestFit="1" customWidth="1"/>
    <col min="13341" max="13344" width="15.42578125" style="131" bestFit="1" customWidth="1"/>
    <col min="13345" max="13345" width="13.7109375" style="131" bestFit="1" customWidth="1"/>
    <col min="13346" max="13346" width="13.28515625" style="131" bestFit="1" customWidth="1"/>
    <col min="13347" max="13347" width="2.7109375" style="131" customWidth="1"/>
    <col min="13348" max="13348" width="10.7109375" style="131" customWidth="1"/>
    <col min="13349" max="13349" width="11.85546875" style="131" bestFit="1" customWidth="1"/>
    <col min="13350" max="13353" width="15.42578125" style="131" bestFit="1" customWidth="1"/>
    <col min="13354" max="13354" width="13.7109375" style="131" bestFit="1" customWidth="1"/>
    <col min="13355" max="13355" width="17.7109375" style="131" bestFit="1" customWidth="1"/>
    <col min="13356" max="13570" width="9.140625" style="131"/>
    <col min="13571" max="13571" width="20.42578125" style="131" bestFit="1" customWidth="1"/>
    <col min="13572" max="13572" width="9.42578125" style="131" customWidth="1"/>
    <col min="13573" max="13573" width="8" style="131" customWidth="1"/>
    <col min="13574" max="13574" width="12.5703125" style="131" customWidth="1"/>
    <col min="13575" max="13575" width="7.140625" style="131" customWidth="1"/>
    <col min="13576" max="13576" width="54.28515625" style="131" customWidth="1"/>
    <col min="13577" max="13577" width="11.85546875" style="131" bestFit="1" customWidth="1"/>
    <col min="13578" max="13578" width="11.85546875" style="131" customWidth="1"/>
    <col min="13579" max="13582" width="15.42578125" style="131" bestFit="1" customWidth="1"/>
    <col min="13583" max="13583" width="10.5703125" style="131" bestFit="1" customWidth="1"/>
    <col min="13584" max="13584" width="13.28515625" style="131" bestFit="1" customWidth="1"/>
    <col min="13585" max="13585" width="2.7109375" style="131" customWidth="1"/>
    <col min="13586" max="13586" width="12.42578125" style="131" bestFit="1" customWidth="1"/>
    <col min="13587" max="13587" width="11.85546875" style="131" bestFit="1" customWidth="1"/>
    <col min="13588" max="13591" width="15.42578125" style="131" bestFit="1" customWidth="1"/>
    <col min="13592" max="13592" width="10.5703125" style="131" bestFit="1" customWidth="1"/>
    <col min="13593" max="13593" width="17.7109375" style="131" bestFit="1" customWidth="1"/>
    <col min="13594" max="13594" width="2.7109375" style="131" customWidth="1"/>
    <col min="13595" max="13595" width="12.42578125" style="131" bestFit="1" customWidth="1"/>
    <col min="13596" max="13596" width="11.85546875" style="131" bestFit="1" customWidth="1"/>
    <col min="13597" max="13600" width="15.42578125" style="131" bestFit="1" customWidth="1"/>
    <col min="13601" max="13601" width="13.7109375" style="131" bestFit="1" customWidth="1"/>
    <col min="13602" max="13602" width="13.28515625" style="131" bestFit="1" customWidth="1"/>
    <col min="13603" max="13603" width="2.7109375" style="131" customWidth="1"/>
    <col min="13604" max="13604" width="10.7109375" style="131" customWidth="1"/>
    <col min="13605" max="13605" width="11.85546875" style="131" bestFit="1" customWidth="1"/>
    <col min="13606" max="13609" width="15.42578125" style="131" bestFit="1" customWidth="1"/>
    <col min="13610" max="13610" width="13.7109375" style="131" bestFit="1" customWidth="1"/>
    <col min="13611" max="13611" width="17.7109375" style="131" bestFit="1" customWidth="1"/>
    <col min="13612" max="13826" width="9.140625" style="131"/>
    <col min="13827" max="13827" width="20.42578125" style="131" bestFit="1" customWidth="1"/>
    <col min="13828" max="13828" width="9.42578125" style="131" customWidth="1"/>
    <col min="13829" max="13829" width="8" style="131" customWidth="1"/>
    <col min="13830" max="13830" width="12.5703125" style="131" customWidth="1"/>
    <col min="13831" max="13831" width="7.140625" style="131" customWidth="1"/>
    <col min="13832" max="13832" width="54.28515625" style="131" customWidth="1"/>
    <col min="13833" max="13833" width="11.85546875" style="131" bestFit="1" customWidth="1"/>
    <col min="13834" max="13834" width="11.85546875" style="131" customWidth="1"/>
    <col min="13835" max="13838" width="15.42578125" style="131" bestFit="1" customWidth="1"/>
    <col min="13839" max="13839" width="10.5703125" style="131" bestFit="1" customWidth="1"/>
    <col min="13840" max="13840" width="13.28515625" style="131" bestFit="1" customWidth="1"/>
    <col min="13841" max="13841" width="2.7109375" style="131" customWidth="1"/>
    <col min="13842" max="13842" width="12.42578125" style="131" bestFit="1" customWidth="1"/>
    <col min="13843" max="13843" width="11.85546875" style="131" bestFit="1" customWidth="1"/>
    <col min="13844" max="13847" width="15.42578125" style="131" bestFit="1" customWidth="1"/>
    <col min="13848" max="13848" width="10.5703125" style="131" bestFit="1" customWidth="1"/>
    <col min="13849" max="13849" width="17.7109375" style="131" bestFit="1" customWidth="1"/>
    <col min="13850" max="13850" width="2.7109375" style="131" customWidth="1"/>
    <col min="13851" max="13851" width="12.42578125" style="131" bestFit="1" customWidth="1"/>
    <col min="13852" max="13852" width="11.85546875" style="131" bestFit="1" customWidth="1"/>
    <col min="13853" max="13856" width="15.42578125" style="131" bestFit="1" customWidth="1"/>
    <col min="13857" max="13857" width="13.7109375" style="131" bestFit="1" customWidth="1"/>
    <col min="13858" max="13858" width="13.28515625" style="131" bestFit="1" customWidth="1"/>
    <col min="13859" max="13859" width="2.7109375" style="131" customWidth="1"/>
    <col min="13860" max="13860" width="10.7109375" style="131" customWidth="1"/>
    <col min="13861" max="13861" width="11.85546875" style="131" bestFit="1" customWidth="1"/>
    <col min="13862" max="13865" width="15.42578125" style="131" bestFit="1" customWidth="1"/>
    <col min="13866" max="13866" width="13.7109375" style="131" bestFit="1" customWidth="1"/>
    <col min="13867" max="13867" width="17.7109375" style="131" bestFit="1" customWidth="1"/>
    <col min="13868" max="14082" width="9.140625" style="131"/>
    <col min="14083" max="14083" width="20.42578125" style="131" bestFit="1" customWidth="1"/>
    <col min="14084" max="14084" width="9.42578125" style="131" customWidth="1"/>
    <col min="14085" max="14085" width="8" style="131" customWidth="1"/>
    <col min="14086" max="14086" width="12.5703125" style="131" customWidth="1"/>
    <col min="14087" max="14087" width="7.140625" style="131" customWidth="1"/>
    <col min="14088" max="14088" width="54.28515625" style="131" customWidth="1"/>
    <col min="14089" max="14089" width="11.85546875" style="131" bestFit="1" customWidth="1"/>
    <col min="14090" max="14090" width="11.85546875" style="131" customWidth="1"/>
    <col min="14091" max="14094" width="15.42578125" style="131" bestFit="1" customWidth="1"/>
    <col min="14095" max="14095" width="10.5703125" style="131" bestFit="1" customWidth="1"/>
    <col min="14096" max="14096" width="13.28515625" style="131" bestFit="1" customWidth="1"/>
    <col min="14097" max="14097" width="2.7109375" style="131" customWidth="1"/>
    <col min="14098" max="14098" width="12.42578125" style="131" bestFit="1" customWidth="1"/>
    <col min="14099" max="14099" width="11.85546875" style="131" bestFit="1" customWidth="1"/>
    <col min="14100" max="14103" width="15.42578125" style="131" bestFit="1" customWidth="1"/>
    <col min="14104" max="14104" width="10.5703125" style="131" bestFit="1" customWidth="1"/>
    <col min="14105" max="14105" width="17.7109375" style="131" bestFit="1" customWidth="1"/>
    <col min="14106" max="14106" width="2.7109375" style="131" customWidth="1"/>
    <col min="14107" max="14107" width="12.42578125" style="131" bestFit="1" customWidth="1"/>
    <col min="14108" max="14108" width="11.85546875" style="131" bestFit="1" customWidth="1"/>
    <col min="14109" max="14112" width="15.42578125" style="131" bestFit="1" customWidth="1"/>
    <col min="14113" max="14113" width="13.7109375" style="131" bestFit="1" customWidth="1"/>
    <col min="14114" max="14114" width="13.28515625" style="131" bestFit="1" customWidth="1"/>
    <col min="14115" max="14115" width="2.7109375" style="131" customWidth="1"/>
    <col min="14116" max="14116" width="10.7109375" style="131" customWidth="1"/>
    <col min="14117" max="14117" width="11.85546875" style="131" bestFit="1" customWidth="1"/>
    <col min="14118" max="14121" width="15.42578125" style="131" bestFit="1" customWidth="1"/>
    <col min="14122" max="14122" width="13.7109375" style="131" bestFit="1" customWidth="1"/>
    <col min="14123" max="14123" width="17.7109375" style="131" bestFit="1" customWidth="1"/>
    <col min="14124" max="14338" width="9.140625" style="131"/>
    <col min="14339" max="14339" width="20.42578125" style="131" bestFit="1" customWidth="1"/>
    <col min="14340" max="14340" width="9.42578125" style="131" customWidth="1"/>
    <col min="14341" max="14341" width="8" style="131" customWidth="1"/>
    <col min="14342" max="14342" width="12.5703125" style="131" customWidth="1"/>
    <col min="14343" max="14343" width="7.140625" style="131" customWidth="1"/>
    <col min="14344" max="14344" width="54.28515625" style="131" customWidth="1"/>
    <col min="14345" max="14345" width="11.85546875" style="131" bestFit="1" customWidth="1"/>
    <col min="14346" max="14346" width="11.85546875" style="131" customWidth="1"/>
    <col min="14347" max="14350" width="15.42578125" style="131" bestFit="1" customWidth="1"/>
    <col min="14351" max="14351" width="10.5703125" style="131" bestFit="1" customWidth="1"/>
    <col min="14352" max="14352" width="13.28515625" style="131" bestFit="1" customWidth="1"/>
    <col min="14353" max="14353" width="2.7109375" style="131" customWidth="1"/>
    <col min="14354" max="14354" width="12.42578125" style="131" bestFit="1" customWidth="1"/>
    <col min="14355" max="14355" width="11.85546875" style="131" bestFit="1" customWidth="1"/>
    <col min="14356" max="14359" width="15.42578125" style="131" bestFit="1" customWidth="1"/>
    <col min="14360" max="14360" width="10.5703125" style="131" bestFit="1" customWidth="1"/>
    <col min="14361" max="14361" width="17.7109375" style="131" bestFit="1" customWidth="1"/>
    <col min="14362" max="14362" width="2.7109375" style="131" customWidth="1"/>
    <col min="14363" max="14363" width="12.42578125" style="131" bestFit="1" customWidth="1"/>
    <col min="14364" max="14364" width="11.85546875" style="131" bestFit="1" customWidth="1"/>
    <col min="14365" max="14368" width="15.42578125" style="131" bestFit="1" customWidth="1"/>
    <col min="14369" max="14369" width="13.7109375" style="131" bestFit="1" customWidth="1"/>
    <col min="14370" max="14370" width="13.28515625" style="131" bestFit="1" customWidth="1"/>
    <col min="14371" max="14371" width="2.7109375" style="131" customWidth="1"/>
    <col min="14372" max="14372" width="10.7109375" style="131" customWidth="1"/>
    <col min="14373" max="14373" width="11.85546875" style="131" bestFit="1" customWidth="1"/>
    <col min="14374" max="14377" width="15.42578125" style="131" bestFit="1" customWidth="1"/>
    <col min="14378" max="14378" width="13.7109375" style="131" bestFit="1" customWidth="1"/>
    <col min="14379" max="14379" width="17.7109375" style="131" bestFit="1" customWidth="1"/>
    <col min="14380" max="14594" width="9.140625" style="131"/>
    <col min="14595" max="14595" width="20.42578125" style="131" bestFit="1" customWidth="1"/>
    <col min="14596" max="14596" width="9.42578125" style="131" customWidth="1"/>
    <col min="14597" max="14597" width="8" style="131" customWidth="1"/>
    <col min="14598" max="14598" width="12.5703125" style="131" customWidth="1"/>
    <col min="14599" max="14599" width="7.140625" style="131" customWidth="1"/>
    <col min="14600" max="14600" width="54.28515625" style="131" customWidth="1"/>
    <col min="14601" max="14601" width="11.85546875" style="131" bestFit="1" customWidth="1"/>
    <col min="14602" max="14602" width="11.85546875" style="131" customWidth="1"/>
    <col min="14603" max="14606" width="15.42578125" style="131" bestFit="1" customWidth="1"/>
    <col min="14607" max="14607" width="10.5703125" style="131" bestFit="1" customWidth="1"/>
    <col min="14608" max="14608" width="13.28515625" style="131" bestFit="1" customWidth="1"/>
    <col min="14609" max="14609" width="2.7109375" style="131" customWidth="1"/>
    <col min="14610" max="14610" width="12.42578125" style="131" bestFit="1" customWidth="1"/>
    <col min="14611" max="14611" width="11.85546875" style="131" bestFit="1" customWidth="1"/>
    <col min="14612" max="14615" width="15.42578125" style="131" bestFit="1" customWidth="1"/>
    <col min="14616" max="14616" width="10.5703125" style="131" bestFit="1" customWidth="1"/>
    <col min="14617" max="14617" width="17.7109375" style="131" bestFit="1" customWidth="1"/>
    <col min="14618" max="14618" width="2.7109375" style="131" customWidth="1"/>
    <col min="14619" max="14619" width="12.42578125" style="131" bestFit="1" customWidth="1"/>
    <col min="14620" max="14620" width="11.85546875" style="131" bestFit="1" customWidth="1"/>
    <col min="14621" max="14624" width="15.42578125" style="131" bestFit="1" customWidth="1"/>
    <col min="14625" max="14625" width="13.7109375" style="131" bestFit="1" customWidth="1"/>
    <col min="14626" max="14626" width="13.28515625" style="131" bestFit="1" customWidth="1"/>
    <col min="14627" max="14627" width="2.7109375" style="131" customWidth="1"/>
    <col min="14628" max="14628" width="10.7109375" style="131" customWidth="1"/>
    <col min="14629" max="14629" width="11.85546875" style="131" bestFit="1" customWidth="1"/>
    <col min="14630" max="14633" width="15.42578125" style="131" bestFit="1" customWidth="1"/>
    <col min="14634" max="14634" width="13.7109375" style="131" bestFit="1" customWidth="1"/>
    <col min="14635" max="14635" width="17.7109375" style="131" bestFit="1" customWidth="1"/>
    <col min="14636" max="14850" width="9.140625" style="131"/>
    <col min="14851" max="14851" width="20.42578125" style="131" bestFit="1" customWidth="1"/>
    <col min="14852" max="14852" width="9.42578125" style="131" customWidth="1"/>
    <col min="14853" max="14853" width="8" style="131" customWidth="1"/>
    <col min="14854" max="14854" width="12.5703125" style="131" customWidth="1"/>
    <col min="14855" max="14855" width="7.140625" style="131" customWidth="1"/>
    <col min="14856" max="14856" width="54.28515625" style="131" customWidth="1"/>
    <col min="14857" max="14857" width="11.85546875" style="131" bestFit="1" customWidth="1"/>
    <col min="14858" max="14858" width="11.85546875" style="131" customWidth="1"/>
    <col min="14859" max="14862" width="15.42578125" style="131" bestFit="1" customWidth="1"/>
    <col min="14863" max="14863" width="10.5703125" style="131" bestFit="1" customWidth="1"/>
    <col min="14864" max="14864" width="13.28515625" style="131" bestFit="1" customWidth="1"/>
    <col min="14865" max="14865" width="2.7109375" style="131" customWidth="1"/>
    <col min="14866" max="14866" width="12.42578125" style="131" bestFit="1" customWidth="1"/>
    <col min="14867" max="14867" width="11.85546875" style="131" bestFit="1" customWidth="1"/>
    <col min="14868" max="14871" width="15.42578125" style="131" bestFit="1" customWidth="1"/>
    <col min="14872" max="14872" width="10.5703125" style="131" bestFit="1" customWidth="1"/>
    <col min="14873" max="14873" width="17.7109375" style="131" bestFit="1" customWidth="1"/>
    <col min="14874" max="14874" width="2.7109375" style="131" customWidth="1"/>
    <col min="14875" max="14875" width="12.42578125" style="131" bestFit="1" customWidth="1"/>
    <col min="14876" max="14876" width="11.85546875" style="131" bestFit="1" customWidth="1"/>
    <col min="14877" max="14880" width="15.42578125" style="131" bestFit="1" customWidth="1"/>
    <col min="14881" max="14881" width="13.7109375" style="131" bestFit="1" customWidth="1"/>
    <col min="14882" max="14882" width="13.28515625" style="131" bestFit="1" customWidth="1"/>
    <col min="14883" max="14883" width="2.7109375" style="131" customWidth="1"/>
    <col min="14884" max="14884" width="10.7109375" style="131" customWidth="1"/>
    <col min="14885" max="14885" width="11.85546875" style="131" bestFit="1" customWidth="1"/>
    <col min="14886" max="14889" width="15.42578125" style="131" bestFit="1" customWidth="1"/>
    <col min="14890" max="14890" width="13.7109375" style="131" bestFit="1" customWidth="1"/>
    <col min="14891" max="14891" width="17.7109375" style="131" bestFit="1" customWidth="1"/>
    <col min="14892" max="15106" width="9.140625" style="131"/>
    <col min="15107" max="15107" width="20.42578125" style="131" bestFit="1" customWidth="1"/>
    <col min="15108" max="15108" width="9.42578125" style="131" customWidth="1"/>
    <col min="15109" max="15109" width="8" style="131" customWidth="1"/>
    <col min="15110" max="15110" width="12.5703125" style="131" customWidth="1"/>
    <col min="15111" max="15111" width="7.140625" style="131" customWidth="1"/>
    <col min="15112" max="15112" width="54.28515625" style="131" customWidth="1"/>
    <col min="15113" max="15113" width="11.85546875" style="131" bestFit="1" customWidth="1"/>
    <col min="15114" max="15114" width="11.85546875" style="131" customWidth="1"/>
    <col min="15115" max="15118" width="15.42578125" style="131" bestFit="1" customWidth="1"/>
    <col min="15119" max="15119" width="10.5703125" style="131" bestFit="1" customWidth="1"/>
    <col min="15120" max="15120" width="13.28515625" style="131" bestFit="1" customWidth="1"/>
    <col min="15121" max="15121" width="2.7109375" style="131" customWidth="1"/>
    <col min="15122" max="15122" width="12.42578125" style="131" bestFit="1" customWidth="1"/>
    <col min="15123" max="15123" width="11.85546875" style="131" bestFit="1" customWidth="1"/>
    <col min="15124" max="15127" width="15.42578125" style="131" bestFit="1" customWidth="1"/>
    <col min="15128" max="15128" width="10.5703125" style="131" bestFit="1" customWidth="1"/>
    <col min="15129" max="15129" width="17.7109375" style="131" bestFit="1" customWidth="1"/>
    <col min="15130" max="15130" width="2.7109375" style="131" customWidth="1"/>
    <col min="15131" max="15131" width="12.42578125" style="131" bestFit="1" customWidth="1"/>
    <col min="15132" max="15132" width="11.85546875" style="131" bestFit="1" customWidth="1"/>
    <col min="15133" max="15136" width="15.42578125" style="131" bestFit="1" customWidth="1"/>
    <col min="15137" max="15137" width="13.7109375" style="131" bestFit="1" customWidth="1"/>
    <col min="15138" max="15138" width="13.28515625" style="131" bestFit="1" customWidth="1"/>
    <col min="15139" max="15139" width="2.7109375" style="131" customWidth="1"/>
    <col min="15140" max="15140" width="10.7109375" style="131" customWidth="1"/>
    <col min="15141" max="15141" width="11.85546875" style="131" bestFit="1" customWidth="1"/>
    <col min="15142" max="15145" width="15.42578125" style="131" bestFit="1" customWidth="1"/>
    <col min="15146" max="15146" width="13.7109375" style="131" bestFit="1" customWidth="1"/>
    <col min="15147" max="15147" width="17.7109375" style="131" bestFit="1" customWidth="1"/>
    <col min="15148" max="15362" width="9.140625" style="131"/>
    <col min="15363" max="15363" width="20.42578125" style="131" bestFit="1" customWidth="1"/>
    <col min="15364" max="15364" width="9.42578125" style="131" customWidth="1"/>
    <col min="15365" max="15365" width="8" style="131" customWidth="1"/>
    <col min="15366" max="15366" width="12.5703125" style="131" customWidth="1"/>
    <col min="15367" max="15367" width="7.140625" style="131" customWidth="1"/>
    <col min="15368" max="15368" width="54.28515625" style="131" customWidth="1"/>
    <col min="15369" max="15369" width="11.85546875" style="131" bestFit="1" customWidth="1"/>
    <col min="15370" max="15370" width="11.85546875" style="131" customWidth="1"/>
    <col min="15371" max="15374" width="15.42578125" style="131" bestFit="1" customWidth="1"/>
    <col min="15375" max="15375" width="10.5703125" style="131" bestFit="1" customWidth="1"/>
    <col min="15376" max="15376" width="13.28515625" style="131" bestFit="1" customWidth="1"/>
    <col min="15377" max="15377" width="2.7109375" style="131" customWidth="1"/>
    <col min="15378" max="15378" width="12.42578125" style="131" bestFit="1" customWidth="1"/>
    <col min="15379" max="15379" width="11.85546875" style="131" bestFit="1" customWidth="1"/>
    <col min="15380" max="15383" width="15.42578125" style="131" bestFit="1" customWidth="1"/>
    <col min="15384" max="15384" width="10.5703125" style="131" bestFit="1" customWidth="1"/>
    <col min="15385" max="15385" width="17.7109375" style="131" bestFit="1" customWidth="1"/>
    <col min="15386" max="15386" width="2.7109375" style="131" customWidth="1"/>
    <col min="15387" max="15387" width="12.42578125" style="131" bestFit="1" customWidth="1"/>
    <col min="15388" max="15388" width="11.85546875" style="131" bestFit="1" customWidth="1"/>
    <col min="15389" max="15392" width="15.42578125" style="131" bestFit="1" customWidth="1"/>
    <col min="15393" max="15393" width="13.7109375" style="131" bestFit="1" customWidth="1"/>
    <col min="15394" max="15394" width="13.28515625" style="131" bestFit="1" customWidth="1"/>
    <col min="15395" max="15395" width="2.7109375" style="131" customWidth="1"/>
    <col min="15396" max="15396" width="10.7109375" style="131" customWidth="1"/>
    <col min="15397" max="15397" width="11.85546875" style="131" bestFit="1" customWidth="1"/>
    <col min="15398" max="15401" width="15.42578125" style="131" bestFit="1" customWidth="1"/>
    <col min="15402" max="15402" width="13.7109375" style="131" bestFit="1" customWidth="1"/>
    <col min="15403" max="15403" width="17.7109375" style="131" bestFit="1" customWidth="1"/>
    <col min="15404" max="15618" width="9.140625" style="131"/>
    <col min="15619" max="15619" width="20.42578125" style="131" bestFit="1" customWidth="1"/>
    <col min="15620" max="15620" width="9.42578125" style="131" customWidth="1"/>
    <col min="15621" max="15621" width="8" style="131" customWidth="1"/>
    <col min="15622" max="15622" width="12.5703125" style="131" customWidth="1"/>
    <col min="15623" max="15623" width="7.140625" style="131" customWidth="1"/>
    <col min="15624" max="15624" width="54.28515625" style="131" customWidth="1"/>
    <col min="15625" max="15625" width="11.85546875" style="131" bestFit="1" customWidth="1"/>
    <col min="15626" max="15626" width="11.85546875" style="131" customWidth="1"/>
    <col min="15627" max="15630" width="15.42578125" style="131" bestFit="1" customWidth="1"/>
    <col min="15631" max="15631" width="10.5703125" style="131" bestFit="1" customWidth="1"/>
    <col min="15632" max="15632" width="13.28515625" style="131" bestFit="1" customWidth="1"/>
    <col min="15633" max="15633" width="2.7109375" style="131" customWidth="1"/>
    <col min="15634" max="15634" width="12.42578125" style="131" bestFit="1" customWidth="1"/>
    <col min="15635" max="15635" width="11.85546875" style="131" bestFit="1" customWidth="1"/>
    <col min="15636" max="15639" width="15.42578125" style="131" bestFit="1" customWidth="1"/>
    <col min="15640" max="15640" width="10.5703125" style="131" bestFit="1" customWidth="1"/>
    <col min="15641" max="15641" width="17.7109375" style="131" bestFit="1" customWidth="1"/>
    <col min="15642" max="15642" width="2.7109375" style="131" customWidth="1"/>
    <col min="15643" max="15643" width="12.42578125" style="131" bestFit="1" customWidth="1"/>
    <col min="15644" max="15644" width="11.85546875" style="131" bestFit="1" customWidth="1"/>
    <col min="15645" max="15648" width="15.42578125" style="131" bestFit="1" customWidth="1"/>
    <col min="15649" max="15649" width="13.7109375" style="131" bestFit="1" customWidth="1"/>
    <col min="15650" max="15650" width="13.28515625" style="131" bestFit="1" customWidth="1"/>
    <col min="15651" max="15651" width="2.7109375" style="131" customWidth="1"/>
    <col min="15652" max="15652" width="10.7109375" style="131" customWidth="1"/>
    <col min="15653" max="15653" width="11.85546875" style="131" bestFit="1" customWidth="1"/>
    <col min="15654" max="15657" width="15.42578125" style="131" bestFit="1" customWidth="1"/>
    <col min="15658" max="15658" width="13.7109375" style="131" bestFit="1" customWidth="1"/>
    <col min="15659" max="15659" width="17.7109375" style="131" bestFit="1" customWidth="1"/>
    <col min="15660" max="15874" width="9.140625" style="131"/>
    <col min="15875" max="15875" width="20.42578125" style="131" bestFit="1" customWidth="1"/>
    <col min="15876" max="15876" width="9.42578125" style="131" customWidth="1"/>
    <col min="15877" max="15877" width="8" style="131" customWidth="1"/>
    <col min="15878" max="15878" width="12.5703125" style="131" customWidth="1"/>
    <col min="15879" max="15879" width="7.140625" style="131" customWidth="1"/>
    <col min="15880" max="15880" width="54.28515625" style="131" customWidth="1"/>
    <col min="15881" max="15881" width="11.85546875" style="131" bestFit="1" customWidth="1"/>
    <col min="15882" max="15882" width="11.85546875" style="131" customWidth="1"/>
    <col min="15883" max="15886" width="15.42578125" style="131" bestFit="1" customWidth="1"/>
    <col min="15887" max="15887" width="10.5703125" style="131" bestFit="1" customWidth="1"/>
    <col min="15888" max="15888" width="13.28515625" style="131" bestFit="1" customWidth="1"/>
    <col min="15889" max="15889" width="2.7109375" style="131" customWidth="1"/>
    <col min="15890" max="15890" width="12.42578125" style="131" bestFit="1" customWidth="1"/>
    <col min="15891" max="15891" width="11.85546875" style="131" bestFit="1" customWidth="1"/>
    <col min="15892" max="15895" width="15.42578125" style="131" bestFit="1" customWidth="1"/>
    <col min="15896" max="15896" width="10.5703125" style="131" bestFit="1" customWidth="1"/>
    <col min="15897" max="15897" width="17.7109375" style="131" bestFit="1" customWidth="1"/>
    <col min="15898" max="15898" width="2.7109375" style="131" customWidth="1"/>
    <col min="15899" max="15899" width="12.42578125" style="131" bestFit="1" customWidth="1"/>
    <col min="15900" max="15900" width="11.85546875" style="131" bestFit="1" customWidth="1"/>
    <col min="15901" max="15904" width="15.42578125" style="131" bestFit="1" customWidth="1"/>
    <col min="15905" max="15905" width="13.7109375" style="131" bestFit="1" customWidth="1"/>
    <col min="15906" max="15906" width="13.28515625" style="131" bestFit="1" customWidth="1"/>
    <col min="15907" max="15907" width="2.7109375" style="131" customWidth="1"/>
    <col min="15908" max="15908" width="10.7109375" style="131" customWidth="1"/>
    <col min="15909" max="15909" width="11.85546875" style="131" bestFit="1" customWidth="1"/>
    <col min="15910" max="15913" width="15.42578125" style="131" bestFit="1" customWidth="1"/>
    <col min="15914" max="15914" width="13.7109375" style="131" bestFit="1" customWidth="1"/>
    <col min="15915" max="15915" width="17.7109375" style="131" bestFit="1" customWidth="1"/>
    <col min="15916" max="16130" width="9.140625" style="131"/>
    <col min="16131" max="16131" width="20.42578125" style="131" bestFit="1" customWidth="1"/>
    <col min="16132" max="16132" width="9.42578125" style="131" customWidth="1"/>
    <col min="16133" max="16133" width="8" style="131" customWidth="1"/>
    <col min="16134" max="16134" width="12.5703125" style="131" customWidth="1"/>
    <col min="16135" max="16135" width="7.140625" style="131" customWidth="1"/>
    <col min="16136" max="16136" width="54.28515625" style="131" customWidth="1"/>
    <col min="16137" max="16137" width="11.85546875" style="131" bestFit="1" customWidth="1"/>
    <col min="16138" max="16138" width="11.85546875" style="131" customWidth="1"/>
    <col min="16139" max="16142" width="15.42578125" style="131" bestFit="1" customWidth="1"/>
    <col min="16143" max="16143" width="10.5703125" style="131" bestFit="1" customWidth="1"/>
    <col min="16144" max="16144" width="13.28515625" style="131" bestFit="1" customWidth="1"/>
    <col min="16145" max="16145" width="2.7109375" style="131" customWidth="1"/>
    <col min="16146" max="16146" width="12.42578125" style="131" bestFit="1" customWidth="1"/>
    <col min="16147" max="16147" width="11.85546875" style="131" bestFit="1" customWidth="1"/>
    <col min="16148" max="16151" width="15.42578125" style="131" bestFit="1" customWidth="1"/>
    <col min="16152" max="16152" width="10.5703125" style="131" bestFit="1" customWidth="1"/>
    <col min="16153" max="16153" width="17.7109375" style="131" bestFit="1" customWidth="1"/>
    <col min="16154" max="16154" width="2.7109375" style="131" customWidth="1"/>
    <col min="16155" max="16155" width="12.42578125" style="131" bestFit="1" customWidth="1"/>
    <col min="16156" max="16156" width="11.85546875" style="131" bestFit="1" customWidth="1"/>
    <col min="16157" max="16160" width="15.42578125" style="131" bestFit="1" customWidth="1"/>
    <col min="16161" max="16161" width="13.7109375" style="131" bestFit="1" customWidth="1"/>
    <col min="16162" max="16162" width="13.28515625" style="131" bestFit="1" customWidth="1"/>
    <col min="16163" max="16163" width="2.7109375" style="131" customWidth="1"/>
    <col min="16164" max="16164" width="10.7109375" style="131" customWidth="1"/>
    <col min="16165" max="16165" width="11.85546875" style="131" bestFit="1" customWidth="1"/>
    <col min="16166" max="16169" width="15.42578125" style="131" bestFit="1" customWidth="1"/>
    <col min="16170" max="16170" width="13.7109375" style="131" bestFit="1" customWidth="1"/>
    <col min="16171" max="16171" width="17.7109375" style="131" bestFit="1" customWidth="1"/>
    <col min="16172" max="16384" width="9.140625" style="131"/>
  </cols>
  <sheetData>
    <row r="1" spans="1:62" x14ac:dyDescent="0.2">
      <c r="H1" s="225" t="s">
        <v>6</v>
      </c>
      <c r="I1" s="225"/>
      <c r="J1" s="225"/>
      <c r="K1" s="225"/>
      <c r="L1" s="225"/>
      <c r="M1" s="225"/>
      <c r="N1" s="225"/>
      <c r="O1" s="146"/>
      <c r="Q1" s="226" t="s">
        <v>7</v>
      </c>
      <c r="R1" s="226"/>
      <c r="S1" s="226"/>
      <c r="T1" s="226"/>
      <c r="U1" s="226"/>
      <c r="V1" s="226"/>
      <c r="W1" s="226"/>
      <c r="X1" s="226"/>
      <c r="Z1" s="227" t="s">
        <v>8</v>
      </c>
      <c r="AA1" s="227"/>
      <c r="AB1" s="227"/>
      <c r="AC1" s="227"/>
      <c r="AD1" s="227"/>
      <c r="AE1" s="227"/>
      <c r="AF1" s="227"/>
      <c r="AG1" s="227"/>
      <c r="AI1" s="228" t="s">
        <v>9</v>
      </c>
      <c r="AJ1" s="228"/>
      <c r="AK1" s="228"/>
      <c r="AL1" s="228"/>
      <c r="AM1" s="228"/>
      <c r="AN1" s="228"/>
      <c r="AO1" s="228"/>
      <c r="AP1" s="228"/>
      <c r="AQ1" s="228"/>
      <c r="AS1" s="226" t="s">
        <v>10</v>
      </c>
      <c r="AT1" s="226"/>
      <c r="AU1" s="226"/>
      <c r="AV1" s="226"/>
      <c r="AW1" s="226"/>
      <c r="AX1" s="226"/>
      <c r="AY1" s="226"/>
      <c r="AZ1" s="226"/>
    </row>
    <row r="2" spans="1:62" s="149" customFormat="1" ht="25.5" x14ac:dyDescent="0.2">
      <c r="A2" s="133" t="s">
        <v>74</v>
      </c>
      <c r="B2" s="134" t="s">
        <v>75</v>
      </c>
      <c r="C2" s="147" t="s">
        <v>76</v>
      </c>
      <c r="D2" s="147" t="s">
        <v>77</v>
      </c>
      <c r="E2" s="133" t="s">
        <v>78</v>
      </c>
      <c r="F2" s="135" t="s">
        <v>79</v>
      </c>
      <c r="G2" s="135" t="s">
        <v>80</v>
      </c>
      <c r="H2" s="136" t="s">
        <v>11</v>
      </c>
      <c r="I2" s="136" t="s">
        <v>12</v>
      </c>
      <c r="J2" s="136" t="s">
        <v>81</v>
      </c>
      <c r="K2" s="136" t="s">
        <v>82</v>
      </c>
      <c r="L2" s="136" t="s">
        <v>83</v>
      </c>
      <c r="M2" s="136" t="s">
        <v>84</v>
      </c>
      <c r="N2" s="136" t="s">
        <v>17</v>
      </c>
      <c r="O2" s="136" t="s">
        <v>85</v>
      </c>
      <c r="P2" s="148"/>
      <c r="Q2" s="137" t="s">
        <v>11</v>
      </c>
      <c r="R2" s="137" t="s">
        <v>12</v>
      </c>
      <c r="S2" s="137" t="s">
        <v>81</v>
      </c>
      <c r="T2" s="137" t="s">
        <v>82</v>
      </c>
      <c r="U2" s="137" t="s">
        <v>83</v>
      </c>
      <c r="V2" s="137" t="s">
        <v>84</v>
      </c>
      <c r="W2" s="137" t="s">
        <v>17</v>
      </c>
      <c r="X2" s="137" t="s">
        <v>85</v>
      </c>
      <c r="Y2" s="148"/>
      <c r="Z2" s="138" t="s">
        <v>11</v>
      </c>
      <c r="AA2" s="138" t="s">
        <v>12</v>
      </c>
      <c r="AB2" s="138" t="s">
        <v>81</v>
      </c>
      <c r="AC2" s="138" t="s">
        <v>82</v>
      </c>
      <c r="AD2" s="138" t="s">
        <v>83</v>
      </c>
      <c r="AE2" s="138" t="s">
        <v>84</v>
      </c>
      <c r="AF2" s="138" t="s">
        <v>17</v>
      </c>
      <c r="AG2" s="138" t="s">
        <v>85</v>
      </c>
      <c r="AH2" s="148"/>
      <c r="AI2" s="139" t="s">
        <v>553</v>
      </c>
      <c r="AJ2" s="139" t="s">
        <v>12</v>
      </c>
      <c r="AK2" s="139" t="s">
        <v>554</v>
      </c>
      <c r="AL2" s="139" t="s">
        <v>81</v>
      </c>
      <c r="AM2" s="139" t="s">
        <v>82</v>
      </c>
      <c r="AN2" s="139" t="s">
        <v>83</v>
      </c>
      <c r="AO2" s="139" t="s">
        <v>84</v>
      </c>
      <c r="AP2" s="139" t="s">
        <v>21</v>
      </c>
      <c r="AQ2" s="140" t="s">
        <v>86</v>
      </c>
      <c r="AR2" s="141"/>
      <c r="AS2" s="137" t="s">
        <v>11</v>
      </c>
      <c r="AT2" s="137" t="s">
        <v>12</v>
      </c>
      <c r="AU2" s="137" t="s">
        <v>81</v>
      </c>
      <c r="AV2" s="137" t="s">
        <v>82</v>
      </c>
      <c r="AW2" s="137" t="s">
        <v>83</v>
      </c>
      <c r="AX2" s="137" t="s">
        <v>84</v>
      </c>
      <c r="AY2" s="137" t="s">
        <v>21</v>
      </c>
      <c r="AZ2" s="182" t="s">
        <v>86</v>
      </c>
      <c r="BA2" s="148"/>
      <c r="BB2" s="148"/>
      <c r="BC2" s="148"/>
      <c r="BD2" s="148"/>
      <c r="BE2" s="148"/>
      <c r="BF2" s="148"/>
      <c r="BG2" s="148"/>
      <c r="BH2" s="148"/>
      <c r="BI2" s="148"/>
      <c r="BJ2" s="148"/>
    </row>
    <row r="3" spans="1:62" s="149" customFormat="1" x14ac:dyDescent="0.2">
      <c r="A3" s="128">
        <v>2</v>
      </c>
      <c r="B3" s="150" t="s">
        <v>388</v>
      </c>
      <c r="C3" s="151" t="str">
        <f>MID(B3,5,2)</f>
        <v>00</v>
      </c>
      <c r="D3" s="151" t="str">
        <f>MID(B3,8,2)</f>
        <v>00</v>
      </c>
      <c r="E3" s="151" t="str">
        <f>MID(B3,11,3)</f>
        <v>900</v>
      </c>
      <c r="F3" s="130" t="str">
        <f t="shared" ref="F3:F14" si="0">RIGHT(B3,7)</f>
        <v>4700.01</v>
      </c>
      <c r="G3" s="152" t="s">
        <v>4</v>
      </c>
      <c r="H3" s="166">
        <v>2000</v>
      </c>
      <c r="I3" s="166">
        <v>2000</v>
      </c>
      <c r="J3" s="166"/>
      <c r="K3" s="166"/>
      <c r="L3" s="166"/>
      <c r="M3" s="166">
        <v>0</v>
      </c>
      <c r="N3" s="166">
        <v>0</v>
      </c>
      <c r="O3" s="167">
        <f>N3-H3</f>
        <v>-2000</v>
      </c>
      <c r="P3" s="148"/>
      <c r="Q3" s="177">
        <v>0</v>
      </c>
      <c r="R3" s="177">
        <v>0</v>
      </c>
      <c r="S3" s="177"/>
      <c r="T3" s="177"/>
      <c r="U3" s="177"/>
      <c r="V3" s="177" t="s">
        <v>160</v>
      </c>
      <c r="W3" s="177" t="s">
        <v>160</v>
      </c>
      <c r="X3" s="178">
        <f>W3-R3</f>
        <v>0</v>
      </c>
      <c r="Y3" s="169"/>
      <c r="Z3" s="175">
        <v>0</v>
      </c>
      <c r="AA3" s="175">
        <v>0</v>
      </c>
      <c r="AB3" s="175"/>
      <c r="AC3" s="175"/>
      <c r="AD3" s="175"/>
      <c r="AE3" s="175">
        <v>0</v>
      </c>
      <c r="AF3" s="179">
        <f>IFERROR(VLOOKUP($B3,'[3]vlookup template'!$A$3:$Q$14,16,FALSE),"0")</f>
        <v>0</v>
      </c>
      <c r="AG3" s="180">
        <f>AF3-AA3</f>
        <v>0</v>
      </c>
      <c r="AH3" s="169"/>
      <c r="AI3" s="181">
        <v>0</v>
      </c>
      <c r="AJ3" s="181">
        <v>0</v>
      </c>
      <c r="AK3" s="171">
        <f>AJ3</f>
        <v>0</v>
      </c>
      <c r="AL3" s="171">
        <v>0</v>
      </c>
      <c r="AM3" s="171"/>
      <c r="AN3" s="171"/>
      <c r="AO3" s="171"/>
      <c r="AP3" s="171"/>
      <c r="AQ3" s="181">
        <f>AP3-AJ3</f>
        <v>0</v>
      </c>
      <c r="AR3" s="174"/>
      <c r="AS3" s="177"/>
      <c r="AT3" s="177"/>
      <c r="AU3" s="177"/>
      <c r="AV3" s="177"/>
      <c r="AW3" s="177"/>
      <c r="AX3" s="177"/>
      <c r="AY3" s="177"/>
      <c r="AZ3" s="178">
        <f>AY3-AT3</f>
        <v>0</v>
      </c>
      <c r="BA3" s="169"/>
      <c r="BB3" s="169"/>
      <c r="BC3" s="169"/>
      <c r="BD3" s="169"/>
      <c r="BE3" s="148"/>
      <c r="BF3" s="148"/>
      <c r="BG3" s="148"/>
      <c r="BH3" s="148"/>
      <c r="BI3" s="148"/>
      <c r="BJ3" s="148"/>
    </row>
    <row r="4" spans="1:62" x14ac:dyDescent="0.2">
      <c r="A4" s="128">
        <v>3</v>
      </c>
      <c r="B4" s="129" t="s">
        <v>389</v>
      </c>
      <c r="C4" s="151" t="str">
        <f t="shared" ref="C4:C14" si="1">MID(B4,5,2)</f>
        <v>00</v>
      </c>
      <c r="D4" s="151" t="str">
        <f t="shared" ref="D4:D14" si="2">MID(B4,8,2)</f>
        <v>00</v>
      </c>
      <c r="E4" s="151" t="str">
        <f t="shared" ref="E4:E14" si="3">MID(B4,11,3)</f>
        <v>900</v>
      </c>
      <c r="F4" s="130" t="str">
        <f t="shared" si="0"/>
        <v>4700.02</v>
      </c>
      <c r="G4" s="131" t="s">
        <v>393</v>
      </c>
      <c r="H4" s="166">
        <v>0</v>
      </c>
      <c r="I4" s="166">
        <v>0</v>
      </c>
      <c r="J4" s="167"/>
      <c r="K4" s="167"/>
      <c r="L4" s="167"/>
      <c r="M4" s="166">
        <v>704.64</v>
      </c>
      <c r="N4" s="166">
        <v>704.64</v>
      </c>
      <c r="O4" s="167">
        <f>N4-H4</f>
        <v>704.64</v>
      </c>
      <c r="Q4" s="177">
        <v>0</v>
      </c>
      <c r="R4" s="177">
        <v>0</v>
      </c>
      <c r="S4" s="178"/>
      <c r="T4" s="178"/>
      <c r="U4" s="178"/>
      <c r="V4" s="177">
        <v>0</v>
      </c>
      <c r="W4" s="177">
        <v>0</v>
      </c>
      <c r="X4" s="178">
        <f>W4-R4</f>
        <v>0</v>
      </c>
      <c r="Y4" s="144"/>
      <c r="Z4" s="175">
        <v>0</v>
      </c>
      <c r="AA4" s="175">
        <v>0</v>
      </c>
      <c r="AB4" s="175"/>
      <c r="AC4" s="175"/>
      <c r="AD4" s="175"/>
      <c r="AE4" s="175">
        <v>0</v>
      </c>
      <c r="AF4" s="179">
        <f>IFERROR(VLOOKUP($B4,'[3]vlookup template'!$A$3:$Q$14,16,FALSE),"0")</f>
        <v>0</v>
      </c>
      <c r="AG4" s="180">
        <f>AF4-AA4</f>
        <v>0</v>
      </c>
      <c r="AH4" s="144"/>
      <c r="AI4" s="181">
        <v>0</v>
      </c>
      <c r="AJ4" s="181">
        <v>0</v>
      </c>
      <c r="AK4" s="171">
        <f t="shared" ref="AK4:AK14" si="4">AJ4</f>
        <v>0</v>
      </c>
      <c r="AL4" s="171">
        <v>0</v>
      </c>
      <c r="AM4" s="181"/>
      <c r="AN4" s="181"/>
      <c r="AO4" s="181"/>
      <c r="AP4" s="181"/>
      <c r="AQ4" s="181">
        <f>AP4-AJ4</f>
        <v>0</v>
      </c>
      <c r="AR4" s="144"/>
      <c r="AS4" s="178"/>
      <c r="AT4" s="178"/>
      <c r="AU4" s="178"/>
      <c r="AV4" s="178"/>
      <c r="AW4" s="178"/>
      <c r="AX4" s="178"/>
      <c r="AY4" s="178"/>
      <c r="AZ4" s="178">
        <f>AY4-AT4</f>
        <v>0</v>
      </c>
      <c r="BA4" s="144"/>
      <c r="BB4" s="144"/>
      <c r="BC4" s="144"/>
      <c r="BD4" s="144"/>
    </row>
    <row r="5" spans="1:62" x14ac:dyDescent="0.2">
      <c r="A5" s="128">
        <v>1</v>
      </c>
      <c r="B5" s="129" t="s">
        <v>390</v>
      </c>
      <c r="C5" s="151" t="str">
        <f t="shared" si="1"/>
        <v>00</v>
      </c>
      <c r="D5" s="151" t="str">
        <f t="shared" si="2"/>
        <v>00</v>
      </c>
      <c r="E5" s="151" t="str">
        <f t="shared" si="3"/>
        <v>900</v>
      </c>
      <c r="F5" s="130" t="str">
        <f t="shared" si="0"/>
        <v>4700.21</v>
      </c>
      <c r="G5" s="131" t="s">
        <v>3</v>
      </c>
      <c r="H5" s="166">
        <v>-400</v>
      </c>
      <c r="I5" s="166">
        <v>-400</v>
      </c>
      <c r="J5" s="167"/>
      <c r="K5" s="167"/>
      <c r="L5" s="167"/>
      <c r="M5" s="166">
        <v>0</v>
      </c>
      <c r="N5" s="166">
        <v>0</v>
      </c>
      <c r="O5" s="167">
        <f t="shared" ref="O5:O12" si="5">N5-H5</f>
        <v>400</v>
      </c>
      <c r="Q5" s="177">
        <v>0</v>
      </c>
      <c r="R5" s="177">
        <v>0</v>
      </c>
      <c r="S5" s="178"/>
      <c r="T5" s="178"/>
      <c r="U5" s="178"/>
      <c r="V5" s="177">
        <v>707.11</v>
      </c>
      <c r="W5" s="177">
        <v>707.11</v>
      </c>
      <c r="X5" s="178">
        <f t="shared" ref="X5:X14" si="6">W5-R5</f>
        <v>707.11</v>
      </c>
      <c r="Y5" s="144"/>
      <c r="Z5" s="175">
        <v>0</v>
      </c>
      <c r="AA5" s="175">
        <v>0</v>
      </c>
      <c r="AB5" s="175"/>
      <c r="AC5" s="175"/>
      <c r="AD5" s="175"/>
      <c r="AE5" s="175">
        <v>0</v>
      </c>
      <c r="AF5" s="179">
        <f>IFERROR(VLOOKUP($B5,'[3]vlookup template'!$A$3:$Q$14,16,FALSE),"0")</f>
        <v>0</v>
      </c>
      <c r="AG5" s="180">
        <f t="shared" ref="AG5:AG14" si="7">AF5-AA5</f>
        <v>0</v>
      </c>
      <c r="AH5" s="144"/>
      <c r="AI5" s="181">
        <v>0</v>
      </c>
      <c r="AJ5" s="181">
        <v>0</v>
      </c>
      <c r="AK5" s="171">
        <f t="shared" si="4"/>
        <v>0</v>
      </c>
      <c r="AL5" s="171">
        <v>0</v>
      </c>
      <c r="AM5" s="181"/>
      <c r="AN5" s="181"/>
      <c r="AO5" s="181"/>
      <c r="AP5" s="181"/>
      <c r="AQ5" s="181">
        <f t="shared" ref="AQ5:AQ11" si="8">AP5-AJ5</f>
        <v>0</v>
      </c>
      <c r="AR5" s="144"/>
      <c r="AS5" s="178"/>
      <c r="AT5" s="178"/>
      <c r="AU5" s="178"/>
      <c r="AV5" s="178"/>
      <c r="AW5" s="178"/>
      <c r="AX5" s="178"/>
      <c r="AY5" s="178"/>
      <c r="AZ5" s="178">
        <f t="shared" ref="AZ5:AZ13" si="9">AY5-AT5</f>
        <v>0</v>
      </c>
      <c r="BA5" s="144"/>
      <c r="BB5" s="144"/>
      <c r="BC5" s="144"/>
      <c r="BD5" s="144"/>
    </row>
    <row r="6" spans="1:62" x14ac:dyDescent="0.2">
      <c r="A6" s="128">
        <v>1</v>
      </c>
      <c r="B6" s="129" t="s">
        <v>391</v>
      </c>
      <c r="C6" s="151" t="str">
        <f t="shared" si="1"/>
        <v>00</v>
      </c>
      <c r="D6" s="151" t="str">
        <f t="shared" si="2"/>
        <v>00</v>
      </c>
      <c r="E6" s="151" t="str">
        <f t="shared" si="3"/>
        <v>900</v>
      </c>
      <c r="F6" s="130" t="str">
        <f t="shared" si="0"/>
        <v>4800.01</v>
      </c>
      <c r="G6" s="131" t="s">
        <v>394</v>
      </c>
      <c r="H6" s="166">
        <v>0</v>
      </c>
      <c r="I6" s="166">
        <v>0</v>
      </c>
      <c r="J6" s="167"/>
      <c r="K6" s="167"/>
      <c r="L6" s="167"/>
      <c r="M6" s="166">
        <v>51253.09</v>
      </c>
      <c r="N6" s="166">
        <v>51253.09</v>
      </c>
      <c r="O6" s="167">
        <f t="shared" si="5"/>
        <v>51253.09</v>
      </c>
      <c r="Q6" s="177">
        <v>0</v>
      </c>
      <c r="R6" s="177">
        <v>0</v>
      </c>
      <c r="S6" s="178"/>
      <c r="T6" s="178"/>
      <c r="U6" s="178"/>
      <c r="V6" s="177">
        <v>0</v>
      </c>
      <c r="W6" s="177">
        <v>0</v>
      </c>
      <c r="X6" s="178">
        <f t="shared" si="6"/>
        <v>0</v>
      </c>
      <c r="Y6" s="144"/>
      <c r="Z6" s="175">
        <v>0</v>
      </c>
      <c r="AA6" s="175">
        <v>0</v>
      </c>
      <c r="AB6" s="175"/>
      <c r="AC6" s="175"/>
      <c r="AD6" s="175"/>
      <c r="AE6" s="175">
        <v>0</v>
      </c>
      <c r="AF6" s="179">
        <f>IFERROR(VLOOKUP($B6,'[3]vlookup template'!$A$3:$Q$14,16,FALSE),"0")</f>
        <v>0</v>
      </c>
      <c r="AG6" s="180">
        <f t="shared" si="7"/>
        <v>0</v>
      </c>
      <c r="AH6" s="144"/>
      <c r="AI6" s="181">
        <v>0</v>
      </c>
      <c r="AJ6" s="181">
        <v>0</v>
      </c>
      <c r="AK6" s="171">
        <f t="shared" si="4"/>
        <v>0</v>
      </c>
      <c r="AL6" s="171">
        <v>0</v>
      </c>
      <c r="AM6" s="181"/>
      <c r="AN6" s="181"/>
      <c r="AO6" s="181"/>
      <c r="AP6" s="181"/>
      <c r="AQ6" s="181">
        <f t="shared" si="8"/>
        <v>0</v>
      </c>
      <c r="AR6" s="144"/>
      <c r="AS6" s="178"/>
      <c r="AT6" s="178"/>
      <c r="AU6" s="178"/>
      <c r="AV6" s="178"/>
      <c r="AW6" s="178"/>
      <c r="AX6" s="178"/>
      <c r="AY6" s="178"/>
      <c r="AZ6" s="178">
        <f t="shared" si="9"/>
        <v>0</v>
      </c>
      <c r="BA6" s="144"/>
      <c r="BB6" s="144"/>
      <c r="BC6" s="144"/>
      <c r="BD6" s="144"/>
    </row>
    <row r="7" spans="1:62" x14ac:dyDescent="0.2">
      <c r="A7" s="128">
        <v>3</v>
      </c>
      <c r="B7" s="129" t="s">
        <v>403</v>
      </c>
      <c r="C7" s="151" t="str">
        <f t="shared" si="1"/>
        <v>00</v>
      </c>
      <c r="D7" s="151" t="str">
        <f t="shared" si="2"/>
        <v>00</v>
      </c>
      <c r="E7" s="151" t="str">
        <f t="shared" si="3"/>
        <v>900</v>
      </c>
      <c r="F7" s="130" t="str">
        <f t="shared" si="0"/>
        <v>4850.07</v>
      </c>
      <c r="G7" s="131" t="s">
        <v>395</v>
      </c>
      <c r="H7" s="166">
        <v>0</v>
      </c>
      <c r="I7" s="166">
        <v>0</v>
      </c>
      <c r="J7" s="167"/>
      <c r="K7" s="167"/>
      <c r="L7" s="167"/>
      <c r="M7" s="166">
        <v>0</v>
      </c>
      <c r="N7" s="166">
        <v>0</v>
      </c>
      <c r="O7" s="167">
        <f t="shared" si="5"/>
        <v>0</v>
      </c>
      <c r="Q7" s="177">
        <v>0</v>
      </c>
      <c r="R7" s="177">
        <v>0</v>
      </c>
      <c r="S7" s="178"/>
      <c r="T7" s="178"/>
      <c r="U7" s="178"/>
      <c r="V7" s="177">
        <v>0</v>
      </c>
      <c r="W7" s="177">
        <v>0</v>
      </c>
      <c r="X7" s="178">
        <f t="shared" si="6"/>
        <v>0</v>
      </c>
      <c r="Y7" s="144"/>
      <c r="Z7" s="175">
        <v>0</v>
      </c>
      <c r="AA7" s="175">
        <v>0</v>
      </c>
      <c r="AB7" s="175"/>
      <c r="AC7" s="175"/>
      <c r="AD7" s="175"/>
      <c r="AE7" s="175">
        <v>0</v>
      </c>
      <c r="AF7" s="179">
        <f>IFERROR(VLOOKUP($B7,'[3]vlookup template'!$A$3:$Q$14,16,FALSE),"0")</f>
        <v>0</v>
      </c>
      <c r="AG7" s="180">
        <f t="shared" si="7"/>
        <v>0</v>
      </c>
      <c r="AH7" s="144"/>
      <c r="AI7" s="181">
        <v>0</v>
      </c>
      <c r="AJ7" s="181">
        <v>0</v>
      </c>
      <c r="AK7" s="171">
        <f t="shared" si="4"/>
        <v>0</v>
      </c>
      <c r="AL7" s="171">
        <v>0</v>
      </c>
      <c r="AM7" s="181"/>
      <c r="AN7" s="181"/>
      <c r="AO7" s="181"/>
      <c r="AP7" s="181"/>
      <c r="AQ7" s="181">
        <f t="shared" si="8"/>
        <v>0</v>
      </c>
      <c r="AR7" s="144"/>
      <c r="AS7" s="178"/>
      <c r="AT7" s="178"/>
      <c r="AU7" s="178"/>
      <c r="AV7" s="178"/>
      <c r="AW7" s="178"/>
      <c r="AX7" s="178"/>
      <c r="AY7" s="178"/>
      <c r="AZ7" s="178">
        <f t="shared" si="9"/>
        <v>0</v>
      </c>
      <c r="BA7" s="144"/>
      <c r="BB7" s="144"/>
      <c r="BC7" s="144"/>
      <c r="BD7" s="144"/>
    </row>
    <row r="8" spans="1:62" x14ac:dyDescent="0.2">
      <c r="A8" s="128">
        <v>3</v>
      </c>
      <c r="B8" s="129" t="s">
        <v>404</v>
      </c>
      <c r="C8" s="151" t="str">
        <f t="shared" si="1"/>
        <v>00</v>
      </c>
      <c r="D8" s="151" t="str">
        <f t="shared" si="2"/>
        <v>00</v>
      </c>
      <c r="E8" s="151" t="str">
        <f t="shared" si="3"/>
        <v>900</v>
      </c>
      <c r="F8" s="130" t="str">
        <f t="shared" si="0"/>
        <v>4850.13</v>
      </c>
      <c r="G8" s="131" t="s">
        <v>396</v>
      </c>
      <c r="H8" s="166">
        <v>0</v>
      </c>
      <c r="I8" s="166">
        <v>0</v>
      </c>
      <c r="J8" s="167"/>
      <c r="K8" s="167"/>
      <c r="L8" s="167"/>
      <c r="M8" s="166">
        <v>0</v>
      </c>
      <c r="N8" s="166">
        <v>0</v>
      </c>
      <c r="O8" s="167">
        <f t="shared" si="5"/>
        <v>0</v>
      </c>
      <c r="Q8" s="177">
        <v>0</v>
      </c>
      <c r="R8" s="177">
        <v>0</v>
      </c>
      <c r="S8" s="178"/>
      <c r="T8" s="178"/>
      <c r="U8" s="178"/>
      <c r="V8" s="177">
        <v>0</v>
      </c>
      <c r="W8" s="177">
        <v>0</v>
      </c>
      <c r="X8" s="178">
        <f t="shared" si="6"/>
        <v>0</v>
      </c>
      <c r="Y8" s="144"/>
      <c r="Z8" s="175">
        <v>0</v>
      </c>
      <c r="AA8" s="175">
        <v>0</v>
      </c>
      <c r="AB8" s="175"/>
      <c r="AC8" s="175"/>
      <c r="AD8" s="175"/>
      <c r="AE8" s="175">
        <v>0</v>
      </c>
      <c r="AF8" s="179">
        <f>IFERROR(VLOOKUP($B8,'[3]vlookup template'!$A$3:$Q$14,16,FALSE),"0")</f>
        <v>0</v>
      </c>
      <c r="AG8" s="180">
        <f t="shared" si="7"/>
        <v>0</v>
      </c>
      <c r="AH8" s="144"/>
      <c r="AI8" s="181">
        <v>0</v>
      </c>
      <c r="AJ8" s="181">
        <v>0</v>
      </c>
      <c r="AK8" s="171">
        <f t="shared" si="4"/>
        <v>0</v>
      </c>
      <c r="AL8" s="171">
        <v>0</v>
      </c>
      <c r="AM8" s="181"/>
      <c r="AN8" s="181"/>
      <c r="AO8" s="181"/>
      <c r="AP8" s="181"/>
      <c r="AQ8" s="181">
        <f t="shared" si="8"/>
        <v>0</v>
      </c>
      <c r="AR8" s="144"/>
      <c r="AS8" s="178"/>
      <c r="AT8" s="178"/>
      <c r="AU8" s="178"/>
      <c r="AV8" s="178"/>
      <c r="AW8" s="178"/>
      <c r="AX8" s="178"/>
      <c r="AY8" s="178"/>
      <c r="AZ8" s="178">
        <f t="shared" si="9"/>
        <v>0</v>
      </c>
      <c r="BA8" s="144"/>
      <c r="BB8" s="144"/>
      <c r="BC8" s="144"/>
      <c r="BD8" s="144"/>
    </row>
    <row r="9" spans="1:62" x14ac:dyDescent="0.2">
      <c r="A9" s="128">
        <v>1</v>
      </c>
      <c r="B9" s="129" t="s">
        <v>392</v>
      </c>
      <c r="C9" s="151" t="str">
        <f t="shared" si="1"/>
        <v>00</v>
      </c>
      <c r="D9" s="151" t="str">
        <f t="shared" si="2"/>
        <v>00</v>
      </c>
      <c r="E9" s="151" t="str">
        <f t="shared" si="3"/>
        <v>900</v>
      </c>
      <c r="F9" s="130" t="str">
        <f t="shared" si="0"/>
        <v>4850.21</v>
      </c>
      <c r="G9" s="131" t="s">
        <v>397</v>
      </c>
      <c r="H9" s="166">
        <v>2493530</v>
      </c>
      <c r="I9" s="166">
        <v>2493530</v>
      </c>
      <c r="J9" s="167"/>
      <c r="K9" s="167"/>
      <c r="L9" s="167"/>
      <c r="M9" s="166">
        <v>2493532</v>
      </c>
      <c r="N9" s="166">
        <v>2493532</v>
      </c>
      <c r="O9" s="167">
        <f t="shared" si="5"/>
        <v>2</v>
      </c>
      <c r="Q9" s="177">
        <v>2278720</v>
      </c>
      <c r="R9" s="177">
        <v>2278720</v>
      </c>
      <c r="S9" s="178"/>
      <c r="T9" s="178"/>
      <c r="U9" s="178"/>
      <c r="V9" s="177">
        <v>0</v>
      </c>
      <c r="W9" s="177">
        <v>0</v>
      </c>
      <c r="X9" s="178">
        <f t="shared" si="6"/>
        <v>-2278720</v>
      </c>
      <c r="Y9" s="144"/>
      <c r="Z9" s="175">
        <v>2799727</v>
      </c>
      <c r="AA9" s="175">
        <v>2799727</v>
      </c>
      <c r="AB9" s="175"/>
      <c r="AC9" s="175"/>
      <c r="AD9" s="175"/>
      <c r="AE9" s="175">
        <v>1166453.3</v>
      </c>
      <c r="AF9" s="179">
        <f>IFERROR(VLOOKUP($B9,'[3]vlookup template'!$A$3:$Q$14,16,FALSE),"0")</f>
        <v>1166453.3</v>
      </c>
      <c r="AG9" s="180">
        <f t="shared" si="7"/>
        <v>-1633273.7</v>
      </c>
      <c r="AH9" s="144"/>
      <c r="AI9" s="181">
        <v>2799727</v>
      </c>
      <c r="AJ9" s="181">
        <v>2799727</v>
      </c>
      <c r="AK9" s="171">
        <f t="shared" si="4"/>
        <v>2799727</v>
      </c>
      <c r="AL9" s="171">
        <v>0</v>
      </c>
      <c r="AM9" s="181"/>
      <c r="AN9" s="181"/>
      <c r="AO9" s="181"/>
      <c r="AP9" s="181"/>
      <c r="AQ9" s="181">
        <f t="shared" si="8"/>
        <v>-2799727</v>
      </c>
      <c r="AR9" s="144"/>
      <c r="AS9" s="178"/>
      <c r="AT9" s="178"/>
      <c r="AU9" s="178"/>
      <c r="AV9" s="178"/>
      <c r="AW9" s="178"/>
      <c r="AX9" s="178"/>
      <c r="AY9" s="178"/>
      <c r="AZ9" s="178">
        <f t="shared" si="9"/>
        <v>0</v>
      </c>
      <c r="BA9" s="144"/>
      <c r="BB9" s="144"/>
      <c r="BC9" s="144"/>
      <c r="BD9" s="144"/>
    </row>
    <row r="10" spans="1:62" x14ac:dyDescent="0.2">
      <c r="A10" s="128">
        <v>10</v>
      </c>
      <c r="B10" s="129" t="s">
        <v>405</v>
      </c>
      <c r="C10" s="151" t="str">
        <f t="shared" si="1"/>
        <v>00</v>
      </c>
      <c r="D10" s="151" t="str">
        <f t="shared" si="2"/>
        <v>00</v>
      </c>
      <c r="E10" s="151" t="str">
        <f t="shared" si="3"/>
        <v>900</v>
      </c>
      <c r="F10" s="130" t="str">
        <f t="shared" si="0"/>
        <v>4900.01</v>
      </c>
      <c r="G10" s="131" t="s">
        <v>398</v>
      </c>
      <c r="H10" s="166">
        <v>0</v>
      </c>
      <c r="I10" s="166">
        <v>0</v>
      </c>
      <c r="J10" s="167"/>
      <c r="K10" s="167"/>
      <c r="L10" s="167"/>
      <c r="M10" s="166">
        <v>0</v>
      </c>
      <c r="N10" s="166">
        <v>0</v>
      </c>
      <c r="O10" s="167">
        <f t="shared" si="5"/>
        <v>0</v>
      </c>
      <c r="Q10" s="177">
        <v>0</v>
      </c>
      <c r="R10" s="177">
        <v>83380</v>
      </c>
      <c r="S10" s="178"/>
      <c r="T10" s="178"/>
      <c r="U10" s="178"/>
      <c r="V10" s="177">
        <v>2178720</v>
      </c>
      <c r="W10" s="177">
        <v>2178720</v>
      </c>
      <c r="X10" s="178">
        <f t="shared" si="6"/>
        <v>2095340</v>
      </c>
      <c r="Y10" s="144"/>
      <c r="Z10" s="175">
        <v>0</v>
      </c>
      <c r="AA10" s="175">
        <v>0</v>
      </c>
      <c r="AB10" s="175"/>
      <c r="AC10" s="175"/>
      <c r="AD10" s="175"/>
      <c r="AE10" s="175">
        <v>0</v>
      </c>
      <c r="AF10" s="179">
        <f>IFERROR(VLOOKUP($B10,'[3]vlookup template'!$A$3:$Q$14,16,FALSE),"0")</f>
        <v>0</v>
      </c>
      <c r="AG10" s="180">
        <f t="shared" si="7"/>
        <v>0</v>
      </c>
      <c r="AH10" s="144"/>
      <c r="AI10" s="181">
        <v>0</v>
      </c>
      <c r="AJ10" s="181">
        <v>0</v>
      </c>
      <c r="AK10" s="171">
        <v>1000000</v>
      </c>
      <c r="AL10" s="171">
        <v>0</v>
      </c>
      <c r="AM10" s="181"/>
      <c r="AN10" s="181"/>
      <c r="AO10" s="181"/>
      <c r="AP10" s="181"/>
      <c r="AQ10" s="181">
        <f t="shared" si="8"/>
        <v>0</v>
      </c>
      <c r="AR10" s="144"/>
      <c r="AS10" s="178"/>
      <c r="AT10" s="178"/>
      <c r="AU10" s="178"/>
      <c r="AV10" s="178"/>
      <c r="AW10" s="178"/>
      <c r="AX10" s="178"/>
      <c r="AY10" s="178"/>
      <c r="AZ10" s="178">
        <f t="shared" si="9"/>
        <v>0</v>
      </c>
      <c r="BA10" s="144"/>
      <c r="BB10" s="144"/>
      <c r="BC10" s="144"/>
      <c r="BD10" s="144"/>
    </row>
    <row r="11" spans="1:62" x14ac:dyDescent="0.2">
      <c r="A11" s="128">
        <v>3</v>
      </c>
      <c r="B11" s="129" t="s">
        <v>406</v>
      </c>
      <c r="C11" s="151" t="str">
        <f t="shared" si="1"/>
        <v>00</v>
      </c>
      <c r="D11" s="151" t="str">
        <f t="shared" si="2"/>
        <v>00</v>
      </c>
      <c r="E11" s="151" t="str">
        <f t="shared" si="3"/>
        <v>900</v>
      </c>
      <c r="F11" s="130" t="str">
        <f t="shared" si="0"/>
        <v>4900.04</v>
      </c>
      <c r="G11" s="131" t="s">
        <v>399</v>
      </c>
      <c r="H11" s="166">
        <v>0</v>
      </c>
      <c r="I11" s="166">
        <v>0</v>
      </c>
      <c r="J11" s="167"/>
      <c r="K11" s="167"/>
      <c r="L11" s="167"/>
      <c r="M11" s="166">
        <v>0</v>
      </c>
      <c r="N11" s="166">
        <v>0</v>
      </c>
      <c r="O11" s="167">
        <f t="shared" si="5"/>
        <v>0</v>
      </c>
      <c r="Q11" s="177">
        <v>0</v>
      </c>
      <c r="R11" s="177">
        <v>0</v>
      </c>
      <c r="S11" s="178"/>
      <c r="T11" s="178"/>
      <c r="U11" s="178"/>
      <c r="V11" s="177">
        <v>83380</v>
      </c>
      <c r="W11" s="177">
        <v>83380</v>
      </c>
      <c r="X11" s="178">
        <f t="shared" si="6"/>
        <v>83380</v>
      </c>
      <c r="Y11" s="144"/>
      <c r="Z11" s="175">
        <v>0</v>
      </c>
      <c r="AA11" s="175">
        <v>0</v>
      </c>
      <c r="AB11" s="175"/>
      <c r="AC11" s="175"/>
      <c r="AD11" s="175"/>
      <c r="AE11" s="175">
        <v>0</v>
      </c>
      <c r="AF11" s="179">
        <f>IFERROR(VLOOKUP($B11,'[3]vlookup template'!$A$3:$Q$14,16,FALSE),"0")</f>
        <v>0</v>
      </c>
      <c r="AG11" s="180">
        <f t="shared" si="7"/>
        <v>0</v>
      </c>
      <c r="AH11" s="144"/>
      <c r="AI11" s="181">
        <v>0</v>
      </c>
      <c r="AJ11" s="181">
        <v>0</v>
      </c>
      <c r="AK11" s="171">
        <f t="shared" si="4"/>
        <v>0</v>
      </c>
      <c r="AL11" s="171">
        <v>0</v>
      </c>
      <c r="AM11" s="181"/>
      <c r="AN11" s="181"/>
      <c r="AO11" s="181"/>
      <c r="AP11" s="181"/>
      <c r="AQ11" s="181">
        <f t="shared" si="8"/>
        <v>0</v>
      </c>
      <c r="AR11" s="144"/>
      <c r="AS11" s="178"/>
      <c r="AT11" s="178"/>
      <c r="AU11" s="178"/>
      <c r="AV11" s="178"/>
      <c r="AW11" s="178"/>
      <c r="AX11" s="178"/>
      <c r="AY11" s="178"/>
      <c r="AZ11" s="178">
        <f t="shared" si="9"/>
        <v>0</v>
      </c>
      <c r="BA11" s="144"/>
      <c r="BB11" s="144"/>
      <c r="BC11" s="144"/>
      <c r="BD11" s="144"/>
    </row>
    <row r="12" spans="1:62" x14ac:dyDescent="0.2">
      <c r="A12" s="128">
        <v>12</v>
      </c>
      <c r="B12" s="129" t="s">
        <v>407</v>
      </c>
      <c r="C12" s="151" t="str">
        <f t="shared" si="1"/>
        <v>00</v>
      </c>
      <c r="D12" s="151" t="str">
        <f t="shared" si="2"/>
        <v>00</v>
      </c>
      <c r="E12" s="151" t="str">
        <f t="shared" si="3"/>
        <v>900</v>
      </c>
      <c r="F12" s="130" t="str">
        <f t="shared" si="0"/>
        <v>4900.25</v>
      </c>
      <c r="G12" s="131" t="s">
        <v>400</v>
      </c>
      <c r="H12" s="166">
        <v>0</v>
      </c>
      <c r="I12" s="166">
        <v>0</v>
      </c>
      <c r="J12" s="167"/>
      <c r="K12" s="167"/>
      <c r="L12" s="167"/>
      <c r="M12" s="166">
        <v>0</v>
      </c>
      <c r="N12" s="166">
        <v>0</v>
      </c>
      <c r="O12" s="167">
        <f t="shared" si="5"/>
        <v>0</v>
      </c>
      <c r="Q12" s="177">
        <v>0</v>
      </c>
      <c r="R12" s="177">
        <v>0</v>
      </c>
      <c r="S12" s="178"/>
      <c r="T12" s="178"/>
      <c r="U12" s="178"/>
      <c r="V12" s="177">
        <v>0</v>
      </c>
      <c r="W12" s="177">
        <v>0</v>
      </c>
      <c r="X12" s="178">
        <f t="shared" si="6"/>
        <v>0</v>
      </c>
      <c r="Y12" s="144"/>
      <c r="Z12" s="175">
        <v>0</v>
      </c>
      <c r="AA12" s="175">
        <v>0</v>
      </c>
      <c r="AB12" s="175"/>
      <c r="AC12" s="175"/>
      <c r="AD12" s="175"/>
      <c r="AE12" s="175">
        <v>0</v>
      </c>
      <c r="AF12" s="179">
        <f>IFERROR(VLOOKUP($B12,'[3]vlookup template'!$A$3:$Q$14,16,FALSE),"0")</f>
        <v>0</v>
      </c>
      <c r="AG12" s="180">
        <f t="shared" si="7"/>
        <v>0</v>
      </c>
      <c r="AH12" s="144"/>
      <c r="AI12" s="181">
        <v>0</v>
      </c>
      <c r="AJ12" s="181">
        <v>0</v>
      </c>
      <c r="AK12" s="171">
        <f t="shared" si="4"/>
        <v>0</v>
      </c>
      <c r="AL12" s="171">
        <v>0</v>
      </c>
      <c r="AM12" s="181"/>
      <c r="AN12" s="181"/>
      <c r="AO12" s="181"/>
      <c r="AP12" s="181"/>
      <c r="AQ12" s="181"/>
      <c r="AR12" s="144"/>
      <c r="AS12" s="178"/>
      <c r="AT12" s="178"/>
      <c r="AU12" s="178"/>
      <c r="AV12" s="178"/>
      <c r="AW12" s="178"/>
      <c r="AX12" s="178"/>
      <c r="AY12" s="178"/>
      <c r="AZ12" s="178">
        <f t="shared" si="9"/>
        <v>0</v>
      </c>
      <c r="BA12" s="144"/>
      <c r="BB12" s="144"/>
      <c r="BC12" s="144"/>
      <c r="BD12" s="144"/>
    </row>
    <row r="13" spans="1:62" x14ac:dyDescent="0.2">
      <c r="A13" s="128">
        <v>12</v>
      </c>
      <c r="B13" s="129" t="s">
        <v>408</v>
      </c>
      <c r="C13" s="151" t="str">
        <f t="shared" si="1"/>
        <v>00</v>
      </c>
      <c r="D13" s="151" t="str">
        <f t="shared" si="2"/>
        <v>00</v>
      </c>
      <c r="E13" s="151" t="str">
        <f t="shared" si="3"/>
        <v>900</v>
      </c>
      <c r="F13" s="130" t="str">
        <f t="shared" si="0"/>
        <v>4900.84</v>
      </c>
      <c r="G13" s="131" t="s">
        <v>401</v>
      </c>
      <c r="H13" s="166">
        <v>0</v>
      </c>
      <c r="I13" s="166">
        <v>0</v>
      </c>
      <c r="J13" s="167"/>
      <c r="K13" s="167"/>
      <c r="L13" s="167"/>
      <c r="M13" s="166">
        <v>0</v>
      </c>
      <c r="N13" s="166">
        <v>0</v>
      </c>
      <c r="O13" s="167"/>
      <c r="Q13" s="177">
        <v>0</v>
      </c>
      <c r="R13" s="177">
        <v>0</v>
      </c>
      <c r="S13" s="178"/>
      <c r="T13" s="178"/>
      <c r="U13" s="178"/>
      <c r="V13" s="177">
        <v>0</v>
      </c>
      <c r="W13" s="177">
        <v>0</v>
      </c>
      <c r="X13" s="178">
        <f t="shared" si="6"/>
        <v>0</v>
      </c>
      <c r="Y13" s="144"/>
      <c r="Z13" s="175">
        <v>0</v>
      </c>
      <c r="AA13" s="175">
        <v>0</v>
      </c>
      <c r="AB13" s="175"/>
      <c r="AC13" s="175"/>
      <c r="AD13" s="175"/>
      <c r="AE13" s="175">
        <v>0</v>
      </c>
      <c r="AF13" s="179">
        <f>IFERROR(VLOOKUP($B13,'[3]vlookup template'!$A$3:$Q$14,16,FALSE),"0")</f>
        <v>0</v>
      </c>
      <c r="AG13" s="180">
        <f t="shared" si="7"/>
        <v>0</v>
      </c>
      <c r="AH13" s="144"/>
      <c r="AI13" s="181">
        <v>0</v>
      </c>
      <c r="AJ13" s="181">
        <v>0</v>
      </c>
      <c r="AK13" s="171">
        <f t="shared" si="4"/>
        <v>0</v>
      </c>
      <c r="AL13" s="171">
        <v>0</v>
      </c>
      <c r="AM13" s="181"/>
      <c r="AN13" s="181"/>
      <c r="AO13" s="181"/>
      <c r="AP13" s="181"/>
      <c r="AQ13" s="181"/>
      <c r="AR13" s="144"/>
      <c r="AS13" s="178"/>
      <c r="AT13" s="178"/>
      <c r="AU13" s="178"/>
      <c r="AV13" s="178"/>
      <c r="AW13" s="178"/>
      <c r="AX13" s="178"/>
      <c r="AY13" s="178"/>
      <c r="AZ13" s="178">
        <f t="shared" si="9"/>
        <v>0</v>
      </c>
      <c r="BA13" s="144"/>
      <c r="BB13" s="144"/>
      <c r="BC13" s="144"/>
      <c r="BD13" s="144"/>
    </row>
    <row r="14" spans="1:62" x14ac:dyDescent="0.2">
      <c r="A14" s="128">
        <v>12</v>
      </c>
      <c r="B14" s="129" t="s">
        <v>409</v>
      </c>
      <c r="C14" s="151" t="str">
        <f t="shared" si="1"/>
        <v>00</v>
      </c>
      <c r="D14" s="151" t="str">
        <f t="shared" si="2"/>
        <v>00</v>
      </c>
      <c r="E14" s="151" t="str">
        <f t="shared" si="3"/>
        <v>900</v>
      </c>
      <c r="F14" s="130" t="str">
        <f t="shared" si="0"/>
        <v>4900.86</v>
      </c>
      <c r="G14" s="131" t="s">
        <v>402</v>
      </c>
      <c r="H14" s="166">
        <v>0</v>
      </c>
      <c r="I14" s="166">
        <v>0</v>
      </c>
      <c r="J14" s="167"/>
      <c r="K14" s="167"/>
      <c r="L14" s="167"/>
      <c r="M14" s="166">
        <v>0</v>
      </c>
      <c r="N14" s="166">
        <v>0</v>
      </c>
      <c r="O14" s="167"/>
      <c r="Q14" s="177">
        <v>0</v>
      </c>
      <c r="R14" s="177">
        <v>0</v>
      </c>
      <c r="S14" s="178"/>
      <c r="T14" s="178"/>
      <c r="U14" s="178"/>
      <c r="V14" s="177">
        <v>0</v>
      </c>
      <c r="W14" s="177">
        <v>0</v>
      </c>
      <c r="X14" s="178">
        <f t="shared" si="6"/>
        <v>0</v>
      </c>
      <c r="Y14" s="144"/>
      <c r="Z14" s="175">
        <v>0</v>
      </c>
      <c r="AA14" s="175">
        <v>0</v>
      </c>
      <c r="AB14" s="175"/>
      <c r="AC14" s="175"/>
      <c r="AD14" s="175"/>
      <c r="AE14" s="175">
        <v>0</v>
      </c>
      <c r="AF14" s="179">
        <f>IFERROR(VLOOKUP($B14,'[3]vlookup template'!$A$3:$Q$14,16,FALSE),"0")</f>
        <v>0</v>
      </c>
      <c r="AG14" s="180">
        <f t="shared" si="7"/>
        <v>0</v>
      </c>
      <c r="AH14" s="144"/>
      <c r="AI14" s="181">
        <v>0</v>
      </c>
      <c r="AJ14" s="181">
        <v>0</v>
      </c>
      <c r="AK14" s="171">
        <f t="shared" si="4"/>
        <v>0</v>
      </c>
      <c r="AL14" s="171">
        <v>0</v>
      </c>
      <c r="AM14" s="181"/>
      <c r="AN14" s="181"/>
      <c r="AO14" s="181"/>
      <c r="AP14" s="181"/>
      <c r="AQ14" s="181"/>
      <c r="AR14" s="144"/>
      <c r="AS14" s="178"/>
      <c r="AT14" s="178"/>
      <c r="AU14" s="178"/>
      <c r="AV14" s="178"/>
      <c r="AW14" s="178"/>
      <c r="AX14" s="178"/>
      <c r="AY14" s="178"/>
      <c r="AZ14" s="178"/>
      <c r="BA14" s="144"/>
      <c r="BB14" s="144"/>
      <c r="BC14" s="144"/>
      <c r="BD14" s="144"/>
    </row>
    <row r="15" spans="1:62" x14ac:dyDescent="0.2">
      <c r="H15" s="144">
        <f>SUM(H3:H14)</f>
        <v>2495130</v>
      </c>
      <c r="I15" s="144">
        <f t="shared" ref="I15:N15" si="10">SUM(I3:I14)</f>
        <v>2495130</v>
      </c>
      <c r="J15" s="144">
        <f t="shared" si="10"/>
        <v>0</v>
      </c>
      <c r="K15" s="144">
        <f t="shared" si="10"/>
        <v>0</v>
      </c>
      <c r="L15" s="144">
        <f t="shared" si="10"/>
        <v>0</v>
      </c>
      <c r="M15" s="144">
        <f t="shared" si="10"/>
        <v>2545489.73</v>
      </c>
      <c r="N15" s="144">
        <f t="shared" si="10"/>
        <v>2545489.73</v>
      </c>
      <c r="O15" s="144">
        <f>SUM(O3:O13)</f>
        <v>50359.729999999996</v>
      </c>
      <c r="Q15" s="144">
        <f>SUM(Q3:Q14)</f>
        <v>2278720</v>
      </c>
      <c r="R15" s="144">
        <f t="shared" ref="R15:X15" si="11">SUM(R3:R14)</f>
        <v>2362100</v>
      </c>
      <c r="S15" s="144">
        <f t="shared" si="11"/>
        <v>0</v>
      </c>
      <c r="T15" s="144">
        <f t="shared" si="11"/>
        <v>0</v>
      </c>
      <c r="U15" s="144">
        <f t="shared" si="11"/>
        <v>0</v>
      </c>
      <c r="V15" s="144">
        <f t="shared" si="11"/>
        <v>2262807.11</v>
      </c>
      <c r="W15" s="144">
        <f t="shared" si="11"/>
        <v>2262807.11</v>
      </c>
      <c r="X15" s="144">
        <f t="shared" si="11"/>
        <v>-99292.89000000013</v>
      </c>
      <c r="Y15" s="144"/>
      <c r="Z15" s="144">
        <f>SUM(Z3:Z14)</f>
        <v>2799727</v>
      </c>
      <c r="AA15" s="144">
        <f t="shared" ref="AA15:AG15" si="12">SUM(AA3:AA14)</f>
        <v>2799727</v>
      </c>
      <c r="AB15" s="144">
        <f t="shared" si="12"/>
        <v>0</v>
      </c>
      <c r="AC15" s="144">
        <f t="shared" si="12"/>
        <v>0</v>
      </c>
      <c r="AD15" s="144">
        <f t="shared" si="12"/>
        <v>0</v>
      </c>
      <c r="AE15" s="144">
        <f t="shared" si="12"/>
        <v>1166453.3</v>
      </c>
      <c r="AF15" s="144">
        <f t="shared" si="12"/>
        <v>1166453.3</v>
      </c>
      <c r="AG15" s="144">
        <f t="shared" si="12"/>
        <v>-1633273.7</v>
      </c>
      <c r="AH15" s="144"/>
      <c r="AI15" s="144">
        <f>SUM(AI3:AI11)</f>
        <v>2799727</v>
      </c>
      <c r="AJ15" s="144">
        <f t="shared" ref="AJ15:AQ15" si="13">SUM(AJ3:AJ11)</f>
        <v>2799727</v>
      </c>
      <c r="AK15" s="144">
        <f t="shared" si="13"/>
        <v>3799727</v>
      </c>
      <c r="AL15" s="144">
        <f t="shared" si="13"/>
        <v>0</v>
      </c>
      <c r="AM15" s="144">
        <f t="shared" si="13"/>
        <v>0</v>
      </c>
      <c r="AN15" s="144">
        <f t="shared" si="13"/>
        <v>0</v>
      </c>
      <c r="AO15" s="144">
        <f t="shared" si="13"/>
        <v>0</v>
      </c>
      <c r="AP15" s="144">
        <f t="shared" si="13"/>
        <v>0</v>
      </c>
      <c r="AQ15" s="144">
        <f t="shared" si="13"/>
        <v>-2799727</v>
      </c>
      <c r="AR15" s="144"/>
      <c r="AS15" s="144">
        <f>SUM(AS3:AS11)</f>
        <v>0</v>
      </c>
      <c r="AT15" s="144">
        <f t="shared" ref="AT15:AZ15" si="14">SUM(AT3:AT11)</f>
        <v>0</v>
      </c>
      <c r="AU15" s="144">
        <f t="shared" si="14"/>
        <v>0</v>
      </c>
      <c r="AV15" s="144">
        <f t="shared" si="14"/>
        <v>0</v>
      </c>
      <c r="AW15" s="144">
        <f t="shared" si="14"/>
        <v>0</v>
      </c>
      <c r="AX15" s="144">
        <f t="shared" si="14"/>
        <v>0</v>
      </c>
      <c r="AY15" s="144">
        <f t="shared" si="14"/>
        <v>0</v>
      </c>
      <c r="AZ15" s="144">
        <f t="shared" si="14"/>
        <v>0</v>
      </c>
      <c r="BA15" s="144"/>
      <c r="BB15" s="144"/>
      <c r="BC15" s="144"/>
      <c r="BD15" s="144"/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L13" sqref="L13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4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3" t="s">
        <v>133</v>
      </c>
      <c r="C1" s="153"/>
    </row>
    <row r="2" spans="1:22" x14ac:dyDescent="0.25">
      <c r="A2" s="153" t="s">
        <v>134</v>
      </c>
      <c r="C2" s="153"/>
      <c r="D2" s="155" t="s">
        <v>135</v>
      </c>
      <c r="E2" s="16"/>
      <c r="F2" s="155" t="s">
        <v>6</v>
      </c>
      <c r="G2" s="16"/>
      <c r="H2" s="155" t="s">
        <v>7</v>
      </c>
      <c r="I2" s="16"/>
      <c r="J2" s="155" t="s">
        <v>8</v>
      </c>
      <c r="K2" s="16"/>
      <c r="L2" s="155" t="s">
        <v>9</v>
      </c>
      <c r="M2" s="16"/>
      <c r="N2" s="155"/>
      <c r="O2" s="16"/>
      <c r="P2" s="155"/>
      <c r="Q2" s="156"/>
      <c r="R2" s="155"/>
      <c r="T2" s="157"/>
    </row>
    <row r="4" spans="1:22" x14ac:dyDescent="0.25">
      <c r="A4" s="153" t="s">
        <v>136</v>
      </c>
      <c r="C4" s="153"/>
    </row>
    <row r="5" spans="1:22" x14ac:dyDescent="0.25">
      <c r="B5" s="153"/>
      <c r="C5" s="153" t="s">
        <v>137</v>
      </c>
      <c r="D5" s="158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</row>
    <row r="6" spans="1:22" x14ac:dyDescent="0.25">
      <c r="B6" s="153"/>
      <c r="C6" s="153" t="s">
        <v>138</v>
      </c>
      <c r="D6" s="158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</row>
    <row r="7" spans="1:22" x14ac:dyDescent="0.25">
      <c r="B7" s="153"/>
      <c r="C7" s="153" t="s">
        <v>139</v>
      </c>
      <c r="D7" s="158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22" x14ac:dyDescent="0.25">
      <c r="B8" s="153"/>
      <c r="C8" s="153" t="s">
        <v>140</v>
      </c>
      <c r="D8" s="158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1:22" x14ac:dyDescent="0.25">
      <c r="B9" s="153"/>
      <c r="C9" s="153" t="s">
        <v>141</v>
      </c>
      <c r="D9" s="158"/>
      <c r="E9" s="154"/>
      <c r="F9" s="154"/>
      <c r="G9" s="154"/>
      <c r="H9" s="165"/>
      <c r="I9" s="154"/>
      <c r="J9" s="154"/>
      <c r="K9" s="154"/>
      <c r="L9" s="154"/>
      <c r="M9" s="154"/>
      <c r="N9" s="154"/>
      <c r="O9" s="154"/>
      <c r="P9" s="154"/>
      <c r="Q9" s="154"/>
      <c r="R9" s="154"/>
      <c r="V9" s="159"/>
    </row>
    <row r="10" spans="1:22" x14ac:dyDescent="0.25">
      <c r="A10" s="153" t="s">
        <v>142</v>
      </c>
      <c r="C10" s="153"/>
      <c r="D10" s="160">
        <f>SUM(D5:D8)</f>
        <v>0</v>
      </c>
      <c r="E10" s="154"/>
      <c r="F10" s="160">
        <f>SUM(F5:F8)</f>
        <v>0</v>
      </c>
      <c r="G10" s="154"/>
      <c r="H10" s="161">
        <f>SUM(H5:H9)</f>
        <v>0</v>
      </c>
      <c r="I10" s="154"/>
      <c r="J10" s="161">
        <f>SUM(J5:J9)</f>
        <v>0</v>
      </c>
      <c r="K10" s="154"/>
      <c r="L10" s="161">
        <f>SUM(L5:L9)</f>
        <v>0</v>
      </c>
      <c r="M10" s="154"/>
      <c r="N10" s="161">
        <f>SUM(N5:N9)</f>
        <v>0</v>
      </c>
      <c r="O10" s="154"/>
      <c r="P10" s="161">
        <f>SUM(P5:P9)</f>
        <v>0</v>
      </c>
      <c r="Q10" s="154"/>
      <c r="R10" s="161">
        <f>SUM(R5:R9)</f>
        <v>0</v>
      </c>
      <c r="T10" s="161">
        <f>SUM(T5:T9)</f>
        <v>0</v>
      </c>
    </row>
    <row r="11" spans="1:22" x14ac:dyDescent="0.25">
      <c r="B11" s="153"/>
      <c r="C11" s="153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</row>
    <row r="12" spans="1:22" x14ac:dyDescent="0.25">
      <c r="A12" s="153" t="s">
        <v>143</v>
      </c>
      <c r="C12" s="153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</row>
    <row r="13" spans="1:22" x14ac:dyDescent="0.25">
      <c r="B13" s="153"/>
      <c r="C13" s="153" t="s">
        <v>144</v>
      </c>
      <c r="D13" s="158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</row>
    <row r="14" spans="1:22" x14ac:dyDescent="0.25">
      <c r="B14" s="153"/>
      <c r="C14" s="153" t="s">
        <v>145</v>
      </c>
      <c r="D14" s="158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</row>
    <row r="15" spans="1:22" x14ac:dyDescent="0.25">
      <c r="B15" s="153"/>
      <c r="C15" s="153" t="s">
        <v>146</v>
      </c>
      <c r="D15" s="158"/>
      <c r="E15" s="154"/>
      <c r="F15" s="154"/>
      <c r="G15" s="154"/>
      <c r="H15" s="154"/>
      <c r="I15" s="154"/>
      <c r="K15" s="154"/>
      <c r="L15" s="154"/>
      <c r="M15" s="154"/>
      <c r="N15" s="154"/>
      <c r="O15" s="154"/>
      <c r="P15" s="154"/>
      <c r="Q15" s="154"/>
      <c r="R15" s="154"/>
    </row>
    <row r="16" spans="1:22" x14ac:dyDescent="0.25">
      <c r="B16" s="153"/>
      <c r="C16" s="153" t="s">
        <v>147</v>
      </c>
      <c r="D16" s="158"/>
      <c r="E16" s="154"/>
      <c r="F16" s="154"/>
      <c r="G16" s="154"/>
      <c r="H16" s="154"/>
      <c r="I16" s="154"/>
      <c r="K16" s="154"/>
      <c r="L16" s="154"/>
      <c r="M16" s="154"/>
      <c r="N16" s="154"/>
      <c r="O16" s="154"/>
      <c r="P16" s="154"/>
      <c r="Q16" s="154"/>
      <c r="R16" s="154"/>
    </row>
    <row r="17" spans="1:20" x14ac:dyDescent="0.25">
      <c r="B17" s="153"/>
      <c r="C17" s="153" t="s">
        <v>148</v>
      </c>
      <c r="D17" s="158"/>
      <c r="E17" s="154"/>
      <c r="F17" s="154"/>
      <c r="G17" s="154"/>
      <c r="H17" s="154"/>
      <c r="I17" s="154"/>
      <c r="K17" s="154"/>
      <c r="L17" s="154"/>
      <c r="M17" s="154"/>
      <c r="N17" s="154"/>
      <c r="O17" s="154"/>
      <c r="P17" s="154"/>
      <c r="Q17" s="154"/>
      <c r="R17" s="154"/>
    </row>
    <row r="18" spans="1:20" x14ac:dyDescent="0.25">
      <c r="B18" s="153"/>
      <c r="C18" s="153" t="s">
        <v>149</v>
      </c>
      <c r="D18" s="158"/>
      <c r="E18" s="154"/>
      <c r="F18" s="154"/>
      <c r="G18" s="154"/>
      <c r="H18" s="154"/>
      <c r="I18" s="154"/>
      <c r="K18" s="154"/>
      <c r="L18" s="154"/>
      <c r="M18" s="154"/>
      <c r="N18" s="154"/>
      <c r="O18" s="154"/>
      <c r="P18" s="154"/>
      <c r="Q18" s="154"/>
      <c r="R18" s="154"/>
    </row>
    <row r="19" spans="1:20" x14ac:dyDescent="0.25">
      <c r="B19" s="153"/>
      <c r="C19" s="153" t="s">
        <v>149</v>
      </c>
      <c r="D19" s="158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</row>
    <row r="20" spans="1:20" x14ac:dyDescent="0.25">
      <c r="B20" s="153"/>
      <c r="C20" s="153" t="s">
        <v>150</v>
      </c>
      <c r="D20" s="158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</row>
    <row r="21" spans="1:20" x14ac:dyDescent="0.25">
      <c r="A21" s="153" t="s">
        <v>151</v>
      </c>
      <c r="C21" s="153"/>
      <c r="D21" s="160">
        <f>SUM(D13:D20)</f>
        <v>0</v>
      </c>
      <c r="E21" s="154"/>
      <c r="F21" s="160">
        <f>SUM(F13:F20)</f>
        <v>0</v>
      </c>
      <c r="G21" s="154"/>
      <c r="H21" s="161">
        <f>SUM(H13:H20)</f>
        <v>0</v>
      </c>
      <c r="I21" s="154"/>
      <c r="J21" s="161"/>
      <c r="K21" s="154"/>
      <c r="L21" s="161"/>
      <c r="M21" s="154"/>
      <c r="N21" s="161"/>
      <c r="O21" s="154"/>
      <c r="P21" s="161"/>
      <c r="Q21" s="154"/>
      <c r="R21" s="161"/>
      <c r="T21" s="161"/>
    </row>
    <row r="22" spans="1:20" x14ac:dyDescent="0.25">
      <c r="B22" s="153"/>
      <c r="C22" s="153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</row>
    <row r="23" spans="1:20" ht="15.75" thickBot="1" x14ac:dyDescent="0.3">
      <c r="A23" s="153" t="s">
        <v>152</v>
      </c>
      <c r="C23" s="153"/>
      <c r="D23" s="162">
        <f>+D10-D21</f>
        <v>0</v>
      </c>
      <c r="E23" s="154"/>
      <c r="F23" s="162">
        <f>+F10-F21</f>
        <v>0</v>
      </c>
      <c r="G23" s="154"/>
      <c r="H23" s="162">
        <f>+H10-H21</f>
        <v>0</v>
      </c>
      <c r="I23" s="154"/>
      <c r="J23" s="163"/>
      <c r="K23" s="154"/>
      <c r="L23" s="163"/>
      <c r="M23" s="154"/>
      <c r="N23" s="163"/>
      <c r="O23" s="154"/>
      <c r="P23" s="163"/>
      <c r="Q23" s="154"/>
      <c r="R23" s="163"/>
      <c r="T23" s="163"/>
    </row>
    <row r="24" spans="1:20" ht="15.75" thickTop="1" x14ac:dyDescent="0.25">
      <c r="A24" t="s">
        <v>153</v>
      </c>
      <c r="B24" s="153"/>
      <c r="C24" s="153"/>
      <c r="D24" s="158">
        <f>+D23-'[1]Current Working'!H61</f>
        <v>-2391589.8199999998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</row>
    <row r="25" spans="1:20" x14ac:dyDescent="0.25">
      <c r="A25" t="s">
        <v>154</v>
      </c>
    </row>
    <row r="26" spans="1:20" x14ac:dyDescent="0.25">
      <c r="B26" s="154"/>
      <c r="C26" s="153" t="s">
        <v>155</v>
      </c>
      <c r="D26" s="154"/>
      <c r="E26" s="154"/>
      <c r="F26" s="154"/>
      <c r="G26" s="154"/>
      <c r="H26" s="154"/>
      <c r="I26" s="154"/>
      <c r="J26" s="154"/>
      <c r="K26" s="154"/>
      <c r="N26" s="154"/>
      <c r="O26" s="154"/>
      <c r="P26" s="154"/>
      <c r="R26" s="154"/>
      <c r="S26" s="154"/>
    </row>
    <row r="27" spans="1:20" x14ac:dyDescent="0.25">
      <c r="B27" s="154"/>
      <c r="C27" s="153"/>
      <c r="D27" s="154"/>
      <c r="E27" s="154"/>
      <c r="F27" s="154"/>
      <c r="G27" s="154"/>
      <c r="H27" s="154"/>
      <c r="I27" s="154"/>
      <c r="J27" s="154"/>
      <c r="K27" s="154"/>
      <c r="N27" s="154"/>
      <c r="O27" s="154"/>
      <c r="P27" s="154"/>
      <c r="R27" s="154"/>
      <c r="S27" s="154"/>
    </row>
    <row r="28" spans="1:20" x14ac:dyDescent="0.25">
      <c r="B28" s="154"/>
      <c r="C28" s="153"/>
      <c r="D28" s="154"/>
      <c r="E28" s="154"/>
      <c r="F28" s="154"/>
      <c r="G28" s="154"/>
      <c r="H28" s="154"/>
      <c r="I28" s="154"/>
      <c r="J28" s="154"/>
      <c r="K28" s="154"/>
      <c r="N28" s="154"/>
      <c r="O28" s="154"/>
      <c r="R28" s="154"/>
      <c r="S28" s="154"/>
    </row>
    <row r="29" spans="1:20" x14ac:dyDescent="0.25">
      <c r="P29" s="159"/>
      <c r="R29" s="154"/>
      <c r="S29" s="154"/>
    </row>
    <row r="30" spans="1:20" x14ac:dyDescent="0.25">
      <c r="R30" s="154"/>
      <c r="S30" s="154"/>
    </row>
    <row r="31" spans="1:20" x14ac:dyDescent="0.25">
      <c r="R31" s="154"/>
      <c r="S31" s="154"/>
    </row>
    <row r="32" spans="1:20" x14ac:dyDescent="0.25">
      <c r="R32" s="154"/>
      <c r="S32" s="154"/>
    </row>
    <row r="35" spans="3:18" x14ac:dyDescent="0.25">
      <c r="C35" s="164"/>
      <c r="R35" s="15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83"/>
    </row>
    <row r="3" spans="1:1" x14ac:dyDescent="0.25">
      <c r="A3" s="184"/>
    </row>
    <row r="4" spans="1:1" x14ac:dyDescent="0.25">
      <c r="A4" s="184"/>
    </row>
    <row r="5" spans="1:1" x14ac:dyDescent="0.25">
      <c r="A5" s="184"/>
    </row>
    <row r="6" spans="1:1" x14ac:dyDescent="0.25">
      <c r="A6" s="184"/>
    </row>
    <row r="7" spans="1:1" x14ac:dyDescent="0.25">
      <c r="A7" s="184"/>
    </row>
    <row r="8" spans="1:1" x14ac:dyDescent="0.25">
      <c r="A8" s="184"/>
    </row>
    <row r="9" spans="1:1" x14ac:dyDescent="0.25">
      <c r="A9" s="184"/>
    </row>
    <row r="10" spans="1:1" x14ac:dyDescent="0.25">
      <c r="A10" s="184"/>
    </row>
    <row r="11" spans="1:1" x14ac:dyDescent="0.25">
      <c r="A11" s="184"/>
    </row>
    <row r="12" spans="1:1" x14ac:dyDescent="0.25">
      <c r="A12" s="18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workbookViewId="0">
      <selection activeCell="B27" sqref="B27"/>
    </sheetView>
  </sheetViews>
  <sheetFormatPr defaultRowHeight="15" x14ac:dyDescent="0.25"/>
  <cols>
    <col min="1" max="1" width="17.85546875" style="2" bestFit="1" customWidth="1"/>
    <col min="2" max="2" width="33.85546875" bestFit="1" customWidth="1"/>
    <col min="3" max="3" width="12.5703125" style="201" bestFit="1" customWidth="1"/>
    <col min="4" max="4" width="14.140625" style="201" customWidth="1"/>
  </cols>
  <sheetData>
    <row r="1" spans="1:4" s="197" customFormat="1" ht="18.75" x14ac:dyDescent="0.3">
      <c r="A1" s="197" t="s">
        <v>412</v>
      </c>
      <c r="C1" s="198"/>
      <c r="D1" s="199" t="s">
        <v>413</v>
      </c>
    </row>
    <row r="3" spans="1:4" ht="15.75" x14ac:dyDescent="0.25">
      <c r="A3" s="200" t="s">
        <v>414</v>
      </c>
      <c r="B3" s="200"/>
    </row>
    <row r="4" spans="1:4" s="2" customFormat="1" ht="30" x14ac:dyDescent="0.25">
      <c r="A4" s="202"/>
      <c r="B4" s="202" t="s">
        <v>80</v>
      </c>
      <c r="C4" s="203" t="s">
        <v>415</v>
      </c>
      <c r="D4" s="204" t="s">
        <v>416</v>
      </c>
    </row>
    <row r="5" spans="1:4" x14ac:dyDescent="0.25">
      <c r="A5" s="2">
        <v>6000.01</v>
      </c>
      <c r="B5" t="s">
        <v>417</v>
      </c>
      <c r="C5" s="201">
        <v>3000</v>
      </c>
      <c r="D5" s="201">
        <v>0</v>
      </c>
    </row>
    <row r="6" spans="1:4" x14ac:dyDescent="0.25">
      <c r="A6" s="2" t="s">
        <v>418</v>
      </c>
      <c r="B6" t="s">
        <v>419</v>
      </c>
      <c r="C6" s="201">
        <v>5000</v>
      </c>
      <c r="D6" s="201">
        <v>0</v>
      </c>
    </row>
    <row r="7" spans="1:4" x14ac:dyDescent="0.25">
      <c r="A7" s="2" t="s">
        <v>420</v>
      </c>
      <c r="B7" t="s">
        <v>421</v>
      </c>
      <c r="C7" s="205">
        <v>5000</v>
      </c>
      <c r="D7" s="205">
        <v>0</v>
      </c>
    </row>
    <row r="8" spans="1:4" s="2" customFormat="1" x14ac:dyDescent="0.25">
      <c r="C8" s="206">
        <f>SUM(C5:C7)</f>
        <v>13000</v>
      </c>
      <c r="D8" s="206">
        <f>SUM(D5:D7)</f>
        <v>0</v>
      </c>
    </row>
    <row r="10" spans="1:4" x14ac:dyDescent="0.25">
      <c r="A10" s="2">
        <v>6200.01</v>
      </c>
      <c r="B10" t="s">
        <v>422</v>
      </c>
      <c r="C10" s="201">
        <v>1000</v>
      </c>
      <c r="D10" s="201">
        <v>485.36</v>
      </c>
    </row>
    <row r="13" spans="1:4" x14ac:dyDescent="0.25">
      <c r="A13" s="2">
        <v>6200.02</v>
      </c>
      <c r="B13" t="s">
        <v>122</v>
      </c>
      <c r="C13" s="201">
        <v>18000</v>
      </c>
      <c r="D13" s="201">
        <v>5161</v>
      </c>
    </row>
    <row r="16" spans="1:4" x14ac:dyDescent="0.25">
      <c r="A16" s="2">
        <v>6200.09</v>
      </c>
      <c r="B16" t="s">
        <v>423</v>
      </c>
      <c r="C16" s="201">
        <v>12000</v>
      </c>
    </row>
    <row r="17" spans="1:4" x14ac:dyDescent="0.25">
      <c r="A17" s="2" t="s">
        <v>1</v>
      </c>
      <c r="B17" t="s">
        <v>424</v>
      </c>
      <c r="C17" s="201">
        <v>1200</v>
      </c>
    </row>
    <row r="18" spans="1:4" x14ac:dyDescent="0.25">
      <c r="A18" s="2" t="s">
        <v>425</v>
      </c>
      <c r="B18" t="s">
        <v>426</v>
      </c>
      <c r="C18" s="201">
        <v>3600</v>
      </c>
    </row>
    <row r="19" spans="1:4" x14ac:dyDescent="0.25">
      <c r="B19" t="s">
        <v>427</v>
      </c>
      <c r="C19" s="201">
        <v>10000</v>
      </c>
      <c r="D19" s="201">
        <v>442</v>
      </c>
    </row>
    <row r="20" spans="1:4" x14ac:dyDescent="0.25">
      <c r="B20" t="s">
        <v>428</v>
      </c>
      <c r="C20" s="201">
        <v>2400</v>
      </c>
    </row>
    <row r="21" spans="1:4" x14ac:dyDescent="0.25">
      <c r="B21" t="s">
        <v>429</v>
      </c>
      <c r="C21" s="201">
        <v>5000</v>
      </c>
    </row>
    <row r="22" spans="1:4" x14ac:dyDescent="0.25">
      <c r="B22" t="s">
        <v>430</v>
      </c>
      <c r="C22" s="201">
        <v>2800</v>
      </c>
    </row>
    <row r="23" spans="1:4" x14ac:dyDescent="0.25">
      <c r="B23" t="s">
        <v>431</v>
      </c>
      <c r="C23" s="201">
        <v>12600</v>
      </c>
      <c r="D23" s="201">
        <v>4112</v>
      </c>
    </row>
    <row r="24" spans="1:4" x14ac:dyDescent="0.25">
      <c r="B24" t="s">
        <v>432</v>
      </c>
      <c r="C24" s="201">
        <v>3200</v>
      </c>
    </row>
    <row r="25" spans="1:4" x14ac:dyDescent="0.25">
      <c r="B25" t="s">
        <v>433</v>
      </c>
      <c r="C25" s="201">
        <v>9600</v>
      </c>
      <c r="D25" s="201">
        <v>9619.73</v>
      </c>
    </row>
    <row r="26" spans="1:4" x14ac:dyDescent="0.25">
      <c r="B26" t="s">
        <v>434</v>
      </c>
      <c r="C26" s="201">
        <v>3200</v>
      </c>
    </row>
    <row r="27" spans="1:4" x14ac:dyDescent="0.25">
      <c r="B27" t="s">
        <v>435</v>
      </c>
      <c r="C27" s="201">
        <v>650</v>
      </c>
    </row>
    <row r="28" spans="1:4" x14ac:dyDescent="0.25">
      <c r="B28" t="s">
        <v>436</v>
      </c>
      <c r="C28" s="207">
        <v>3600</v>
      </c>
    </row>
    <row r="29" spans="1:4" x14ac:dyDescent="0.25">
      <c r="B29" s="3" t="s">
        <v>437</v>
      </c>
      <c r="C29" s="208"/>
      <c r="D29" s="209">
        <v>161.04</v>
      </c>
    </row>
    <row r="30" spans="1:4" x14ac:dyDescent="0.25">
      <c r="B30" s="3" t="s">
        <v>438</v>
      </c>
      <c r="C30" s="208"/>
      <c r="D30" s="209">
        <v>1587.84</v>
      </c>
    </row>
    <row r="31" spans="1:4" x14ac:dyDescent="0.25">
      <c r="B31" s="3" t="s">
        <v>439</v>
      </c>
      <c r="C31" s="208"/>
      <c r="D31" s="209">
        <v>315</v>
      </c>
    </row>
    <row r="32" spans="1:4" x14ac:dyDescent="0.25">
      <c r="B32" s="3" t="s">
        <v>440</v>
      </c>
      <c r="C32" s="208"/>
      <c r="D32" s="209">
        <v>868</v>
      </c>
    </row>
    <row r="33" spans="1:5" x14ac:dyDescent="0.25">
      <c r="B33" s="3" t="s">
        <v>441</v>
      </c>
      <c r="C33" s="208"/>
      <c r="D33" s="209">
        <v>501</v>
      </c>
    </row>
    <row r="34" spans="1:5" x14ac:dyDescent="0.25">
      <c r="B34" s="3" t="s">
        <v>442</v>
      </c>
      <c r="C34" s="208"/>
      <c r="D34" s="209">
        <v>716</v>
      </c>
    </row>
    <row r="35" spans="1:5" x14ac:dyDescent="0.25">
      <c r="B35" s="3" t="s">
        <v>443</v>
      </c>
      <c r="C35" s="208"/>
      <c r="D35" s="209">
        <v>59</v>
      </c>
    </row>
    <row r="36" spans="1:5" x14ac:dyDescent="0.25">
      <c r="C36" s="205"/>
      <c r="D36" s="205"/>
    </row>
    <row r="37" spans="1:5" x14ac:dyDescent="0.25">
      <c r="C37" s="206">
        <f>SUM(C16:C28)</f>
        <v>69850</v>
      </c>
      <c r="D37" s="206">
        <f>SUM(D16:D36)</f>
        <v>18381.61</v>
      </c>
      <c r="E37" s="2"/>
    </row>
    <row r="40" spans="1:5" x14ac:dyDescent="0.25">
      <c r="A40" s="2">
        <v>6300.01</v>
      </c>
      <c r="B40" t="s">
        <v>444</v>
      </c>
      <c r="C40" s="201">
        <v>500</v>
      </c>
      <c r="D40" s="201">
        <v>320</v>
      </c>
    </row>
    <row r="41" spans="1:5" x14ac:dyDescent="0.25">
      <c r="A41" s="2" t="s">
        <v>445</v>
      </c>
      <c r="B41" t="s">
        <v>446</v>
      </c>
      <c r="C41" s="201">
        <v>2400</v>
      </c>
    </row>
    <row r="42" spans="1:5" x14ac:dyDescent="0.25">
      <c r="A42" s="2" t="s">
        <v>447</v>
      </c>
      <c r="B42" t="s">
        <v>448</v>
      </c>
      <c r="C42" s="201">
        <v>160</v>
      </c>
    </row>
    <row r="43" spans="1:5" x14ac:dyDescent="0.25">
      <c r="B43" t="s">
        <v>449</v>
      </c>
      <c r="C43" s="205">
        <v>2600</v>
      </c>
      <c r="D43" s="205"/>
    </row>
    <row r="44" spans="1:5" x14ac:dyDescent="0.25">
      <c r="C44" s="206">
        <f>SUM(C40:C43)</f>
        <v>5660</v>
      </c>
      <c r="D44" s="206">
        <f>SUM(D40:D43)</f>
        <v>320</v>
      </c>
    </row>
    <row r="45" spans="1:5" x14ac:dyDescent="0.25">
      <c r="C45" s="206"/>
      <c r="D45" s="206"/>
    </row>
    <row r="46" spans="1:5" x14ac:dyDescent="0.25">
      <c r="C46" s="206"/>
      <c r="D46" s="206"/>
    </row>
    <row r="49" spans="1:5" x14ac:dyDescent="0.25">
      <c r="A49" s="2">
        <v>6350.01</v>
      </c>
      <c r="B49" t="s">
        <v>450</v>
      </c>
      <c r="C49" s="201">
        <v>7800</v>
      </c>
      <c r="D49" s="201">
        <v>6948</v>
      </c>
    </row>
    <row r="50" spans="1:5" x14ac:dyDescent="0.25">
      <c r="A50" s="2" t="s">
        <v>451</v>
      </c>
      <c r="B50" t="s">
        <v>452</v>
      </c>
      <c r="C50" s="201">
        <v>1500</v>
      </c>
      <c r="D50" s="201">
        <v>912</v>
      </c>
    </row>
    <row r="51" spans="1:5" x14ac:dyDescent="0.25">
      <c r="A51" s="2" t="s">
        <v>453</v>
      </c>
      <c r="B51" t="s">
        <v>454</v>
      </c>
      <c r="C51" s="201">
        <v>24000</v>
      </c>
      <c r="D51" s="201">
        <v>15808</v>
      </c>
    </row>
    <row r="52" spans="1:5" x14ac:dyDescent="0.25">
      <c r="B52" t="s">
        <v>455</v>
      </c>
      <c r="C52" s="201">
        <v>8280</v>
      </c>
    </row>
    <row r="53" spans="1:5" x14ac:dyDescent="0.25">
      <c r="B53" t="s">
        <v>456</v>
      </c>
      <c r="C53" s="201">
        <v>450</v>
      </c>
    </row>
    <row r="54" spans="1:5" x14ac:dyDescent="0.25">
      <c r="B54" t="s">
        <v>457</v>
      </c>
      <c r="C54" s="201">
        <v>800</v>
      </c>
    </row>
    <row r="55" spans="1:5" x14ac:dyDescent="0.25">
      <c r="B55" t="s">
        <v>458</v>
      </c>
      <c r="C55" s="201">
        <v>22300</v>
      </c>
      <c r="D55" s="201">
        <v>22250</v>
      </c>
    </row>
    <row r="56" spans="1:5" x14ac:dyDescent="0.25">
      <c r="B56" t="s">
        <v>459</v>
      </c>
      <c r="C56" s="201">
        <v>5850</v>
      </c>
    </row>
    <row r="57" spans="1:5" x14ac:dyDescent="0.25">
      <c r="B57" t="s">
        <v>460</v>
      </c>
      <c r="C57" s="201">
        <v>4700</v>
      </c>
      <c r="D57" s="201">
        <v>4168</v>
      </c>
    </row>
    <row r="58" spans="1:5" x14ac:dyDescent="0.25">
      <c r="B58" t="s">
        <v>461</v>
      </c>
      <c r="C58" s="201">
        <v>11800</v>
      </c>
    </row>
    <row r="59" spans="1:5" x14ac:dyDescent="0.25">
      <c r="B59" t="s">
        <v>462</v>
      </c>
      <c r="C59" s="201">
        <v>11000</v>
      </c>
    </row>
    <row r="60" spans="1:5" x14ac:dyDescent="0.25">
      <c r="B60" t="s">
        <v>463</v>
      </c>
      <c r="C60" s="201">
        <v>7500</v>
      </c>
      <c r="D60" s="201">
        <v>1013</v>
      </c>
    </row>
    <row r="61" spans="1:5" x14ac:dyDescent="0.25">
      <c r="B61" t="s">
        <v>464</v>
      </c>
      <c r="C61" s="201">
        <v>6000</v>
      </c>
    </row>
    <row r="62" spans="1:5" x14ac:dyDescent="0.25">
      <c r="B62" t="s">
        <v>465</v>
      </c>
      <c r="C62" s="201">
        <v>3300</v>
      </c>
      <c r="D62" s="201">
        <v>3315</v>
      </c>
    </row>
    <row r="63" spans="1:5" x14ac:dyDescent="0.25">
      <c r="B63" t="s">
        <v>466</v>
      </c>
      <c r="C63" s="201">
        <v>3000</v>
      </c>
      <c r="D63" s="201">
        <v>3000</v>
      </c>
      <c r="E63" t="s">
        <v>467</v>
      </c>
    </row>
    <row r="64" spans="1:5" x14ac:dyDescent="0.25">
      <c r="B64" t="s">
        <v>468</v>
      </c>
      <c r="C64" s="201">
        <v>7000</v>
      </c>
      <c r="D64" s="201">
        <v>7000</v>
      </c>
    </row>
    <row r="65" spans="2:4" x14ac:dyDescent="0.25">
      <c r="B65" t="s">
        <v>469</v>
      </c>
      <c r="C65" s="201">
        <v>11000</v>
      </c>
      <c r="D65" s="201">
        <v>11000</v>
      </c>
    </row>
    <row r="66" spans="2:4" x14ac:dyDescent="0.25">
      <c r="B66" t="s">
        <v>470</v>
      </c>
      <c r="C66" s="201">
        <v>4500</v>
      </c>
    </row>
    <row r="67" spans="2:4" x14ac:dyDescent="0.25">
      <c r="B67" t="s">
        <v>471</v>
      </c>
      <c r="C67" s="201">
        <v>3500</v>
      </c>
    </row>
    <row r="68" spans="2:4" x14ac:dyDescent="0.25">
      <c r="B68" t="s">
        <v>472</v>
      </c>
      <c r="C68" s="201">
        <v>12000</v>
      </c>
      <c r="D68" s="201">
        <v>12000</v>
      </c>
    </row>
    <row r="69" spans="2:4" x14ac:dyDescent="0.25">
      <c r="B69" t="s">
        <v>473</v>
      </c>
      <c r="C69" s="201">
        <v>106500</v>
      </c>
    </row>
    <row r="70" spans="2:4" x14ac:dyDescent="0.25">
      <c r="B70" t="s">
        <v>474</v>
      </c>
      <c r="C70" s="201">
        <v>18000</v>
      </c>
    </row>
    <row r="71" spans="2:4" x14ac:dyDescent="0.25">
      <c r="B71" t="s">
        <v>475</v>
      </c>
      <c r="C71" s="201">
        <v>25000</v>
      </c>
    </row>
    <row r="72" spans="2:4" x14ac:dyDescent="0.25">
      <c r="B72" t="s">
        <v>476</v>
      </c>
      <c r="C72" s="201">
        <v>2000</v>
      </c>
    </row>
    <row r="73" spans="2:4" x14ac:dyDescent="0.25">
      <c r="B73" s="210" t="s">
        <v>477</v>
      </c>
      <c r="C73" s="201">
        <v>106500</v>
      </c>
    </row>
    <row r="74" spans="2:4" x14ac:dyDescent="0.25">
      <c r="B74" t="s">
        <v>478</v>
      </c>
      <c r="C74" s="201">
        <v>15500</v>
      </c>
    </row>
    <row r="75" spans="2:4" x14ac:dyDescent="0.25">
      <c r="B75" t="s">
        <v>479</v>
      </c>
      <c r="C75" s="201">
        <v>600</v>
      </c>
    </row>
    <row r="76" spans="2:4" x14ac:dyDescent="0.25">
      <c r="B76" t="s">
        <v>480</v>
      </c>
      <c r="C76" s="201">
        <v>175</v>
      </c>
    </row>
    <row r="77" spans="2:4" x14ac:dyDescent="0.25">
      <c r="B77" t="s">
        <v>481</v>
      </c>
      <c r="C77" s="201">
        <v>450</v>
      </c>
      <c r="D77" s="201">
        <v>445</v>
      </c>
    </row>
    <row r="78" spans="2:4" x14ac:dyDescent="0.25">
      <c r="B78" t="s">
        <v>482</v>
      </c>
      <c r="C78" s="201">
        <v>1500</v>
      </c>
    </row>
    <row r="79" spans="2:4" x14ac:dyDescent="0.25">
      <c r="B79" s="211" t="s">
        <v>483</v>
      </c>
      <c r="C79" s="212">
        <v>5300</v>
      </c>
    </row>
    <row r="80" spans="2:4" x14ac:dyDescent="0.25">
      <c r="B80" t="s">
        <v>484</v>
      </c>
      <c r="C80" s="201">
        <v>3500</v>
      </c>
    </row>
    <row r="81" spans="2:5" x14ac:dyDescent="0.25">
      <c r="B81" t="s">
        <v>485</v>
      </c>
      <c r="C81" s="201">
        <v>5200</v>
      </c>
    </row>
    <row r="82" spans="2:5" x14ac:dyDescent="0.25">
      <c r="B82" t="s">
        <v>486</v>
      </c>
      <c r="C82" s="201">
        <v>1500</v>
      </c>
      <c r="D82" s="201">
        <v>1500</v>
      </c>
    </row>
    <row r="83" spans="2:5" x14ac:dyDescent="0.25">
      <c r="B83" t="s">
        <v>487</v>
      </c>
      <c r="C83" s="201">
        <v>600</v>
      </c>
    </row>
    <row r="84" spans="2:5" x14ac:dyDescent="0.25">
      <c r="B84" t="s">
        <v>488</v>
      </c>
      <c r="C84" s="201">
        <v>900</v>
      </c>
    </row>
    <row r="85" spans="2:5" x14ac:dyDescent="0.25">
      <c r="B85" t="s">
        <v>489</v>
      </c>
      <c r="C85" s="201">
        <v>4900</v>
      </c>
      <c r="D85" s="201">
        <v>3850</v>
      </c>
    </row>
    <row r="86" spans="2:5" x14ac:dyDescent="0.25">
      <c r="B86" t="s">
        <v>490</v>
      </c>
      <c r="C86" s="201">
        <v>5500</v>
      </c>
      <c r="D86" s="201">
        <v>5375</v>
      </c>
    </row>
    <row r="87" spans="2:5" x14ac:dyDescent="0.25">
      <c r="B87" t="s">
        <v>491</v>
      </c>
      <c r="C87" s="201">
        <v>1900</v>
      </c>
      <c r="D87" s="213">
        <v>2020</v>
      </c>
    </row>
    <row r="88" spans="2:5" x14ac:dyDescent="0.25">
      <c r="B88" t="s">
        <v>492</v>
      </c>
      <c r="C88" s="201">
        <v>4400</v>
      </c>
      <c r="D88" s="201">
        <v>4395</v>
      </c>
    </row>
    <row r="89" spans="2:5" x14ac:dyDescent="0.25">
      <c r="B89" t="s">
        <v>493</v>
      </c>
      <c r="C89" s="201">
        <v>1300</v>
      </c>
      <c r="D89" s="201">
        <v>4600</v>
      </c>
      <c r="E89" t="s">
        <v>494</v>
      </c>
    </row>
    <row r="90" spans="2:5" x14ac:dyDescent="0.25">
      <c r="B90" s="210" t="s">
        <v>495</v>
      </c>
      <c r="C90" s="201">
        <v>138000</v>
      </c>
    </row>
    <row r="91" spans="2:5" x14ac:dyDescent="0.25">
      <c r="B91" t="s">
        <v>496</v>
      </c>
      <c r="C91" s="207">
        <v>11000</v>
      </c>
      <c r="D91" s="214">
        <v>11147</v>
      </c>
    </row>
    <row r="92" spans="2:5" x14ac:dyDescent="0.25">
      <c r="B92" t="s">
        <v>497</v>
      </c>
      <c r="C92" s="207">
        <v>4300</v>
      </c>
      <c r="D92" s="207">
        <v>3685</v>
      </c>
    </row>
    <row r="93" spans="2:5" x14ac:dyDescent="0.25">
      <c r="B93" t="s">
        <v>498</v>
      </c>
      <c r="C93" s="207"/>
      <c r="D93" s="207">
        <v>750</v>
      </c>
    </row>
    <row r="94" spans="2:5" x14ac:dyDescent="0.25">
      <c r="B94" t="s">
        <v>499</v>
      </c>
      <c r="C94" s="207"/>
      <c r="D94" s="207">
        <v>50000</v>
      </c>
    </row>
    <row r="95" spans="2:5" x14ac:dyDescent="0.25">
      <c r="B95" t="s">
        <v>500</v>
      </c>
      <c r="C95" s="207"/>
      <c r="D95" s="207">
        <v>1260</v>
      </c>
    </row>
    <row r="96" spans="2:5" x14ac:dyDescent="0.25">
      <c r="B96" t="s">
        <v>501</v>
      </c>
      <c r="C96" s="207"/>
      <c r="D96" s="207">
        <v>565</v>
      </c>
    </row>
    <row r="97" spans="1:4" x14ac:dyDescent="0.25">
      <c r="B97" t="s">
        <v>502</v>
      </c>
      <c r="C97" s="205"/>
      <c r="D97" s="205">
        <v>4735</v>
      </c>
    </row>
    <row r="98" spans="1:4" x14ac:dyDescent="0.25">
      <c r="C98" s="206">
        <f>SUM(C49:C92)</f>
        <v>620805</v>
      </c>
      <c r="D98" s="206">
        <f>SUM(D49:D97)</f>
        <v>181741</v>
      </c>
    </row>
    <row r="101" spans="1:4" x14ac:dyDescent="0.25">
      <c r="A101" s="2">
        <v>6350.02</v>
      </c>
      <c r="B101" t="s">
        <v>503</v>
      </c>
      <c r="C101" s="201">
        <v>4500</v>
      </c>
      <c r="D101" s="213">
        <v>6357</v>
      </c>
    </row>
    <row r="102" spans="1:4" x14ac:dyDescent="0.25">
      <c r="A102" s="2" t="s">
        <v>504</v>
      </c>
      <c r="B102" t="s">
        <v>505</v>
      </c>
      <c r="C102" s="201">
        <v>2300</v>
      </c>
    </row>
    <row r="103" spans="1:4" x14ac:dyDescent="0.25">
      <c r="A103" s="2" t="s">
        <v>506</v>
      </c>
      <c r="B103" t="s">
        <v>507</v>
      </c>
      <c r="C103" s="201">
        <v>2000</v>
      </c>
    </row>
    <row r="104" spans="1:4" x14ac:dyDescent="0.25">
      <c r="B104" t="s">
        <v>508</v>
      </c>
      <c r="C104" s="201">
        <v>4000</v>
      </c>
    </row>
    <row r="105" spans="1:4" x14ac:dyDescent="0.25">
      <c r="B105" t="s">
        <v>509</v>
      </c>
      <c r="C105" s="201">
        <v>500</v>
      </c>
      <c r="D105" s="213">
        <v>510</v>
      </c>
    </row>
    <row r="106" spans="1:4" x14ac:dyDescent="0.25">
      <c r="B106" t="s">
        <v>510</v>
      </c>
      <c r="C106" s="201">
        <v>34000</v>
      </c>
    </row>
    <row r="107" spans="1:4" x14ac:dyDescent="0.25">
      <c r="B107" t="s">
        <v>511</v>
      </c>
      <c r="C107" s="201">
        <v>42000</v>
      </c>
    </row>
    <row r="108" spans="1:4" x14ac:dyDescent="0.25">
      <c r="B108" t="s">
        <v>512</v>
      </c>
      <c r="C108" s="201">
        <v>6100</v>
      </c>
    </row>
    <row r="109" spans="1:4" x14ac:dyDescent="0.25">
      <c r="B109" t="s">
        <v>513</v>
      </c>
      <c r="C109" s="207">
        <v>4600</v>
      </c>
    </row>
    <row r="110" spans="1:4" x14ac:dyDescent="0.25">
      <c r="B110" t="s">
        <v>514</v>
      </c>
      <c r="C110" s="207"/>
    </row>
    <row r="111" spans="1:4" x14ac:dyDescent="0.25">
      <c r="B111" s="211" t="s">
        <v>515</v>
      </c>
      <c r="C111" s="215"/>
      <c r="D111" s="215">
        <v>5208</v>
      </c>
    </row>
    <row r="112" spans="1:4" x14ac:dyDescent="0.25">
      <c r="C112" s="206">
        <f>SUM(C101:C109)</f>
        <v>100000</v>
      </c>
      <c r="D112" s="206">
        <f>SUM(D101:D111)</f>
        <v>12075</v>
      </c>
    </row>
    <row r="115" spans="1:4" x14ac:dyDescent="0.25">
      <c r="B115" s="3" t="s">
        <v>516</v>
      </c>
      <c r="C115" s="209">
        <v>10000</v>
      </c>
      <c r="D115" s="209">
        <v>1304</v>
      </c>
    </row>
    <row r="116" spans="1:4" x14ac:dyDescent="0.25">
      <c r="A116" s="2">
        <v>6400.02</v>
      </c>
      <c r="B116" s="3" t="s">
        <v>517</v>
      </c>
      <c r="C116" s="201">
        <v>4000</v>
      </c>
      <c r="D116" s="201">
        <v>3506</v>
      </c>
    </row>
    <row r="117" spans="1:4" x14ac:dyDescent="0.25">
      <c r="A117" s="2" t="s">
        <v>0</v>
      </c>
      <c r="B117" s="3" t="s">
        <v>518</v>
      </c>
      <c r="C117" s="205">
        <v>1500</v>
      </c>
      <c r="D117" s="205"/>
    </row>
    <row r="118" spans="1:4" x14ac:dyDescent="0.25">
      <c r="A118" s="2" t="s">
        <v>519</v>
      </c>
      <c r="C118" s="206">
        <f>SUM(C115:C117)</f>
        <v>15500</v>
      </c>
      <c r="D118" s="206">
        <f>SUM(D115:D117)</f>
        <v>4810</v>
      </c>
    </row>
    <row r="121" spans="1:4" x14ac:dyDescent="0.25">
      <c r="A121" s="2">
        <v>6400.2</v>
      </c>
      <c r="B121" t="s">
        <v>520</v>
      </c>
      <c r="C121" s="201">
        <v>650</v>
      </c>
      <c r="D121" s="201">
        <v>517</v>
      </c>
    </row>
    <row r="124" spans="1:4" x14ac:dyDescent="0.25">
      <c r="A124" s="2">
        <v>6600.04</v>
      </c>
      <c r="B124" t="s">
        <v>521</v>
      </c>
      <c r="C124" s="201">
        <v>5000</v>
      </c>
    </row>
    <row r="125" spans="1:4" x14ac:dyDescent="0.25">
      <c r="B125" t="s">
        <v>522</v>
      </c>
      <c r="C125" s="201">
        <v>3800</v>
      </c>
    </row>
    <row r="126" spans="1:4" x14ac:dyDescent="0.25">
      <c r="B126" t="s">
        <v>523</v>
      </c>
      <c r="C126" s="201">
        <v>6600</v>
      </c>
      <c r="D126" s="201">
        <v>1017</v>
      </c>
    </row>
    <row r="127" spans="1:4" x14ac:dyDescent="0.25">
      <c r="B127" t="s">
        <v>524</v>
      </c>
      <c r="C127" s="201">
        <v>1200</v>
      </c>
    </row>
    <row r="128" spans="1:4" x14ac:dyDescent="0.25">
      <c r="B128" t="s">
        <v>525</v>
      </c>
      <c r="C128" s="201">
        <v>6600</v>
      </c>
    </row>
    <row r="129" spans="2:5" x14ac:dyDescent="0.25">
      <c r="B129" t="s">
        <v>526</v>
      </c>
      <c r="C129" s="207">
        <v>4800</v>
      </c>
      <c r="D129" s="207"/>
    </row>
    <row r="130" spans="2:5" x14ac:dyDescent="0.25">
      <c r="B130" t="s">
        <v>527</v>
      </c>
      <c r="C130" s="207"/>
      <c r="D130" s="207">
        <v>1197</v>
      </c>
    </row>
    <row r="131" spans="2:5" x14ac:dyDescent="0.25">
      <c r="B131" t="s">
        <v>528</v>
      </c>
      <c r="C131" s="205"/>
      <c r="D131" s="205">
        <v>16</v>
      </c>
    </row>
    <row r="132" spans="2:5" x14ac:dyDescent="0.25">
      <c r="C132" s="206">
        <f>SUM(C124:C129)</f>
        <v>28000</v>
      </c>
      <c r="D132" s="206">
        <f>SUM(D124:D131)</f>
        <v>2230</v>
      </c>
      <c r="E132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QD2UCF5UJE4V-2141839551-17</_dlc_DocId>
    <_dlc_DocIdUrl xmlns="7184055b-e5ea-4162-8b19-ace5c644b73a">
      <Url>http://intranet2/finance/_layouts/15/DocIdRedir.aspx?ID=QD2UCF5UJE4V-2141839551-17</Url>
      <Description>QD2UCF5UJE4V-2141839551-17</Description>
    </_dlc_DocIdUrl>
  </documentManagement>
</p:properties>
</file>

<file path=customXml/itemProps1.xml><?xml version="1.0" encoding="utf-8"?>
<ds:datastoreItem xmlns:ds="http://schemas.openxmlformats.org/officeDocument/2006/customXml" ds:itemID="{C3F11F79-CC24-45F4-9927-A00AE035A3A8}"/>
</file>

<file path=customXml/itemProps2.xml><?xml version="1.0" encoding="utf-8"?>
<ds:datastoreItem xmlns:ds="http://schemas.openxmlformats.org/officeDocument/2006/customXml" ds:itemID="{8220392B-0E3D-47C6-B395-709F5ECD1BE9}"/>
</file>

<file path=customXml/itemProps3.xml><?xml version="1.0" encoding="utf-8"?>
<ds:datastoreItem xmlns:ds="http://schemas.openxmlformats.org/officeDocument/2006/customXml" ds:itemID="{C266E88C-9091-407F-BAF7-2F149A413549}"/>
</file>

<file path=customXml/itemProps4.xml><?xml version="1.0" encoding="utf-8"?>
<ds:datastoreItem xmlns:ds="http://schemas.openxmlformats.org/officeDocument/2006/customXml" ds:itemID="{D59DDE7D-35AE-42AB-AB15-7BB3E8FF3C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Current Working</vt:lpstr>
      <vt:lpstr>Expenses</vt:lpstr>
      <vt:lpstr>Revenues</vt:lpstr>
      <vt:lpstr>Balance Sheet</vt:lpstr>
      <vt:lpstr>Budget Upload</vt:lpstr>
      <vt:lpstr>IT FY 17 and Prior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2020-11-18T01:57:40Z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4cd5d711-37b1-40c5-a2fa-81ee1ac8e7a4</vt:lpwstr>
  </property>
</Properties>
</file>