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queryTables/queryTable1.xml" ContentType="application/vnd.openxmlformats-officedocument.spreadsheetml.queryTable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onnections.xml" ContentType="application/vnd.openxmlformats-officedocument.spreadsheetml.connection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Fire Department/"/>
    </mc:Choice>
  </mc:AlternateContent>
  <bookViews>
    <workbookView xWindow="480" yWindow="180" windowWidth="22995" windowHeight="14310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Expenses!$A$2:$BJ$102</definedName>
    <definedName name="_xlnm.Print_Area" localSheetId="0">'Current Working'!$B$1:$BJ$57</definedName>
    <definedName name="qsysprt" localSheetId="3">'Balance Sheet'!$B$1:$N$29</definedName>
  </definedNames>
  <calcPr calcId="162913"/>
</workbook>
</file>

<file path=xl/calcChain.xml><?xml version="1.0" encoding="utf-8"?>
<calcChain xmlns="http://schemas.openxmlformats.org/spreadsheetml/2006/main">
  <c r="AH79" i="5" l="1"/>
  <c r="AH69" i="5"/>
  <c r="AH63" i="5"/>
  <c r="AH62" i="5"/>
  <c r="AH61" i="5"/>
  <c r="F14" i="2"/>
  <c r="F21" i="2" s="1"/>
  <c r="F28" i="2" s="1"/>
  <c r="D14" i="2"/>
  <c r="J29" i="2"/>
  <c r="AH70" i="5"/>
  <c r="AH71" i="5"/>
  <c r="AH77" i="5" s="1"/>
  <c r="AH66" i="5"/>
  <c r="W79" i="5"/>
  <c r="T21" i="2"/>
  <c r="T28" i="2" s="1"/>
  <c r="R21" i="2"/>
  <c r="R28" i="2" s="1"/>
  <c r="P21" i="2"/>
  <c r="P28" i="2" s="1"/>
  <c r="N21" i="2"/>
  <c r="N28" i="2" s="1"/>
  <c r="L21" i="2"/>
  <c r="J21" i="2"/>
  <c r="L28" i="2"/>
  <c r="J28" i="2"/>
  <c r="W69" i="5"/>
  <c r="W70" i="5"/>
  <c r="W63" i="5"/>
  <c r="W62" i="5"/>
  <c r="W61" i="5"/>
  <c r="D29" i="2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3" i="4"/>
  <c r="L63" i="5"/>
  <c r="L61" i="5"/>
  <c r="D21" i="2"/>
  <c r="D28" i="2" s="1"/>
  <c r="L8" i="5"/>
  <c r="L69" i="5"/>
  <c r="L62" i="5"/>
  <c r="L79" i="5" s="1"/>
  <c r="T26" i="2"/>
  <c r="R26" i="2"/>
  <c r="P26" i="2"/>
  <c r="N26" i="2"/>
  <c r="L26" i="2"/>
  <c r="J26" i="2"/>
  <c r="H26" i="2"/>
  <c r="F26" i="2"/>
  <c r="T19" i="2"/>
  <c r="R19" i="2"/>
  <c r="P19" i="2"/>
  <c r="N19" i="2"/>
  <c r="L19" i="2"/>
  <c r="J19" i="2"/>
  <c r="H19" i="2"/>
  <c r="F19" i="2"/>
  <c r="D19" i="2"/>
  <c r="D26" i="2"/>
  <c r="AH76" i="5" l="1"/>
  <c r="AH78" i="5" s="1"/>
  <c r="AH73" i="5"/>
  <c r="L66" i="5"/>
  <c r="AL4" i="3"/>
  <c r="AL5" i="3"/>
  <c r="AL6" i="3"/>
  <c r="AL7" i="3"/>
  <c r="AL8" i="3"/>
  <c r="AL9" i="3"/>
  <c r="AL10" i="3"/>
  <c r="AL11" i="3"/>
  <c r="AL12" i="3"/>
  <c r="AL13" i="3"/>
  <c r="AL3" i="3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3" i="4"/>
  <c r="L76" i="5" l="1"/>
  <c r="AH81" i="5"/>
  <c r="AN19" i="5"/>
  <c r="AO19" i="5"/>
  <c r="AP19" i="5"/>
  <c r="AQ19" i="5"/>
  <c r="AR19" i="5"/>
  <c r="AS19" i="5"/>
  <c r="AT19" i="5"/>
  <c r="AN20" i="5"/>
  <c r="AO20" i="5"/>
  <c r="AP20" i="5"/>
  <c r="AQ20" i="5"/>
  <c r="AR20" i="5"/>
  <c r="AS20" i="5"/>
  <c r="AT20" i="5"/>
  <c r="AN21" i="5"/>
  <c r="AO21" i="5"/>
  <c r="AP21" i="5"/>
  <c r="AQ21" i="5"/>
  <c r="AR21" i="5"/>
  <c r="AS21" i="5"/>
  <c r="AT21" i="5"/>
  <c r="AN22" i="5"/>
  <c r="AO22" i="5"/>
  <c r="AP22" i="5"/>
  <c r="AQ22" i="5"/>
  <c r="AR22" i="5"/>
  <c r="AS22" i="5"/>
  <c r="AT22" i="5"/>
  <c r="AN23" i="5"/>
  <c r="AO23" i="5"/>
  <c r="AP23" i="5"/>
  <c r="AQ23" i="5"/>
  <c r="AR23" i="5"/>
  <c r="AS23" i="5"/>
  <c r="AT23" i="5"/>
  <c r="AO18" i="5"/>
  <c r="AO24" i="5" s="1"/>
  <c r="AP18" i="5"/>
  <c r="AQ18" i="5"/>
  <c r="AR18" i="5"/>
  <c r="AS18" i="5"/>
  <c r="AT18" i="5"/>
  <c r="AU32" i="5"/>
  <c r="AM28" i="5"/>
  <c r="AN28" i="5"/>
  <c r="AO28" i="5"/>
  <c r="AP28" i="5"/>
  <c r="AQ28" i="5"/>
  <c r="AR28" i="5"/>
  <c r="AS28" i="5"/>
  <c r="AT28" i="5"/>
  <c r="AU28" i="5" s="1"/>
  <c r="AM29" i="5"/>
  <c r="AN29" i="5"/>
  <c r="AO29" i="5"/>
  <c r="AP29" i="5"/>
  <c r="AQ29" i="5"/>
  <c r="AR29" i="5"/>
  <c r="AS29" i="5"/>
  <c r="AT29" i="5"/>
  <c r="AU29" i="5" s="1"/>
  <c r="AM30" i="5"/>
  <c r="AN30" i="5"/>
  <c r="AO30" i="5"/>
  <c r="AP30" i="5"/>
  <c r="AQ30" i="5"/>
  <c r="AR30" i="5"/>
  <c r="AS30" i="5"/>
  <c r="AT30" i="5"/>
  <c r="AU30" i="5" s="1"/>
  <c r="AM31" i="5"/>
  <c r="AN31" i="5"/>
  <c r="AO31" i="5"/>
  <c r="AP31" i="5"/>
  <c r="AQ31" i="5"/>
  <c r="AR31" i="5"/>
  <c r="AS31" i="5"/>
  <c r="AT31" i="5"/>
  <c r="AU31" i="5" s="1"/>
  <c r="AM32" i="5"/>
  <c r="AN32" i="5"/>
  <c r="AO32" i="5"/>
  <c r="AP32" i="5"/>
  <c r="AQ32" i="5"/>
  <c r="AR32" i="5"/>
  <c r="AS32" i="5"/>
  <c r="AT32" i="5"/>
  <c r="AN27" i="5"/>
  <c r="AO27" i="5"/>
  <c r="AP27" i="5"/>
  <c r="AQ27" i="5"/>
  <c r="AR27" i="5"/>
  <c r="AS27" i="5"/>
  <c r="AT27" i="5"/>
  <c r="AU27" i="5" s="1"/>
  <c r="AM27" i="5"/>
  <c r="AK103" i="4"/>
  <c r="AJ4" i="3"/>
  <c r="AJ5" i="3"/>
  <c r="AJ6" i="3"/>
  <c r="AJ7" i="3"/>
  <c r="AJ8" i="3"/>
  <c r="AJ9" i="3"/>
  <c r="AJ10" i="3"/>
  <c r="AJ11" i="3"/>
  <c r="AJ12" i="3"/>
  <c r="AQ12" i="3" s="1"/>
  <c r="AJ13" i="3"/>
  <c r="AQ13" i="3" s="1"/>
  <c r="AJ3" i="3"/>
  <c r="AJ14" i="3"/>
  <c r="AI4" i="3"/>
  <c r="AI5" i="3"/>
  <c r="AI6" i="3"/>
  <c r="AI7" i="3"/>
  <c r="AI8" i="3"/>
  <c r="AI9" i="3"/>
  <c r="AI10" i="3"/>
  <c r="AI11" i="3"/>
  <c r="AI12" i="3"/>
  <c r="AI13" i="3"/>
  <c r="AI3" i="3"/>
  <c r="AC27" i="5"/>
  <c r="AD27" i="5"/>
  <c r="AE27" i="5"/>
  <c r="AF27" i="5"/>
  <c r="AG27" i="5"/>
  <c r="AH27" i="5"/>
  <c r="AC28" i="5"/>
  <c r="AD28" i="5"/>
  <c r="AE28" i="5"/>
  <c r="AF28" i="5"/>
  <c r="AG28" i="5"/>
  <c r="AH28" i="5"/>
  <c r="AC29" i="5"/>
  <c r="AD29" i="5"/>
  <c r="AE29" i="5"/>
  <c r="AF29" i="5"/>
  <c r="AG29" i="5"/>
  <c r="AH29" i="5"/>
  <c r="AC30" i="5"/>
  <c r="AD30" i="5"/>
  <c r="AE30" i="5"/>
  <c r="AF30" i="5"/>
  <c r="AG30" i="5"/>
  <c r="AH30" i="5"/>
  <c r="AC31" i="5"/>
  <c r="AD31" i="5"/>
  <c r="AE31" i="5"/>
  <c r="AF31" i="5"/>
  <c r="AG31" i="5"/>
  <c r="AH31" i="5"/>
  <c r="AC32" i="5"/>
  <c r="AD32" i="5"/>
  <c r="AE32" i="5"/>
  <c r="AF32" i="5"/>
  <c r="AG32" i="5"/>
  <c r="AH32" i="5"/>
  <c r="AB28" i="5"/>
  <c r="AB29" i="5"/>
  <c r="AB30" i="5"/>
  <c r="AB31" i="5"/>
  <c r="AB32" i="5"/>
  <c r="AB27" i="5"/>
  <c r="AE14" i="3"/>
  <c r="AA14" i="3"/>
  <c r="Q28" i="5"/>
  <c r="R28" i="5"/>
  <c r="S28" i="5"/>
  <c r="T28" i="5"/>
  <c r="U28" i="5"/>
  <c r="V28" i="5"/>
  <c r="W28" i="5"/>
  <c r="Q29" i="5"/>
  <c r="R29" i="5"/>
  <c r="S29" i="5"/>
  <c r="T29" i="5"/>
  <c r="U29" i="5"/>
  <c r="V29" i="5"/>
  <c r="W29" i="5"/>
  <c r="Q30" i="5"/>
  <c r="R30" i="5"/>
  <c r="S30" i="5"/>
  <c r="T30" i="5"/>
  <c r="U30" i="5"/>
  <c r="V30" i="5"/>
  <c r="W30" i="5"/>
  <c r="Q31" i="5"/>
  <c r="R31" i="5"/>
  <c r="S31" i="5"/>
  <c r="T31" i="5"/>
  <c r="U31" i="5"/>
  <c r="V31" i="5"/>
  <c r="W31" i="5"/>
  <c r="Q32" i="5"/>
  <c r="R32" i="5"/>
  <c r="S32" i="5"/>
  <c r="T32" i="5"/>
  <c r="U32" i="5"/>
  <c r="V32" i="5"/>
  <c r="W32" i="5"/>
  <c r="R27" i="5"/>
  <c r="S27" i="5"/>
  <c r="T27" i="5"/>
  <c r="U27" i="5"/>
  <c r="V27" i="5"/>
  <c r="W27" i="5"/>
  <c r="V14" i="3"/>
  <c r="R14" i="3"/>
  <c r="Q27" i="5"/>
  <c r="F28" i="5"/>
  <c r="G28" i="5"/>
  <c r="H28" i="5"/>
  <c r="I28" i="5"/>
  <c r="J28" i="5"/>
  <c r="K28" i="5"/>
  <c r="L28" i="5"/>
  <c r="F29" i="5"/>
  <c r="G29" i="5"/>
  <c r="H29" i="5"/>
  <c r="I29" i="5"/>
  <c r="J29" i="5"/>
  <c r="K29" i="5"/>
  <c r="L29" i="5"/>
  <c r="F30" i="5"/>
  <c r="G30" i="5"/>
  <c r="H30" i="5"/>
  <c r="I30" i="5"/>
  <c r="J30" i="5"/>
  <c r="K30" i="5"/>
  <c r="L30" i="5"/>
  <c r="F31" i="5"/>
  <c r="G31" i="5"/>
  <c r="H31" i="5"/>
  <c r="I31" i="5"/>
  <c r="J31" i="5"/>
  <c r="K31" i="5"/>
  <c r="L31" i="5"/>
  <c r="F32" i="5"/>
  <c r="G32" i="5"/>
  <c r="H32" i="5"/>
  <c r="I32" i="5"/>
  <c r="J32" i="5"/>
  <c r="K32" i="5"/>
  <c r="L32" i="5"/>
  <c r="G27" i="5"/>
  <c r="H27" i="5"/>
  <c r="I27" i="5"/>
  <c r="J27" i="5"/>
  <c r="K27" i="5"/>
  <c r="L27" i="5"/>
  <c r="F27" i="5"/>
  <c r="AF14" i="3"/>
  <c r="AZ12" i="3"/>
  <c r="AZ13" i="3"/>
  <c r="AZ14" i="3"/>
  <c r="AY14" i="3"/>
  <c r="AX14" i="3"/>
  <c r="AW14" i="3"/>
  <c r="AV14" i="3"/>
  <c r="AU14" i="3"/>
  <c r="AT14" i="3"/>
  <c r="AS14" i="3"/>
  <c r="AP14" i="3"/>
  <c r="AO14" i="3"/>
  <c r="AN14" i="3"/>
  <c r="AM14" i="3"/>
  <c r="AL14" i="3"/>
  <c r="AK14" i="3"/>
  <c r="AD14" i="3"/>
  <c r="AC14" i="3"/>
  <c r="AB14" i="3"/>
  <c r="W14" i="3"/>
  <c r="U14" i="3"/>
  <c r="T14" i="3"/>
  <c r="S14" i="3"/>
  <c r="AO41" i="5"/>
  <c r="BG32" i="5"/>
  <c r="BF32" i="5"/>
  <c r="BE32" i="5"/>
  <c r="BD32" i="5"/>
  <c r="BC32" i="5"/>
  <c r="BB32" i="5"/>
  <c r="AY32" i="5"/>
  <c r="BG31" i="5"/>
  <c r="BF31" i="5"/>
  <c r="BE31" i="5"/>
  <c r="BD31" i="5"/>
  <c r="BC31" i="5"/>
  <c r="BB31" i="5"/>
  <c r="AY31" i="5"/>
  <c r="BG30" i="5"/>
  <c r="BF30" i="5"/>
  <c r="BE30" i="5"/>
  <c r="BD30" i="5"/>
  <c r="BC30" i="5"/>
  <c r="BB30" i="5"/>
  <c r="AY30" i="5"/>
  <c r="BG29" i="5"/>
  <c r="BF29" i="5"/>
  <c r="BE29" i="5"/>
  <c r="BD29" i="5"/>
  <c r="BC29" i="5"/>
  <c r="BB29" i="5"/>
  <c r="AY29" i="5"/>
  <c r="BG28" i="5"/>
  <c r="BF28" i="5"/>
  <c r="BE28" i="5"/>
  <c r="BD28" i="5"/>
  <c r="BC28" i="5"/>
  <c r="BB28" i="5"/>
  <c r="AY28" i="5"/>
  <c r="BG27" i="5"/>
  <c r="BF27" i="5"/>
  <c r="BE27" i="5"/>
  <c r="BD27" i="5"/>
  <c r="BC27" i="5"/>
  <c r="BB27" i="5"/>
  <c r="AY27" i="5"/>
  <c r="C40" i="4"/>
  <c r="D40" i="4"/>
  <c r="E40" i="4"/>
  <c r="C69" i="4"/>
  <c r="D69" i="4"/>
  <c r="E69" i="4"/>
  <c r="C9" i="4"/>
  <c r="D9" i="4"/>
  <c r="E9" i="4"/>
  <c r="C70" i="4"/>
  <c r="D70" i="4"/>
  <c r="E70" i="4"/>
  <c r="C10" i="4"/>
  <c r="D10" i="4"/>
  <c r="E10" i="4"/>
  <c r="C41" i="4"/>
  <c r="D41" i="4"/>
  <c r="E41" i="4"/>
  <c r="C71" i="4"/>
  <c r="D71" i="4"/>
  <c r="E71" i="4"/>
  <c r="C11" i="4"/>
  <c r="D11" i="4"/>
  <c r="E11" i="4"/>
  <c r="C42" i="4"/>
  <c r="D42" i="4"/>
  <c r="E42" i="4"/>
  <c r="C72" i="4"/>
  <c r="D72" i="4"/>
  <c r="E72" i="4"/>
  <c r="C12" i="4"/>
  <c r="D12" i="4"/>
  <c r="E12" i="4"/>
  <c r="C43" i="4"/>
  <c r="D43" i="4"/>
  <c r="E43" i="4"/>
  <c r="C73" i="4"/>
  <c r="D73" i="4"/>
  <c r="E73" i="4"/>
  <c r="C74" i="4"/>
  <c r="D74" i="4"/>
  <c r="E74" i="4"/>
  <c r="C13" i="4"/>
  <c r="D13" i="4"/>
  <c r="E13" i="4"/>
  <c r="C44" i="4"/>
  <c r="D44" i="4"/>
  <c r="E44" i="4"/>
  <c r="C75" i="4"/>
  <c r="D75" i="4"/>
  <c r="E75" i="4"/>
  <c r="C14" i="4"/>
  <c r="D14" i="4"/>
  <c r="E14" i="4"/>
  <c r="C45" i="4"/>
  <c r="D45" i="4"/>
  <c r="E45" i="4"/>
  <c r="C76" i="4"/>
  <c r="D76" i="4"/>
  <c r="E76" i="4"/>
  <c r="C15" i="4"/>
  <c r="D15" i="4"/>
  <c r="E15" i="4"/>
  <c r="C46" i="4"/>
  <c r="D46" i="4"/>
  <c r="E46" i="4"/>
  <c r="C77" i="4"/>
  <c r="D77" i="4"/>
  <c r="E77" i="4"/>
  <c r="C16" i="4"/>
  <c r="D16" i="4"/>
  <c r="E16" i="4"/>
  <c r="C47" i="4"/>
  <c r="D47" i="4"/>
  <c r="E47" i="4"/>
  <c r="C78" i="4"/>
  <c r="D78" i="4"/>
  <c r="E78" i="4"/>
  <c r="C17" i="4"/>
  <c r="D17" i="4"/>
  <c r="E17" i="4"/>
  <c r="C48" i="4"/>
  <c r="D48" i="4"/>
  <c r="E48" i="4"/>
  <c r="C79" i="4"/>
  <c r="D79" i="4"/>
  <c r="E79" i="4"/>
  <c r="C18" i="4"/>
  <c r="D18" i="4"/>
  <c r="E18" i="4"/>
  <c r="C49" i="4"/>
  <c r="D49" i="4"/>
  <c r="E49" i="4"/>
  <c r="C80" i="4"/>
  <c r="D80" i="4"/>
  <c r="E80" i="4"/>
  <c r="C19" i="4"/>
  <c r="D19" i="4"/>
  <c r="E19" i="4"/>
  <c r="C50" i="4"/>
  <c r="D50" i="4"/>
  <c r="E50" i="4"/>
  <c r="C81" i="4"/>
  <c r="D81" i="4"/>
  <c r="E81" i="4"/>
  <c r="C20" i="4"/>
  <c r="D20" i="4"/>
  <c r="E20" i="4"/>
  <c r="C51" i="4"/>
  <c r="D51" i="4"/>
  <c r="E51" i="4"/>
  <c r="C82" i="4"/>
  <c r="D82" i="4"/>
  <c r="E82" i="4"/>
  <c r="C21" i="4"/>
  <c r="D21" i="4"/>
  <c r="E21" i="4"/>
  <c r="C52" i="4"/>
  <c r="D52" i="4"/>
  <c r="E52" i="4"/>
  <c r="C83" i="4"/>
  <c r="D83" i="4"/>
  <c r="E83" i="4"/>
  <c r="C22" i="4"/>
  <c r="D22" i="4"/>
  <c r="E22" i="4"/>
  <c r="C53" i="4"/>
  <c r="D53" i="4"/>
  <c r="E53" i="4"/>
  <c r="C84" i="4"/>
  <c r="D84" i="4"/>
  <c r="E84" i="4"/>
  <c r="C23" i="4"/>
  <c r="D23" i="4"/>
  <c r="E23" i="4"/>
  <c r="C54" i="4"/>
  <c r="D54" i="4"/>
  <c r="E54" i="4"/>
  <c r="C85" i="4"/>
  <c r="D85" i="4"/>
  <c r="E85" i="4"/>
  <c r="C24" i="4"/>
  <c r="D24" i="4"/>
  <c r="E24" i="4"/>
  <c r="C55" i="4"/>
  <c r="D55" i="4"/>
  <c r="E55" i="4"/>
  <c r="C86" i="4"/>
  <c r="D86" i="4"/>
  <c r="E86" i="4"/>
  <c r="C25" i="4"/>
  <c r="D25" i="4"/>
  <c r="E25" i="4"/>
  <c r="C56" i="4"/>
  <c r="D56" i="4"/>
  <c r="E56" i="4"/>
  <c r="C87" i="4"/>
  <c r="D87" i="4"/>
  <c r="E87" i="4"/>
  <c r="C26" i="4"/>
  <c r="D26" i="4"/>
  <c r="E26" i="4"/>
  <c r="C57" i="4"/>
  <c r="D57" i="4"/>
  <c r="E57" i="4"/>
  <c r="C88" i="4"/>
  <c r="D88" i="4"/>
  <c r="E88" i="4"/>
  <c r="C27" i="4"/>
  <c r="D27" i="4"/>
  <c r="E27" i="4"/>
  <c r="C58" i="4"/>
  <c r="D58" i="4"/>
  <c r="E58" i="4"/>
  <c r="C89" i="4"/>
  <c r="D89" i="4"/>
  <c r="E89" i="4"/>
  <c r="C28" i="4"/>
  <c r="D28" i="4"/>
  <c r="E28" i="4"/>
  <c r="C59" i="4"/>
  <c r="D59" i="4"/>
  <c r="E59" i="4"/>
  <c r="C90" i="4"/>
  <c r="D90" i="4"/>
  <c r="E90" i="4"/>
  <c r="C29" i="4"/>
  <c r="D29" i="4"/>
  <c r="E29" i="4"/>
  <c r="C60" i="4"/>
  <c r="D60" i="4"/>
  <c r="E60" i="4"/>
  <c r="C91" i="4"/>
  <c r="D91" i="4"/>
  <c r="E91" i="4"/>
  <c r="C30" i="4"/>
  <c r="D30" i="4"/>
  <c r="E30" i="4"/>
  <c r="C61" i="4"/>
  <c r="D61" i="4"/>
  <c r="E61" i="4"/>
  <c r="C92" i="4"/>
  <c r="D92" i="4"/>
  <c r="E92" i="4"/>
  <c r="C31" i="4"/>
  <c r="D31" i="4"/>
  <c r="E31" i="4"/>
  <c r="C62" i="4"/>
  <c r="D62" i="4"/>
  <c r="E62" i="4"/>
  <c r="C93" i="4"/>
  <c r="D93" i="4"/>
  <c r="E93" i="4"/>
  <c r="C32" i="4"/>
  <c r="D32" i="4"/>
  <c r="E32" i="4"/>
  <c r="C63" i="4"/>
  <c r="D63" i="4"/>
  <c r="E63" i="4"/>
  <c r="C94" i="4"/>
  <c r="D94" i="4"/>
  <c r="E94" i="4"/>
  <c r="C33" i="4"/>
  <c r="D33" i="4"/>
  <c r="E33" i="4"/>
  <c r="C64" i="4"/>
  <c r="D64" i="4"/>
  <c r="E64" i="4"/>
  <c r="C95" i="4"/>
  <c r="D95" i="4"/>
  <c r="E95" i="4"/>
  <c r="C96" i="4"/>
  <c r="D96" i="4"/>
  <c r="E96" i="4"/>
  <c r="C97" i="4"/>
  <c r="D97" i="4"/>
  <c r="E97" i="4"/>
  <c r="C34" i="4"/>
  <c r="D34" i="4"/>
  <c r="E34" i="4"/>
  <c r="C65" i="4"/>
  <c r="D65" i="4"/>
  <c r="E65" i="4"/>
  <c r="C35" i="4"/>
  <c r="D35" i="4"/>
  <c r="E35" i="4"/>
  <c r="C98" i="4"/>
  <c r="D98" i="4"/>
  <c r="E98" i="4"/>
  <c r="C36" i="4"/>
  <c r="D36" i="4"/>
  <c r="E36" i="4"/>
  <c r="C66" i="4"/>
  <c r="D66" i="4"/>
  <c r="E66" i="4"/>
  <c r="C37" i="4"/>
  <c r="D37" i="4"/>
  <c r="E37" i="4"/>
  <c r="C67" i="4"/>
  <c r="D67" i="4"/>
  <c r="E67" i="4"/>
  <c r="C99" i="4"/>
  <c r="D99" i="4"/>
  <c r="E99" i="4"/>
  <c r="C38" i="4"/>
  <c r="D38" i="4"/>
  <c r="E38" i="4"/>
  <c r="C68" i="4"/>
  <c r="D68" i="4"/>
  <c r="E68" i="4"/>
  <c r="C100" i="4"/>
  <c r="D100" i="4"/>
  <c r="E100" i="4"/>
  <c r="C39" i="4"/>
  <c r="D39" i="4"/>
  <c r="E39" i="4"/>
  <c r="C101" i="4"/>
  <c r="D101" i="4"/>
  <c r="E101" i="4"/>
  <c r="C102" i="4"/>
  <c r="D102" i="4"/>
  <c r="E102" i="4"/>
  <c r="C3" i="4"/>
  <c r="D3" i="4"/>
  <c r="E3" i="4"/>
  <c r="C4" i="4"/>
  <c r="D4" i="4"/>
  <c r="E4" i="4"/>
  <c r="C5" i="4"/>
  <c r="D5" i="4"/>
  <c r="E5" i="4"/>
  <c r="C6" i="4"/>
  <c r="D6" i="4"/>
  <c r="E6" i="4"/>
  <c r="C7" i="4"/>
  <c r="D7" i="4"/>
  <c r="E7" i="4"/>
  <c r="O13" i="3"/>
  <c r="C12" i="3"/>
  <c r="E12" i="3"/>
  <c r="F12" i="3"/>
  <c r="C13" i="3"/>
  <c r="E13" i="3"/>
  <c r="F13" i="3"/>
  <c r="O12" i="3"/>
  <c r="J14" i="3"/>
  <c r="K14" i="3"/>
  <c r="L14" i="3"/>
  <c r="N14" i="3"/>
  <c r="E8" i="4"/>
  <c r="D8" i="4"/>
  <c r="C8" i="4"/>
  <c r="E4" i="3"/>
  <c r="E5" i="3"/>
  <c r="E6" i="3"/>
  <c r="E7" i="3"/>
  <c r="E8" i="3"/>
  <c r="E9" i="3"/>
  <c r="E10" i="3"/>
  <c r="E11" i="3"/>
  <c r="E3" i="3"/>
  <c r="D3" i="3"/>
  <c r="C4" i="3"/>
  <c r="C5" i="3"/>
  <c r="C6" i="3"/>
  <c r="C7" i="3"/>
  <c r="C8" i="3"/>
  <c r="C9" i="3"/>
  <c r="C10" i="3"/>
  <c r="C11" i="3"/>
  <c r="C3" i="3"/>
  <c r="AO33" i="5" l="1"/>
  <c r="AO35" i="5" s="1"/>
  <c r="AO43" i="5" s="1"/>
  <c r="AO45" i="5" s="1"/>
  <c r="AI14" i="3"/>
  <c r="Z14" i="3"/>
  <c r="Q14" i="3"/>
  <c r="BH31" i="5"/>
  <c r="BI31" i="5" s="1"/>
  <c r="AN33" i="5"/>
  <c r="M32" i="5"/>
  <c r="N32" i="5" s="1"/>
  <c r="M31" i="5"/>
  <c r="N31" i="5" s="1"/>
  <c r="BG33" i="5"/>
  <c r="F33" i="5"/>
  <c r="V33" i="5"/>
  <c r="W33" i="5"/>
  <c r="AR33" i="5"/>
  <c r="AB33" i="5"/>
  <c r="AS33" i="5"/>
  <c r="I33" i="5"/>
  <c r="AI32" i="5"/>
  <c r="AJ32" i="5" s="1"/>
  <c r="AD33" i="5"/>
  <c r="AY33" i="5"/>
  <c r="K33" i="5"/>
  <c r="AV32" i="5"/>
  <c r="BH32" i="5"/>
  <c r="BI32" i="5" s="1"/>
  <c r="X32" i="5"/>
  <c r="Y32" i="5" s="1"/>
  <c r="AP33" i="5"/>
  <c r="AT33" i="5"/>
  <c r="AF33" i="5"/>
  <c r="BC33" i="5"/>
  <c r="Q33" i="5"/>
  <c r="AG33" i="5"/>
  <c r="BD33" i="5"/>
  <c r="AH33" i="5"/>
  <c r="S33" i="5"/>
  <c r="AM33" i="5"/>
  <c r="BF33" i="5"/>
  <c r="AV28" i="5"/>
  <c r="BH28" i="5"/>
  <c r="BI28" i="5" s="1"/>
  <c r="X29" i="5"/>
  <c r="Y29" i="5" s="1"/>
  <c r="X28" i="5"/>
  <c r="Y28" i="5" s="1"/>
  <c r="M27" i="5"/>
  <c r="N27" i="5" s="1"/>
  <c r="M29" i="5"/>
  <c r="N29" i="5" s="1"/>
  <c r="H33" i="5"/>
  <c r="X27" i="5"/>
  <c r="Y27" i="5" s="1"/>
  <c r="AQ33" i="5"/>
  <c r="X31" i="5"/>
  <c r="Y31" i="5" s="1"/>
  <c r="J33" i="5"/>
  <c r="AC33" i="5"/>
  <c r="AI31" i="5"/>
  <c r="AJ31" i="5" s="1"/>
  <c r="AZ31" i="5"/>
  <c r="BA31" i="5" s="1"/>
  <c r="AI29" i="5"/>
  <c r="AJ29" i="5" s="1"/>
  <c r="AV29" i="5"/>
  <c r="L33" i="5"/>
  <c r="AE33" i="5"/>
  <c r="AZ28" i="5"/>
  <c r="BA28" i="5" s="1"/>
  <c r="AZ32" i="5"/>
  <c r="BA32" i="5" s="1"/>
  <c r="AZ27" i="5"/>
  <c r="BA27" i="5" s="1"/>
  <c r="AZ29" i="5"/>
  <c r="BA29" i="5" s="1"/>
  <c r="R33" i="5"/>
  <c r="BB33" i="5"/>
  <c r="M28" i="5"/>
  <c r="N28" i="5" s="1"/>
  <c r="BH29" i="5"/>
  <c r="BI29" i="5" s="1"/>
  <c r="AI28" i="5"/>
  <c r="AJ28" i="5" s="1"/>
  <c r="T33" i="5"/>
  <c r="AI27" i="5"/>
  <c r="AJ27" i="5" s="1"/>
  <c r="U33" i="5"/>
  <c r="BE33" i="5"/>
  <c r="AV31" i="5"/>
  <c r="G33" i="5"/>
  <c r="BH27" i="5"/>
  <c r="M14" i="3"/>
  <c r="I14" i="3"/>
  <c r="H14" i="3"/>
  <c r="R38" i="5"/>
  <c r="W38" i="5"/>
  <c r="Q39" i="5"/>
  <c r="R39" i="5"/>
  <c r="W39" i="5"/>
  <c r="Q38" i="5"/>
  <c r="L38" i="5"/>
  <c r="L39" i="5"/>
  <c r="L12" i="5"/>
  <c r="G38" i="5"/>
  <c r="F38" i="5"/>
  <c r="F39" i="5"/>
  <c r="S39" i="5"/>
  <c r="T39" i="5"/>
  <c r="U39" i="5"/>
  <c r="V39" i="5"/>
  <c r="S38" i="5"/>
  <c r="T38" i="5"/>
  <c r="U38" i="5"/>
  <c r="V38" i="5"/>
  <c r="G39" i="5"/>
  <c r="H39" i="5"/>
  <c r="I39" i="5"/>
  <c r="J39" i="5"/>
  <c r="K39" i="5"/>
  <c r="H38" i="5"/>
  <c r="I38" i="5"/>
  <c r="J38" i="5"/>
  <c r="K38" i="5"/>
  <c r="L40" i="5"/>
  <c r="AZ33" i="5" l="1"/>
  <c r="BA33" i="5" s="1"/>
  <c r="M33" i="5"/>
  <c r="X33" i="5"/>
  <c r="AI33" i="5"/>
  <c r="AU33" i="5"/>
  <c r="AV27" i="5"/>
  <c r="BH33" i="5"/>
  <c r="BI33" i="5" s="1"/>
  <c r="BI27" i="5"/>
  <c r="L13" i="5"/>
  <c r="L11" i="5"/>
  <c r="L14" i="5" s="1"/>
  <c r="BF45" i="5"/>
  <c r="BC40" i="5"/>
  <c r="BD40" i="5"/>
  <c r="BE40" i="5"/>
  <c r="BF40" i="5"/>
  <c r="BG40" i="5"/>
  <c r="BB40" i="5"/>
  <c r="AY40" i="5"/>
  <c r="BC38" i="5"/>
  <c r="BD38" i="5"/>
  <c r="BE38" i="5"/>
  <c r="BF38" i="5"/>
  <c r="BG38" i="5"/>
  <c r="BB38" i="5"/>
  <c r="AY38" i="5"/>
  <c r="AB103" i="4"/>
  <c r="AC103" i="4"/>
  <c r="AD103" i="4"/>
  <c r="S103" i="4"/>
  <c r="T103" i="4"/>
  <c r="U103" i="4"/>
  <c r="V103" i="4"/>
  <c r="Q103" i="4"/>
  <c r="F9" i="4"/>
  <c r="AY19" i="5"/>
  <c r="AY20" i="5"/>
  <c r="AY21" i="5"/>
  <c r="AY22" i="5"/>
  <c r="AY23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1" i="5"/>
  <c r="BC21" i="5"/>
  <c r="BD21" i="5"/>
  <c r="BE21" i="5"/>
  <c r="BF21" i="5"/>
  <c r="BG21" i="5"/>
  <c r="BB22" i="5"/>
  <c r="BC22" i="5"/>
  <c r="BD22" i="5"/>
  <c r="BE22" i="5"/>
  <c r="BF22" i="5"/>
  <c r="BG22" i="5"/>
  <c r="BB23" i="5"/>
  <c r="BC23" i="5"/>
  <c r="BD23" i="5"/>
  <c r="BE23" i="5"/>
  <c r="BF23" i="5"/>
  <c r="BG23" i="5"/>
  <c r="BC18" i="5"/>
  <c r="BD18" i="5"/>
  <c r="BE18" i="5"/>
  <c r="BF18" i="5"/>
  <c r="BG18" i="5"/>
  <c r="BB18" i="5"/>
  <c r="AY18" i="5"/>
  <c r="Y33" i="5" l="1"/>
  <c r="AV33" i="5"/>
  <c r="AJ33" i="5"/>
  <c r="N33" i="5"/>
  <c r="N103" i="4"/>
  <c r="I103" i="4"/>
  <c r="H103" i="4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G22" i="5"/>
  <c r="H22" i="5"/>
  <c r="I22" i="5"/>
  <c r="J22" i="5"/>
  <c r="K22" i="5"/>
  <c r="L22" i="5"/>
  <c r="G23" i="5"/>
  <c r="H23" i="5"/>
  <c r="I23" i="5"/>
  <c r="J23" i="5"/>
  <c r="K23" i="5"/>
  <c r="L23" i="5"/>
  <c r="F19" i="5"/>
  <c r="F20" i="5"/>
  <c r="F21" i="5"/>
  <c r="F22" i="5"/>
  <c r="F23" i="5"/>
  <c r="Q19" i="5"/>
  <c r="Q20" i="5"/>
  <c r="Q23" i="5"/>
  <c r="Q21" i="5"/>
  <c r="F18" i="5"/>
  <c r="AN38" i="5"/>
  <c r="AP38" i="5"/>
  <c r="AQ38" i="5"/>
  <c r="AR38" i="5"/>
  <c r="AS38" i="5"/>
  <c r="AT38" i="5"/>
  <c r="AM38" i="5"/>
  <c r="AN40" i="5"/>
  <c r="AP40" i="5"/>
  <c r="AQ40" i="5"/>
  <c r="AR40" i="5"/>
  <c r="AS40" i="5"/>
  <c r="AT40" i="5"/>
  <c r="AM40" i="5"/>
  <c r="AC40" i="5"/>
  <c r="AD40" i="5"/>
  <c r="AE40" i="5"/>
  <c r="AF40" i="5"/>
  <c r="AG40" i="5"/>
  <c r="AH40" i="5"/>
  <c r="AB40" i="5"/>
  <c r="AC38" i="5"/>
  <c r="AD38" i="5"/>
  <c r="AE38" i="5"/>
  <c r="AF38" i="5"/>
  <c r="AG38" i="5"/>
  <c r="AH38" i="5"/>
  <c r="AB38" i="5"/>
  <c r="AQ8" i="4"/>
  <c r="AQ40" i="4"/>
  <c r="AQ69" i="4"/>
  <c r="AQ70" i="4"/>
  <c r="AQ10" i="4"/>
  <c r="AQ41" i="4"/>
  <c r="AQ71" i="4"/>
  <c r="AQ11" i="4"/>
  <c r="AQ42" i="4"/>
  <c r="AQ72" i="4"/>
  <c r="AQ12" i="4"/>
  <c r="AQ43" i="4"/>
  <c r="AQ73" i="4"/>
  <c r="AQ74" i="4"/>
  <c r="AQ13" i="4"/>
  <c r="AQ44" i="4"/>
  <c r="AQ75" i="4"/>
  <c r="AQ14" i="4"/>
  <c r="AQ45" i="4"/>
  <c r="AQ76" i="4"/>
  <c r="AQ15" i="4"/>
  <c r="AQ46" i="4"/>
  <c r="AQ77" i="4"/>
  <c r="AQ16" i="4"/>
  <c r="AQ47" i="4"/>
  <c r="AQ78" i="4"/>
  <c r="AQ17" i="4"/>
  <c r="AQ48" i="4"/>
  <c r="AQ79" i="4"/>
  <c r="AQ18" i="4"/>
  <c r="AQ49" i="4"/>
  <c r="AQ80" i="4"/>
  <c r="AQ19" i="4"/>
  <c r="AQ50" i="4"/>
  <c r="AQ81" i="4"/>
  <c r="AQ20" i="4"/>
  <c r="AQ51" i="4"/>
  <c r="AQ82" i="4"/>
  <c r="AQ21" i="4"/>
  <c r="AQ52" i="4"/>
  <c r="AQ83" i="4"/>
  <c r="AQ22" i="4"/>
  <c r="AQ53" i="4"/>
  <c r="AQ84" i="4"/>
  <c r="AQ23" i="4"/>
  <c r="AQ54" i="4"/>
  <c r="AQ85" i="4"/>
  <c r="AQ24" i="4"/>
  <c r="AQ55" i="4"/>
  <c r="AQ86" i="4"/>
  <c r="AQ25" i="4"/>
  <c r="AQ56" i="4"/>
  <c r="AQ87" i="4"/>
  <c r="AQ26" i="4"/>
  <c r="AQ57" i="4"/>
  <c r="AQ88" i="4"/>
  <c r="AQ27" i="4"/>
  <c r="AQ58" i="4"/>
  <c r="AQ89" i="4"/>
  <c r="AQ28" i="4"/>
  <c r="AQ59" i="4"/>
  <c r="AQ90" i="4"/>
  <c r="AQ29" i="4"/>
  <c r="AQ60" i="4"/>
  <c r="AQ91" i="4"/>
  <c r="AQ30" i="4"/>
  <c r="AQ61" i="4"/>
  <c r="AQ92" i="4"/>
  <c r="AQ31" i="4"/>
  <c r="AQ62" i="4"/>
  <c r="AQ93" i="4"/>
  <c r="AQ32" i="4"/>
  <c r="AQ63" i="4"/>
  <c r="AQ94" i="4"/>
  <c r="AQ33" i="4"/>
  <c r="AQ64" i="4"/>
  <c r="AQ95" i="4"/>
  <c r="AQ96" i="4"/>
  <c r="AQ97" i="4"/>
  <c r="AQ34" i="4"/>
  <c r="AQ65" i="4"/>
  <c r="AQ35" i="4"/>
  <c r="AQ98" i="4"/>
  <c r="AQ36" i="4"/>
  <c r="AQ66" i="4"/>
  <c r="AQ37" i="4"/>
  <c r="AQ67" i="4"/>
  <c r="AQ99" i="4"/>
  <c r="AQ38" i="4"/>
  <c r="AQ68" i="4"/>
  <c r="AQ100" i="4"/>
  <c r="AQ39" i="4"/>
  <c r="AQ101" i="4"/>
  <c r="AQ102" i="4"/>
  <c r="AQ3" i="4"/>
  <c r="AQ4" i="4"/>
  <c r="AQ5" i="4"/>
  <c r="AQ6" i="4"/>
  <c r="AQ7" i="4"/>
  <c r="AY103" i="4"/>
  <c r="AX103" i="4"/>
  <c r="AW103" i="4"/>
  <c r="AV103" i="4"/>
  <c r="AU103" i="4"/>
  <c r="AT103" i="4"/>
  <c r="AS103" i="4"/>
  <c r="AZ7" i="4"/>
  <c r="AZ6" i="4"/>
  <c r="AZ5" i="4"/>
  <c r="AZ4" i="4"/>
  <c r="AZ3" i="4"/>
  <c r="AZ102" i="4"/>
  <c r="AZ101" i="4"/>
  <c r="AZ39" i="4"/>
  <c r="AZ100" i="4"/>
  <c r="AZ68" i="4"/>
  <c r="AZ38" i="4"/>
  <c r="AZ99" i="4"/>
  <c r="AZ67" i="4"/>
  <c r="AZ37" i="4"/>
  <c r="AZ66" i="4"/>
  <c r="AZ36" i="4"/>
  <c r="AZ98" i="4"/>
  <c r="AZ35" i="4"/>
  <c r="AZ65" i="4"/>
  <c r="AZ34" i="4"/>
  <c r="AZ97" i="4"/>
  <c r="AZ96" i="4"/>
  <c r="AZ95" i="4"/>
  <c r="AZ64" i="4"/>
  <c r="AZ33" i="4"/>
  <c r="AZ94" i="4"/>
  <c r="AZ63" i="4"/>
  <c r="AZ32" i="4"/>
  <c r="AZ93" i="4"/>
  <c r="AZ62" i="4"/>
  <c r="AZ31" i="4"/>
  <c r="AZ92" i="4"/>
  <c r="AZ61" i="4"/>
  <c r="AZ30" i="4"/>
  <c r="AZ91" i="4"/>
  <c r="AZ60" i="4"/>
  <c r="AZ29" i="4"/>
  <c r="AZ90" i="4"/>
  <c r="AZ59" i="4"/>
  <c r="AZ28" i="4"/>
  <c r="AZ89" i="4"/>
  <c r="AZ58" i="4"/>
  <c r="AZ27" i="4"/>
  <c r="AZ88" i="4"/>
  <c r="AZ57" i="4"/>
  <c r="AZ26" i="4"/>
  <c r="AZ87" i="4"/>
  <c r="AZ56" i="4"/>
  <c r="AZ25" i="4"/>
  <c r="AZ86" i="4"/>
  <c r="AZ55" i="4"/>
  <c r="AZ24" i="4"/>
  <c r="AZ85" i="4"/>
  <c r="AZ54" i="4"/>
  <c r="AZ23" i="4"/>
  <c r="AZ84" i="4"/>
  <c r="AZ53" i="4"/>
  <c r="AZ22" i="4"/>
  <c r="AZ83" i="4"/>
  <c r="AZ52" i="4"/>
  <c r="AZ21" i="4"/>
  <c r="AZ82" i="4"/>
  <c r="AZ51" i="4"/>
  <c r="AZ20" i="4"/>
  <c r="AZ81" i="4"/>
  <c r="AZ50" i="4"/>
  <c r="AZ19" i="4"/>
  <c r="AZ80" i="4"/>
  <c r="AZ49" i="4"/>
  <c r="AZ18" i="4"/>
  <c r="AZ79" i="4"/>
  <c r="AZ48" i="4"/>
  <c r="AZ17" i="4"/>
  <c r="AZ78" i="4"/>
  <c r="AZ47" i="4"/>
  <c r="AZ16" i="4"/>
  <c r="AZ77" i="4"/>
  <c r="AZ46" i="4"/>
  <c r="AZ15" i="4"/>
  <c r="AZ76" i="4"/>
  <c r="AZ45" i="4"/>
  <c r="AZ14" i="4"/>
  <c r="AZ75" i="4"/>
  <c r="AZ44" i="4"/>
  <c r="AZ13" i="4"/>
  <c r="AZ74" i="4"/>
  <c r="AZ73" i="4"/>
  <c r="AZ43" i="4"/>
  <c r="AZ12" i="4"/>
  <c r="AZ72" i="4"/>
  <c r="AZ42" i="4"/>
  <c r="AZ11" i="4"/>
  <c r="AZ71" i="4"/>
  <c r="AZ41" i="4"/>
  <c r="AZ10" i="4"/>
  <c r="AZ70" i="4"/>
  <c r="AZ69" i="4"/>
  <c r="AZ40" i="4"/>
  <c r="AZ8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N18" i="5"/>
  <c r="AM19" i="5"/>
  <c r="AM20" i="5"/>
  <c r="AM21" i="5"/>
  <c r="AM22" i="5"/>
  <c r="AM23" i="5"/>
  <c r="AM18" i="5"/>
  <c r="AD18" i="5"/>
  <c r="AE18" i="5"/>
  <c r="AF18" i="5"/>
  <c r="AH18" i="5"/>
  <c r="AD19" i="5"/>
  <c r="AE19" i="5"/>
  <c r="AF19" i="5"/>
  <c r="AH19" i="5"/>
  <c r="AD20" i="5"/>
  <c r="AE20" i="5"/>
  <c r="AF20" i="5"/>
  <c r="AH20" i="5"/>
  <c r="AD21" i="5"/>
  <c r="AE21" i="5"/>
  <c r="AF21" i="5"/>
  <c r="AD22" i="5"/>
  <c r="AE22" i="5"/>
  <c r="AF22" i="5"/>
  <c r="AH22" i="5"/>
  <c r="AD23" i="5"/>
  <c r="AE23" i="5"/>
  <c r="AF23" i="5"/>
  <c r="AH23" i="5"/>
  <c r="AM12" i="5"/>
  <c r="AN12" i="5"/>
  <c r="AP12" i="5"/>
  <c r="AQ12" i="5"/>
  <c r="AR12" i="5"/>
  <c r="AS12" i="5"/>
  <c r="AT12" i="5"/>
  <c r="AM13" i="5"/>
  <c r="AN13" i="5"/>
  <c r="AP13" i="5"/>
  <c r="AQ13" i="5"/>
  <c r="AR13" i="5"/>
  <c r="AS13" i="5"/>
  <c r="AT13" i="5"/>
  <c r="AN11" i="5"/>
  <c r="AP11" i="5"/>
  <c r="AQ11" i="5"/>
  <c r="AR11" i="5"/>
  <c r="AS11" i="5"/>
  <c r="AT11" i="5"/>
  <c r="AM11" i="5"/>
  <c r="AG3" i="3"/>
  <c r="AZ11" i="3"/>
  <c r="AZ10" i="3"/>
  <c r="AZ9" i="3"/>
  <c r="AZ8" i="3"/>
  <c r="AZ7" i="3"/>
  <c r="AZ6" i="3"/>
  <c r="AZ5" i="3"/>
  <c r="AZ4" i="3"/>
  <c r="AZ3" i="3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B12" i="5"/>
  <c r="AB13" i="5"/>
  <c r="AB11" i="5"/>
  <c r="R40" i="5"/>
  <c r="S40" i="5"/>
  <c r="T40" i="5"/>
  <c r="U40" i="5"/>
  <c r="V40" i="5"/>
  <c r="W40" i="5"/>
  <c r="Q40" i="5"/>
  <c r="X5" i="3"/>
  <c r="X6" i="3"/>
  <c r="X7" i="3"/>
  <c r="X8" i="3"/>
  <c r="X9" i="3"/>
  <c r="X10" i="3"/>
  <c r="X11" i="3"/>
  <c r="X3" i="3"/>
  <c r="Q12" i="5"/>
  <c r="R12" i="5"/>
  <c r="S12" i="5"/>
  <c r="T12" i="5"/>
  <c r="U12" i="5"/>
  <c r="V12" i="5"/>
  <c r="W12" i="5"/>
  <c r="Q13" i="5"/>
  <c r="R13" i="5"/>
  <c r="S13" i="5"/>
  <c r="T13" i="5"/>
  <c r="U13" i="5"/>
  <c r="V13" i="5"/>
  <c r="W13" i="5"/>
  <c r="R11" i="5"/>
  <c r="S11" i="5"/>
  <c r="T11" i="5"/>
  <c r="U11" i="5"/>
  <c r="V11" i="5"/>
  <c r="W11" i="5"/>
  <c r="Q11" i="5"/>
  <c r="S19" i="5"/>
  <c r="T19" i="5"/>
  <c r="U19" i="5"/>
  <c r="V19" i="5"/>
  <c r="S20" i="5"/>
  <c r="T20" i="5"/>
  <c r="U20" i="5"/>
  <c r="V20" i="5"/>
  <c r="S21" i="5"/>
  <c r="T21" i="5"/>
  <c r="U21" i="5"/>
  <c r="V21" i="5"/>
  <c r="Q22" i="5"/>
  <c r="S22" i="5"/>
  <c r="T22" i="5"/>
  <c r="U22" i="5"/>
  <c r="V22" i="5"/>
  <c r="S23" i="5"/>
  <c r="T23" i="5"/>
  <c r="U23" i="5"/>
  <c r="V23" i="5"/>
  <c r="S18" i="5"/>
  <c r="T18" i="5"/>
  <c r="U18" i="5"/>
  <c r="V18" i="5"/>
  <c r="Q18" i="5"/>
  <c r="G40" i="5"/>
  <c r="H40" i="5"/>
  <c r="I40" i="5"/>
  <c r="J40" i="5"/>
  <c r="K40" i="5"/>
  <c r="F40" i="5"/>
  <c r="G11" i="5"/>
  <c r="H11" i="5"/>
  <c r="I11" i="5"/>
  <c r="J11" i="5"/>
  <c r="K11" i="5"/>
  <c r="G12" i="5"/>
  <c r="H12" i="5"/>
  <c r="I12" i="5"/>
  <c r="J12" i="5"/>
  <c r="K12" i="5"/>
  <c r="G13" i="5"/>
  <c r="H13" i="5"/>
  <c r="I13" i="5"/>
  <c r="J13" i="5"/>
  <c r="K13" i="5"/>
  <c r="F12" i="5"/>
  <c r="F13" i="5"/>
  <c r="F11" i="5"/>
  <c r="O3" i="3"/>
  <c r="AH21" i="5" l="1"/>
  <c r="AF103" i="4"/>
  <c r="AC19" i="5"/>
  <c r="AG23" i="5"/>
  <c r="AG21" i="5"/>
  <c r="AG20" i="5"/>
  <c r="AC23" i="5"/>
  <c r="AG19" i="5"/>
  <c r="AG18" i="5"/>
  <c r="AC20" i="5"/>
  <c r="AB22" i="5"/>
  <c r="AG22" i="5"/>
  <c r="AC18" i="5"/>
  <c r="AC21" i="5"/>
  <c r="AC22" i="5"/>
  <c r="AE103" i="4"/>
  <c r="Z103" i="4"/>
  <c r="AA103" i="4"/>
  <c r="R23" i="5"/>
  <c r="W23" i="5"/>
  <c r="W22" i="5"/>
  <c r="W19" i="5"/>
  <c r="W103" i="4"/>
  <c r="W18" i="5"/>
  <c r="W20" i="5"/>
  <c r="W21" i="5"/>
  <c r="R21" i="5"/>
  <c r="R22" i="5"/>
  <c r="R103" i="4"/>
  <c r="R20" i="5"/>
  <c r="R18" i="5"/>
  <c r="R19" i="5"/>
  <c r="T41" i="5"/>
  <c r="AF41" i="5"/>
  <c r="AD41" i="5"/>
  <c r="AC41" i="5"/>
  <c r="AZ103" i="4"/>
  <c r="U41" i="5"/>
  <c r="AB20" i="5"/>
  <c r="AB21" i="5"/>
  <c r="AB18" i="5"/>
  <c r="AB23" i="5"/>
  <c r="AB19" i="5"/>
  <c r="AB41" i="5"/>
  <c r="AH41" i="5"/>
  <c r="AU41" i="5" s="1"/>
  <c r="AG41" i="5"/>
  <c r="AE41" i="5"/>
  <c r="R41" i="5"/>
  <c r="W41" i="5"/>
  <c r="V41" i="5"/>
  <c r="S41" i="5"/>
  <c r="L41" i="5"/>
  <c r="I41" i="5"/>
  <c r="H41" i="5"/>
  <c r="K41" i="5"/>
  <c r="J41" i="5"/>
  <c r="G41" i="5"/>
  <c r="F13" i="4"/>
  <c r="AQ3" i="3"/>
  <c r="T14" i="2"/>
  <c r="R14" i="2"/>
  <c r="P14" i="2"/>
  <c r="N14" i="2"/>
  <c r="L14" i="2"/>
  <c r="J14" i="2"/>
  <c r="H14" i="2"/>
  <c r="H21" i="2" s="1"/>
  <c r="AQ11" i="3"/>
  <c r="AG11" i="3"/>
  <c r="O11" i="3"/>
  <c r="F11" i="3"/>
  <c r="AQ10" i="3"/>
  <c r="AG10" i="3"/>
  <c r="O10" i="3"/>
  <c r="F10" i="3"/>
  <c r="AQ9" i="3"/>
  <c r="AG9" i="3"/>
  <c r="O9" i="3"/>
  <c r="F9" i="3"/>
  <c r="AQ8" i="3"/>
  <c r="AG8" i="3"/>
  <c r="O8" i="3"/>
  <c r="F8" i="3"/>
  <c r="AQ7" i="3"/>
  <c r="AG7" i="3"/>
  <c r="O7" i="3"/>
  <c r="F7" i="3"/>
  <c r="AQ6" i="3"/>
  <c r="AG6" i="3"/>
  <c r="O6" i="3"/>
  <c r="F6" i="3"/>
  <c r="AQ5" i="3"/>
  <c r="AG5" i="3"/>
  <c r="O5" i="3"/>
  <c r="F5" i="3"/>
  <c r="AQ4" i="3"/>
  <c r="AG4" i="3"/>
  <c r="X4" i="3"/>
  <c r="X14" i="3" s="1"/>
  <c r="O4" i="3"/>
  <c r="F4" i="3"/>
  <c r="F3" i="3"/>
  <c r="M11" i="5"/>
  <c r="N11" i="5" s="1"/>
  <c r="AP103" i="4"/>
  <c r="AO103" i="4"/>
  <c r="AN103" i="4"/>
  <c r="AM103" i="4"/>
  <c r="AL103" i="4"/>
  <c r="AJ103" i="4"/>
  <c r="M103" i="4"/>
  <c r="L103" i="4"/>
  <c r="K103" i="4"/>
  <c r="J103" i="4"/>
  <c r="AI103" i="4"/>
  <c r="AG7" i="4"/>
  <c r="X7" i="4"/>
  <c r="O7" i="4"/>
  <c r="F7" i="4"/>
  <c r="AG6" i="4"/>
  <c r="X6" i="4"/>
  <c r="O6" i="4"/>
  <c r="F6" i="4"/>
  <c r="AG5" i="4"/>
  <c r="X5" i="4"/>
  <c r="O5" i="4"/>
  <c r="F5" i="4"/>
  <c r="AG4" i="4"/>
  <c r="X4" i="4"/>
  <c r="O4" i="4"/>
  <c r="F4" i="4"/>
  <c r="AG3" i="4"/>
  <c r="X3" i="4"/>
  <c r="O3" i="4"/>
  <c r="F3" i="4"/>
  <c r="AG102" i="4"/>
  <c r="X102" i="4"/>
  <c r="O102" i="4"/>
  <c r="F102" i="4"/>
  <c r="AG101" i="4"/>
  <c r="X101" i="4"/>
  <c r="O101" i="4"/>
  <c r="F101" i="4"/>
  <c r="AG39" i="4"/>
  <c r="X39" i="4"/>
  <c r="O39" i="4"/>
  <c r="F39" i="4"/>
  <c r="AG100" i="4"/>
  <c r="X100" i="4"/>
  <c r="O100" i="4"/>
  <c r="F100" i="4"/>
  <c r="AG68" i="4"/>
  <c r="X68" i="4"/>
  <c r="O68" i="4"/>
  <c r="F68" i="4"/>
  <c r="AG38" i="4"/>
  <c r="X38" i="4"/>
  <c r="O38" i="4"/>
  <c r="F38" i="4"/>
  <c r="AG99" i="4"/>
  <c r="X99" i="4"/>
  <c r="O99" i="4"/>
  <c r="F99" i="4"/>
  <c r="AG67" i="4"/>
  <c r="X67" i="4"/>
  <c r="O67" i="4"/>
  <c r="F67" i="4"/>
  <c r="AG37" i="4"/>
  <c r="X37" i="4"/>
  <c r="O37" i="4"/>
  <c r="F37" i="4"/>
  <c r="AG66" i="4"/>
  <c r="X66" i="4"/>
  <c r="O66" i="4"/>
  <c r="F66" i="4"/>
  <c r="AG36" i="4"/>
  <c r="X36" i="4"/>
  <c r="O36" i="4"/>
  <c r="F36" i="4"/>
  <c r="AG98" i="4"/>
  <c r="X98" i="4"/>
  <c r="O98" i="4"/>
  <c r="F98" i="4"/>
  <c r="AG35" i="4"/>
  <c r="X35" i="4"/>
  <c r="O35" i="4"/>
  <c r="F35" i="4"/>
  <c r="AG65" i="4"/>
  <c r="X65" i="4"/>
  <c r="O65" i="4"/>
  <c r="F65" i="4"/>
  <c r="AG34" i="4"/>
  <c r="X34" i="4"/>
  <c r="O34" i="4"/>
  <c r="F34" i="4"/>
  <c r="AG97" i="4"/>
  <c r="X97" i="4"/>
  <c r="O97" i="4"/>
  <c r="F97" i="4"/>
  <c r="AG96" i="4"/>
  <c r="X96" i="4"/>
  <c r="O96" i="4"/>
  <c r="F96" i="4"/>
  <c r="AG95" i="4"/>
  <c r="X95" i="4"/>
  <c r="O95" i="4"/>
  <c r="F95" i="4"/>
  <c r="AG64" i="4"/>
  <c r="X64" i="4"/>
  <c r="O64" i="4"/>
  <c r="F64" i="4"/>
  <c r="AG33" i="4"/>
  <c r="X33" i="4"/>
  <c r="O33" i="4"/>
  <c r="F33" i="4"/>
  <c r="AG94" i="4"/>
  <c r="X94" i="4"/>
  <c r="O94" i="4"/>
  <c r="F94" i="4"/>
  <c r="AG63" i="4"/>
  <c r="X63" i="4"/>
  <c r="O63" i="4"/>
  <c r="F63" i="4"/>
  <c r="AG32" i="4"/>
  <c r="X32" i="4"/>
  <c r="O32" i="4"/>
  <c r="F32" i="4"/>
  <c r="AG93" i="4"/>
  <c r="X93" i="4"/>
  <c r="O93" i="4"/>
  <c r="F93" i="4"/>
  <c r="AG62" i="4"/>
  <c r="X62" i="4"/>
  <c r="O62" i="4"/>
  <c r="F62" i="4"/>
  <c r="AG31" i="4"/>
  <c r="X31" i="4"/>
  <c r="O31" i="4"/>
  <c r="F31" i="4"/>
  <c r="AG92" i="4"/>
  <c r="X92" i="4"/>
  <c r="O92" i="4"/>
  <c r="F92" i="4"/>
  <c r="AG61" i="4"/>
  <c r="X61" i="4"/>
  <c r="O61" i="4"/>
  <c r="F61" i="4"/>
  <c r="AG30" i="4"/>
  <c r="X30" i="4"/>
  <c r="O30" i="4"/>
  <c r="F30" i="4"/>
  <c r="AG91" i="4"/>
  <c r="X91" i="4"/>
  <c r="O91" i="4"/>
  <c r="F91" i="4"/>
  <c r="AG60" i="4"/>
  <c r="X60" i="4"/>
  <c r="O60" i="4"/>
  <c r="F60" i="4"/>
  <c r="AG29" i="4"/>
  <c r="X29" i="4"/>
  <c r="O29" i="4"/>
  <c r="F29" i="4"/>
  <c r="AG90" i="4"/>
  <c r="X90" i="4"/>
  <c r="O90" i="4"/>
  <c r="F90" i="4"/>
  <c r="AG59" i="4"/>
  <c r="X59" i="4"/>
  <c r="O59" i="4"/>
  <c r="F59" i="4"/>
  <c r="AG28" i="4"/>
  <c r="X28" i="4"/>
  <c r="O28" i="4"/>
  <c r="F28" i="4"/>
  <c r="AG89" i="4"/>
  <c r="X89" i="4"/>
  <c r="O89" i="4"/>
  <c r="F89" i="4"/>
  <c r="AG58" i="4"/>
  <c r="X58" i="4"/>
  <c r="O58" i="4"/>
  <c r="F58" i="4"/>
  <c r="AG27" i="4"/>
  <c r="X27" i="4"/>
  <c r="O27" i="4"/>
  <c r="F27" i="4"/>
  <c r="AG88" i="4"/>
  <c r="X88" i="4"/>
  <c r="O88" i="4"/>
  <c r="F88" i="4"/>
  <c r="AG57" i="4"/>
  <c r="X57" i="4"/>
  <c r="O57" i="4"/>
  <c r="F57" i="4"/>
  <c r="AG26" i="4"/>
  <c r="X26" i="4"/>
  <c r="O26" i="4"/>
  <c r="F26" i="4"/>
  <c r="AG87" i="4"/>
  <c r="X87" i="4"/>
  <c r="O87" i="4"/>
  <c r="F87" i="4"/>
  <c r="AG56" i="4"/>
  <c r="X56" i="4"/>
  <c r="O56" i="4"/>
  <c r="F56" i="4"/>
  <c r="AG25" i="4"/>
  <c r="X25" i="4"/>
  <c r="O25" i="4"/>
  <c r="F25" i="4"/>
  <c r="AG86" i="4"/>
  <c r="X86" i="4"/>
  <c r="O86" i="4"/>
  <c r="F86" i="4"/>
  <c r="AG55" i="4"/>
  <c r="X55" i="4"/>
  <c r="O55" i="4"/>
  <c r="F55" i="4"/>
  <c r="AG24" i="4"/>
  <c r="X24" i="4"/>
  <c r="O24" i="4"/>
  <c r="F24" i="4"/>
  <c r="AG85" i="4"/>
  <c r="X85" i="4"/>
  <c r="O85" i="4"/>
  <c r="F85" i="4"/>
  <c r="AG54" i="4"/>
  <c r="X54" i="4"/>
  <c r="O54" i="4"/>
  <c r="F54" i="4"/>
  <c r="AG23" i="4"/>
  <c r="X23" i="4"/>
  <c r="O23" i="4"/>
  <c r="F23" i="4"/>
  <c r="AG84" i="4"/>
  <c r="X84" i="4"/>
  <c r="O84" i="4"/>
  <c r="F84" i="4"/>
  <c r="AG53" i="4"/>
  <c r="X53" i="4"/>
  <c r="O53" i="4"/>
  <c r="F53" i="4"/>
  <c r="AG22" i="4"/>
  <c r="X22" i="4"/>
  <c r="O22" i="4"/>
  <c r="F22" i="4"/>
  <c r="AG83" i="4"/>
  <c r="X83" i="4"/>
  <c r="O83" i="4"/>
  <c r="F83" i="4"/>
  <c r="AG52" i="4"/>
  <c r="X52" i="4"/>
  <c r="O52" i="4"/>
  <c r="F52" i="4"/>
  <c r="AG21" i="4"/>
  <c r="X21" i="4"/>
  <c r="O21" i="4"/>
  <c r="F21" i="4"/>
  <c r="AG82" i="4"/>
  <c r="X82" i="4"/>
  <c r="O82" i="4"/>
  <c r="F82" i="4"/>
  <c r="AG51" i="4"/>
  <c r="X51" i="4"/>
  <c r="O51" i="4"/>
  <c r="F51" i="4"/>
  <c r="AG20" i="4"/>
  <c r="X20" i="4"/>
  <c r="O20" i="4"/>
  <c r="F20" i="4"/>
  <c r="AG81" i="4"/>
  <c r="X81" i="4"/>
  <c r="O81" i="4"/>
  <c r="F81" i="4"/>
  <c r="AG50" i="4"/>
  <c r="X50" i="4"/>
  <c r="O50" i="4"/>
  <c r="F50" i="4"/>
  <c r="AG19" i="4"/>
  <c r="X19" i="4"/>
  <c r="O19" i="4"/>
  <c r="F19" i="4"/>
  <c r="AG80" i="4"/>
  <c r="X80" i="4"/>
  <c r="O80" i="4"/>
  <c r="F80" i="4"/>
  <c r="AG49" i="4"/>
  <c r="X49" i="4"/>
  <c r="O49" i="4"/>
  <c r="F49" i="4"/>
  <c r="AG18" i="4"/>
  <c r="X18" i="4"/>
  <c r="O18" i="4"/>
  <c r="F18" i="4"/>
  <c r="AG79" i="4"/>
  <c r="X79" i="4"/>
  <c r="O79" i="4"/>
  <c r="F79" i="4"/>
  <c r="AG48" i="4"/>
  <c r="X48" i="4"/>
  <c r="O48" i="4"/>
  <c r="F48" i="4"/>
  <c r="AG17" i="4"/>
  <c r="X17" i="4"/>
  <c r="O17" i="4"/>
  <c r="F17" i="4"/>
  <c r="AG78" i="4"/>
  <c r="X78" i="4"/>
  <c r="O78" i="4"/>
  <c r="F78" i="4"/>
  <c r="AG47" i="4"/>
  <c r="X47" i="4"/>
  <c r="O47" i="4"/>
  <c r="F47" i="4"/>
  <c r="AG16" i="4"/>
  <c r="X16" i="4"/>
  <c r="O16" i="4"/>
  <c r="F16" i="4"/>
  <c r="AG77" i="4"/>
  <c r="X77" i="4"/>
  <c r="O77" i="4"/>
  <c r="F77" i="4"/>
  <c r="AG46" i="4"/>
  <c r="X46" i="4"/>
  <c r="O46" i="4"/>
  <c r="F46" i="4"/>
  <c r="AG15" i="4"/>
  <c r="X15" i="4"/>
  <c r="O15" i="4"/>
  <c r="F15" i="4"/>
  <c r="AG76" i="4"/>
  <c r="X76" i="4"/>
  <c r="O76" i="4"/>
  <c r="F76" i="4"/>
  <c r="AG45" i="4"/>
  <c r="X45" i="4"/>
  <c r="O45" i="4"/>
  <c r="F45" i="4"/>
  <c r="AG14" i="4"/>
  <c r="X14" i="4"/>
  <c r="O14" i="4"/>
  <c r="F14" i="4"/>
  <c r="AG75" i="4"/>
  <c r="X75" i="4"/>
  <c r="O75" i="4"/>
  <c r="F75" i="4"/>
  <c r="AG44" i="4"/>
  <c r="X44" i="4"/>
  <c r="O44" i="4"/>
  <c r="F44" i="4"/>
  <c r="AG13" i="4"/>
  <c r="X13" i="4"/>
  <c r="O13" i="4"/>
  <c r="AG74" i="4"/>
  <c r="X74" i="4"/>
  <c r="O74" i="4"/>
  <c r="F74" i="4"/>
  <c r="AG73" i="4"/>
  <c r="X73" i="4"/>
  <c r="O73" i="4"/>
  <c r="F73" i="4"/>
  <c r="AG43" i="4"/>
  <c r="X43" i="4"/>
  <c r="O43" i="4"/>
  <c r="F43" i="4"/>
  <c r="AG12" i="4"/>
  <c r="X12" i="4"/>
  <c r="O12" i="4"/>
  <c r="F12" i="4"/>
  <c r="AG72" i="4"/>
  <c r="X72" i="4"/>
  <c r="O72" i="4"/>
  <c r="F72" i="4"/>
  <c r="AG42" i="4"/>
  <c r="X42" i="4"/>
  <c r="O42" i="4"/>
  <c r="F42" i="4"/>
  <c r="AG11" i="4"/>
  <c r="X11" i="4"/>
  <c r="O11" i="4"/>
  <c r="F11" i="4"/>
  <c r="AG71" i="4"/>
  <c r="X71" i="4"/>
  <c r="O71" i="4"/>
  <c r="F71" i="4"/>
  <c r="AG41" i="4"/>
  <c r="X41" i="4"/>
  <c r="O41" i="4"/>
  <c r="F41" i="4"/>
  <c r="AG10" i="4"/>
  <c r="X10" i="4"/>
  <c r="O10" i="4"/>
  <c r="F10" i="4"/>
  <c r="AG70" i="4"/>
  <c r="X70" i="4"/>
  <c r="O70" i="4"/>
  <c r="F70" i="4"/>
  <c r="AG69" i="4"/>
  <c r="X69" i="4"/>
  <c r="O69" i="4"/>
  <c r="F69" i="4"/>
  <c r="AG40" i="4"/>
  <c r="X40" i="4"/>
  <c r="O40" i="4"/>
  <c r="F40" i="4"/>
  <c r="AG8" i="4"/>
  <c r="X8" i="4"/>
  <c r="O8" i="4"/>
  <c r="F8" i="4"/>
  <c r="BG79" i="5"/>
  <c r="BG71" i="5"/>
  <c r="BG77" i="5" s="1"/>
  <c r="AT71" i="5"/>
  <c r="AT77" i="5" s="1"/>
  <c r="W71" i="5"/>
  <c r="W77" i="5" s="1"/>
  <c r="L70" i="5"/>
  <c r="L71" i="5" s="1"/>
  <c r="BG66" i="5"/>
  <c r="BG76" i="5" s="1"/>
  <c r="AT66" i="5"/>
  <c r="AT76" i="5" s="1"/>
  <c r="W66" i="5"/>
  <c r="AY55" i="5"/>
  <c r="AB55" i="5"/>
  <c r="AY50" i="5"/>
  <c r="AB50" i="5"/>
  <c r="Q41" i="5"/>
  <c r="F41" i="5"/>
  <c r="M40" i="5"/>
  <c r="X40" i="5" s="1"/>
  <c r="Y40" i="5" s="1"/>
  <c r="BB41" i="5"/>
  <c r="AU38" i="5"/>
  <c r="AV38" i="5" s="1"/>
  <c r="AT41" i="5"/>
  <c r="BH41" i="5" s="1"/>
  <c r="AR41" i="5"/>
  <c r="M38" i="5"/>
  <c r="X38" i="5" s="1"/>
  <c r="Y38" i="5" s="1"/>
  <c r="M23" i="5"/>
  <c r="N23" i="5" s="1"/>
  <c r="M22" i="5"/>
  <c r="N22" i="5" s="1"/>
  <c r="M20" i="5"/>
  <c r="N20" i="5" s="1"/>
  <c r="AT24" i="5"/>
  <c r="AT35" i="5" s="1"/>
  <c r="AS24" i="5"/>
  <c r="AS35" i="5" s="1"/>
  <c r="S24" i="5"/>
  <c r="S35" i="5" s="1"/>
  <c r="J24" i="5"/>
  <c r="J35" i="5" s="1"/>
  <c r="I24" i="5"/>
  <c r="I35" i="5" s="1"/>
  <c r="H24" i="5"/>
  <c r="H35" i="5" s="1"/>
  <c r="S14" i="5"/>
  <c r="AZ13" i="5"/>
  <c r="BA13" i="5" s="1"/>
  <c r="X13" i="5"/>
  <c r="Y13" i="5" s="1"/>
  <c r="M13" i="5"/>
  <c r="N13" i="5" s="1"/>
  <c r="BH12" i="5"/>
  <c r="BI12" i="5" s="1"/>
  <c r="AN14" i="5"/>
  <c r="AT14" i="5"/>
  <c r="AP14" i="5"/>
  <c r="AG14" i="5"/>
  <c r="AB14" i="5"/>
  <c r="X11" i="5"/>
  <c r="Y11" i="5" s="1"/>
  <c r="I14" i="5"/>
  <c r="H14" i="5"/>
  <c r="F14" i="5"/>
  <c r="G8" i="5"/>
  <c r="W76" i="5" l="1"/>
  <c r="W78" i="5" s="1"/>
  <c r="W73" i="5"/>
  <c r="L77" i="5"/>
  <c r="L78" i="5" s="1"/>
  <c r="L81" i="5" s="1"/>
  <c r="L73" i="5"/>
  <c r="H29" i="2"/>
  <c r="H28" i="2"/>
  <c r="O14" i="3"/>
  <c r="H43" i="5"/>
  <c r="AQ14" i="3"/>
  <c r="S43" i="5"/>
  <c r="S45" i="5" s="1"/>
  <c r="AT43" i="5"/>
  <c r="I43" i="5"/>
  <c r="AG14" i="3"/>
  <c r="AG103" i="4"/>
  <c r="AV41" i="5"/>
  <c r="AT73" i="5"/>
  <c r="AU19" i="5"/>
  <c r="AV19" i="5" s="1"/>
  <c r="AZ19" i="5"/>
  <c r="BA19" i="5" s="1"/>
  <c r="AT78" i="5"/>
  <c r="AT81" i="5" s="1"/>
  <c r="BG73" i="5"/>
  <c r="AZ20" i="5"/>
  <c r="BA20" i="5" s="1"/>
  <c r="BD14" i="5"/>
  <c r="BH22" i="5"/>
  <c r="BI22" i="5" s="1"/>
  <c r="X23" i="5"/>
  <c r="Y23" i="5" s="1"/>
  <c r="X19" i="5"/>
  <c r="Y19" i="5" s="1"/>
  <c r="AZ22" i="5"/>
  <c r="BA22" i="5" s="1"/>
  <c r="AI11" i="5"/>
  <c r="AJ11" i="5" s="1"/>
  <c r="AU12" i="5"/>
  <c r="AV12" i="5" s="1"/>
  <c r="BH13" i="5"/>
  <c r="BI13" i="5" s="1"/>
  <c r="AI18" i="5"/>
  <c r="AJ18" i="5" s="1"/>
  <c r="AZ18" i="5"/>
  <c r="BA18" i="5" s="1"/>
  <c r="BH20" i="5"/>
  <c r="BI20" i="5" s="1"/>
  <c r="BH38" i="5"/>
  <c r="BI38" i="5" s="1"/>
  <c r="AS41" i="5"/>
  <c r="AI12" i="5"/>
  <c r="AJ12" i="5" s="1"/>
  <c r="AU20" i="5"/>
  <c r="AV20" i="5" s="1"/>
  <c r="AZ38" i="5"/>
  <c r="BA38" i="5" s="1"/>
  <c r="BE41" i="5"/>
  <c r="BH23" i="5"/>
  <c r="BI23" i="5" s="1"/>
  <c r="AN41" i="5"/>
  <c r="BC41" i="5"/>
  <c r="N38" i="5"/>
  <c r="M41" i="5"/>
  <c r="N41" i="5" s="1"/>
  <c r="BC14" i="5"/>
  <c r="J14" i="5"/>
  <c r="J43" i="5" s="1"/>
  <c r="BE14" i="5"/>
  <c r="AC24" i="5"/>
  <c r="AC35" i="5" s="1"/>
  <c r="BB24" i="5"/>
  <c r="AQ41" i="5"/>
  <c r="AF14" i="5"/>
  <c r="AS14" i="5"/>
  <c r="AS43" i="5" s="1"/>
  <c r="AS45" i="5" s="1"/>
  <c r="X12" i="5"/>
  <c r="Y12" i="5" s="1"/>
  <c r="R24" i="5"/>
  <c r="R35" i="5" s="1"/>
  <c r="AD24" i="5"/>
  <c r="AD35" i="5" s="1"/>
  <c r="BC24" i="5"/>
  <c r="AI20" i="5"/>
  <c r="AJ20" i="5" s="1"/>
  <c r="AI23" i="5"/>
  <c r="AJ23" i="5" s="1"/>
  <c r="AU40" i="5"/>
  <c r="AV40" i="5" s="1"/>
  <c r="AE14" i="5"/>
  <c r="AZ12" i="5"/>
  <c r="BA12" i="5" s="1"/>
  <c r="X20" i="5"/>
  <c r="Y20" i="5" s="1"/>
  <c r="BD41" i="5"/>
  <c r="K14" i="5"/>
  <c r="V14" i="5"/>
  <c r="AY14" i="5"/>
  <c r="AQ14" i="5"/>
  <c r="G24" i="5"/>
  <c r="G35" i="5" s="1"/>
  <c r="G43" i="5" s="1"/>
  <c r="T24" i="5"/>
  <c r="T35" i="5" s="1"/>
  <c r="AR24" i="5"/>
  <c r="AR35" i="5" s="1"/>
  <c r="BE24" i="5"/>
  <c r="AI19" i="5"/>
  <c r="AJ19" i="5" s="1"/>
  <c r="BH19" i="5"/>
  <c r="BI19" i="5" s="1"/>
  <c r="X22" i="5"/>
  <c r="Y22" i="5" s="1"/>
  <c r="BI41" i="5"/>
  <c r="W14" i="5"/>
  <c r="AC14" i="5"/>
  <c r="AZ23" i="5"/>
  <c r="BA23" i="5" s="1"/>
  <c r="G14" i="5"/>
  <c r="M14" i="5" s="1"/>
  <c r="N14" i="5" s="1"/>
  <c r="R14" i="5"/>
  <c r="AH14" i="5"/>
  <c r="AU13" i="5"/>
  <c r="AV13" i="5" s="1"/>
  <c r="AB24" i="5"/>
  <c r="AM24" i="5"/>
  <c r="AM35" i="5" s="1"/>
  <c r="AP41" i="5"/>
  <c r="BF41" i="5"/>
  <c r="AQ103" i="4"/>
  <c r="O103" i="4"/>
  <c r="X103" i="4"/>
  <c r="AM41" i="5"/>
  <c r="BG14" i="5"/>
  <c r="BH11" i="5"/>
  <c r="AP24" i="5"/>
  <c r="BG41" i="5"/>
  <c r="BH40" i="5"/>
  <c r="BI40" i="5" s="1"/>
  <c r="BB14" i="5"/>
  <c r="T14" i="5"/>
  <c r="AI13" i="5"/>
  <c r="AJ13" i="5" s="1"/>
  <c r="U24" i="5"/>
  <c r="U35" i="5" s="1"/>
  <c r="AF24" i="5"/>
  <c r="AF35" i="5" s="1"/>
  <c r="AF43" i="5" s="1"/>
  <c r="AQ24" i="5"/>
  <c r="AQ35" i="5" s="1"/>
  <c r="AQ43" i="5" s="1"/>
  <c r="BD24" i="5"/>
  <c r="AU23" i="5"/>
  <c r="AV23" i="5" s="1"/>
  <c r="BG78" i="5"/>
  <c r="BG81" i="5" s="1"/>
  <c r="AD14" i="5"/>
  <c r="AE24" i="5"/>
  <c r="AE35" i="5" s="1"/>
  <c r="AM14" i="5"/>
  <c r="V24" i="5"/>
  <c r="V35" i="5" s="1"/>
  <c r="AG24" i="5"/>
  <c r="AG35" i="5" s="1"/>
  <c r="AG43" i="5" s="1"/>
  <c r="AY41" i="5"/>
  <c r="AZ41" i="5" s="1"/>
  <c r="AZ40" i="5"/>
  <c r="BA40" i="5" s="1"/>
  <c r="Q14" i="5"/>
  <c r="AN24" i="5"/>
  <c r="Q24" i="5"/>
  <c r="AZ11" i="5"/>
  <c r="K24" i="5"/>
  <c r="K35" i="5" s="1"/>
  <c r="U14" i="5"/>
  <c r="AR14" i="5"/>
  <c r="L24" i="5"/>
  <c r="L35" i="5" s="1"/>
  <c r="L43" i="5" s="1"/>
  <c r="X18" i="5"/>
  <c r="W24" i="5"/>
  <c r="W35" i="5" s="1"/>
  <c r="AH24" i="5"/>
  <c r="AH35" i="5" s="1"/>
  <c r="BF24" i="5"/>
  <c r="AU22" i="5"/>
  <c r="AV22" i="5" s="1"/>
  <c r="M18" i="5"/>
  <c r="N18" i="5" s="1"/>
  <c r="BG24" i="5"/>
  <c r="BG84" i="5" s="1"/>
  <c r="M19" i="5"/>
  <c r="N19" i="5" s="1"/>
  <c r="AI22" i="5"/>
  <c r="AJ22" i="5" s="1"/>
  <c r="AU11" i="5"/>
  <c r="BF14" i="5"/>
  <c r="M12" i="5"/>
  <c r="N12" i="5" s="1"/>
  <c r="F24" i="5"/>
  <c r="AY24" i="5"/>
  <c r="AY57" i="5" s="1"/>
  <c r="BH18" i="5"/>
  <c r="AU18" i="5"/>
  <c r="N40" i="5"/>
  <c r="AH43" i="5" l="1"/>
  <c r="U43" i="5"/>
  <c r="U45" i="5" s="1"/>
  <c r="AM43" i="5"/>
  <c r="V43" i="5"/>
  <c r="V45" i="5" s="1"/>
  <c r="AR43" i="5"/>
  <c r="AR45" i="5" s="1"/>
  <c r="K43" i="5"/>
  <c r="T43" i="5"/>
  <c r="T45" i="5" s="1"/>
  <c r="W43" i="5"/>
  <c r="AC43" i="5"/>
  <c r="AE43" i="5"/>
  <c r="AE45" i="5" s="1"/>
  <c r="AD43" i="5"/>
  <c r="AD45" i="5" s="1"/>
  <c r="R43" i="5"/>
  <c r="AP35" i="5"/>
  <c r="AP43" i="5" s="1"/>
  <c r="AP45" i="5" s="1"/>
  <c r="AB57" i="5"/>
  <c r="AB35" i="5"/>
  <c r="AB43" i="5" s="1"/>
  <c r="AN35" i="5"/>
  <c r="AN43" i="5" s="1"/>
  <c r="Q35" i="5"/>
  <c r="Q43" i="5" s="1"/>
  <c r="F35" i="5"/>
  <c r="F43" i="5" s="1"/>
  <c r="F45" i="5" s="1"/>
  <c r="BD43" i="5"/>
  <c r="BD45" i="5" s="1"/>
  <c r="AQ45" i="5"/>
  <c r="BC43" i="5"/>
  <c r="BC45" i="5" s="1"/>
  <c r="X41" i="5"/>
  <c r="Y41" i="5" s="1"/>
  <c r="M24" i="5"/>
  <c r="G45" i="5"/>
  <c r="BE43" i="5"/>
  <c r="BE45" i="5" s="1"/>
  <c r="AF45" i="5"/>
  <c r="AZ24" i="5"/>
  <c r="BA24" i="5" s="1"/>
  <c r="BB43" i="5"/>
  <c r="BB45" i="5" s="1"/>
  <c r="BA41" i="5"/>
  <c r="X24" i="5"/>
  <c r="Y18" i="5"/>
  <c r="BA11" i="5"/>
  <c r="AZ14" i="5"/>
  <c r="BA14" i="5" s="1"/>
  <c r="AI14" i="5"/>
  <c r="AJ14" i="5" s="1"/>
  <c r="W81" i="5"/>
  <c r="AU14" i="5"/>
  <c r="AV14" i="5" s="1"/>
  <c r="AV11" i="5"/>
  <c r="AV18" i="5"/>
  <c r="AU24" i="5"/>
  <c r="AI24" i="5"/>
  <c r="BI11" i="5"/>
  <c r="BH14" i="5"/>
  <c r="BI14" i="5" s="1"/>
  <c r="L45" i="5"/>
  <c r="L83" i="5" s="1"/>
  <c r="AY43" i="5"/>
  <c r="BG43" i="5"/>
  <c r="BI18" i="5"/>
  <c r="BH24" i="5"/>
  <c r="BI24" i="5" s="1"/>
  <c r="X14" i="5"/>
  <c r="Y14" i="5" s="1"/>
  <c r="N24" i="5" l="1"/>
  <c r="M35" i="5"/>
  <c r="M43" i="5" s="1"/>
  <c r="Y24" i="5"/>
  <c r="X35" i="5"/>
  <c r="AJ24" i="5"/>
  <c r="AI35" i="5"/>
  <c r="AV24" i="5"/>
  <c r="AU35" i="5"/>
  <c r="W8" i="5"/>
  <c r="W45" i="5" s="1"/>
  <c r="F29" i="2" s="1"/>
  <c r="Q8" i="5"/>
  <c r="Q45" i="5" s="1"/>
  <c r="R8" i="5"/>
  <c r="R45" i="5" s="1"/>
  <c r="AB8" i="5" l="1"/>
  <c r="W83" i="5"/>
  <c r="AB45" i="5" l="1"/>
  <c r="AH8" i="5"/>
  <c r="AH45" i="5" s="1"/>
  <c r="AC8" i="5"/>
  <c r="AC45" i="5" s="1"/>
  <c r="L29" i="2" s="1"/>
  <c r="AN8" i="5" l="1"/>
  <c r="AN45" i="5" s="1"/>
  <c r="AH83" i="5"/>
  <c r="AM8" i="5"/>
  <c r="AM45" i="5" s="1"/>
  <c r="AT8" i="5"/>
  <c r="AT45" i="5" s="1"/>
  <c r="AY8" i="5" l="1"/>
  <c r="AY45" i="5" s="1"/>
  <c r="BG8" i="5"/>
  <c r="BG45" i="5" s="1"/>
  <c r="BG83" i="5" s="1"/>
  <c r="AT83" i="5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<sst xmlns="http://schemas.openxmlformats.org/spreadsheetml/2006/main" count="515" uniqueCount="290">
  <si>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</si>
  <si>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</si>
  <si>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</si>
  <si>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</si>
  <si>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</si>
  <si>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</si>
  <si>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</si>
  <si>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</si>
  <si>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</si>
  <si>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</si>
  <si>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</si>
  <si>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</si>
  <si>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</si>
  <si>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</si>
  <si>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</si>
  <si>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</si>
  <si>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</si>
  <si>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</si>
  <si>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</si>
  <si>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</si>
  <si>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</si>
  <si>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</si>
  <si>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</si>
  <si>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</si>
  <si>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</si>
  <si>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</si>
  <si>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</si>
  <si>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</si>
  <si>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</si>
  <si>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</si>
  <si>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</si>
  <si>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</si>
  <si>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</si>
  <si>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</si>
  <si>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</si>
  <si>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</si>
  <si>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</si>
  <si>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</si>
  <si>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</si>
  <si>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</si>
  <si>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</si>
  <si>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</si>
  <si>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</si>
  <si>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</si>
  <si>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</si>
  <si>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</si>
  <si>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</si>
  <si>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</si>
  <si>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</si>
  <si>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</si>
  <si>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</si>
  <si>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</si>
  <si>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</si>
  <si>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</si>
  <si>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</si>
  <si>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</si>
  <si>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</si>
  <si>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</si>
  <si>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</si>
  <si>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</si>
  <si>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</si>
  <si>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</si>
  <si>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</si>
  <si>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</si>
  <si>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</si>
  <si>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</si>
  <si>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</si>
  <si>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</si>
  <si>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</si>
  <si>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</si>
  <si>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</si>
  <si>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</si>
  <si>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</si>
  <si>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</si>
  <si>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</si>
  <si>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</si>
  <si>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</si>
  <si>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</si>
  <si>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</si>
  <si>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</si>
  <si>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</si>
  <si>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</si>
  <si>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00</t>
  </si>
  <si>
    <t>Capital Outlay General</t>
  </si>
  <si>
    <t>Salaries Regular</t>
  </si>
  <si>
    <t>Salaries Part Time</t>
  </si>
  <si>
    <t>Salaries Overtime</t>
  </si>
  <si>
    <t>Salaries Holiday Pay</t>
  </si>
  <si>
    <t>Salaries Out of Class</t>
  </si>
  <si>
    <t>Salaries Admin Leave Pay</t>
  </si>
  <si>
    <t>Salaries Longevity Pay</t>
  </si>
  <si>
    <t>Salaries Furloughs</t>
  </si>
  <si>
    <t>Salaries Worker's Comp</t>
  </si>
  <si>
    <t>Salaries Compensated Absences</t>
  </si>
  <si>
    <t>Salaries New Personnel Requests</t>
  </si>
  <si>
    <t>Benefits PERS Pool Liability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</si>
  <si>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</si>
  <si>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</si>
  <si>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</si>
  <si>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</si>
  <si>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</si>
  <si>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</si>
  <si>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</si>
  <si>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Deferred Compensation</t>
  </si>
  <si>
    <t>Benefits Unemployment Insurance</t>
  </si>
  <si>
    <t>Benefits Uniform Allowance</t>
  </si>
  <si>
    <t>Benefits Medicare</t>
  </si>
  <si>
    <t>Benefits Annual Physical Exam</t>
  </si>
  <si>
    <t>Benefits Employee Assistance Program</t>
  </si>
  <si>
    <t>Benefits PPE</t>
  </si>
  <si>
    <t>Benefits Cell Phone Allowance</t>
  </si>
  <si>
    <t>Professional Services General</t>
  </si>
  <si>
    <t>Supplies Special Department</t>
  </si>
  <si>
    <t>Administrative Expenses Training/Conferences</t>
  </si>
  <si>
    <t>Administrative Expenses Employee Recruitment</t>
  </si>
  <si>
    <t>BALANCE SHEET</t>
  </si>
  <si>
    <t>FUND 620</t>
  </si>
  <si>
    <t>ASSETS</t>
  </si>
  <si>
    <t>TOTAL ASSETS</t>
  </si>
  <si>
    <t>LIABILITIES</t>
  </si>
  <si>
    <t>TOTAL LIABILITIES</t>
  </si>
  <si>
    <t>TOTAL FUND EQUITY</t>
  </si>
  <si>
    <t>proof</t>
  </si>
  <si>
    <t>FUND EQUITY</t>
  </si>
  <si>
    <t>FUND BALANCE-RESTRICTED / RESTRICTED</t>
  </si>
  <si>
    <t>Repairs and Maintenance</t>
  </si>
  <si>
    <t>Supplies and Utilities</t>
  </si>
  <si>
    <t>0</t>
  </si>
  <si>
    <t>Supplies Data Processing</t>
  </si>
  <si>
    <t>Capital Outlay Vehicles-Major</t>
  </si>
  <si>
    <t>Capital Improvements-General Government General</t>
  </si>
  <si>
    <t>01</t>
  </si>
  <si>
    <t>Transfer In - General Fund</t>
  </si>
  <si>
    <t>Transfer In - Other</t>
  </si>
  <si>
    <t>Administrative Expenses Support Services-IT</t>
  </si>
  <si>
    <t>Administrative Expenses IT Fund Contribution</t>
  </si>
  <si>
    <t>Professional Services Uniform</t>
  </si>
  <si>
    <t>Public Safety Sales Tax</t>
  </si>
  <si>
    <t>Fund 320</t>
  </si>
  <si>
    <t>Provisional Budget</t>
  </si>
  <si>
    <t>320.00.00.900-4100.01</t>
  </si>
  <si>
    <t>320.00.00.900-4100.03</t>
  </si>
  <si>
    <t>320.00.00.900-4450.09</t>
  </si>
  <si>
    <t>320.00.00.900-4450.10</t>
  </si>
  <si>
    <t>320.00.00.900-4475.13</t>
  </si>
  <si>
    <t>320.11.00.200-4550.11</t>
  </si>
  <si>
    <t>320.00.00.900-4700.01</t>
  </si>
  <si>
    <t>320.00.00.900-4700.19</t>
  </si>
  <si>
    <t>320.00.00.900-4700.21</t>
  </si>
  <si>
    <t>Sales Tax Sales &amp; Use Tax</t>
  </si>
  <si>
    <t>Sales Tax Sales Tax Audit &amp; Fees</t>
  </si>
  <si>
    <t>Intergovernmental Grants-Federal Bullet Proof Vest</t>
  </si>
  <si>
    <t>Intergovernmental Grants-Federal SAFER</t>
  </si>
  <si>
    <t>Intergovernmental Grants-State/County Office of Traffic Safety</t>
  </si>
  <si>
    <t>Charges for Services-Police Mutual Aid Reimbursement</t>
  </si>
  <si>
    <t>Investment Earnings Interest on Investments</t>
  </si>
  <si>
    <t>Investment Earnings Market Value Change</t>
  </si>
  <si>
    <t>Investment Earnings Unallocated Investment Expense</t>
  </si>
  <si>
    <t>320.11.00.200-4850.07</t>
  </si>
  <si>
    <t>320.00.00.900-4900.15</t>
  </si>
  <si>
    <t>02</t>
  </si>
  <si>
    <t>Other Revenue Misc Reimbursement</t>
  </si>
  <si>
    <t>Other Financing Sources Op Transfer In-Police Grants</t>
  </si>
  <si>
    <t>320.11.00.200-5000.01</t>
  </si>
  <si>
    <t>320.11.00.210-5000.01</t>
  </si>
  <si>
    <t>320.13.00.290-5000.01</t>
  </si>
  <si>
    <t>320.11.00.200-5000.02</t>
  </si>
  <si>
    <t>320.13.00.290-5000.02</t>
  </si>
  <si>
    <t>320.11.00.200-5000.03</t>
  </si>
  <si>
    <t>320.11.00.210-5000.03</t>
  </si>
  <si>
    <t>320.13.00.290-5000.03</t>
  </si>
  <si>
    <t>320.11.00.200-5000.04</t>
  </si>
  <si>
    <t>320.11.00.210-5000.04</t>
  </si>
  <si>
    <t>320.13.00.290-5000.04</t>
  </si>
  <si>
    <t>320.11.00.200-5000.06</t>
  </si>
  <si>
    <t>320.11.00.210-5000.06</t>
  </si>
  <si>
    <t>320.13.00.290-5000.06</t>
  </si>
  <si>
    <t>320.13.00.290-5000.07</t>
  </si>
  <si>
    <t>320.11.00.200-5000.08</t>
  </si>
  <si>
    <t>320.11.00.210-5000.08</t>
  </si>
  <si>
    <t>320.13.00.290-5000.08</t>
  </si>
  <si>
    <t>320.11.00.210-5000.1</t>
  </si>
  <si>
    <t>320.13.00.290-5000.1</t>
  </si>
  <si>
    <t>320.11.00.200-5000.11</t>
  </si>
  <si>
    <t>320.11.00.210-5000.11</t>
  </si>
  <si>
    <t>320.13.00.290-5000.11</t>
  </si>
  <si>
    <t>320.11.00.200-5000.12</t>
  </si>
  <si>
    <t>320.11.00.210-5000.12</t>
  </si>
  <si>
    <t>320.13.00.290-5000.12</t>
  </si>
  <si>
    <t>320.11.00.200-5000.99</t>
  </si>
  <si>
    <t>320.11.00.210-5000.99</t>
  </si>
  <si>
    <t>320.13.00.290-5000.99</t>
  </si>
  <si>
    <t>320.11.00.200-5100.00</t>
  </si>
  <si>
    <t>320.11.00.210-5100.00</t>
  </si>
  <si>
    <t>320.13.00.290-5100.00</t>
  </si>
  <si>
    <t>320.11.00.200-5100.01</t>
  </si>
  <si>
    <t>320.11.00.210-5100.01</t>
  </si>
  <si>
    <t>320.13.00.290-5100.01</t>
  </si>
  <si>
    <t>320.11.00.200-5100.02</t>
  </si>
  <si>
    <t>320.11.00.210-5100.02</t>
  </si>
  <si>
    <t>320.13.00.290-5100.02</t>
  </si>
  <si>
    <t>320.11.00.200-5100.03</t>
  </si>
  <si>
    <t>320.11.00.210-5100.03</t>
  </si>
  <si>
    <t>320.13.00.290-5100.03</t>
  </si>
  <si>
    <t>320.11.00.200-5100.04</t>
  </si>
  <si>
    <t>320.11.00.210-5100.04</t>
  </si>
  <si>
    <t>320.13.00.290-5100.04</t>
  </si>
  <si>
    <t>320.11.00.200-5100.05</t>
  </si>
  <si>
    <t>320.11.00.210-5100.05</t>
  </si>
  <si>
    <t>320.13.00.290-5100.05</t>
  </si>
  <si>
    <t>320.11.00.200-5100.06</t>
  </si>
  <si>
    <t>320.11.00.210-5100.06</t>
  </si>
  <si>
    <t>320.13.00.290-5100.06</t>
  </si>
  <si>
    <t>320.11.00.200-5100.07</t>
  </si>
  <si>
    <t>320.11.00.210-5100.07</t>
  </si>
  <si>
    <t>320.13.00.290-5100.07</t>
  </si>
  <si>
    <t>320.11.00.200-5100.08</t>
  </si>
  <si>
    <t>320.11.00.210-5100.08</t>
  </si>
  <si>
    <t>320.13.00.290-5100.08</t>
  </si>
  <si>
    <t>320.11.00.200-5100.09</t>
  </si>
  <si>
    <t>320.11.00.210-5100.09</t>
  </si>
  <si>
    <t>320.13.00.290-5100.09</t>
  </si>
  <si>
    <t>320.11.00.200-5100.10</t>
  </si>
  <si>
    <t>320.11.00.210-5100.10</t>
  </si>
  <si>
    <t>320.13.00.290-5100.10</t>
  </si>
  <si>
    <t>320.11.00.200-5100.11</t>
  </si>
  <si>
    <t>320.11.00.210-5100.11</t>
  </si>
  <si>
    <t>320.13.00.290-5100.11</t>
  </si>
  <si>
    <t>320.11.00.200-5100.12</t>
  </si>
  <si>
    <t>320.11.00.210-5100.12</t>
  </si>
  <si>
    <t>320.13.00.290-5100.12</t>
  </si>
  <si>
    <t>320.11.00.200-5100.13</t>
  </si>
  <si>
    <t>320.11.00.210-5100.13</t>
  </si>
  <si>
    <t>320.13.00.290-5100.13</t>
  </si>
  <si>
    <t>320.11.00.200-5100.14</t>
  </si>
  <si>
    <t>320.11.00.210-5100.14</t>
  </si>
  <si>
    <t>320.13.00.290-5100.14</t>
  </si>
  <si>
    <t>320.11.00.200-5100.15</t>
  </si>
  <si>
    <t>320.11.00.210-5100.15</t>
  </si>
  <si>
    <t>320.13.00.290-5100.15</t>
  </si>
  <si>
    <t>320.13.00.290-6000.01</t>
  </si>
  <si>
    <t>320.13.00.290-6000.09</t>
  </si>
  <si>
    <t>320.11.00.200-6200.02</t>
  </si>
  <si>
    <t>320.11.00.210-6200.02</t>
  </si>
  <si>
    <t>320.11.00.200-6200.09</t>
  </si>
  <si>
    <t>320.13.00.290-6230.02</t>
  </si>
  <si>
    <t>320.11.00.200-6600.04</t>
  </si>
  <si>
    <t>320.11.00.210-6600.04</t>
  </si>
  <si>
    <t>320.11.00.200-6600.07</t>
  </si>
  <si>
    <t>320.11.00.210-6600.07</t>
  </si>
  <si>
    <t>320.13.00.290-6600.07</t>
  </si>
  <si>
    <t>320.11.00.200-6600.26</t>
  </si>
  <si>
    <t>320.11.00.210-6600.26</t>
  </si>
  <si>
    <t>320.13.00.290-6600.26</t>
  </si>
  <si>
    <t>320.11.00.200-6600.36</t>
  </si>
  <si>
    <t>320.13.00.290-6600.36</t>
  </si>
  <si>
    <t>320.13.00.290-6600.42</t>
  </si>
  <si>
    <t>320.00.00.900-7000.01</t>
  </si>
  <si>
    <t>320.00.00.900-7000.02</t>
  </si>
  <si>
    <t>320.00.00.900-7000.99</t>
  </si>
  <si>
    <t>320.00.00.900-8000.99</t>
  </si>
  <si>
    <t>320.00.00.900-9000.15</t>
  </si>
  <si>
    <t>Supplies-Fire Protective Clothing</t>
  </si>
  <si>
    <t>Administrative Expenses Mutual Aid</t>
  </si>
  <si>
    <t>Capital Outlay Vehicles-Minor</t>
  </si>
  <si>
    <t>Operating Transfers Out Police Grants Fund</t>
  </si>
  <si>
    <t>320.11.00.200-5000.10</t>
  </si>
  <si>
    <t>Police</t>
  </si>
  <si>
    <t>Fire</t>
  </si>
  <si>
    <t>Subtotal Expenditures</t>
  </si>
  <si>
    <t>Total Budget Request</t>
  </si>
  <si>
    <t>Total Budget Requet</t>
  </si>
  <si>
    <t>1010.001</t>
  </si>
  <si>
    <t>1030.01</t>
  </si>
  <si>
    <t>1100.01</t>
  </si>
  <si>
    <t>Pooled Cash - Pooled cash</t>
  </si>
  <si>
    <t>3100.99</t>
  </si>
  <si>
    <t>Fund Balance Restricted - Market Value Changes</t>
  </si>
  <si>
    <t>Fund Balance Unassigned Undesignated</t>
  </si>
  <si>
    <t>1030.98</t>
  </si>
  <si>
    <t>1225.00</t>
  </si>
  <si>
    <t>Investments PFM - Pooled Investments</t>
  </si>
  <si>
    <t>Investments PFM - Increase/Decrease Market Value</t>
  </si>
  <si>
    <t>Interest Receivable</t>
  </si>
  <si>
    <t>Accounts Receivable</t>
  </si>
  <si>
    <t>Accounts Payable</t>
  </si>
  <si>
    <t>1200.01</t>
  </si>
  <si>
    <t>Taxes/Assessments Receivable</t>
  </si>
  <si>
    <t>1230.01</t>
  </si>
  <si>
    <t>Accounts Receivable - Accrued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</si>
</sst>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33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0" applyNumberFormat="1" applyFont="1" applyFill="1" applyBorder="1" applyAlignment="1">
      <alignment horizontal="right" vertical="top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quotePrefix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0" fontId="10" fillId="0" borderId="0" xfId="0" applyFont="1" applyAlignment="1">
      <alignment horizontal="right"/>
    </xf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37" fontId="9" fillId="0" borderId="0" xfId="0" quotePrefix="1" applyNumberFormat="1" applyFont="1"/>
    <xf numFmtId="42" fontId="3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37" fontId="9" fillId="3" borderId="0" xfId="0" applyNumberFormat="1" applyFont="1" applyFill="1" applyBorder="1" applyAlignment="1">
      <alignment horizontal="right"/>
    </xf>
    <xf numFmtId="37" fontId="9" fillId="4" borderId="0" xfId="0" applyNumberFormat="1" applyFont="1" applyFill="1" applyBorder="1" applyAlignment="1">
      <alignment horizontal="right"/>
    </xf>
    <xf numFmtId="0" fontId="11" fillId="0" borderId="0" xfId="4" applyFont="1" applyAlignment="1">
      <alignment horizontal="left" vertical="top"/>
    </xf>
    <xf numFmtId="165" fontId="2" fillId="0" borderId="0" xfId="0" applyNumberFormat="1" applyFont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165" fontId="6" fillId="0" borderId="2" xfId="1" applyNumberFormat="1" applyFont="1" applyFill="1" applyBorder="1" applyAlignment="1">
      <alignment vertical="top"/>
    </xf>
    <xf numFmtId="165" fontId="6" fillId="0" borderId="2" xfId="1" applyNumberFormat="1" applyFont="1" applyBorder="1" applyAlignment="1">
      <alignment vertical="top"/>
    </xf>
    <xf numFmtId="165" fontId="10" fillId="0" borderId="2" xfId="0" applyNumberFormat="1" applyFont="1" applyBorder="1" applyAlignment="1">
      <alignment vertical="top"/>
    </xf>
    <xf numFmtId="9" fontId="10" fillId="0" borderId="0" xfId="3" applyFont="1" applyAlignment="1">
      <alignment horizontal="right" vertical="top"/>
    </xf>
    <xf numFmtId="0" fontId="10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165" fontId="6" fillId="0" borderId="0" xfId="0" applyNumberFormat="1" applyFont="1" applyAlignment="1">
      <alignment vertical="top"/>
    </xf>
    <xf numFmtId="165" fontId="6" fillId="0" borderId="0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1" applyNumberFormat="1" applyFont="1" applyBorder="1"/>
    <xf numFmtId="43" fontId="0" fillId="0" borderId="0" xfId="1" applyFont="1" applyBorder="1"/>
    <xf numFmtId="165" fontId="0" fillId="0" borderId="0" xfId="0" applyNumberFormat="1"/>
    <xf numFmtId="41" fontId="0" fillId="0" borderId="0" xfId="0" applyNumberFormat="1"/>
    <xf numFmtId="41" fontId="1" fillId="0" borderId="3" xfId="0" applyNumberFormat="1" applyFont="1" applyBorder="1" applyAlignment="1">
      <alignment horizontal="center"/>
    </xf>
    <xf numFmtId="41" fontId="0" fillId="0" borderId="0" xfId="1" applyNumberFormat="1" applyFont="1"/>
    <xf numFmtId="41" fontId="0" fillId="0" borderId="2" xfId="1" applyNumberFormat="1" applyFont="1" applyBorder="1"/>
    <xf numFmtId="41" fontId="0" fillId="0" borderId="0" xfId="1" applyNumberFormat="1" applyFont="1" applyBorder="1"/>
    <xf numFmtId="41" fontId="0" fillId="0" borderId="4" xfId="1" applyNumberFormat="1" applyFont="1" applyBorder="1"/>
    <xf numFmtId="41" fontId="7" fillId="0" borderId="0" xfId="1" applyNumberFormat="1" applyFont="1" applyFill="1"/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Expense%20Report%2010.07.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(66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Revenue%20Report%2010.07.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-%202020-12-03T134513.323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  <cell r="Q20"/>
        </row>
        <row r="21">
          <cell r="F21"/>
          <cell r="Q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4524">
          <cell r="A4524" t="str">
            <v>320.00.00.900-7000.01</v>
          </cell>
          <cell r="B4524" t="str">
            <v>320</v>
          </cell>
          <cell r="C4524" t="str">
            <v>00</v>
          </cell>
          <cell r="D4524" t="str">
            <v>00</v>
          </cell>
          <cell r="E4524" t="str">
            <v>900</v>
          </cell>
          <cell r="F4524" t="str">
            <v>7000.01</v>
          </cell>
          <cell r="G4524" t="str">
            <v>Capital Outlay Vehicles-Minor</v>
          </cell>
          <cell r="H4524">
            <v>0</v>
          </cell>
          <cell r="I4524">
            <v>0</v>
          </cell>
          <cell r="J4524">
            <v>0</v>
          </cell>
          <cell r="K4524">
            <v>0</v>
          </cell>
          <cell r="L4524">
            <v>0</v>
          </cell>
          <cell r="M4524">
            <v>0</v>
          </cell>
          <cell r="N4524">
            <v>0</v>
          </cell>
        </row>
        <row r="4525">
          <cell r="A4525" t="str">
            <v>320.00.00.900-7000.02</v>
          </cell>
          <cell r="B4525" t="str">
            <v>320</v>
          </cell>
          <cell r="C4525" t="str">
            <v>00</v>
          </cell>
          <cell r="D4525" t="str">
            <v>00</v>
          </cell>
          <cell r="E4525" t="str">
            <v>900</v>
          </cell>
          <cell r="F4525" t="str">
            <v>7000.02</v>
          </cell>
          <cell r="G4525" t="str">
            <v>Capital Outlay Vehicles-Major</v>
          </cell>
          <cell r="H4525">
            <v>0</v>
          </cell>
          <cell r="I4525">
            <v>0</v>
          </cell>
          <cell r="J4525">
            <v>0</v>
          </cell>
          <cell r="K4525">
            <v>0</v>
          </cell>
          <cell r="L4525">
            <v>0</v>
          </cell>
          <cell r="M4525">
            <v>0</v>
          </cell>
          <cell r="N4525">
            <v>0</v>
          </cell>
        </row>
        <row r="4526">
          <cell r="A4526" t="str">
            <v>320.00.00.900-7000.99</v>
          </cell>
          <cell r="B4526" t="str">
            <v>320</v>
          </cell>
          <cell r="C4526" t="str">
            <v>00</v>
          </cell>
          <cell r="D4526" t="str">
            <v>00</v>
          </cell>
          <cell r="E4526" t="str">
            <v>900</v>
          </cell>
          <cell r="F4526" t="str">
            <v>7000.99</v>
          </cell>
          <cell r="G4526" t="str">
            <v>Capital Outlay General</v>
          </cell>
          <cell r="H4526">
            <v>0</v>
          </cell>
          <cell r="I4526">
            <v>0</v>
          </cell>
          <cell r="J4526">
            <v>0</v>
          </cell>
          <cell r="K4526">
            <v>0</v>
          </cell>
          <cell r="L4526">
            <v>0</v>
          </cell>
          <cell r="M4526">
            <v>0</v>
          </cell>
          <cell r="N4526">
            <v>0</v>
          </cell>
        </row>
        <row r="4527">
          <cell r="A4527" t="str">
            <v>320.00.00.900-8000.99</v>
          </cell>
          <cell r="B4527" t="str">
            <v>320</v>
          </cell>
          <cell r="C4527" t="str">
            <v>00</v>
          </cell>
          <cell r="D4527" t="str">
            <v>00</v>
          </cell>
          <cell r="E4527" t="str">
            <v>900</v>
          </cell>
          <cell r="F4527" t="str">
            <v>8000.99</v>
          </cell>
          <cell r="G4527" t="str">
            <v>Capital Improvements-General Government General</v>
          </cell>
          <cell r="H4527">
            <v>0</v>
          </cell>
          <cell r="I4527">
            <v>0</v>
          </cell>
          <cell r="J4527">
            <v>0</v>
          </cell>
          <cell r="K4527">
            <v>0</v>
          </cell>
          <cell r="L4527">
            <v>0</v>
          </cell>
          <cell r="M4527">
            <v>0</v>
          </cell>
          <cell r="N4527">
            <v>0</v>
          </cell>
        </row>
        <row r="4528">
          <cell r="A4528" t="str">
            <v>320.00.00.900-9000.15</v>
          </cell>
          <cell r="B4528" t="str">
            <v>320</v>
          </cell>
          <cell r="C4528" t="str">
            <v>00</v>
          </cell>
          <cell r="D4528" t="str">
            <v>00</v>
          </cell>
          <cell r="E4528" t="str">
            <v>900</v>
          </cell>
          <cell r="F4528" t="str">
            <v>9000.15</v>
          </cell>
          <cell r="G4528" t="str">
            <v>Operating Transfers Out Police Grants Fund</v>
          </cell>
          <cell r="H4528">
            <v>0</v>
          </cell>
          <cell r="I4528">
            <v>0</v>
          </cell>
          <cell r="J4528">
            <v>0</v>
          </cell>
          <cell r="K4528">
            <v>0</v>
          </cell>
          <cell r="L4528">
            <v>0</v>
          </cell>
          <cell r="M4528">
            <v>0</v>
          </cell>
          <cell r="N4528">
            <v>0</v>
          </cell>
        </row>
        <row r="4529">
          <cell r="A4529" t="str">
            <v>320.11.00.200-5000.01</v>
          </cell>
          <cell r="B4529" t="str">
            <v>320</v>
          </cell>
          <cell r="C4529" t="str">
            <v>11</v>
          </cell>
          <cell r="D4529" t="str">
            <v>00</v>
          </cell>
          <cell r="E4529" t="str">
            <v>200</v>
          </cell>
          <cell r="F4529" t="str">
            <v>5000.01</v>
          </cell>
          <cell r="G4529" t="str">
            <v>Salaries Regular</v>
          </cell>
          <cell r="H4529">
            <v>1608706</v>
          </cell>
          <cell r="I4529">
            <v>0</v>
          </cell>
          <cell r="J4529">
            <v>1608706</v>
          </cell>
          <cell r="K4529">
            <v>0</v>
          </cell>
          <cell r="L4529">
            <v>0</v>
          </cell>
          <cell r="M4529">
            <v>430199.02</v>
          </cell>
          <cell r="N4529">
            <v>1178506.98</v>
          </cell>
        </row>
        <row r="4530">
          <cell r="A4530" t="str">
            <v>320.11.00.200-5000.02</v>
          </cell>
          <cell r="B4530" t="str">
            <v>320</v>
          </cell>
          <cell r="C4530" t="str">
            <v>11</v>
          </cell>
          <cell r="D4530" t="str">
            <v>00</v>
          </cell>
          <cell r="E4530" t="str">
            <v>200</v>
          </cell>
          <cell r="F4530" t="str">
            <v>5000.02</v>
          </cell>
          <cell r="G4530" t="str">
            <v>Salaries Part Time</v>
          </cell>
          <cell r="H4530">
            <v>0</v>
          </cell>
          <cell r="I4530">
            <v>0</v>
          </cell>
          <cell r="J4530">
            <v>0</v>
          </cell>
          <cell r="K4530">
            <v>0</v>
          </cell>
          <cell r="L4530">
            <v>0</v>
          </cell>
          <cell r="M4530">
            <v>0</v>
          </cell>
          <cell r="N4530">
            <v>0</v>
          </cell>
        </row>
        <row r="4531">
          <cell r="A4531" t="str">
            <v>320.11.00.200-5000.03</v>
          </cell>
          <cell r="B4531" t="str">
            <v>320</v>
          </cell>
          <cell r="C4531" t="str">
            <v>11</v>
          </cell>
          <cell r="D4531" t="str">
            <v>00</v>
          </cell>
          <cell r="E4531" t="str">
            <v>200</v>
          </cell>
          <cell r="F4531" t="str">
            <v>5000.03</v>
          </cell>
          <cell r="G4531" t="str">
            <v>Salaries Overtime</v>
          </cell>
          <cell r="H4531">
            <v>188150</v>
          </cell>
          <cell r="I4531">
            <v>0</v>
          </cell>
          <cell r="J4531">
            <v>188150</v>
          </cell>
          <cell r="K4531">
            <v>0</v>
          </cell>
          <cell r="L4531">
            <v>0</v>
          </cell>
          <cell r="M4531">
            <v>57918.93</v>
          </cell>
          <cell r="N4531">
            <v>130231.07</v>
          </cell>
        </row>
        <row r="4532">
          <cell r="A4532" t="str">
            <v>320.11.00.200-5000.04</v>
          </cell>
          <cell r="B4532" t="str">
            <v>320</v>
          </cell>
          <cell r="C4532" t="str">
            <v>11</v>
          </cell>
          <cell r="D4532" t="str">
            <v>00</v>
          </cell>
          <cell r="E4532" t="str">
            <v>200</v>
          </cell>
          <cell r="F4532" t="str">
            <v>5000.04</v>
          </cell>
          <cell r="G4532" t="str">
            <v>Salaries Holiday Pay</v>
          </cell>
          <cell r="H4532">
            <v>0</v>
          </cell>
          <cell r="I4532">
            <v>0</v>
          </cell>
          <cell r="J4532">
            <v>0</v>
          </cell>
          <cell r="K4532">
            <v>0</v>
          </cell>
          <cell r="L4532">
            <v>0</v>
          </cell>
          <cell r="M4532">
            <v>0</v>
          </cell>
          <cell r="N4532">
            <v>0</v>
          </cell>
        </row>
        <row r="4533">
          <cell r="A4533" t="str">
            <v>320.11.00.200-5000.06</v>
          </cell>
          <cell r="B4533" t="str">
            <v>320</v>
          </cell>
          <cell r="C4533" t="str">
            <v>11</v>
          </cell>
          <cell r="D4533" t="str">
            <v>00</v>
          </cell>
          <cell r="E4533" t="str">
            <v>200</v>
          </cell>
          <cell r="F4533" t="str">
            <v>5000.06</v>
          </cell>
          <cell r="G4533" t="str">
            <v>Salaries Out of Class</v>
          </cell>
          <cell r="H4533">
            <v>1000</v>
          </cell>
          <cell r="I4533">
            <v>0</v>
          </cell>
          <cell r="J4533">
            <v>1000</v>
          </cell>
          <cell r="K4533">
            <v>0</v>
          </cell>
          <cell r="L4533">
            <v>0</v>
          </cell>
          <cell r="M4533">
            <v>0</v>
          </cell>
          <cell r="N4533">
            <v>1000</v>
          </cell>
        </row>
        <row r="4534">
          <cell r="A4534" t="str">
            <v>320.11.00.200-5000.08</v>
          </cell>
          <cell r="B4534" t="str">
            <v>320</v>
          </cell>
          <cell r="C4534" t="str">
            <v>11</v>
          </cell>
          <cell r="D4534" t="str">
            <v>00</v>
          </cell>
          <cell r="E4534" t="str">
            <v>200</v>
          </cell>
          <cell r="F4534" t="str">
            <v>5000.08</v>
          </cell>
          <cell r="G4534" t="str">
            <v>Salaries Longevity Pay</v>
          </cell>
          <cell r="H4534">
            <v>25343</v>
          </cell>
          <cell r="I4534">
            <v>0</v>
          </cell>
          <cell r="J4534">
            <v>25343</v>
          </cell>
          <cell r="K4534">
            <v>0</v>
          </cell>
          <cell r="L4534">
            <v>0</v>
          </cell>
          <cell r="M4534">
            <v>7535.7</v>
          </cell>
          <cell r="N4534">
            <v>17807.3</v>
          </cell>
        </row>
        <row r="4535">
          <cell r="A4535" t="str">
            <v>320.11.00.200-5000.10</v>
          </cell>
          <cell r="B4535" t="str">
            <v>320</v>
          </cell>
          <cell r="C4535" t="str">
            <v>11</v>
          </cell>
          <cell r="D4535" t="str">
            <v>00</v>
          </cell>
          <cell r="E4535" t="str">
            <v>200</v>
          </cell>
          <cell r="F4535" t="str">
            <v>5000.10</v>
          </cell>
          <cell r="G4535" t="str">
            <v>Salaries Furloughs</v>
          </cell>
          <cell r="H4535">
            <v>0</v>
          </cell>
          <cell r="I4535">
            <v>0</v>
          </cell>
          <cell r="J4535">
            <v>0</v>
          </cell>
          <cell r="K4535">
            <v>0</v>
          </cell>
          <cell r="L4535">
            <v>0</v>
          </cell>
          <cell r="M4535">
            <v>0</v>
          </cell>
          <cell r="N4535">
            <v>0</v>
          </cell>
        </row>
        <row r="4536">
          <cell r="A4536" t="str">
            <v>320.11.00.200-5000.11</v>
          </cell>
          <cell r="B4536" t="str">
            <v>320</v>
          </cell>
          <cell r="C4536" t="str">
            <v>11</v>
          </cell>
          <cell r="D4536" t="str">
            <v>00</v>
          </cell>
          <cell r="E4536" t="str">
            <v>200</v>
          </cell>
          <cell r="F4536" t="str">
            <v>5000.11</v>
          </cell>
          <cell r="G4536" t="str">
            <v>Salaries Worker's Comp</v>
          </cell>
          <cell r="H4536">
            <v>0</v>
          </cell>
          <cell r="I4536">
            <v>0</v>
          </cell>
          <cell r="J4536">
            <v>0</v>
          </cell>
          <cell r="K4536">
            <v>0</v>
          </cell>
          <cell r="L4536">
            <v>0</v>
          </cell>
          <cell r="M4536">
            <v>4069.79</v>
          </cell>
          <cell r="N4536">
            <v>-4069.79</v>
          </cell>
        </row>
        <row r="4537">
          <cell r="A4537" t="str">
            <v>320.11.00.200-5000.12</v>
          </cell>
          <cell r="B4537" t="str">
            <v>320</v>
          </cell>
          <cell r="C4537" t="str">
            <v>11</v>
          </cell>
          <cell r="D4537" t="str">
            <v>00</v>
          </cell>
          <cell r="E4537" t="str">
            <v>200</v>
          </cell>
          <cell r="F4537" t="str">
            <v>5000.12</v>
          </cell>
          <cell r="G4537" t="str">
            <v>Salaries Compensated Absences</v>
          </cell>
          <cell r="H4537">
            <v>0</v>
          </cell>
          <cell r="I4537">
            <v>0</v>
          </cell>
          <cell r="J4537">
            <v>0</v>
          </cell>
          <cell r="K4537">
            <v>0</v>
          </cell>
          <cell r="L4537">
            <v>0</v>
          </cell>
          <cell r="M4537">
            <v>0</v>
          </cell>
          <cell r="N4537">
            <v>0</v>
          </cell>
        </row>
        <row r="4538">
          <cell r="A4538" t="str">
            <v>320.11.00.200-5000.99</v>
          </cell>
          <cell r="B4538" t="str">
            <v>320</v>
          </cell>
          <cell r="C4538" t="str">
            <v>11</v>
          </cell>
          <cell r="D4538" t="str">
            <v>00</v>
          </cell>
          <cell r="E4538" t="str">
            <v>200</v>
          </cell>
          <cell r="F4538" t="str">
            <v>5000.99</v>
          </cell>
          <cell r="G4538" t="str">
            <v>Salaries New Personnel Requests</v>
          </cell>
          <cell r="H4538">
            <v>180960</v>
          </cell>
          <cell r="I4538">
            <v>0</v>
          </cell>
          <cell r="J4538">
            <v>180960</v>
          </cell>
          <cell r="K4538">
            <v>0</v>
          </cell>
          <cell r="L4538">
            <v>0</v>
          </cell>
          <cell r="M4538">
            <v>0</v>
          </cell>
          <cell r="N4538">
            <v>180960</v>
          </cell>
        </row>
        <row r="4539">
          <cell r="A4539" t="str">
            <v>320.11.00.200-5100.00</v>
          </cell>
          <cell r="B4539" t="str">
            <v>320</v>
          </cell>
          <cell r="C4539" t="str">
            <v>11</v>
          </cell>
          <cell r="D4539" t="str">
            <v>00</v>
          </cell>
          <cell r="E4539" t="str">
            <v>200</v>
          </cell>
          <cell r="F4539" t="str">
            <v>5100.00</v>
          </cell>
          <cell r="G4539" t="str">
            <v>Benefits PERS Pool Liability</v>
          </cell>
          <cell r="H4539">
            <v>190125</v>
          </cell>
          <cell r="I4539">
            <v>0</v>
          </cell>
          <cell r="J4539">
            <v>190125</v>
          </cell>
          <cell r="K4539">
            <v>0</v>
          </cell>
          <cell r="L4539">
            <v>0</v>
          </cell>
          <cell r="M4539">
            <v>70562.789999999994</v>
          </cell>
          <cell r="N4539">
            <v>119562.21</v>
          </cell>
        </row>
        <row r="4540">
          <cell r="A4540" t="str">
            <v>320.11.00.200-5100.01</v>
          </cell>
          <cell r="B4540" t="str">
            <v>320</v>
          </cell>
          <cell r="C4540" t="str">
            <v>11</v>
          </cell>
          <cell r="D4540" t="str">
            <v>00</v>
          </cell>
          <cell r="E4540" t="str">
            <v>200</v>
          </cell>
          <cell r="F4540" t="str">
            <v>5100.01</v>
          </cell>
          <cell r="G4540" t="str">
            <v>Benefits Retirement</v>
          </cell>
          <cell r="H4540">
            <v>200580</v>
          </cell>
          <cell r="I4540">
            <v>0</v>
          </cell>
          <cell r="J4540">
            <v>200580</v>
          </cell>
          <cell r="K4540">
            <v>0</v>
          </cell>
          <cell r="L4540">
            <v>0</v>
          </cell>
          <cell r="M4540">
            <v>62923.94</v>
          </cell>
          <cell r="N4540">
            <v>137656.06</v>
          </cell>
        </row>
        <row r="4541">
          <cell r="A4541" t="str">
            <v>320.11.00.200-5100.02</v>
          </cell>
          <cell r="B4541" t="str">
            <v>320</v>
          </cell>
          <cell r="C4541" t="str">
            <v>11</v>
          </cell>
          <cell r="D4541" t="str">
            <v>00</v>
          </cell>
          <cell r="E4541" t="str">
            <v>200</v>
          </cell>
          <cell r="F4541" t="str">
            <v>5100.02</v>
          </cell>
          <cell r="G4541" t="str">
            <v>Benefits Health Insurance</v>
          </cell>
          <cell r="H4541">
            <v>156610</v>
          </cell>
          <cell r="I4541">
            <v>0</v>
          </cell>
          <cell r="J4541">
            <v>156610</v>
          </cell>
          <cell r="K4541">
            <v>0</v>
          </cell>
          <cell r="L4541">
            <v>0</v>
          </cell>
          <cell r="M4541">
            <v>36079.86</v>
          </cell>
          <cell r="N4541">
            <v>120530.14</v>
          </cell>
        </row>
        <row r="4542">
          <cell r="A4542" t="str">
            <v>320.11.00.200-5100.03</v>
          </cell>
          <cell r="B4542" t="str">
            <v>320</v>
          </cell>
          <cell r="C4542" t="str">
            <v>11</v>
          </cell>
          <cell r="D4542" t="str">
            <v>00</v>
          </cell>
          <cell r="E4542" t="str">
            <v>200</v>
          </cell>
          <cell r="F4542" t="str">
            <v>5100.03</v>
          </cell>
          <cell r="G4542" t="str">
            <v>Benefits Dental Insurance</v>
          </cell>
          <cell r="H4542">
            <v>15460</v>
          </cell>
          <cell r="I4542">
            <v>0</v>
          </cell>
          <cell r="J4542">
            <v>15460</v>
          </cell>
          <cell r="K4542">
            <v>0</v>
          </cell>
          <cell r="L4542">
            <v>0</v>
          </cell>
          <cell r="M4542">
            <v>4191.72</v>
          </cell>
          <cell r="N4542">
            <v>11268.28</v>
          </cell>
        </row>
        <row r="4543">
          <cell r="A4543" t="str">
            <v>320.11.00.200-5100.04</v>
          </cell>
          <cell r="B4543" t="str">
            <v>320</v>
          </cell>
          <cell r="C4543" t="str">
            <v>11</v>
          </cell>
          <cell r="D4543" t="str">
            <v>00</v>
          </cell>
          <cell r="E4543" t="str">
            <v>200</v>
          </cell>
          <cell r="F4543" t="str">
            <v>5100.04</v>
          </cell>
          <cell r="G4543" t="str">
            <v>Benefits Vision Insurance</v>
          </cell>
          <cell r="H4543">
            <v>2050</v>
          </cell>
          <cell r="I4543">
            <v>0</v>
          </cell>
          <cell r="J4543">
            <v>2050</v>
          </cell>
          <cell r="K4543">
            <v>0</v>
          </cell>
          <cell r="L4543">
            <v>0</v>
          </cell>
          <cell r="M4543">
            <v>743.88</v>
          </cell>
          <cell r="N4543">
            <v>1306.1199999999999</v>
          </cell>
        </row>
        <row r="4544">
          <cell r="A4544" t="str">
            <v>320.11.00.200-5100.05</v>
          </cell>
          <cell r="B4544" t="str">
            <v>320</v>
          </cell>
          <cell r="C4544" t="str">
            <v>11</v>
          </cell>
          <cell r="D4544" t="str">
            <v>00</v>
          </cell>
          <cell r="E4544" t="str">
            <v>200</v>
          </cell>
          <cell r="F4544" t="str">
            <v>5100.05</v>
          </cell>
          <cell r="G4544" t="str">
            <v>Benefits Life Insurance</v>
          </cell>
          <cell r="H4544">
            <v>305</v>
          </cell>
          <cell r="I4544">
            <v>0</v>
          </cell>
          <cell r="J4544">
            <v>305</v>
          </cell>
          <cell r="K4544">
            <v>0</v>
          </cell>
          <cell r="L4544">
            <v>0</v>
          </cell>
          <cell r="M4544">
            <v>72.099999999999994</v>
          </cell>
          <cell r="N4544">
            <v>232.9</v>
          </cell>
        </row>
        <row r="4545">
          <cell r="A4545" t="str">
            <v>320.11.00.200-5100.06</v>
          </cell>
          <cell r="B4545" t="str">
            <v>320</v>
          </cell>
          <cell r="C4545" t="str">
            <v>11</v>
          </cell>
          <cell r="D4545" t="str">
            <v>00</v>
          </cell>
          <cell r="E4545" t="str">
            <v>200</v>
          </cell>
          <cell r="F4545" t="str">
            <v>5100.06</v>
          </cell>
          <cell r="G4545" t="str">
            <v>Benefits Worker's Comp</v>
          </cell>
          <cell r="H4545">
            <v>42210</v>
          </cell>
          <cell r="I4545">
            <v>0</v>
          </cell>
          <cell r="J4545">
            <v>42210</v>
          </cell>
          <cell r="K4545">
            <v>0</v>
          </cell>
          <cell r="L4545">
            <v>0</v>
          </cell>
          <cell r="M4545">
            <v>0</v>
          </cell>
          <cell r="N4545">
            <v>42210</v>
          </cell>
        </row>
        <row r="4546">
          <cell r="A4546" t="str">
            <v>320.11.00.200-5100.07</v>
          </cell>
          <cell r="B4546" t="str">
            <v>320</v>
          </cell>
          <cell r="C4546" t="str">
            <v>11</v>
          </cell>
          <cell r="D4546" t="str">
            <v>00</v>
          </cell>
          <cell r="E4546" t="str">
            <v>200</v>
          </cell>
          <cell r="F4546" t="str">
            <v>5100.07</v>
          </cell>
          <cell r="G4546" t="str">
            <v>Benefits Long Term Disability</v>
          </cell>
          <cell r="H4546">
            <v>70</v>
          </cell>
          <cell r="I4546">
            <v>0</v>
          </cell>
          <cell r="J4546">
            <v>70</v>
          </cell>
          <cell r="K4546">
            <v>0</v>
          </cell>
          <cell r="L4546">
            <v>0</v>
          </cell>
          <cell r="M4546">
            <v>15.96</v>
          </cell>
          <cell r="N4546">
            <v>54.04</v>
          </cell>
        </row>
        <row r="4547">
          <cell r="A4547" t="str">
            <v>320.11.00.200-5100.08</v>
          </cell>
          <cell r="B4547" t="str">
            <v>320</v>
          </cell>
          <cell r="C4547" t="str">
            <v>11</v>
          </cell>
          <cell r="D4547" t="str">
            <v>00</v>
          </cell>
          <cell r="E4547" t="str">
            <v>200</v>
          </cell>
          <cell r="F4547" t="str">
            <v>5100.08</v>
          </cell>
          <cell r="G4547" t="str">
            <v>Benefits Deferred Compensation</v>
          </cell>
          <cell r="H4547">
            <v>0</v>
          </cell>
          <cell r="I4547">
            <v>0</v>
          </cell>
          <cell r="J4547">
            <v>0</v>
          </cell>
          <cell r="K4547">
            <v>0</v>
          </cell>
          <cell r="L4547">
            <v>0</v>
          </cell>
          <cell r="M4547">
            <v>3209.92</v>
          </cell>
          <cell r="N4547">
            <v>-3209.92</v>
          </cell>
        </row>
        <row r="4548">
          <cell r="A4548" t="str">
            <v>320.11.00.200-5100.09</v>
          </cell>
          <cell r="B4548" t="str">
            <v>320</v>
          </cell>
          <cell r="C4548" t="str">
            <v>11</v>
          </cell>
          <cell r="D4548" t="str">
            <v>00</v>
          </cell>
          <cell r="E4548" t="str">
            <v>200</v>
          </cell>
          <cell r="F4548" t="str">
            <v>5100.09</v>
          </cell>
          <cell r="G4548" t="str">
            <v>Benefits Unemployment Insurance</v>
          </cell>
          <cell r="H4548">
            <v>0</v>
          </cell>
          <cell r="I4548">
            <v>0</v>
          </cell>
          <cell r="J4548">
            <v>0</v>
          </cell>
          <cell r="K4548">
            <v>0</v>
          </cell>
          <cell r="L4548">
            <v>0</v>
          </cell>
          <cell r="M4548">
            <v>0</v>
          </cell>
          <cell r="N4548">
            <v>0</v>
          </cell>
        </row>
        <row r="4549">
          <cell r="A4549" t="str">
            <v>320.11.00.200-5100.10</v>
          </cell>
          <cell r="B4549" t="str">
            <v>320</v>
          </cell>
          <cell r="C4549" t="str">
            <v>11</v>
          </cell>
          <cell r="D4549" t="str">
            <v>00</v>
          </cell>
          <cell r="E4549" t="str">
            <v>200</v>
          </cell>
          <cell r="F4549" t="str">
            <v>5100.10</v>
          </cell>
          <cell r="G4549" t="str">
            <v>Benefits Uniform Allowance</v>
          </cell>
          <cell r="H4549">
            <v>13000</v>
          </cell>
          <cell r="I4549">
            <v>0</v>
          </cell>
          <cell r="J4549">
            <v>13000</v>
          </cell>
          <cell r="K4549">
            <v>0</v>
          </cell>
          <cell r="L4549">
            <v>0</v>
          </cell>
          <cell r="M4549">
            <v>0</v>
          </cell>
          <cell r="N4549">
            <v>13000</v>
          </cell>
        </row>
        <row r="4550">
          <cell r="A4550" t="str">
            <v>320.11.00.200-5100.11</v>
          </cell>
          <cell r="B4550" t="str">
            <v>320</v>
          </cell>
          <cell r="C4550" t="str">
            <v>11</v>
          </cell>
          <cell r="D4550" t="str">
            <v>00</v>
          </cell>
          <cell r="E4550" t="str">
            <v>200</v>
          </cell>
          <cell r="F4550" t="str">
            <v>5100.11</v>
          </cell>
          <cell r="G4550" t="str">
            <v>Benefits Medicare</v>
          </cell>
          <cell r="H4550">
            <v>25795</v>
          </cell>
          <cell r="I4550">
            <v>0</v>
          </cell>
          <cell r="J4550">
            <v>25795</v>
          </cell>
          <cell r="K4550">
            <v>0</v>
          </cell>
          <cell r="L4550">
            <v>0</v>
          </cell>
          <cell r="M4550">
            <v>7233.27</v>
          </cell>
          <cell r="N4550">
            <v>18561.73</v>
          </cell>
        </row>
        <row r="4551">
          <cell r="A4551" t="str">
            <v>320.11.00.200-5100.12</v>
          </cell>
          <cell r="B4551" t="str">
            <v>320</v>
          </cell>
          <cell r="C4551" t="str">
            <v>11</v>
          </cell>
          <cell r="D4551" t="str">
            <v>00</v>
          </cell>
          <cell r="E4551" t="str">
            <v>200</v>
          </cell>
          <cell r="F4551" t="str">
            <v>5100.12</v>
          </cell>
          <cell r="G4551" t="str">
            <v>Benefits Annual Physical Exam</v>
          </cell>
          <cell r="H4551">
            <v>0</v>
          </cell>
          <cell r="I4551">
            <v>0</v>
          </cell>
          <cell r="J4551">
            <v>0</v>
          </cell>
          <cell r="K4551">
            <v>0</v>
          </cell>
          <cell r="L4551">
            <v>0</v>
          </cell>
          <cell r="M4551">
            <v>0</v>
          </cell>
          <cell r="N4551">
            <v>0</v>
          </cell>
        </row>
        <row r="4552">
          <cell r="A4552" t="str">
            <v>320.11.00.200-5100.13</v>
          </cell>
          <cell r="B4552" t="str">
            <v>320</v>
          </cell>
          <cell r="C4552" t="str">
            <v>11</v>
          </cell>
          <cell r="D4552" t="str">
            <v>00</v>
          </cell>
          <cell r="E4552" t="str">
            <v>200</v>
          </cell>
          <cell r="F4552" t="str">
            <v>5100.13</v>
          </cell>
          <cell r="G4552" t="str">
            <v>Benefits Employee Assistance Program</v>
          </cell>
          <cell r="H4552">
            <v>0</v>
          </cell>
          <cell r="I4552">
            <v>0</v>
          </cell>
          <cell r="J4552">
            <v>0</v>
          </cell>
          <cell r="K4552">
            <v>0</v>
          </cell>
          <cell r="L4552">
            <v>0</v>
          </cell>
          <cell r="M4552">
            <v>0</v>
          </cell>
          <cell r="N4552">
            <v>0</v>
          </cell>
        </row>
        <row r="4553">
          <cell r="A4553" t="str">
            <v>320.11.00.200-5100.14</v>
          </cell>
          <cell r="B4553" t="str">
            <v>320</v>
          </cell>
          <cell r="C4553" t="str">
            <v>11</v>
          </cell>
          <cell r="D4553" t="str">
            <v>00</v>
          </cell>
          <cell r="E4553" t="str">
            <v>200</v>
          </cell>
          <cell r="F4553" t="str">
            <v>5100.14</v>
          </cell>
          <cell r="G4553" t="str">
            <v>Benefits PPE</v>
          </cell>
          <cell r="H4553">
            <v>0</v>
          </cell>
          <cell r="I4553">
            <v>0</v>
          </cell>
          <cell r="J4553">
            <v>0</v>
          </cell>
          <cell r="K4553">
            <v>0</v>
          </cell>
          <cell r="L4553">
            <v>0</v>
          </cell>
          <cell r="M4553">
            <v>0</v>
          </cell>
          <cell r="N4553">
            <v>0</v>
          </cell>
        </row>
        <row r="4554">
          <cell r="A4554" t="str">
            <v>320.11.00.200-5100.15</v>
          </cell>
          <cell r="B4554" t="str">
            <v>320</v>
          </cell>
          <cell r="C4554" t="str">
            <v>11</v>
          </cell>
          <cell r="D4554" t="str">
            <v>00</v>
          </cell>
          <cell r="E4554" t="str">
            <v>200</v>
          </cell>
          <cell r="F4554" t="str">
            <v>5100.15</v>
          </cell>
          <cell r="G4554" t="str">
            <v>Benefits Cell Phone Allowance</v>
          </cell>
          <cell r="H4554">
            <v>1085</v>
          </cell>
          <cell r="I4554">
            <v>0</v>
          </cell>
          <cell r="J4554">
            <v>1085</v>
          </cell>
          <cell r="K4554">
            <v>0</v>
          </cell>
          <cell r="L4554">
            <v>0</v>
          </cell>
          <cell r="M4554">
            <v>540</v>
          </cell>
          <cell r="N4554">
            <v>545</v>
          </cell>
        </row>
        <row r="4555">
          <cell r="A4555" t="str">
            <v>320.11.00.200-6200.02</v>
          </cell>
          <cell r="B4555" t="str">
            <v>320</v>
          </cell>
          <cell r="C4555" t="str">
            <v>11</v>
          </cell>
          <cell r="D4555" t="str">
            <v>00</v>
          </cell>
          <cell r="E4555" t="str">
            <v>200</v>
          </cell>
          <cell r="F4555" t="str">
            <v>6200.02</v>
          </cell>
          <cell r="G4555" t="str">
            <v>Supplies Special Department</v>
          </cell>
          <cell r="H4555">
            <v>0</v>
          </cell>
          <cell r="I4555">
            <v>0</v>
          </cell>
          <cell r="J4555">
            <v>0</v>
          </cell>
          <cell r="K4555">
            <v>0</v>
          </cell>
          <cell r="L4555">
            <v>0</v>
          </cell>
          <cell r="M4555">
            <v>0</v>
          </cell>
          <cell r="N4555">
            <v>0</v>
          </cell>
        </row>
        <row r="4556">
          <cell r="A4556" t="str">
            <v>320.11.00.200-6200.09</v>
          </cell>
          <cell r="B4556" t="str">
            <v>320</v>
          </cell>
          <cell r="C4556" t="str">
            <v>11</v>
          </cell>
          <cell r="D4556" t="str">
            <v>00</v>
          </cell>
          <cell r="E4556" t="str">
            <v>200</v>
          </cell>
          <cell r="F4556" t="str">
            <v>6200.09</v>
          </cell>
          <cell r="G4556" t="str">
            <v>Supplies Data Processing</v>
          </cell>
          <cell r="H4556">
            <v>0</v>
          </cell>
          <cell r="I4556">
            <v>0</v>
          </cell>
          <cell r="J4556">
            <v>0</v>
          </cell>
          <cell r="K4556">
            <v>0</v>
          </cell>
          <cell r="L4556">
            <v>0</v>
          </cell>
          <cell r="M4556">
            <v>0</v>
          </cell>
          <cell r="N4556">
            <v>0</v>
          </cell>
        </row>
        <row r="4557">
          <cell r="A4557" t="str">
            <v>320.11.00.200-6600.04</v>
          </cell>
          <cell r="B4557" t="str">
            <v>320</v>
          </cell>
          <cell r="C4557" t="str">
            <v>11</v>
          </cell>
          <cell r="D4557" t="str">
            <v>00</v>
          </cell>
          <cell r="E4557" t="str">
            <v>200</v>
          </cell>
          <cell r="F4557" t="str">
            <v>6600.04</v>
          </cell>
          <cell r="G4557" t="str">
            <v>Administrative Expenses Training/Conferences</v>
          </cell>
          <cell r="H4557">
            <v>0</v>
          </cell>
          <cell r="I4557">
            <v>0</v>
          </cell>
          <cell r="J4557">
            <v>0</v>
          </cell>
          <cell r="K4557">
            <v>0</v>
          </cell>
          <cell r="L4557">
            <v>0</v>
          </cell>
          <cell r="M4557">
            <v>0</v>
          </cell>
          <cell r="N4557">
            <v>0</v>
          </cell>
        </row>
        <row r="4558">
          <cell r="A4558" t="str">
            <v>320.11.00.200-6600.07</v>
          </cell>
          <cell r="B4558" t="str">
            <v>320</v>
          </cell>
          <cell r="C4558" t="str">
            <v>11</v>
          </cell>
          <cell r="D4558" t="str">
            <v>00</v>
          </cell>
          <cell r="E4558" t="str">
            <v>200</v>
          </cell>
          <cell r="F4558" t="str">
            <v>6600.07</v>
          </cell>
          <cell r="G4558" t="str">
            <v>Administrative Expenses Employee Recruitment</v>
          </cell>
          <cell r="H4558">
            <v>0</v>
          </cell>
          <cell r="I4558">
            <v>0</v>
          </cell>
          <cell r="J4558">
            <v>0</v>
          </cell>
          <cell r="K4558">
            <v>0</v>
          </cell>
          <cell r="L4558">
            <v>0</v>
          </cell>
          <cell r="M4558">
            <v>0</v>
          </cell>
          <cell r="N4558">
            <v>0</v>
          </cell>
        </row>
        <row r="4559">
          <cell r="A4559" t="str">
            <v>320.11.00.200-6600.26</v>
          </cell>
          <cell r="B4559" t="str">
            <v>320</v>
          </cell>
          <cell r="C4559" t="str">
            <v>11</v>
          </cell>
          <cell r="D4559" t="str">
            <v>00</v>
          </cell>
          <cell r="E4559" t="str">
            <v>200</v>
          </cell>
          <cell r="F4559" t="str">
            <v>6600.26</v>
          </cell>
          <cell r="G4559" t="str">
            <v>Administrative Expenses Support Services-IT</v>
          </cell>
          <cell r="H4559">
            <v>0</v>
          </cell>
          <cell r="I4559">
            <v>0</v>
          </cell>
          <cell r="J4559">
            <v>0</v>
          </cell>
          <cell r="K4559">
            <v>0</v>
          </cell>
          <cell r="L4559">
            <v>0</v>
          </cell>
          <cell r="M4559">
            <v>0</v>
          </cell>
          <cell r="N4559">
            <v>0</v>
          </cell>
        </row>
        <row r="4560">
          <cell r="A4560" t="str">
            <v>320.11.00.200-6600.36</v>
          </cell>
          <cell r="B4560" t="str">
            <v>320</v>
          </cell>
          <cell r="C4560" t="str">
            <v>11</v>
          </cell>
          <cell r="D4560" t="str">
            <v>00</v>
          </cell>
          <cell r="E4560" t="str">
            <v>200</v>
          </cell>
          <cell r="F4560" t="str">
            <v>6600.36</v>
          </cell>
          <cell r="G4560" t="str">
            <v>Administrative Expenses IT Fund Contribution</v>
          </cell>
          <cell r="H4560">
            <v>37010</v>
          </cell>
          <cell r="I4560">
            <v>0</v>
          </cell>
          <cell r="J4560">
            <v>37010</v>
          </cell>
          <cell r="K4560">
            <v>0</v>
          </cell>
          <cell r="L4560">
            <v>0</v>
          </cell>
          <cell r="M4560">
            <v>0</v>
          </cell>
          <cell r="N4560">
            <v>37010</v>
          </cell>
        </row>
        <row r="4561">
          <cell r="A4561" t="str">
            <v>320.11.00.210-5000.01</v>
          </cell>
          <cell r="B4561" t="str">
            <v>320</v>
          </cell>
          <cell r="C4561" t="str">
            <v>11</v>
          </cell>
          <cell r="D4561" t="str">
            <v>00</v>
          </cell>
          <cell r="E4561" t="str">
            <v>210</v>
          </cell>
          <cell r="F4561" t="str">
            <v>5000.01</v>
          </cell>
          <cell r="G4561" t="str">
            <v>Salaries Regular</v>
          </cell>
          <cell r="H4561">
            <v>528205</v>
          </cell>
          <cell r="I4561">
            <v>0</v>
          </cell>
          <cell r="J4561">
            <v>528205</v>
          </cell>
          <cell r="K4561">
            <v>0</v>
          </cell>
          <cell r="L4561">
            <v>0</v>
          </cell>
          <cell r="M4561">
            <v>147148.39000000001</v>
          </cell>
          <cell r="N4561">
            <v>381056.61</v>
          </cell>
        </row>
        <row r="4562">
          <cell r="A4562" t="str">
            <v>320.11.00.210-5000.03</v>
          </cell>
          <cell r="B4562" t="str">
            <v>320</v>
          </cell>
          <cell r="C4562" t="str">
            <v>11</v>
          </cell>
          <cell r="D4562" t="str">
            <v>00</v>
          </cell>
          <cell r="E4562" t="str">
            <v>210</v>
          </cell>
          <cell r="F4562" t="str">
            <v>5000.03</v>
          </cell>
          <cell r="G4562" t="str">
            <v>Salaries Overtime</v>
          </cell>
          <cell r="H4562">
            <v>99370</v>
          </cell>
          <cell r="I4562">
            <v>0</v>
          </cell>
          <cell r="J4562">
            <v>99370</v>
          </cell>
          <cell r="K4562">
            <v>0</v>
          </cell>
          <cell r="L4562">
            <v>0</v>
          </cell>
          <cell r="M4562">
            <v>20815.29</v>
          </cell>
          <cell r="N4562">
            <v>78554.710000000006</v>
          </cell>
        </row>
        <row r="4563">
          <cell r="A4563" t="str">
            <v>320.11.00.210-5000.04</v>
          </cell>
          <cell r="B4563" t="str">
            <v>320</v>
          </cell>
          <cell r="C4563" t="str">
            <v>11</v>
          </cell>
          <cell r="D4563" t="str">
            <v>00</v>
          </cell>
          <cell r="E4563" t="str">
            <v>210</v>
          </cell>
          <cell r="F4563" t="str">
            <v>5000.04</v>
          </cell>
          <cell r="G4563" t="str">
            <v>Salaries Holiday Pay</v>
          </cell>
          <cell r="H4563">
            <v>0</v>
          </cell>
          <cell r="I4563">
            <v>0</v>
          </cell>
          <cell r="J4563">
            <v>0</v>
          </cell>
          <cell r="K4563">
            <v>0</v>
          </cell>
          <cell r="L4563">
            <v>0</v>
          </cell>
          <cell r="M4563">
            <v>0</v>
          </cell>
          <cell r="N4563">
            <v>0</v>
          </cell>
        </row>
        <row r="4564">
          <cell r="A4564" t="str">
            <v>320.11.00.210-5000.06</v>
          </cell>
          <cell r="B4564" t="str">
            <v>320</v>
          </cell>
          <cell r="C4564" t="str">
            <v>11</v>
          </cell>
          <cell r="D4564" t="str">
            <v>00</v>
          </cell>
          <cell r="E4564" t="str">
            <v>210</v>
          </cell>
          <cell r="F4564" t="str">
            <v>5000.06</v>
          </cell>
          <cell r="G4564" t="str">
            <v>Salaries Out of Class</v>
          </cell>
          <cell r="H4564">
            <v>0</v>
          </cell>
          <cell r="I4564">
            <v>0</v>
          </cell>
          <cell r="J4564">
            <v>0</v>
          </cell>
          <cell r="K4564">
            <v>0</v>
          </cell>
          <cell r="L4564">
            <v>0</v>
          </cell>
          <cell r="M4564">
            <v>0</v>
          </cell>
          <cell r="N4564">
            <v>0</v>
          </cell>
        </row>
        <row r="4565">
          <cell r="A4565" t="str">
            <v>320.11.00.210-5000.08</v>
          </cell>
          <cell r="B4565" t="str">
            <v>320</v>
          </cell>
          <cell r="C4565" t="str">
            <v>11</v>
          </cell>
          <cell r="D4565" t="str">
            <v>00</v>
          </cell>
          <cell r="E4565" t="str">
            <v>210</v>
          </cell>
          <cell r="F4565" t="str">
            <v>5000.08</v>
          </cell>
          <cell r="G4565" t="str">
            <v>Salaries Longevity Pay</v>
          </cell>
          <cell r="H4565">
            <v>9620</v>
          </cell>
          <cell r="I4565">
            <v>0</v>
          </cell>
          <cell r="J4565">
            <v>9620</v>
          </cell>
          <cell r="K4565">
            <v>0</v>
          </cell>
          <cell r="L4565">
            <v>0</v>
          </cell>
          <cell r="M4565">
            <v>2909.28</v>
          </cell>
          <cell r="N4565">
            <v>6710.72</v>
          </cell>
        </row>
        <row r="4566">
          <cell r="A4566" t="str">
            <v>320.11.00.210-5000.10</v>
          </cell>
          <cell r="B4566" t="str">
            <v>320</v>
          </cell>
          <cell r="C4566" t="str">
            <v>11</v>
          </cell>
          <cell r="D4566" t="str">
            <v>00</v>
          </cell>
          <cell r="E4566" t="str">
            <v>210</v>
          </cell>
          <cell r="F4566" t="str">
            <v>5000.10</v>
          </cell>
          <cell r="G4566" t="str">
            <v>Salaries Furloughs</v>
          </cell>
          <cell r="H4566">
            <v>0</v>
          </cell>
          <cell r="I4566">
            <v>0</v>
          </cell>
          <cell r="J4566">
            <v>0</v>
          </cell>
          <cell r="K4566">
            <v>0</v>
          </cell>
          <cell r="L4566">
            <v>0</v>
          </cell>
          <cell r="M4566">
            <v>0</v>
          </cell>
          <cell r="N4566">
            <v>0</v>
          </cell>
        </row>
        <row r="4567">
          <cell r="A4567" t="str">
            <v>320.11.00.210-5000.11</v>
          </cell>
          <cell r="B4567" t="str">
            <v>320</v>
          </cell>
          <cell r="C4567" t="str">
            <v>11</v>
          </cell>
          <cell r="D4567" t="str">
            <v>00</v>
          </cell>
          <cell r="E4567" t="str">
            <v>210</v>
          </cell>
          <cell r="F4567" t="str">
            <v>5000.11</v>
          </cell>
          <cell r="G4567" t="str">
            <v>Salaries Worker's Comp</v>
          </cell>
          <cell r="H4567">
            <v>0</v>
          </cell>
          <cell r="I4567">
            <v>0</v>
          </cell>
          <cell r="J4567">
            <v>0</v>
          </cell>
          <cell r="K4567">
            <v>0</v>
          </cell>
          <cell r="L4567">
            <v>0</v>
          </cell>
          <cell r="M4567">
            <v>7459.72</v>
          </cell>
          <cell r="N4567">
            <v>-7459.72</v>
          </cell>
        </row>
        <row r="4568">
          <cell r="A4568" t="str">
            <v>320.11.00.210-5000.12</v>
          </cell>
          <cell r="B4568" t="str">
            <v>320</v>
          </cell>
          <cell r="C4568" t="str">
            <v>11</v>
          </cell>
          <cell r="D4568" t="str">
            <v>00</v>
          </cell>
          <cell r="E4568" t="str">
            <v>210</v>
          </cell>
          <cell r="F4568" t="str">
            <v>5000.12</v>
          </cell>
          <cell r="G4568" t="str">
            <v>Salaries Compensated Absences</v>
          </cell>
          <cell r="H4568">
            <v>0</v>
          </cell>
          <cell r="I4568">
            <v>0</v>
          </cell>
          <cell r="J4568">
            <v>0</v>
          </cell>
          <cell r="K4568">
            <v>0</v>
          </cell>
          <cell r="L4568">
            <v>0</v>
          </cell>
          <cell r="M4568">
            <v>0</v>
          </cell>
          <cell r="N4568">
            <v>0</v>
          </cell>
        </row>
        <row r="4569">
          <cell r="A4569" t="str">
            <v>320.11.00.210-5000.99</v>
          </cell>
          <cell r="B4569" t="str">
            <v>320</v>
          </cell>
          <cell r="C4569" t="str">
            <v>11</v>
          </cell>
          <cell r="D4569" t="str">
            <v>00</v>
          </cell>
          <cell r="E4569" t="str">
            <v>210</v>
          </cell>
          <cell r="F4569" t="str">
            <v>5000.99</v>
          </cell>
          <cell r="G4569" t="str">
            <v>Salaries New Personnel Requests</v>
          </cell>
          <cell r="H4569">
            <v>0</v>
          </cell>
          <cell r="I4569">
            <v>0</v>
          </cell>
          <cell r="J4569">
            <v>0</v>
          </cell>
          <cell r="K4569">
            <v>0</v>
          </cell>
          <cell r="L4569">
            <v>0</v>
          </cell>
          <cell r="M4569">
            <v>0</v>
          </cell>
          <cell r="N4569">
            <v>0</v>
          </cell>
        </row>
        <row r="4570">
          <cell r="A4570" t="str">
            <v>320.11.00.210-5100.00</v>
          </cell>
          <cell r="B4570" t="str">
            <v>320</v>
          </cell>
          <cell r="C4570" t="str">
            <v>11</v>
          </cell>
          <cell r="D4570" t="str">
            <v>00</v>
          </cell>
          <cell r="E4570" t="str">
            <v>210</v>
          </cell>
          <cell r="F4570" t="str">
            <v>5100.00</v>
          </cell>
          <cell r="G4570" t="str">
            <v>Benefits PERS Pool Liability</v>
          </cell>
          <cell r="H4570">
            <v>172665</v>
          </cell>
          <cell r="I4570">
            <v>0</v>
          </cell>
          <cell r="J4570">
            <v>172665</v>
          </cell>
          <cell r="K4570">
            <v>0</v>
          </cell>
          <cell r="L4570">
            <v>0</v>
          </cell>
          <cell r="M4570">
            <v>48801.19</v>
          </cell>
          <cell r="N4570">
            <v>123863.81</v>
          </cell>
        </row>
        <row r="4571">
          <cell r="A4571" t="str">
            <v>320.11.00.210-5100.01</v>
          </cell>
          <cell r="B4571" t="str">
            <v>320</v>
          </cell>
          <cell r="C4571" t="str">
            <v>11</v>
          </cell>
          <cell r="D4571" t="str">
            <v>00</v>
          </cell>
          <cell r="E4571" t="str">
            <v>210</v>
          </cell>
          <cell r="F4571" t="str">
            <v>5100.01</v>
          </cell>
          <cell r="G4571" t="str">
            <v>Benefits Retirement</v>
          </cell>
          <cell r="H4571">
            <v>72185</v>
          </cell>
          <cell r="I4571">
            <v>0</v>
          </cell>
          <cell r="J4571">
            <v>72185</v>
          </cell>
          <cell r="K4571">
            <v>0</v>
          </cell>
          <cell r="L4571">
            <v>0</v>
          </cell>
          <cell r="M4571">
            <v>22666.14</v>
          </cell>
          <cell r="N4571">
            <v>49518.86</v>
          </cell>
        </row>
        <row r="4572">
          <cell r="A4572" t="str">
            <v>320.11.00.210-5100.02</v>
          </cell>
          <cell r="B4572" t="str">
            <v>320</v>
          </cell>
          <cell r="C4572" t="str">
            <v>11</v>
          </cell>
          <cell r="D4572" t="str">
            <v>00</v>
          </cell>
          <cell r="E4572" t="str">
            <v>210</v>
          </cell>
          <cell r="F4572" t="str">
            <v>5100.02</v>
          </cell>
          <cell r="G4572" t="str">
            <v>Benefits Health Insurance</v>
          </cell>
          <cell r="H4572">
            <v>69120</v>
          </cell>
          <cell r="I4572">
            <v>0</v>
          </cell>
          <cell r="J4572">
            <v>69120</v>
          </cell>
          <cell r="K4572">
            <v>0</v>
          </cell>
          <cell r="L4572">
            <v>0</v>
          </cell>
          <cell r="M4572">
            <v>20241.560000000001</v>
          </cell>
          <cell r="N4572">
            <v>48878.44</v>
          </cell>
        </row>
        <row r="4573">
          <cell r="A4573" t="str">
            <v>320.11.00.210-5100.03</v>
          </cell>
          <cell r="B4573" t="str">
            <v>320</v>
          </cell>
          <cell r="C4573" t="str">
            <v>11</v>
          </cell>
          <cell r="D4573" t="str">
            <v>00</v>
          </cell>
          <cell r="E4573" t="str">
            <v>210</v>
          </cell>
          <cell r="F4573" t="str">
            <v>5100.03</v>
          </cell>
          <cell r="G4573" t="str">
            <v>Benefits Dental Insurance</v>
          </cell>
          <cell r="H4573">
            <v>5515</v>
          </cell>
          <cell r="I4573">
            <v>0</v>
          </cell>
          <cell r="J4573">
            <v>5515</v>
          </cell>
          <cell r="K4573">
            <v>0</v>
          </cell>
          <cell r="L4573">
            <v>0</v>
          </cell>
          <cell r="M4573">
            <v>1299.73</v>
          </cell>
          <cell r="N4573">
            <v>4215.2700000000004</v>
          </cell>
        </row>
        <row r="4574">
          <cell r="A4574" t="str">
            <v>320.11.00.210-5100.04</v>
          </cell>
          <cell r="B4574" t="str">
            <v>320</v>
          </cell>
          <cell r="C4574" t="str">
            <v>11</v>
          </cell>
          <cell r="D4574" t="str">
            <v>00</v>
          </cell>
          <cell r="E4574" t="str">
            <v>210</v>
          </cell>
          <cell r="F4574" t="str">
            <v>5100.04</v>
          </cell>
          <cell r="G4574" t="str">
            <v>Benefits Vision Insurance</v>
          </cell>
          <cell r="H4574">
            <v>720</v>
          </cell>
          <cell r="I4574">
            <v>0</v>
          </cell>
          <cell r="J4574">
            <v>720</v>
          </cell>
          <cell r="K4574">
            <v>0</v>
          </cell>
          <cell r="L4574">
            <v>0</v>
          </cell>
          <cell r="M4574">
            <v>228.62</v>
          </cell>
          <cell r="N4574">
            <v>491.38</v>
          </cell>
        </row>
        <row r="4575">
          <cell r="A4575" t="str">
            <v>320.11.00.210-5100.05</v>
          </cell>
          <cell r="B4575" t="str">
            <v>320</v>
          </cell>
          <cell r="C4575" t="str">
            <v>11</v>
          </cell>
          <cell r="D4575" t="str">
            <v>00</v>
          </cell>
          <cell r="E4575" t="str">
            <v>210</v>
          </cell>
          <cell r="F4575" t="str">
            <v>5100.05</v>
          </cell>
          <cell r="G4575" t="str">
            <v>Benefits Life Insurance</v>
          </cell>
          <cell r="H4575">
            <v>100</v>
          </cell>
          <cell r="I4575">
            <v>0</v>
          </cell>
          <cell r="J4575">
            <v>100</v>
          </cell>
          <cell r="K4575">
            <v>0</v>
          </cell>
          <cell r="L4575">
            <v>0</v>
          </cell>
          <cell r="M4575">
            <v>22.36</v>
          </cell>
          <cell r="N4575">
            <v>77.64</v>
          </cell>
        </row>
        <row r="4576">
          <cell r="A4576" t="str">
            <v>320.11.00.210-5100.06</v>
          </cell>
          <cell r="B4576" t="str">
            <v>320</v>
          </cell>
          <cell r="C4576" t="str">
            <v>11</v>
          </cell>
          <cell r="D4576" t="str">
            <v>00</v>
          </cell>
          <cell r="E4576" t="str">
            <v>210</v>
          </cell>
          <cell r="F4576" t="str">
            <v>5100.06</v>
          </cell>
          <cell r="G4576" t="str">
            <v>Benefits Worker's Comp</v>
          </cell>
          <cell r="H4576">
            <v>23600</v>
          </cell>
          <cell r="I4576">
            <v>0</v>
          </cell>
          <cell r="J4576">
            <v>23600</v>
          </cell>
          <cell r="K4576">
            <v>0</v>
          </cell>
          <cell r="L4576">
            <v>0</v>
          </cell>
          <cell r="M4576">
            <v>0</v>
          </cell>
          <cell r="N4576">
            <v>23600</v>
          </cell>
        </row>
        <row r="4577">
          <cell r="A4577" t="str">
            <v>320.11.00.210-5100.07</v>
          </cell>
          <cell r="B4577" t="str">
            <v>320</v>
          </cell>
          <cell r="C4577" t="str">
            <v>11</v>
          </cell>
          <cell r="D4577" t="str">
            <v>00</v>
          </cell>
          <cell r="E4577" t="str">
            <v>210</v>
          </cell>
          <cell r="F4577" t="str">
            <v>5100.07</v>
          </cell>
          <cell r="G4577" t="str">
            <v>Benefits Long Term Disability</v>
          </cell>
          <cell r="H4577">
            <v>30</v>
          </cell>
          <cell r="I4577">
            <v>0</v>
          </cell>
          <cell r="J4577">
            <v>30</v>
          </cell>
          <cell r="K4577">
            <v>0</v>
          </cell>
          <cell r="L4577">
            <v>0</v>
          </cell>
          <cell r="M4577">
            <v>4.9400000000000004</v>
          </cell>
          <cell r="N4577">
            <v>25.06</v>
          </cell>
        </row>
        <row r="4578">
          <cell r="A4578" t="str">
            <v>320.11.00.210-5100.08</v>
          </cell>
          <cell r="B4578" t="str">
            <v>320</v>
          </cell>
          <cell r="C4578" t="str">
            <v>11</v>
          </cell>
          <cell r="D4578" t="str">
            <v>00</v>
          </cell>
          <cell r="E4578" t="str">
            <v>210</v>
          </cell>
          <cell r="F4578" t="str">
            <v>5100.08</v>
          </cell>
          <cell r="G4578" t="str">
            <v>Benefits Deferred Compensation</v>
          </cell>
          <cell r="H4578">
            <v>0</v>
          </cell>
          <cell r="I4578">
            <v>0</v>
          </cell>
          <cell r="J4578">
            <v>0</v>
          </cell>
          <cell r="K4578">
            <v>0</v>
          </cell>
          <cell r="L4578">
            <v>0</v>
          </cell>
          <cell r="M4578">
            <v>1398.14</v>
          </cell>
          <cell r="N4578">
            <v>-1398.14</v>
          </cell>
        </row>
        <row r="4579">
          <cell r="A4579" t="str">
            <v>320.11.00.210-5100.09</v>
          </cell>
          <cell r="B4579" t="str">
            <v>320</v>
          </cell>
          <cell r="C4579" t="str">
            <v>11</v>
          </cell>
          <cell r="D4579" t="str">
            <v>00</v>
          </cell>
          <cell r="E4579" t="str">
            <v>210</v>
          </cell>
          <cell r="F4579" t="str">
            <v>5100.09</v>
          </cell>
          <cell r="G4579" t="str">
            <v>Benefits Unemployment Insurance</v>
          </cell>
          <cell r="H4579">
            <v>0</v>
          </cell>
          <cell r="I4579">
            <v>0</v>
          </cell>
          <cell r="J4579">
            <v>0</v>
          </cell>
          <cell r="K4579">
            <v>0</v>
          </cell>
          <cell r="L4579">
            <v>0</v>
          </cell>
          <cell r="M4579">
            <v>0</v>
          </cell>
          <cell r="N4579">
            <v>0</v>
          </cell>
        </row>
        <row r="4580">
          <cell r="A4580" t="str">
            <v>320.11.00.210-5100.10</v>
          </cell>
          <cell r="B4580" t="str">
            <v>320</v>
          </cell>
          <cell r="C4580" t="str">
            <v>11</v>
          </cell>
          <cell r="D4580" t="str">
            <v>00</v>
          </cell>
          <cell r="E4580" t="str">
            <v>210</v>
          </cell>
          <cell r="F4580" t="str">
            <v>5100.10</v>
          </cell>
          <cell r="G4580" t="str">
            <v>Benefits Uniform Allowance</v>
          </cell>
          <cell r="H4580">
            <v>4000</v>
          </cell>
          <cell r="I4580">
            <v>0</v>
          </cell>
          <cell r="J4580">
            <v>4000</v>
          </cell>
          <cell r="K4580">
            <v>0</v>
          </cell>
          <cell r="L4580">
            <v>0</v>
          </cell>
          <cell r="M4580">
            <v>0</v>
          </cell>
          <cell r="N4580">
            <v>4000</v>
          </cell>
        </row>
        <row r="4581">
          <cell r="A4581" t="str">
            <v>320.11.00.210-5100.11</v>
          </cell>
          <cell r="B4581" t="str">
            <v>320</v>
          </cell>
          <cell r="C4581" t="str">
            <v>11</v>
          </cell>
          <cell r="D4581" t="str">
            <v>00</v>
          </cell>
          <cell r="E4581" t="str">
            <v>210</v>
          </cell>
          <cell r="F4581" t="str">
            <v>5100.11</v>
          </cell>
          <cell r="G4581" t="str">
            <v>Benefits Medicare</v>
          </cell>
          <cell r="H4581">
            <v>9170</v>
          </cell>
          <cell r="I4581">
            <v>0</v>
          </cell>
          <cell r="J4581">
            <v>9170</v>
          </cell>
          <cell r="K4581">
            <v>0</v>
          </cell>
          <cell r="L4581">
            <v>0</v>
          </cell>
          <cell r="M4581">
            <v>2511.73</v>
          </cell>
          <cell r="N4581">
            <v>6658.27</v>
          </cell>
        </row>
        <row r="4582">
          <cell r="A4582" t="str">
            <v>320.11.00.210-5100.12</v>
          </cell>
          <cell r="B4582" t="str">
            <v>320</v>
          </cell>
          <cell r="C4582" t="str">
            <v>11</v>
          </cell>
          <cell r="D4582" t="str">
            <v>00</v>
          </cell>
          <cell r="E4582" t="str">
            <v>210</v>
          </cell>
          <cell r="F4582" t="str">
            <v>5100.12</v>
          </cell>
          <cell r="G4582" t="str">
            <v>Benefits Annual Physical Exam</v>
          </cell>
          <cell r="H4582">
            <v>0</v>
          </cell>
          <cell r="I4582">
            <v>0</v>
          </cell>
          <cell r="J4582">
            <v>0</v>
          </cell>
          <cell r="K4582">
            <v>0</v>
          </cell>
          <cell r="L4582">
            <v>0</v>
          </cell>
          <cell r="M4582">
            <v>0</v>
          </cell>
          <cell r="N4582">
            <v>0</v>
          </cell>
        </row>
        <row r="4583">
          <cell r="A4583" t="str">
            <v>320.11.00.210-5100.13</v>
          </cell>
          <cell r="B4583" t="str">
            <v>320</v>
          </cell>
          <cell r="C4583" t="str">
            <v>11</v>
          </cell>
          <cell r="D4583" t="str">
            <v>00</v>
          </cell>
          <cell r="E4583" t="str">
            <v>210</v>
          </cell>
          <cell r="F4583" t="str">
            <v>5100.13</v>
          </cell>
          <cell r="G4583" t="str">
            <v>Benefits Employee Assistance Program</v>
          </cell>
          <cell r="H4583">
            <v>0</v>
          </cell>
          <cell r="I4583">
            <v>0</v>
          </cell>
          <cell r="J4583">
            <v>0</v>
          </cell>
          <cell r="K4583">
            <v>0</v>
          </cell>
          <cell r="L4583">
            <v>0</v>
          </cell>
          <cell r="M4583">
            <v>0</v>
          </cell>
          <cell r="N4583">
            <v>0</v>
          </cell>
        </row>
        <row r="4584">
          <cell r="A4584" t="str">
            <v>320.11.00.210-5100.14</v>
          </cell>
          <cell r="B4584" t="str">
            <v>320</v>
          </cell>
          <cell r="C4584" t="str">
            <v>11</v>
          </cell>
          <cell r="D4584" t="str">
            <v>00</v>
          </cell>
          <cell r="E4584" t="str">
            <v>210</v>
          </cell>
          <cell r="F4584" t="str">
            <v>5100.14</v>
          </cell>
          <cell r="G4584" t="str">
            <v>Benefits PPE</v>
          </cell>
          <cell r="H4584">
            <v>0</v>
          </cell>
          <cell r="I4584">
            <v>0</v>
          </cell>
          <cell r="J4584">
            <v>0</v>
          </cell>
          <cell r="K4584">
            <v>0</v>
          </cell>
          <cell r="L4584">
            <v>0</v>
          </cell>
          <cell r="M4584">
            <v>0</v>
          </cell>
          <cell r="N4584">
            <v>0</v>
          </cell>
        </row>
        <row r="4585">
          <cell r="A4585" t="str">
            <v>320.11.00.210-5100.15</v>
          </cell>
          <cell r="B4585" t="str">
            <v>320</v>
          </cell>
          <cell r="C4585" t="str">
            <v>11</v>
          </cell>
          <cell r="D4585" t="str">
            <v>00</v>
          </cell>
          <cell r="E4585" t="str">
            <v>210</v>
          </cell>
          <cell r="F4585" t="str">
            <v>5100.15</v>
          </cell>
          <cell r="G4585" t="str">
            <v>Benefits Cell Phone Allowance</v>
          </cell>
          <cell r="H4585">
            <v>3205</v>
          </cell>
          <cell r="I4585">
            <v>0</v>
          </cell>
          <cell r="J4585">
            <v>3205</v>
          </cell>
          <cell r="K4585">
            <v>0</v>
          </cell>
          <cell r="L4585">
            <v>0</v>
          </cell>
          <cell r="M4585">
            <v>1157</v>
          </cell>
          <cell r="N4585">
            <v>2048</v>
          </cell>
        </row>
        <row r="4586">
          <cell r="A4586" t="str">
            <v>320.11.00.210-6200.02</v>
          </cell>
          <cell r="B4586" t="str">
            <v>320</v>
          </cell>
          <cell r="C4586" t="str">
            <v>11</v>
          </cell>
          <cell r="D4586" t="str">
            <v>00</v>
          </cell>
          <cell r="E4586" t="str">
            <v>210</v>
          </cell>
          <cell r="F4586" t="str">
            <v>6200.02</v>
          </cell>
          <cell r="G4586" t="str">
            <v>Supplies Special Department</v>
          </cell>
          <cell r="H4586">
            <v>0</v>
          </cell>
          <cell r="I4586">
            <v>0</v>
          </cell>
          <cell r="J4586">
            <v>0</v>
          </cell>
          <cell r="K4586">
            <v>0</v>
          </cell>
          <cell r="L4586">
            <v>0</v>
          </cell>
          <cell r="M4586">
            <v>0</v>
          </cell>
          <cell r="N4586">
            <v>0</v>
          </cell>
        </row>
        <row r="4587">
          <cell r="A4587" t="str">
            <v>320.11.00.210-6600.04</v>
          </cell>
          <cell r="B4587" t="str">
            <v>320</v>
          </cell>
          <cell r="C4587" t="str">
            <v>11</v>
          </cell>
          <cell r="D4587" t="str">
            <v>00</v>
          </cell>
          <cell r="E4587" t="str">
            <v>210</v>
          </cell>
          <cell r="F4587" t="str">
            <v>6600.04</v>
          </cell>
          <cell r="G4587" t="str">
            <v>Administrative Expenses Training/Conferences</v>
          </cell>
          <cell r="H4587">
            <v>0</v>
          </cell>
          <cell r="I4587">
            <v>0</v>
          </cell>
          <cell r="J4587">
            <v>0</v>
          </cell>
          <cell r="K4587">
            <v>0</v>
          </cell>
          <cell r="L4587">
            <v>0</v>
          </cell>
          <cell r="M4587">
            <v>0</v>
          </cell>
          <cell r="N4587">
            <v>0</v>
          </cell>
        </row>
        <row r="4588">
          <cell r="A4588" t="str">
            <v>320.11.00.210-6600.07</v>
          </cell>
          <cell r="B4588" t="str">
            <v>320</v>
          </cell>
          <cell r="C4588" t="str">
            <v>11</v>
          </cell>
          <cell r="D4588" t="str">
            <v>00</v>
          </cell>
          <cell r="E4588" t="str">
            <v>210</v>
          </cell>
          <cell r="F4588" t="str">
            <v>6600.07</v>
          </cell>
          <cell r="G4588" t="str">
            <v>Administrative Expenses Employee Recruitment</v>
          </cell>
          <cell r="H4588">
            <v>0</v>
          </cell>
          <cell r="I4588">
            <v>0</v>
          </cell>
          <cell r="J4588">
            <v>0</v>
          </cell>
          <cell r="K4588">
            <v>0</v>
          </cell>
          <cell r="L4588">
            <v>0</v>
          </cell>
          <cell r="M4588">
            <v>0</v>
          </cell>
          <cell r="N4588">
            <v>0</v>
          </cell>
        </row>
        <row r="4589">
          <cell r="A4589" t="str">
            <v>320.11.00.210-6600.26</v>
          </cell>
          <cell r="B4589" t="str">
            <v>320</v>
          </cell>
          <cell r="C4589" t="str">
            <v>11</v>
          </cell>
          <cell r="D4589" t="str">
            <v>00</v>
          </cell>
          <cell r="E4589" t="str">
            <v>210</v>
          </cell>
          <cell r="F4589" t="str">
            <v>6600.26</v>
          </cell>
          <cell r="G4589" t="str">
            <v>Administrative Expenses Support Services-IT</v>
          </cell>
          <cell r="H4589">
            <v>0</v>
          </cell>
          <cell r="I4589">
            <v>0</v>
          </cell>
          <cell r="J4589">
            <v>0</v>
          </cell>
          <cell r="K4589">
            <v>0</v>
          </cell>
          <cell r="L4589">
            <v>0</v>
          </cell>
          <cell r="M4589">
            <v>0</v>
          </cell>
          <cell r="N4589">
            <v>0</v>
          </cell>
        </row>
        <row r="4590">
          <cell r="A4590" t="str">
            <v>320.13.00.290-5000.01</v>
          </cell>
          <cell r="B4590" t="str">
            <v>320</v>
          </cell>
          <cell r="C4590" t="str">
            <v>13</v>
          </cell>
          <cell r="D4590" t="str">
            <v>00</v>
          </cell>
          <cell r="E4590" t="str">
            <v>290</v>
          </cell>
          <cell r="F4590" t="str">
            <v>5000.01</v>
          </cell>
          <cell r="G4590" t="str">
            <v>Salaries Regular</v>
          </cell>
          <cell r="H4590">
            <v>1885281</v>
          </cell>
          <cell r="I4590">
            <v>0</v>
          </cell>
          <cell r="J4590">
            <v>1885281</v>
          </cell>
          <cell r="K4590">
            <v>0</v>
          </cell>
          <cell r="L4590">
            <v>0</v>
          </cell>
          <cell r="M4590">
            <v>481861.48</v>
          </cell>
          <cell r="N4590">
            <v>1403419.52</v>
          </cell>
        </row>
        <row r="4591">
          <cell r="A4591" t="str">
            <v>320.13.00.290-5000.02</v>
          </cell>
          <cell r="B4591" t="str">
            <v>320</v>
          </cell>
          <cell r="C4591" t="str">
            <v>13</v>
          </cell>
          <cell r="D4591" t="str">
            <v>00</v>
          </cell>
          <cell r="E4591" t="str">
            <v>290</v>
          </cell>
          <cell r="F4591" t="str">
            <v>5000.02</v>
          </cell>
          <cell r="G4591" t="str">
            <v>Salaries Part Time</v>
          </cell>
          <cell r="H4591">
            <v>0</v>
          </cell>
          <cell r="I4591">
            <v>0</v>
          </cell>
          <cell r="J4591">
            <v>0</v>
          </cell>
          <cell r="K4591">
            <v>0</v>
          </cell>
          <cell r="L4591">
            <v>0</v>
          </cell>
          <cell r="M4591">
            <v>0</v>
          </cell>
          <cell r="N4591">
            <v>0</v>
          </cell>
        </row>
        <row r="4592">
          <cell r="A4592" t="str">
            <v>320.13.00.290-5000.03</v>
          </cell>
          <cell r="B4592" t="str">
            <v>320</v>
          </cell>
          <cell r="C4592" t="str">
            <v>13</v>
          </cell>
          <cell r="D4592" t="str">
            <v>00</v>
          </cell>
          <cell r="E4592" t="str">
            <v>290</v>
          </cell>
          <cell r="F4592" t="str">
            <v>5000.03</v>
          </cell>
          <cell r="G4592" t="str">
            <v>Salaries Overtime</v>
          </cell>
          <cell r="H4592">
            <v>270890</v>
          </cell>
          <cell r="I4592">
            <v>0</v>
          </cell>
          <cell r="J4592">
            <v>270890</v>
          </cell>
          <cell r="K4592">
            <v>0</v>
          </cell>
          <cell r="L4592">
            <v>0</v>
          </cell>
          <cell r="M4592">
            <v>147274.54</v>
          </cell>
          <cell r="N4592">
            <v>123615.46</v>
          </cell>
        </row>
        <row r="4593">
          <cell r="A4593" t="str">
            <v>320.13.00.290-5000.04</v>
          </cell>
          <cell r="B4593" t="str">
            <v>320</v>
          </cell>
          <cell r="C4593" t="str">
            <v>13</v>
          </cell>
          <cell r="D4593" t="str">
            <v>00</v>
          </cell>
          <cell r="E4593" t="str">
            <v>290</v>
          </cell>
          <cell r="F4593" t="str">
            <v>5000.04</v>
          </cell>
          <cell r="G4593" t="str">
            <v>Salaries Holiday Pay</v>
          </cell>
          <cell r="H4593">
            <v>166710</v>
          </cell>
          <cell r="I4593">
            <v>0</v>
          </cell>
          <cell r="J4593">
            <v>166710</v>
          </cell>
          <cell r="K4593">
            <v>0</v>
          </cell>
          <cell r="L4593">
            <v>0</v>
          </cell>
          <cell r="M4593">
            <v>41637.440000000002</v>
          </cell>
          <cell r="N4593">
            <v>125072.56</v>
          </cell>
        </row>
        <row r="4594">
          <cell r="A4594" t="str">
            <v>320.13.00.290-5000.06</v>
          </cell>
          <cell r="B4594" t="str">
            <v>320</v>
          </cell>
          <cell r="C4594" t="str">
            <v>13</v>
          </cell>
          <cell r="D4594" t="str">
            <v>00</v>
          </cell>
          <cell r="E4594" t="str">
            <v>290</v>
          </cell>
          <cell r="F4594" t="str">
            <v>5000.06</v>
          </cell>
          <cell r="G4594" t="str">
            <v>Salaries Out of Class</v>
          </cell>
          <cell r="H4594">
            <v>6000</v>
          </cell>
          <cell r="I4594">
            <v>0</v>
          </cell>
          <cell r="J4594">
            <v>6000</v>
          </cell>
          <cell r="K4594">
            <v>0</v>
          </cell>
          <cell r="L4594">
            <v>0</v>
          </cell>
          <cell r="M4594">
            <v>672.06</v>
          </cell>
          <cell r="N4594">
            <v>5327.94</v>
          </cell>
        </row>
        <row r="4595">
          <cell r="A4595" t="str">
            <v>320.13.00.290-5000.07</v>
          </cell>
          <cell r="B4595" t="str">
            <v>320</v>
          </cell>
          <cell r="C4595" t="str">
            <v>13</v>
          </cell>
          <cell r="D4595" t="str">
            <v>00</v>
          </cell>
          <cell r="E4595" t="str">
            <v>290</v>
          </cell>
          <cell r="F4595" t="str">
            <v>5000.07</v>
          </cell>
          <cell r="G4595" t="str">
            <v>Salaries Admin Leave Pay</v>
          </cell>
          <cell r="H4595">
            <v>0</v>
          </cell>
          <cell r="I4595">
            <v>0</v>
          </cell>
          <cell r="J4595">
            <v>0</v>
          </cell>
          <cell r="K4595">
            <v>0</v>
          </cell>
          <cell r="L4595">
            <v>0</v>
          </cell>
          <cell r="M4595">
            <v>0</v>
          </cell>
          <cell r="N4595">
            <v>0</v>
          </cell>
        </row>
        <row r="4596">
          <cell r="A4596" t="str">
            <v>320.13.00.290-5000.08</v>
          </cell>
          <cell r="B4596" t="str">
            <v>320</v>
          </cell>
          <cell r="C4596" t="str">
            <v>13</v>
          </cell>
          <cell r="D4596" t="str">
            <v>00</v>
          </cell>
          <cell r="E4596" t="str">
            <v>290</v>
          </cell>
          <cell r="F4596" t="str">
            <v>5000.08</v>
          </cell>
          <cell r="G4596" t="str">
            <v>Salaries Longevity Pay</v>
          </cell>
          <cell r="H4596">
            <v>18726</v>
          </cell>
          <cell r="I4596">
            <v>0</v>
          </cell>
          <cell r="J4596">
            <v>18726</v>
          </cell>
          <cell r="K4596">
            <v>0</v>
          </cell>
          <cell r="L4596">
            <v>0</v>
          </cell>
          <cell r="M4596">
            <v>7241.6</v>
          </cell>
          <cell r="N4596">
            <v>11484.4</v>
          </cell>
        </row>
        <row r="4597">
          <cell r="A4597" t="str">
            <v>320.13.00.290-5000.10</v>
          </cell>
          <cell r="B4597" t="str">
            <v>320</v>
          </cell>
          <cell r="C4597" t="str">
            <v>13</v>
          </cell>
          <cell r="D4597" t="str">
            <v>00</v>
          </cell>
          <cell r="E4597" t="str">
            <v>290</v>
          </cell>
          <cell r="F4597" t="str">
            <v>5000.10</v>
          </cell>
          <cell r="G4597" t="str">
            <v>Salaries Furloughs</v>
          </cell>
          <cell r="H4597">
            <v>0</v>
          </cell>
          <cell r="I4597">
            <v>0</v>
          </cell>
          <cell r="J4597">
            <v>0</v>
          </cell>
          <cell r="K4597">
            <v>0</v>
          </cell>
          <cell r="L4597">
            <v>0</v>
          </cell>
          <cell r="M4597">
            <v>0</v>
          </cell>
          <cell r="N4597">
            <v>0</v>
          </cell>
        </row>
        <row r="4598">
          <cell r="A4598" t="str">
            <v>320.13.00.290-5000.11</v>
          </cell>
          <cell r="B4598" t="str">
            <v>320</v>
          </cell>
          <cell r="C4598" t="str">
            <v>13</v>
          </cell>
          <cell r="D4598" t="str">
            <v>00</v>
          </cell>
          <cell r="E4598" t="str">
            <v>290</v>
          </cell>
          <cell r="F4598" t="str">
            <v>5000.11</v>
          </cell>
          <cell r="G4598" t="str">
            <v>Salaries Worker's Comp</v>
          </cell>
          <cell r="H4598">
            <v>0</v>
          </cell>
          <cell r="I4598">
            <v>0</v>
          </cell>
          <cell r="J4598">
            <v>0</v>
          </cell>
          <cell r="K4598">
            <v>0</v>
          </cell>
          <cell r="L4598">
            <v>0</v>
          </cell>
          <cell r="M4598">
            <v>0</v>
          </cell>
          <cell r="N4598">
            <v>0</v>
          </cell>
        </row>
        <row r="4599">
          <cell r="A4599" t="str">
            <v>320.13.00.290-5000.12</v>
          </cell>
          <cell r="B4599" t="str">
            <v>320</v>
          </cell>
          <cell r="C4599" t="str">
            <v>13</v>
          </cell>
          <cell r="D4599" t="str">
            <v>00</v>
          </cell>
          <cell r="E4599" t="str">
            <v>290</v>
          </cell>
          <cell r="F4599" t="str">
            <v>5000.12</v>
          </cell>
          <cell r="G4599" t="str">
            <v>Salaries Compensated Absences</v>
          </cell>
          <cell r="H4599">
            <v>0</v>
          </cell>
          <cell r="I4599">
            <v>0</v>
          </cell>
          <cell r="J4599">
            <v>0</v>
          </cell>
          <cell r="K4599">
            <v>0</v>
          </cell>
          <cell r="L4599">
            <v>0</v>
          </cell>
          <cell r="M4599">
            <v>0</v>
          </cell>
          <cell r="N4599">
            <v>0</v>
          </cell>
        </row>
        <row r="4600">
          <cell r="A4600" t="str">
            <v>320.13.00.290-5000.99</v>
          </cell>
          <cell r="B4600" t="str">
            <v>320</v>
          </cell>
          <cell r="C4600" t="str">
            <v>13</v>
          </cell>
          <cell r="D4600" t="str">
            <v>00</v>
          </cell>
          <cell r="E4600" t="str">
            <v>290</v>
          </cell>
          <cell r="F4600" t="str">
            <v>5000.99</v>
          </cell>
          <cell r="G4600" t="str">
            <v>Salaries New Personnel Requests</v>
          </cell>
          <cell r="H4600">
            <v>0</v>
          </cell>
          <cell r="I4600">
            <v>0</v>
          </cell>
          <cell r="J4600">
            <v>0</v>
          </cell>
          <cell r="K4600">
            <v>0</v>
          </cell>
          <cell r="L4600">
            <v>0</v>
          </cell>
          <cell r="M4600">
            <v>0</v>
          </cell>
          <cell r="N4600">
            <v>0</v>
          </cell>
        </row>
        <row r="4601">
          <cell r="A4601" t="str">
            <v>320.13.00.290-5100.00</v>
          </cell>
          <cell r="B4601" t="str">
            <v>320</v>
          </cell>
          <cell r="C4601" t="str">
            <v>13</v>
          </cell>
          <cell r="D4601" t="str">
            <v>00</v>
          </cell>
          <cell r="E4601" t="str">
            <v>290</v>
          </cell>
          <cell r="F4601" t="str">
            <v>5100.00</v>
          </cell>
          <cell r="G4601" t="str">
            <v>Benefits PERS Pool Liability</v>
          </cell>
          <cell r="H4601">
            <v>439650</v>
          </cell>
          <cell r="I4601">
            <v>0</v>
          </cell>
          <cell r="J4601">
            <v>439650</v>
          </cell>
          <cell r="K4601">
            <v>0</v>
          </cell>
          <cell r="L4601">
            <v>0</v>
          </cell>
          <cell r="M4601">
            <v>117744.98</v>
          </cell>
          <cell r="N4601">
            <v>321905.02</v>
          </cell>
        </row>
        <row r="4602">
          <cell r="A4602" t="str">
            <v>320.13.00.290-5100.01</v>
          </cell>
          <cell r="B4602" t="str">
            <v>320</v>
          </cell>
          <cell r="C4602" t="str">
            <v>13</v>
          </cell>
          <cell r="D4602" t="str">
            <v>00</v>
          </cell>
          <cell r="E4602" t="str">
            <v>290</v>
          </cell>
          <cell r="F4602" t="str">
            <v>5100.01</v>
          </cell>
          <cell r="G4602" t="str">
            <v>Benefits Retirement</v>
          </cell>
          <cell r="H4602">
            <v>232140</v>
          </cell>
          <cell r="I4602">
            <v>0</v>
          </cell>
          <cell r="J4602">
            <v>232140</v>
          </cell>
          <cell r="K4602">
            <v>0</v>
          </cell>
          <cell r="L4602">
            <v>0</v>
          </cell>
          <cell r="M4602">
            <v>67369.919999999998</v>
          </cell>
          <cell r="N4602">
            <v>164770.07999999999</v>
          </cell>
        </row>
        <row r="4603">
          <cell r="A4603" t="str">
            <v>320.13.00.290-5100.02</v>
          </cell>
          <cell r="B4603" t="str">
            <v>320</v>
          </cell>
          <cell r="C4603" t="str">
            <v>13</v>
          </cell>
          <cell r="D4603" t="str">
            <v>00</v>
          </cell>
          <cell r="E4603" t="str">
            <v>290</v>
          </cell>
          <cell r="F4603" t="str">
            <v>5100.02</v>
          </cell>
          <cell r="G4603" t="str">
            <v>Benefits Health Insurance</v>
          </cell>
          <cell r="H4603">
            <v>257300</v>
          </cell>
          <cell r="I4603">
            <v>0</v>
          </cell>
          <cell r="J4603">
            <v>257300</v>
          </cell>
          <cell r="K4603">
            <v>0</v>
          </cell>
          <cell r="L4603">
            <v>0</v>
          </cell>
          <cell r="M4603">
            <v>55662.38</v>
          </cell>
          <cell r="N4603">
            <v>201637.62</v>
          </cell>
        </row>
        <row r="4604">
          <cell r="A4604" t="str">
            <v>320.13.00.290-5100.03</v>
          </cell>
          <cell r="B4604" t="str">
            <v>320</v>
          </cell>
          <cell r="C4604" t="str">
            <v>13</v>
          </cell>
          <cell r="D4604" t="str">
            <v>00</v>
          </cell>
          <cell r="E4604" t="str">
            <v>290</v>
          </cell>
          <cell r="F4604" t="str">
            <v>5100.03</v>
          </cell>
          <cell r="G4604" t="str">
            <v>Benefits Dental Insurance</v>
          </cell>
          <cell r="H4604">
            <v>20900</v>
          </cell>
          <cell r="I4604">
            <v>0</v>
          </cell>
          <cell r="J4604">
            <v>20900</v>
          </cell>
          <cell r="K4604">
            <v>0</v>
          </cell>
          <cell r="L4604">
            <v>0</v>
          </cell>
          <cell r="M4604">
            <v>4598.08</v>
          </cell>
          <cell r="N4604">
            <v>16301.92</v>
          </cell>
        </row>
        <row r="4605">
          <cell r="A4605" t="str">
            <v>320.13.00.290-5100.04</v>
          </cell>
          <cell r="B4605" t="str">
            <v>320</v>
          </cell>
          <cell r="C4605" t="str">
            <v>13</v>
          </cell>
          <cell r="D4605" t="str">
            <v>00</v>
          </cell>
          <cell r="E4605" t="str">
            <v>290</v>
          </cell>
          <cell r="F4605" t="str">
            <v>5100.04</v>
          </cell>
          <cell r="G4605" t="str">
            <v>Benefits Vision Insurance</v>
          </cell>
          <cell r="H4605">
            <v>3460</v>
          </cell>
          <cell r="I4605">
            <v>0</v>
          </cell>
          <cell r="J4605">
            <v>3460</v>
          </cell>
          <cell r="K4605">
            <v>0</v>
          </cell>
          <cell r="L4605">
            <v>0</v>
          </cell>
          <cell r="M4605">
            <v>794.93</v>
          </cell>
          <cell r="N4605">
            <v>2665.07</v>
          </cell>
        </row>
        <row r="4606">
          <cell r="A4606" t="str">
            <v>320.13.00.290-5100.05</v>
          </cell>
          <cell r="B4606" t="str">
            <v>320</v>
          </cell>
          <cell r="C4606" t="str">
            <v>13</v>
          </cell>
          <cell r="D4606" t="str">
            <v>00</v>
          </cell>
          <cell r="E4606" t="str">
            <v>290</v>
          </cell>
          <cell r="F4606" t="str">
            <v>5100.05</v>
          </cell>
          <cell r="G4606" t="str">
            <v>Benefits Life Insurance</v>
          </cell>
          <cell r="H4606">
            <v>1240</v>
          </cell>
          <cell r="I4606">
            <v>0</v>
          </cell>
          <cell r="J4606">
            <v>1240</v>
          </cell>
          <cell r="K4606">
            <v>0</v>
          </cell>
          <cell r="L4606">
            <v>0</v>
          </cell>
          <cell r="M4606">
            <v>290.88</v>
          </cell>
          <cell r="N4606">
            <v>949.12</v>
          </cell>
        </row>
        <row r="4607">
          <cell r="A4607" t="str">
            <v>320.13.00.290-5100.06</v>
          </cell>
          <cell r="B4607" t="str">
            <v>320</v>
          </cell>
          <cell r="C4607" t="str">
            <v>13</v>
          </cell>
          <cell r="D4607" t="str">
            <v>00</v>
          </cell>
          <cell r="E4607" t="str">
            <v>290</v>
          </cell>
          <cell r="F4607" t="str">
            <v>5100.06</v>
          </cell>
          <cell r="G4607" t="str">
            <v>Benefits Worker's Comp</v>
          </cell>
          <cell r="H4607">
            <v>64730</v>
          </cell>
          <cell r="I4607">
            <v>0</v>
          </cell>
          <cell r="J4607">
            <v>64730</v>
          </cell>
          <cell r="K4607">
            <v>0</v>
          </cell>
          <cell r="L4607">
            <v>0</v>
          </cell>
          <cell r="M4607">
            <v>0</v>
          </cell>
          <cell r="N4607">
            <v>64730</v>
          </cell>
        </row>
        <row r="4608">
          <cell r="A4608" t="str">
            <v>320.13.00.290-5100.07</v>
          </cell>
          <cell r="B4608" t="str">
            <v>320</v>
          </cell>
          <cell r="C4608" t="str">
            <v>13</v>
          </cell>
          <cell r="D4608" t="str">
            <v>00</v>
          </cell>
          <cell r="E4608" t="str">
            <v>290</v>
          </cell>
          <cell r="F4608" t="str">
            <v>5100.07</v>
          </cell>
          <cell r="G4608" t="str">
            <v>Benefits Long Term Disability</v>
          </cell>
          <cell r="H4608">
            <v>1210</v>
          </cell>
          <cell r="I4608">
            <v>0</v>
          </cell>
          <cell r="J4608">
            <v>1210</v>
          </cell>
          <cell r="K4608">
            <v>0</v>
          </cell>
          <cell r="L4608">
            <v>0</v>
          </cell>
          <cell r="M4608">
            <v>336.65</v>
          </cell>
          <cell r="N4608">
            <v>873.35</v>
          </cell>
        </row>
        <row r="4609">
          <cell r="A4609" t="str">
            <v>320.13.00.290-5100.08</v>
          </cell>
          <cell r="B4609" t="str">
            <v>320</v>
          </cell>
          <cell r="C4609" t="str">
            <v>13</v>
          </cell>
          <cell r="D4609" t="str">
            <v>00</v>
          </cell>
          <cell r="E4609" t="str">
            <v>290</v>
          </cell>
          <cell r="F4609" t="str">
            <v>5100.08</v>
          </cell>
          <cell r="G4609" t="str">
            <v>Benefits Deferred Compensation</v>
          </cell>
          <cell r="H4609">
            <v>2880</v>
          </cell>
          <cell r="I4609">
            <v>0</v>
          </cell>
          <cell r="J4609">
            <v>2880</v>
          </cell>
          <cell r="K4609">
            <v>0</v>
          </cell>
          <cell r="L4609">
            <v>0</v>
          </cell>
          <cell r="M4609">
            <v>679.73</v>
          </cell>
          <cell r="N4609">
            <v>2200.27</v>
          </cell>
        </row>
        <row r="4610">
          <cell r="A4610" t="str">
            <v>320.13.00.290-5100.09</v>
          </cell>
          <cell r="B4610" t="str">
            <v>320</v>
          </cell>
          <cell r="C4610" t="str">
            <v>13</v>
          </cell>
          <cell r="D4610" t="str">
            <v>00</v>
          </cell>
          <cell r="E4610" t="str">
            <v>290</v>
          </cell>
          <cell r="F4610" t="str">
            <v>5100.09</v>
          </cell>
          <cell r="G4610" t="str">
            <v>Benefits Unemployment Insurance</v>
          </cell>
          <cell r="H4610">
            <v>0</v>
          </cell>
          <cell r="I4610">
            <v>0</v>
          </cell>
          <cell r="J4610">
            <v>0</v>
          </cell>
          <cell r="K4610">
            <v>0</v>
          </cell>
          <cell r="L4610">
            <v>0</v>
          </cell>
          <cell r="M4610">
            <v>0</v>
          </cell>
          <cell r="N4610">
            <v>0</v>
          </cell>
        </row>
        <row r="4611">
          <cell r="A4611" t="str">
            <v>320.13.00.290-5100.10</v>
          </cell>
          <cell r="B4611" t="str">
            <v>320</v>
          </cell>
          <cell r="C4611" t="str">
            <v>13</v>
          </cell>
          <cell r="D4611" t="str">
            <v>00</v>
          </cell>
          <cell r="E4611" t="str">
            <v>290</v>
          </cell>
          <cell r="F4611" t="str">
            <v>5100.10</v>
          </cell>
          <cell r="G4611" t="str">
            <v>Benefits Uniform Allowance</v>
          </cell>
          <cell r="H4611">
            <v>15000</v>
          </cell>
          <cell r="I4611">
            <v>0</v>
          </cell>
          <cell r="J4611">
            <v>15000</v>
          </cell>
          <cell r="K4611">
            <v>0</v>
          </cell>
          <cell r="L4611">
            <v>0</v>
          </cell>
          <cell r="M4611">
            <v>0</v>
          </cell>
          <cell r="N4611">
            <v>15000</v>
          </cell>
        </row>
        <row r="4612">
          <cell r="A4612" t="str">
            <v>320.13.00.290-5100.11</v>
          </cell>
          <cell r="B4612" t="str">
            <v>320</v>
          </cell>
          <cell r="C4612" t="str">
            <v>13</v>
          </cell>
          <cell r="D4612" t="str">
            <v>00</v>
          </cell>
          <cell r="E4612" t="str">
            <v>290</v>
          </cell>
          <cell r="F4612" t="str">
            <v>5100.11</v>
          </cell>
          <cell r="G4612" t="str">
            <v>Benefits Medicare</v>
          </cell>
          <cell r="H4612">
            <v>33435</v>
          </cell>
          <cell r="I4612">
            <v>0</v>
          </cell>
          <cell r="J4612">
            <v>33435</v>
          </cell>
          <cell r="K4612">
            <v>0</v>
          </cell>
          <cell r="L4612">
            <v>0</v>
          </cell>
          <cell r="M4612">
            <v>9821.85</v>
          </cell>
          <cell r="N4612">
            <v>23613.15</v>
          </cell>
        </row>
        <row r="4613">
          <cell r="A4613" t="str">
            <v>320.13.00.290-5100.12</v>
          </cell>
          <cell r="B4613" t="str">
            <v>320</v>
          </cell>
          <cell r="C4613" t="str">
            <v>13</v>
          </cell>
          <cell r="D4613" t="str">
            <v>00</v>
          </cell>
          <cell r="E4613" t="str">
            <v>290</v>
          </cell>
          <cell r="F4613" t="str">
            <v>5100.12</v>
          </cell>
          <cell r="G4613" t="str">
            <v>Benefits Annual Physical Exam</v>
          </cell>
          <cell r="H4613">
            <v>8600</v>
          </cell>
          <cell r="I4613">
            <v>0</v>
          </cell>
          <cell r="J4613">
            <v>8600</v>
          </cell>
          <cell r="K4613">
            <v>0</v>
          </cell>
          <cell r="L4613">
            <v>0</v>
          </cell>
          <cell r="M4613">
            <v>0</v>
          </cell>
          <cell r="N4613">
            <v>8600</v>
          </cell>
        </row>
        <row r="4614">
          <cell r="A4614" t="str">
            <v>320.13.00.290-5100.13</v>
          </cell>
          <cell r="B4614" t="str">
            <v>320</v>
          </cell>
          <cell r="C4614" t="str">
            <v>13</v>
          </cell>
          <cell r="D4614" t="str">
            <v>00</v>
          </cell>
          <cell r="E4614" t="str">
            <v>290</v>
          </cell>
          <cell r="F4614" t="str">
            <v>5100.13</v>
          </cell>
          <cell r="G4614" t="str">
            <v>Benefits Employee Assistance Program</v>
          </cell>
          <cell r="H4614">
            <v>0</v>
          </cell>
          <cell r="I4614">
            <v>0</v>
          </cell>
          <cell r="J4614">
            <v>0</v>
          </cell>
          <cell r="K4614">
            <v>0</v>
          </cell>
          <cell r="L4614">
            <v>0</v>
          </cell>
          <cell r="M4614">
            <v>0</v>
          </cell>
          <cell r="N4614">
            <v>0</v>
          </cell>
        </row>
        <row r="4615">
          <cell r="A4615" t="str">
            <v>320.13.00.290-5100.14</v>
          </cell>
          <cell r="B4615" t="str">
            <v>320</v>
          </cell>
          <cell r="C4615" t="str">
            <v>13</v>
          </cell>
          <cell r="D4615" t="str">
            <v>00</v>
          </cell>
          <cell r="E4615" t="str">
            <v>290</v>
          </cell>
          <cell r="F4615" t="str">
            <v>5100.14</v>
          </cell>
          <cell r="G4615" t="str">
            <v>Benefits PPE</v>
          </cell>
          <cell r="H4615">
            <v>0</v>
          </cell>
          <cell r="I4615">
            <v>0</v>
          </cell>
          <cell r="J4615">
            <v>0</v>
          </cell>
          <cell r="K4615">
            <v>0</v>
          </cell>
          <cell r="L4615">
            <v>0</v>
          </cell>
          <cell r="M4615">
            <v>0</v>
          </cell>
          <cell r="N4615">
            <v>0</v>
          </cell>
        </row>
        <row r="4616">
          <cell r="A4616" t="str">
            <v>320.13.00.290-5100.15</v>
          </cell>
          <cell r="B4616" t="str">
            <v>320</v>
          </cell>
          <cell r="C4616" t="str">
            <v>13</v>
          </cell>
          <cell r="D4616" t="str">
            <v>00</v>
          </cell>
          <cell r="E4616" t="str">
            <v>290</v>
          </cell>
          <cell r="F4616" t="str">
            <v>5100.15</v>
          </cell>
          <cell r="G4616" t="str">
            <v>Benefits Cell Phone Allowance</v>
          </cell>
          <cell r="H4616">
            <v>4320</v>
          </cell>
          <cell r="I4616">
            <v>0</v>
          </cell>
          <cell r="J4616">
            <v>4320</v>
          </cell>
          <cell r="K4616">
            <v>0</v>
          </cell>
          <cell r="L4616">
            <v>0</v>
          </cell>
          <cell r="M4616">
            <v>1080</v>
          </cell>
          <cell r="N4616">
            <v>3240</v>
          </cell>
        </row>
        <row r="4617">
          <cell r="A4617" t="str">
            <v>320.13.00.290-6000.01</v>
          </cell>
          <cell r="B4617" t="str">
            <v>320</v>
          </cell>
          <cell r="C4617" t="str">
            <v>13</v>
          </cell>
          <cell r="D4617" t="str">
            <v>00</v>
          </cell>
          <cell r="E4617" t="str">
            <v>290</v>
          </cell>
          <cell r="F4617" t="str">
            <v>6000.01</v>
          </cell>
          <cell r="G4617" t="str">
            <v>Professional Services General</v>
          </cell>
          <cell r="H4617">
            <v>0</v>
          </cell>
          <cell r="I4617">
            <v>0</v>
          </cell>
          <cell r="J4617">
            <v>0</v>
          </cell>
          <cell r="K4617">
            <v>0</v>
          </cell>
          <cell r="L4617">
            <v>0</v>
          </cell>
          <cell r="M4617">
            <v>0</v>
          </cell>
          <cell r="N4617">
            <v>0</v>
          </cell>
        </row>
        <row r="4618">
          <cell r="A4618" t="str">
            <v>320.13.00.290-6000.09</v>
          </cell>
          <cell r="B4618" t="str">
            <v>320</v>
          </cell>
          <cell r="C4618" t="str">
            <v>13</v>
          </cell>
          <cell r="D4618" t="str">
            <v>00</v>
          </cell>
          <cell r="E4618" t="str">
            <v>290</v>
          </cell>
          <cell r="F4618" t="str">
            <v>6000.09</v>
          </cell>
          <cell r="G4618" t="str">
            <v>Professional Services Uniform</v>
          </cell>
          <cell r="H4618">
            <v>0</v>
          </cell>
          <cell r="I4618">
            <v>0</v>
          </cell>
          <cell r="J4618">
            <v>0</v>
          </cell>
          <cell r="K4618">
            <v>0</v>
          </cell>
          <cell r="L4618">
            <v>0</v>
          </cell>
          <cell r="M4618">
            <v>0</v>
          </cell>
          <cell r="N4618">
            <v>0</v>
          </cell>
        </row>
        <row r="4619">
          <cell r="A4619" t="str">
            <v>320.13.00.290-6230.02</v>
          </cell>
          <cell r="B4619" t="str">
            <v>320</v>
          </cell>
          <cell r="C4619" t="str">
            <v>13</v>
          </cell>
          <cell r="D4619" t="str">
            <v>00</v>
          </cell>
          <cell r="E4619" t="str">
            <v>290</v>
          </cell>
          <cell r="F4619" t="str">
            <v>6230.02</v>
          </cell>
          <cell r="G4619" t="str">
            <v>Supplies-Fire Protective Clothing</v>
          </cell>
          <cell r="H4619">
            <v>23275</v>
          </cell>
          <cell r="I4619">
            <v>0</v>
          </cell>
          <cell r="J4619">
            <v>23275</v>
          </cell>
          <cell r="K4619">
            <v>0</v>
          </cell>
          <cell r="L4619">
            <v>0</v>
          </cell>
          <cell r="M4619">
            <v>1036.67</v>
          </cell>
          <cell r="N4619">
            <v>22238.33</v>
          </cell>
        </row>
        <row r="4620">
          <cell r="A4620" t="str">
            <v>320.13.00.290-6600.07</v>
          </cell>
          <cell r="B4620" t="str">
            <v>320</v>
          </cell>
          <cell r="C4620" t="str">
            <v>13</v>
          </cell>
          <cell r="D4620" t="str">
            <v>00</v>
          </cell>
          <cell r="E4620" t="str">
            <v>290</v>
          </cell>
          <cell r="F4620" t="str">
            <v>6600.07</v>
          </cell>
          <cell r="G4620" t="str">
            <v>Administrative Expenses Employee Recruitment</v>
          </cell>
          <cell r="H4620">
            <v>6250</v>
          </cell>
          <cell r="I4620">
            <v>0</v>
          </cell>
          <cell r="J4620">
            <v>6250</v>
          </cell>
          <cell r="K4620">
            <v>0</v>
          </cell>
          <cell r="L4620">
            <v>0</v>
          </cell>
          <cell r="M4620">
            <v>0</v>
          </cell>
          <cell r="N4620">
            <v>6250</v>
          </cell>
        </row>
        <row r="4621">
          <cell r="A4621" t="str">
            <v>320.13.00.290-6600.26</v>
          </cell>
          <cell r="B4621" t="str">
            <v>320</v>
          </cell>
          <cell r="C4621" t="str">
            <v>13</v>
          </cell>
          <cell r="D4621" t="str">
            <v>00</v>
          </cell>
          <cell r="E4621" t="str">
            <v>290</v>
          </cell>
          <cell r="F4621" t="str">
            <v>6600.26</v>
          </cell>
          <cell r="G4621" t="str">
            <v>Administrative Expenses Support Services-IT</v>
          </cell>
          <cell r="H4621">
            <v>0</v>
          </cell>
          <cell r="I4621">
            <v>0</v>
          </cell>
          <cell r="J4621">
            <v>0</v>
          </cell>
          <cell r="K4621">
            <v>0</v>
          </cell>
          <cell r="L4621">
            <v>0</v>
          </cell>
          <cell r="M4621">
            <v>0</v>
          </cell>
          <cell r="N4621">
            <v>0</v>
          </cell>
        </row>
        <row r="4622">
          <cell r="A4622" t="str">
            <v>320.13.00.290-6600.36</v>
          </cell>
          <cell r="B4622" t="str">
            <v>320</v>
          </cell>
          <cell r="C4622" t="str">
            <v>13</v>
          </cell>
          <cell r="D4622" t="str">
            <v>00</v>
          </cell>
          <cell r="E4622" t="str">
            <v>290</v>
          </cell>
          <cell r="F4622" t="str">
            <v>6600.36</v>
          </cell>
          <cell r="G4622" t="str">
            <v>Administrative Expenses IT Fund Contribution</v>
          </cell>
          <cell r="H4622">
            <v>37010</v>
          </cell>
          <cell r="I4622">
            <v>0</v>
          </cell>
          <cell r="J4622">
            <v>37010</v>
          </cell>
          <cell r="K4622">
            <v>0</v>
          </cell>
          <cell r="L4622">
            <v>0</v>
          </cell>
          <cell r="M4622">
            <v>0</v>
          </cell>
          <cell r="N4622">
            <v>37010</v>
          </cell>
        </row>
        <row r="4623">
          <cell r="A4623" t="str">
            <v>320.13.00.290-6600.42</v>
          </cell>
          <cell r="B4623" t="str">
            <v>320</v>
          </cell>
          <cell r="C4623" t="str">
            <v>13</v>
          </cell>
          <cell r="D4623" t="str">
            <v>00</v>
          </cell>
          <cell r="E4623" t="str">
            <v>290</v>
          </cell>
          <cell r="F4623" t="str">
            <v>6600.42</v>
          </cell>
          <cell r="G4623" t="str">
            <v>Administrative Expenses Mutual Aid</v>
          </cell>
          <cell r="H4623">
            <v>0</v>
          </cell>
          <cell r="I4623">
            <v>0</v>
          </cell>
          <cell r="J4623">
            <v>0</v>
          </cell>
          <cell r="K4623">
            <v>0</v>
          </cell>
          <cell r="L4623">
            <v>0</v>
          </cell>
          <cell r="M4623">
            <v>0</v>
          </cell>
          <cell r="N4623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2">
          <cell r="A2" t="str">
            <v>320.00.00.900-4100.01</v>
          </cell>
          <cell r="B2" t="str">
            <v>4100.01</v>
          </cell>
          <cell r="C2" t="str">
            <v>320.00.00.900</v>
          </cell>
          <cell r="D2">
            <v>7296442</v>
          </cell>
          <cell r="E2">
            <v>0</v>
          </cell>
          <cell r="F2">
            <v>7296442</v>
          </cell>
          <cell r="G2">
            <v>0</v>
          </cell>
          <cell r="H2">
            <v>0</v>
          </cell>
          <cell r="I2">
            <v>0</v>
          </cell>
          <cell r="J2">
            <v>7296442</v>
          </cell>
          <cell r="K2">
            <v>0</v>
          </cell>
          <cell r="L2">
            <v>6228599.5999999996</v>
          </cell>
        </row>
        <row r="3">
          <cell r="A3" t="str">
            <v>320.00.00.900-4100.03</v>
          </cell>
          <cell r="B3" t="str">
            <v>4100.03</v>
          </cell>
          <cell r="C3" t="str">
            <v>320.00.00.900</v>
          </cell>
          <cell r="D3">
            <v>-3500</v>
          </cell>
          <cell r="E3">
            <v>0</v>
          </cell>
          <cell r="F3">
            <v>-3500</v>
          </cell>
          <cell r="G3">
            <v>0</v>
          </cell>
          <cell r="H3">
            <v>0</v>
          </cell>
          <cell r="I3">
            <v>0</v>
          </cell>
          <cell r="J3">
            <v>-3500</v>
          </cell>
          <cell r="K3">
            <v>0</v>
          </cell>
          <cell r="L3">
            <v>-2303.34</v>
          </cell>
        </row>
        <row r="4">
          <cell r="A4" t="str">
            <v>320.00.00.900-4450.09</v>
          </cell>
          <cell r="B4" t="str">
            <v>4450.09</v>
          </cell>
          <cell r="C4" t="str">
            <v>320.00.00.900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 t="str">
            <v>+++</v>
          </cell>
          <cell r="L4">
            <v>0</v>
          </cell>
        </row>
        <row r="5">
          <cell r="A5" t="str">
            <v>320.00.00.900-4450.10</v>
          </cell>
          <cell r="B5" t="str">
            <v>4450.10</v>
          </cell>
          <cell r="C5" t="str">
            <v>320.00.00.900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 t="str">
            <v>+++</v>
          </cell>
          <cell r="L5">
            <v>0</v>
          </cell>
        </row>
        <row r="6">
          <cell r="A6" t="str">
            <v>320.00.00.900-4475.13</v>
          </cell>
          <cell r="B6" t="str">
            <v>4475.13</v>
          </cell>
          <cell r="C6" t="str">
            <v>320.00.00.900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>+++</v>
          </cell>
          <cell r="L6">
            <v>0</v>
          </cell>
        </row>
        <row r="7">
          <cell r="A7" t="str">
            <v>320.11.00.200-4550.11</v>
          </cell>
          <cell r="B7" t="str">
            <v>4550.11</v>
          </cell>
          <cell r="C7" t="str">
            <v>320.11.00.200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 t="str">
            <v>+++</v>
          </cell>
          <cell r="L7">
            <v>2591.8000000000002</v>
          </cell>
        </row>
        <row r="8">
          <cell r="A8" t="str">
            <v>320.00.00.900-4700.01</v>
          </cell>
          <cell r="B8" t="str">
            <v>4700.01</v>
          </cell>
          <cell r="C8" t="str">
            <v>320.00.00.900</v>
          </cell>
          <cell r="D8">
            <v>15000</v>
          </cell>
          <cell r="E8">
            <v>0</v>
          </cell>
          <cell r="F8">
            <v>15000</v>
          </cell>
          <cell r="G8">
            <v>0</v>
          </cell>
          <cell r="H8">
            <v>0</v>
          </cell>
          <cell r="I8">
            <v>0</v>
          </cell>
          <cell r="J8">
            <v>15000</v>
          </cell>
          <cell r="K8">
            <v>0</v>
          </cell>
          <cell r="L8">
            <v>26425.8</v>
          </cell>
        </row>
        <row r="9">
          <cell r="A9" t="str">
            <v>320.00.00.900-4700.19</v>
          </cell>
          <cell r="B9" t="str">
            <v>4700.19</v>
          </cell>
          <cell r="C9" t="str">
            <v>320.00.00.900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+++</v>
          </cell>
          <cell r="L9">
            <v>0</v>
          </cell>
        </row>
        <row r="10">
          <cell r="A10" t="str">
            <v>320.00.00.900-4700.21</v>
          </cell>
          <cell r="B10" t="str">
            <v>4700.21</v>
          </cell>
          <cell r="C10" t="str">
            <v>320.00.00.900</v>
          </cell>
          <cell r="D10">
            <v>-2500</v>
          </cell>
          <cell r="E10">
            <v>0</v>
          </cell>
          <cell r="F10">
            <v>-2500</v>
          </cell>
          <cell r="G10">
            <v>0</v>
          </cell>
          <cell r="H10">
            <v>0</v>
          </cell>
          <cell r="I10">
            <v>0</v>
          </cell>
          <cell r="J10">
            <v>-2500</v>
          </cell>
          <cell r="K10">
            <v>0</v>
          </cell>
          <cell r="L10">
            <v>-1463.69</v>
          </cell>
        </row>
        <row r="11">
          <cell r="A11" t="str">
            <v>320.11.00.200-4850.07</v>
          </cell>
          <cell r="B11" t="str">
            <v>4850.07</v>
          </cell>
          <cell r="C11" t="str">
            <v>320.11.00.200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+++</v>
          </cell>
          <cell r="L11">
            <v>0</v>
          </cell>
        </row>
        <row r="12">
          <cell r="A12" t="str">
            <v>320.00.00.900-4900.15</v>
          </cell>
          <cell r="B12" t="str">
            <v>4900.15</v>
          </cell>
          <cell r="C12" t="str">
            <v>320.00.00.900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+++</v>
          </cell>
          <cell r="L12">
            <v>0</v>
          </cell>
        </row>
        <row r="13">
          <cell r="A13" t="str">
            <v>320.11.00.200-5000.01</v>
          </cell>
          <cell r="B13" t="str">
            <v>5000.01</v>
          </cell>
          <cell r="C13" t="str">
            <v>320.11.00.200</v>
          </cell>
          <cell r="D13">
            <v>1608706</v>
          </cell>
          <cell r="E13">
            <v>0</v>
          </cell>
          <cell r="F13">
            <v>1608706</v>
          </cell>
          <cell r="G13">
            <v>0</v>
          </cell>
          <cell r="H13">
            <v>0</v>
          </cell>
          <cell r="I13">
            <v>286297.02</v>
          </cell>
          <cell r="J13">
            <v>1322408.98</v>
          </cell>
          <cell r="K13">
            <v>0.18</v>
          </cell>
          <cell r="L13">
            <v>1673582.21</v>
          </cell>
        </row>
        <row r="14">
          <cell r="A14" t="str">
            <v>320.11.00.210-5000.01</v>
          </cell>
          <cell r="B14" t="str">
            <v>5000.01</v>
          </cell>
          <cell r="C14" t="str">
            <v>320.11.00.210</v>
          </cell>
          <cell r="D14">
            <v>528205</v>
          </cell>
          <cell r="E14">
            <v>0</v>
          </cell>
          <cell r="F14">
            <v>528205</v>
          </cell>
          <cell r="G14">
            <v>0</v>
          </cell>
          <cell r="H14">
            <v>0</v>
          </cell>
          <cell r="I14">
            <v>110322.47</v>
          </cell>
          <cell r="J14">
            <v>417882.53</v>
          </cell>
          <cell r="K14">
            <v>0.21</v>
          </cell>
          <cell r="L14">
            <v>664846.03</v>
          </cell>
        </row>
        <row r="15">
          <cell r="A15" t="str">
            <v>320.13.00.290-5000.01</v>
          </cell>
          <cell r="B15" t="str">
            <v>5000.01</v>
          </cell>
          <cell r="C15" t="str">
            <v>320.13.00.290</v>
          </cell>
          <cell r="D15">
            <v>1885281</v>
          </cell>
          <cell r="E15">
            <v>0</v>
          </cell>
          <cell r="F15">
            <v>1885281</v>
          </cell>
          <cell r="G15">
            <v>0</v>
          </cell>
          <cell r="H15">
            <v>0</v>
          </cell>
          <cell r="I15">
            <v>340682.4</v>
          </cell>
          <cell r="J15">
            <v>1544598.6</v>
          </cell>
          <cell r="K15">
            <v>0.18</v>
          </cell>
          <cell r="L15">
            <v>1935740.27</v>
          </cell>
        </row>
        <row r="16">
          <cell r="A16" t="str">
            <v>320.11.00.200-5000.02</v>
          </cell>
          <cell r="B16" t="str">
            <v>5000.02</v>
          </cell>
          <cell r="C16" t="str">
            <v>320.11.00.200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+++</v>
          </cell>
          <cell r="L16">
            <v>0</v>
          </cell>
        </row>
        <row r="17">
          <cell r="A17" t="str">
            <v>320.13.00.290-5000.02</v>
          </cell>
          <cell r="B17" t="str">
            <v>5000.02</v>
          </cell>
          <cell r="C17" t="str">
            <v>320.13.00.290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>+++</v>
          </cell>
          <cell r="L17">
            <v>0</v>
          </cell>
        </row>
        <row r="18">
          <cell r="A18" t="str">
            <v>320.11.00.200-5000.03</v>
          </cell>
          <cell r="B18" t="str">
            <v>5000.03</v>
          </cell>
          <cell r="C18" t="str">
            <v>320.11.00.200</v>
          </cell>
          <cell r="D18">
            <v>188150</v>
          </cell>
          <cell r="E18">
            <v>0</v>
          </cell>
          <cell r="F18">
            <v>188150</v>
          </cell>
          <cell r="G18">
            <v>0</v>
          </cell>
          <cell r="H18">
            <v>0</v>
          </cell>
          <cell r="I18">
            <v>34796.639999999999</v>
          </cell>
          <cell r="J18">
            <v>153353.35999999999</v>
          </cell>
          <cell r="K18">
            <v>0.18</v>
          </cell>
          <cell r="L18">
            <v>201113.75</v>
          </cell>
        </row>
        <row r="19">
          <cell r="A19" t="str">
            <v>320.11.00.210-5000.03</v>
          </cell>
          <cell r="B19" t="str">
            <v>5000.03</v>
          </cell>
          <cell r="C19" t="str">
            <v>320.11.00.210</v>
          </cell>
          <cell r="D19">
            <v>99370</v>
          </cell>
          <cell r="E19">
            <v>0</v>
          </cell>
          <cell r="F19">
            <v>99370</v>
          </cell>
          <cell r="G19">
            <v>0</v>
          </cell>
          <cell r="H19">
            <v>0</v>
          </cell>
          <cell r="I19">
            <v>12891.49</v>
          </cell>
          <cell r="J19">
            <v>86478.51</v>
          </cell>
          <cell r="K19">
            <v>0.13</v>
          </cell>
          <cell r="L19">
            <v>101853.71</v>
          </cell>
        </row>
        <row r="20">
          <cell r="A20" t="str">
            <v>320.13.00.290-5000.03</v>
          </cell>
          <cell r="B20" t="str">
            <v>5000.03</v>
          </cell>
          <cell r="C20" t="str">
            <v>320.13.00.290</v>
          </cell>
          <cell r="D20">
            <v>270890</v>
          </cell>
          <cell r="E20">
            <v>0</v>
          </cell>
          <cell r="F20">
            <v>270890</v>
          </cell>
          <cell r="G20">
            <v>0</v>
          </cell>
          <cell r="H20">
            <v>0</v>
          </cell>
          <cell r="I20">
            <v>113028.03</v>
          </cell>
          <cell r="J20">
            <v>157861.97</v>
          </cell>
          <cell r="K20">
            <v>0.42</v>
          </cell>
          <cell r="L20">
            <v>339520.88</v>
          </cell>
        </row>
        <row r="21">
          <cell r="A21" t="str">
            <v>320.11.00.200-5000.04</v>
          </cell>
          <cell r="B21" t="str">
            <v>5000.04</v>
          </cell>
          <cell r="C21" t="str">
            <v>320.11.00.200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+++</v>
          </cell>
          <cell r="L21">
            <v>0</v>
          </cell>
        </row>
        <row r="22">
          <cell r="A22" t="str">
            <v>320.11.00.210-5000.04</v>
          </cell>
          <cell r="B22" t="str">
            <v>5000.04</v>
          </cell>
          <cell r="C22" t="str">
            <v>320.11.00.210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+++</v>
          </cell>
          <cell r="L22">
            <v>0</v>
          </cell>
        </row>
        <row r="23">
          <cell r="A23" t="str">
            <v>320.13.00.290-5000.04</v>
          </cell>
          <cell r="B23" t="str">
            <v>5000.04</v>
          </cell>
          <cell r="C23" t="str">
            <v>320.13.00.290</v>
          </cell>
          <cell r="D23">
            <v>166710</v>
          </cell>
          <cell r="E23">
            <v>0</v>
          </cell>
          <cell r="F23">
            <v>166710</v>
          </cell>
          <cell r="G23">
            <v>0</v>
          </cell>
          <cell r="H23">
            <v>0</v>
          </cell>
          <cell r="I23">
            <v>28354.6</v>
          </cell>
          <cell r="J23">
            <v>138355.4</v>
          </cell>
          <cell r="K23">
            <v>0.17</v>
          </cell>
          <cell r="L23">
            <v>168878.2</v>
          </cell>
        </row>
        <row r="24">
          <cell r="A24" t="str">
            <v>320.11.00.200-5000.06</v>
          </cell>
          <cell r="B24" t="str">
            <v>5000.06</v>
          </cell>
          <cell r="C24" t="str">
            <v>320.11.00.200</v>
          </cell>
          <cell r="D24">
            <v>1000</v>
          </cell>
          <cell r="E24">
            <v>0</v>
          </cell>
          <cell r="F24">
            <v>1000</v>
          </cell>
          <cell r="G24">
            <v>0</v>
          </cell>
          <cell r="H24">
            <v>0</v>
          </cell>
          <cell r="I24">
            <v>0</v>
          </cell>
          <cell r="J24">
            <v>1000</v>
          </cell>
          <cell r="K24">
            <v>0</v>
          </cell>
          <cell r="L24">
            <v>1867.39</v>
          </cell>
        </row>
        <row r="25">
          <cell r="A25" t="str">
            <v>320.11.00.210-5000.06</v>
          </cell>
          <cell r="B25" t="str">
            <v>5000.06</v>
          </cell>
          <cell r="C25" t="str">
            <v>320.11.00.210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+++</v>
          </cell>
          <cell r="L25">
            <v>28.87</v>
          </cell>
        </row>
        <row r="26">
          <cell r="A26" t="str">
            <v>320.13.00.290-5000.06</v>
          </cell>
          <cell r="B26" t="str">
            <v>5000.06</v>
          </cell>
          <cell r="C26" t="str">
            <v>320.13.00.290</v>
          </cell>
          <cell r="D26">
            <v>6000</v>
          </cell>
          <cell r="E26">
            <v>0</v>
          </cell>
          <cell r="F26">
            <v>6000</v>
          </cell>
          <cell r="G26">
            <v>0</v>
          </cell>
          <cell r="H26">
            <v>0</v>
          </cell>
          <cell r="I26">
            <v>672.06</v>
          </cell>
          <cell r="J26">
            <v>5327.94</v>
          </cell>
          <cell r="K26">
            <v>0.11</v>
          </cell>
          <cell r="L26">
            <v>5107.6000000000004</v>
          </cell>
        </row>
        <row r="27">
          <cell r="A27" t="str">
            <v>320.13.00.290-5000.07</v>
          </cell>
          <cell r="B27" t="str">
            <v>5000.07</v>
          </cell>
          <cell r="C27" t="str">
            <v>320.13.00.290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+++</v>
          </cell>
          <cell r="L27">
            <v>0</v>
          </cell>
        </row>
        <row r="28">
          <cell r="A28" t="str">
            <v>320.11.00.200-5000.08</v>
          </cell>
          <cell r="B28" t="str">
            <v>5000.08</v>
          </cell>
          <cell r="C28" t="str">
            <v>320.11.00.200</v>
          </cell>
          <cell r="D28">
            <v>25343</v>
          </cell>
          <cell r="E28">
            <v>0</v>
          </cell>
          <cell r="F28">
            <v>25343</v>
          </cell>
          <cell r="G28">
            <v>0</v>
          </cell>
          <cell r="H28">
            <v>0</v>
          </cell>
          <cell r="I28">
            <v>4683.5200000000004</v>
          </cell>
          <cell r="J28">
            <v>20659.48</v>
          </cell>
          <cell r="K28">
            <v>0.18</v>
          </cell>
          <cell r="L28">
            <v>18759.77</v>
          </cell>
        </row>
        <row r="29">
          <cell r="A29" t="str">
            <v>320.11.00.210-5000.08</v>
          </cell>
          <cell r="B29" t="str">
            <v>5000.08</v>
          </cell>
          <cell r="C29" t="str">
            <v>320.11.00.210</v>
          </cell>
          <cell r="D29">
            <v>9620</v>
          </cell>
          <cell r="E29">
            <v>0</v>
          </cell>
          <cell r="F29">
            <v>9620</v>
          </cell>
          <cell r="G29">
            <v>0</v>
          </cell>
          <cell r="H29">
            <v>0</v>
          </cell>
          <cell r="I29">
            <v>1837.44</v>
          </cell>
          <cell r="J29">
            <v>7782.56</v>
          </cell>
          <cell r="K29">
            <v>0.19</v>
          </cell>
          <cell r="L29">
            <v>11186.57</v>
          </cell>
        </row>
        <row r="30">
          <cell r="A30" t="str">
            <v>320.13.00.290-5000.08</v>
          </cell>
          <cell r="B30" t="str">
            <v>5000.08</v>
          </cell>
          <cell r="C30" t="str">
            <v>320.13.00.290</v>
          </cell>
          <cell r="D30">
            <v>18726</v>
          </cell>
          <cell r="E30">
            <v>0</v>
          </cell>
          <cell r="F30">
            <v>18726</v>
          </cell>
          <cell r="G30">
            <v>0</v>
          </cell>
          <cell r="H30">
            <v>0</v>
          </cell>
          <cell r="I30">
            <v>5650.8</v>
          </cell>
          <cell r="J30">
            <v>13075.2</v>
          </cell>
          <cell r="K30">
            <v>0.3</v>
          </cell>
          <cell r="L30">
            <v>17274.78</v>
          </cell>
        </row>
        <row r="31">
          <cell r="A31" t="str">
            <v>320.11.00.200-5000.10</v>
          </cell>
          <cell r="B31" t="str">
            <v>5000.10</v>
          </cell>
          <cell r="C31" t="str">
            <v>320.11.00.200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+++</v>
          </cell>
          <cell r="L31">
            <v>0</v>
          </cell>
        </row>
        <row r="32">
          <cell r="A32" t="str">
            <v>320.11.00.210-5000.10</v>
          </cell>
          <cell r="B32" t="str">
            <v>5000.10</v>
          </cell>
          <cell r="C32" t="str">
            <v>320.11.00.210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+++</v>
          </cell>
          <cell r="L32">
            <v>0</v>
          </cell>
        </row>
        <row r="33">
          <cell r="A33" t="str">
            <v>320.13.00.290-5000.10</v>
          </cell>
          <cell r="B33" t="str">
            <v>5000.10</v>
          </cell>
          <cell r="C33" t="str">
            <v>320.13.00.290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+++</v>
          </cell>
          <cell r="L33">
            <v>0</v>
          </cell>
        </row>
        <row r="34">
          <cell r="A34" t="str">
            <v>320.11.00.200-5000.11</v>
          </cell>
          <cell r="B34" t="str">
            <v>5000.11</v>
          </cell>
          <cell r="C34" t="str">
            <v>320.11.00.200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3052.34</v>
          </cell>
          <cell r="J34">
            <v>-3052.34</v>
          </cell>
          <cell r="K34" t="str">
            <v>+++</v>
          </cell>
          <cell r="L34">
            <v>0</v>
          </cell>
        </row>
        <row r="35">
          <cell r="A35" t="str">
            <v>320.11.00.210-5000.11</v>
          </cell>
          <cell r="B35" t="str">
            <v>5000.11</v>
          </cell>
          <cell r="C35" t="str">
            <v>320.11.00.210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str">
            <v>+++</v>
          </cell>
          <cell r="L35">
            <v>0</v>
          </cell>
        </row>
        <row r="36">
          <cell r="A36" t="str">
            <v>320.13.00.290-5000.11</v>
          </cell>
          <cell r="B36" t="str">
            <v>5000.11</v>
          </cell>
          <cell r="C36" t="str">
            <v>320.13.00.290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>+++</v>
          </cell>
          <cell r="L36">
            <v>0</v>
          </cell>
        </row>
        <row r="37">
          <cell r="A37" t="str">
            <v>320.11.00.200-5000.12</v>
          </cell>
          <cell r="B37" t="str">
            <v>5000.12</v>
          </cell>
          <cell r="C37" t="str">
            <v>320.11.00.200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+++</v>
          </cell>
          <cell r="L37">
            <v>0</v>
          </cell>
        </row>
        <row r="38">
          <cell r="A38" t="str">
            <v>320.11.00.210-5000.12</v>
          </cell>
          <cell r="B38" t="str">
            <v>5000.12</v>
          </cell>
          <cell r="C38" t="str">
            <v>320.11.00.210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str">
            <v>+++</v>
          </cell>
          <cell r="L38">
            <v>0</v>
          </cell>
        </row>
        <row r="39">
          <cell r="A39" t="str">
            <v>320.13.00.290-5000.12</v>
          </cell>
          <cell r="B39" t="str">
            <v>5000.12</v>
          </cell>
          <cell r="C39" t="str">
            <v>320.13.00.290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str">
            <v>+++</v>
          </cell>
          <cell r="L39">
            <v>0</v>
          </cell>
        </row>
        <row r="40">
          <cell r="A40" t="str">
            <v>320.11.00.200-5000.99</v>
          </cell>
          <cell r="B40" t="str">
            <v>5000.99</v>
          </cell>
          <cell r="C40" t="str">
            <v>320.11.00.200</v>
          </cell>
          <cell r="D40">
            <v>180960</v>
          </cell>
          <cell r="E40">
            <v>0</v>
          </cell>
          <cell r="F40">
            <v>180960</v>
          </cell>
          <cell r="G40">
            <v>0</v>
          </cell>
          <cell r="H40">
            <v>0</v>
          </cell>
          <cell r="I40">
            <v>0</v>
          </cell>
          <cell r="J40">
            <v>180960</v>
          </cell>
          <cell r="K40">
            <v>0</v>
          </cell>
          <cell r="L40">
            <v>0</v>
          </cell>
        </row>
        <row r="41">
          <cell r="A41" t="str">
            <v>320.11.00.210-5000.99</v>
          </cell>
          <cell r="B41" t="str">
            <v>5000.99</v>
          </cell>
          <cell r="C41" t="str">
            <v>320.11.00.210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str">
            <v>+++</v>
          </cell>
          <cell r="L41">
            <v>0</v>
          </cell>
        </row>
        <row r="42">
          <cell r="A42" t="str">
            <v>320.13.00.290-5000.99</v>
          </cell>
          <cell r="B42" t="str">
            <v>5000.99</v>
          </cell>
          <cell r="C42" t="str">
            <v>320.13.00.290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str">
            <v>+++</v>
          </cell>
          <cell r="L42">
            <v>0</v>
          </cell>
        </row>
        <row r="43">
          <cell r="A43" t="str">
            <v>320.11.00.200-5100.00</v>
          </cell>
          <cell r="B43" t="str">
            <v>5100.00</v>
          </cell>
          <cell r="C43" t="str">
            <v>320.11.00.200</v>
          </cell>
          <cell r="D43">
            <v>190125</v>
          </cell>
          <cell r="E43">
            <v>0</v>
          </cell>
          <cell r="F43">
            <v>190125</v>
          </cell>
          <cell r="G43">
            <v>0</v>
          </cell>
          <cell r="H43">
            <v>0</v>
          </cell>
          <cell r="I43">
            <v>46878.8</v>
          </cell>
          <cell r="J43">
            <v>143246.20000000001</v>
          </cell>
          <cell r="K43">
            <v>0.25</v>
          </cell>
          <cell r="L43">
            <v>227233.29</v>
          </cell>
        </row>
        <row r="44">
          <cell r="A44" t="str">
            <v>320.11.00.210-5100.00</v>
          </cell>
          <cell r="B44" t="str">
            <v>5100.00</v>
          </cell>
          <cell r="C44" t="str">
            <v>320.11.00.210</v>
          </cell>
          <cell r="D44">
            <v>172665</v>
          </cell>
          <cell r="E44">
            <v>0</v>
          </cell>
          <cell r="F44">
            <v>172665</v>
          </cell>
          <cell r="G44">
            <v>0</v>
          </cell>
          <cell r="H44">
            <v>0</v>
          </cell>
          <cell r="I44">
            <v>32491.62</v>
          </cell>
          <cell r="J44">
            <v>140173.38</v>
          </cell>
          <cell r="K44">
            <v>0.19</v>
          </cell>
          <cell r="L44">
            <v>194656.07</v>
          </cell>
        </row>
        <row r="45">
          <cell r="A45" t="str">
            <v>320.13.00.290-5100.00</v>
          </cell>
          <cell r="B45" t="str">
            <v>5100.00</v>
          </cell>
          <cell r="C45" t="str">
            <v>320.13.00.290</v>
          </cell>
          <cell r="D45">
            <v>439650</v>
          </cell>
          <cell r="E45">
            <v>0</v>
          </cell>
          <cell r="F45">
            <v>439650</v>
          </cell>
          <cell r="G45">
            <v>0</v>
          </cell>
          <cell r="H45">
            <v>0</v>
          </cell>
          <cell r="I45">
            <v>79778.899999999994</v>
          </cell>
          <cell r="J45">
            <v>359871.1</v>
          </cell>
          <cell r="K45">
            <v>0.18</v>
          </cell>
          <cell r="L45">
            <v>468613.48</v>
          </cell>
        </row>
        <row r="46">
          <cell r="A46" t="str">
            <v>320.11.00.200-5100.01</v>
          </cell>
          <cell r="B46" t="str">
            <v>5100.01</v>
          </cell>
          <cell r="C46" t="str">
            <v>320.11.00.200</v>
          </cell>
          <cell r="D46">
            <v>200580</v>
          </cell>
          <cell r="E46">
            <v>0</v>
          </cell>
          <cell r="F46">
            <v>200580</v>
          </cell>
          <cell r="G46">
            <v>0</v>
          </cell>
          <cell r="H46">
            <v>0</v>
          </cell>
          <cell r="I46">
            <v>41832.36</v>
          </cell>
          <cell r="J46">
            <v>158747.64000000001</v>
          </cell>
          <cell r="K46">
            <v>0.21</v>
          </cell>
          <cell r="L46">
            <v>218230.66</v>
          </cell>
        </row>
        <row r="47">
          <cell r="A47" t="str">
            <v>320.11.00.210-5100.01</v>
          </cell>
          <cell r="B47" t="str">
            <v>5100.01</v>
          </cell>
          <cell r="C47" t="str">
            <v>320.11.00.210</v>
          </cell>
          <cell r="D47">
            <v>72185</v>
          </cell>
          <cell r="E47">
            <v>0</v>
          </cell>
          <cell r="F47">
            <v>72185</v>
          </cell>
          <cell r="G47">
            <v>0</v>
          </cell>
          <cell r="H47">
            <v>0</v>
          </cell>
          <cell r="I47">
            <v>15407.02</v>
          </cell>
          <cell r="J47">
            <v>56777.98</v>
          </cell>
          <cell r="K47">
            <v>0.21</v>
          </cell>
          <cell r="L47">
            <v>94061.85</v>
          </cell>
        </row>
        <row r="48">
          <cell r="A48" t="str">
            <v>320.13.00.290-5100.01</v>
          </cell>
          <cell r="B48" t="str">
            <v>5100.01</v>
          </cell>
          <cell r="C48" t="str">
            <v>320.13.00.290</v>
          </cell>
          <cell r="D48">
            <v>232140</v>
          </cell>
          <cell r="E48">
            <v>0</v>
          </cell>
          <cell r="F48">
            <v>232140</v>
          </cell>
          <cell r="G48">
            <v>0</v>
          </cell>
          <cell r="H48">
            <v>0</v>
          </cell>
          <cell r="I48">
            <v>45844.23</v>
          </cell>
          <cell r="J48">
            <v>186295.77</v>
          </cell>
          <cell r="K48">
            <v>0.2</v>
          </cell>
          <cell r="L48">
            <v>254996.91</v>
          </cell>
        </row>
        <row r="49">
          <cell r="A49" t="str">
            <v>320.11.00.200-5100.02</v>
          </cell>
          <cell r="B49" t="str">
            <v>5100.02</v>
          </cell>
          <cell r="C49" t="str">
            <v>320.11.00.200</v>
          </cell>
          <cell r="D49">
            <v>156610</v>
          </cell>
          <cell r="E49">
            <v>0</v>
          </cell>
          <cell r="F49">
            <v>156610</v>
          </cell>
          <cell r="G49">
            <v>0</v>
          </cell>
          <cell r="H49">
            <v>0</v>
          </cell>
          <cell r="I49">
            <v>24153.24</v>
          </cell>
          <cell r="J49">
            <v>132456.76</v>
          </cell>
          <cell r="K49">
            <v>0.15</v>
          </cell>
          <cell r="L49">
            <v>137286.72</v>
          </cell>
        </row>
        <row r="50">
          <cell r="A50" t="str">
            <v>320.11.00.210-5100.02</v>
          </cell>
          <cell r="B50" t="str">
            <v>5100.02</v>
          </cell>
          <cell r="C50" t="str">
            <v>320.11.00.210</v>
          </cell>
          <cell r="D50">
            <v>69120</v>
          </cell>
          <cell r="E50">
            <v>0</v>
          </cell>
          <cell r="F50">
            <v>69120</v>
          </cell>
          <cell r="G50">
            <v>0</v>
          </cell>
          <cell r="H50">
            <v>0</v>
          </cell>
          <cell r="I50">
            <v>14286.04</v>
          </cell>
          <cell r="J50">
            <v>54833.96</v>
          </cell>
          <cell r="K50">
            <v>0.21</v>
          </cell>
          <cell r="L50">
            <v>81202.37</v>
          </cell>
        </row>
        <row r="51">
          <cell r="A51" t="str">
            <v>320.13.00.290-5100.02</v>
          </cell>
          <cell r="B51" t="str">
            <v>5100.02</v>
          </cell>
          <cell r="C51" t="str">
            <v>320.13.00.290</v>
          </cell>
          <cell r="D51">
            <v>257300</v>
          </cell>
          <cell r="E51">
            <v>0</v>
          </cell>
          <cell r="F51">
            <v>257300</v>
          </cell>
          <cell r="G51">
            <v>0</v>
          </cell>
          <cell r="H51">
            <v>0</v>
          </cell>
          <cell r="I51">
            <v>37704.11</v>
          </cell>
          <cell r="J51">
            <v>219595.89</v>
          </cell>
          <cell r="K51">
            <v>0.15</v>
          </cell>
          <cell r="L51">
            <v>258730.71</v>
          </cell>
        </row>
        <row r="52">
          <cell r="A52" t="str">
            <v>320.11.00.200-5100.03</v>
          </cell>
          <cell r="B52" t="str">
            <v>5100.03</v>
          </cell>
          <cell r="C52" t="str">
            <v>320.11.00.200</v>
          </cell>
          <cell r="D52">
            <v>15460</v>
          </cell>
          <cell r="E52">
            <v>0</v>
          </cell>
          <cell r="F52">
            <v>15460</v>
          </cell>
          <cell r="G52">
            <v>0</v>
          </cell>
          <cell r="H52">
            <v>0</v>
          </cell>
          <cell r="I52">
            <v>2794.48</v>
          </cell>
          <cell r="J52">
            <v>12665.52</v>
          </cell>
          <cell r="K52">
            <v>0.18</v>
          </cell>
          <cell r="L52">
            <v>17095.439999999999</v>
          </cell>
        </row>
        <row r="53">
          <cell r="A53" t="str">
            <v>320.11.00.210-5100.03</v>
          </cell>
          <cell r="B53" t="str">
            <v>5100.03</v>
          </cell>
          <cell r="C53" t="str">
            <v>320.11.00.210</v>
          </cell>
          <cell r="D53">
            <v>5515</v>
          </cell>
          <cell r="E53">
            <v>0</v>
          </cell>
          <cell r="F53">
            <v>5515</v>
          </cell>
          <cell r="G53">
            <v>0</v>
          </cell>
          <cell r="H53">
            <v>0</v>
          </cell>
          <cell r="I53">
            <v>847.65</v>
          </cell>
          <cell r="J53">
            <v>4667.3500000000004</v>
          </cell>
          <cell r="K53">
            <v>0.15</v>
          </cell>
          <cell r="L53">
            <v>7058.6</v>
          </cell>
        </row>
        <row r="54">
          <cell r="A54" t="str">
            <v>320.13.00.290-5100.03</v>
          </cell>
          <cell r="B54" t="str">
            <v>5100.03</v>
          </cell>
          <cell r="C54" t="str">
            <v>320.13.00.290</v>
          </cell>
          <cell r="D54">
            <v>20900</v>
          </cell>
          <cell r="E54">
            <v>0</v>
          </cell>
          <cell r="F54">
            <v>20900</v>
          </cell>
          <cell r="G54">
            <v>0</v>
          </cell>
          <cell r="H54">
            <v>0</v>
          </cell>
          <cell r="I54">
            <v>3109.22</v>
          </cell>
          <cell r="J54">
            <v>17790.78</v>
          </cell>
          <cell r="K54">
            <v>0.15</v>
          </cell>
          <cell r="L54">
            <v>20219.97</v>
          </cell>
        </row>
        <row r="55">
          <cell r="A55" t="str">
            <v>320.11.00.200-5100.04</v>
          </cell>
          <cell r="B55" t="str">
            <v>5100.04</v>
          </cell>
          <cell r="C55" t="str">
            <v>320.11.00.200</v>
          </cell>
          <cell r="D55">
            <v>2050</v>
          </cell>
          <cell r="E55">
            <v>0</v>
          </cell>
          <cell r="F55">
            <v>2050</v>
          </cell>
          <cell r="G55">
            <v>0</v>
          </cell>
          <cell r="H55">
            <v>0</v>
          </cell>
          <cell r="I55">
            <v>495.92</v>
          </cell>
          <cell r="J55">
            <v>1554.08</v>
          </cell>
          <cell r="K55">
            <v>0.24</v>
          </cell>
          <cell r="L55">
            <v>2915.88</v>
          </cell>
        </row>
        <row r="56">
          <cell r="A56" t="str">
            <v>320.11.00.210-5100.04</v>
          </cell>
          <cell r="B56" t="str">
            <v>5100.04</v>
          </cell>
          <cell r="C56" t="str">
            <v>320.11.00.210</v>
          </cell>
          <cell r="D56">
            <v>720</v>
          </cell>
          <cell r="E56">
            <v>0</v>
          </cell>
          <cell r="F56">
            <v>720</v>
          </cell>
          <cell r="G56">
            <v>0</v>
          </cell>
          <cell r="H56">
            <v>0</v>
          </cell>
          <cell r="I56">
            <v>149.1</v>
          </cell>
          <cell r="J56">
            <v>570.9</v>
          </cell>
          <cell r="K56">
            <v>0.21</v>
          </cell>
          <cell r="L56">
            <v>1192.8</v>
          </cell>
        </row>
        <row r="57">
          <cell r="A57" t="str">
            <v>320.13.00.290-5100.04</v>
          </cell>
          <cell r="B57" t="str">
            <v>5100.04</v>
          </cell>
          <cell r="C57" t="str">
            <v>320.13.00.290</v>
          </cell>
          <cell r="D57">
            <v>3460</v>
          </cell>
          <cell r="E57">
            <v>0</v>
          </cell>
          <cell r="F57">
            <v>3460</v>
          </cell>
          <cell r="G57">
            <v>0</v>
          </cell>
          <cell r="H57">
            <v>0</v>
          </cell>
          <cell r="I57">
            <v>537.66</v>
          </cell>
          <cell r="J57">
            <v>2922.34</v>
          </cell>
          <cell r="K57">
            <v>0.16</v>
          </cell>
          <cell r="L57">
            <v>3452.26</v>
          </cell>
        </row>
        <row r="58">
          <cell r="A58" t="str">
            <v>320.11.00.200-5100.05</v>
          </cell>
          <cell r="B58" t="str">
            <v>5100.05</v>
          </cell>
          <cell r="C58" t="str">
            <v>320.11.00.200</v>
          </cell>
          <cell r="D58">
            <v>305</v>
          </cell>
          <cell r="E58">
            <v>0</v>
          </cell>
          <cell r="F58">
            <v>305</v>
          </cell>
          <cell r="G58">
            <v>0</v>
          </cell>
          <cell r="H58">
            <v>0</v>
          </cell>
          <cell r="I58">
            <v>49.28</v>
          </cell>
          <cell r="J58">
            <v>255.72</v>
          </cell>
          <cell r="K58">
            <v>0.16</v>
          </cell>
          <cell r="L58">
            <v>285.12</v>
          </cell>
        </row>
        <row r="59">
          <cell r="A59" t="str">
            <v>320.11.00.210-5100.05</v>
          </cell>
          <cell r="B59" t="str">
            <v>5100.05</v>
          </cell>
          <cell r="C59" t="str">
            <v>320.11.00.210</v>
          </cell>
          <cell r="D59">
            <v>100</v>
          </cell>
          <cell r="E59">
            <v>0</v>
          </cell>
          <cell r="F59">
            <v>100</v>
          </cell>
          <cell r="G59">
            <v>0</v>
          </cell>
          <cell r="H59">
            <v>0</v>
          </cell>
          <cell r="I59">
            <v>15.84</v>
          </cell>
          <cell r="J59">
            <v>84.16</v>
          </cell>
          <cell r="K59">
            <v>0.16</v>
          </cell>
          <cell r="L59">
            <v>105.6</v>
          </cell>
        </row>
        <row r="60">
          <cell r="A60" t="str">
            <v>320.13.00.290-5100.05</v>
          </cell>
          <cell r="B60" t="str">
            <v>5100.05</v>
          </cell>
          <cell r="C60" t="str">
            <v>320.13.00.290</v>
          </cell>
          <cell r="D60">
            <v>1240</v>
          </cell>
          <cell r="E60">
            <v>0</v>
          </cell>
          <cell r="F60">
            <v>1240</v>
          </cell>
          <cell r="G60">
            <v>0</v>
          </cell>
          <cell r="H60">
            <v>0</v>
          </cell>
          <cell r="I60">
            <v>194.84</v>
          </cell>
          <cell r="J60">
            <v>1045.1600000000001</v>
          </cell>
          <cell r="K60">
            <v>0.16</v>
          </cell>
          <cell r="L60">
            <v>1185.24</v>
          </cell>
        </row>
        <row r="61">
          <cell r="A61" t="str">
            <v>320.11.00.200-5100.06</v>
          </cell>
          <cell r="B61" t="str">
            <v>5100.06</v>
          </cell>
          <cell r="C61" t="str">
            <v>320.11.00.200</v>
          </cell>
          <cell r="D61">
            <v>42210</v>
          </cell>
          <cell r="E61">
            <v>0</v>
          </cell>
          <cell r="F61">
            <v>42210</v>
          </cell>
          <cell r="G61">
            <v>0</v>
          </cell>
          <cell r="H61">
            <v>0</v>
          </cell>
          <cell r="I61">
            <v>0</v>
          </cell>
          <cell r="J61">
            <v>42210</v>
          </cell>
          <cell r="K61">
            <v>0</v>
          </cell>
          <cell r="L61">
            <v>14070</v>
          </cell>
        </row>
        <row r="62">
          <cell r="A62" t="str">
            <v>320.11.00.210-5100.06</v>
          </cell>
          <cell r="B62" t="str">
            <v>5100.06</v>
          </cell>
          <cell r="C62" t="str">
            <v>320.11.00.210</v>
          </cell>
          <cell r="D62">
            <v>23600</v>
          </cell>
          <cell r="E62">
            <v>0</v>
          </cell>
          <cell r="F62">
            <v>23600</v>
          </cell>
          <cell r="G62">
            <v>0</v>
          </cell>
          <cell r="H62">
            <v>0</v>
          </cell>
          <cell r="I62">
            <v>0</v>
          </cell>
          <cell r="J62">
            <v>23600</v>
          </cell>
          <cell r="K62">
            <v>0</v>
          </cell>
          <cell r="L62">
            <v>7693.07</v>
          </cell>
        </row>
        <row r="63">
          <cell r="A63" t="str">
            <v>320.13.00.290-5100.06</v>
          </cell>
          <cell r="B63" t="str">
            <v>5100.06</v>
          </cell>
          <cell r="C63" t="str">
            <v>320.13.00.290</v>
          </cell>
          <cell r="D63">
            <v>64730</v>
          </cell>
          <cell r="E63">
            <v>0</v>
          </cell>
          <cell r="F63">
            <v>64730</v>
          </cell>
          <cell r="G63">
            <v>0</v>
          </cell>
          <cell r="H63">
            <v>0</v>
          </cell>
          <cell r="I63">
            <v>0</v>
          </cell>
          <cell r="J63">
            <v>64730</v>
          </cell>
          <cell r="K63">
            <v>0</v>
          </cell>
          <cell r="L63">
            <v>21576.68</v>
          </cell>
        </row>
        <row r="64">
          <cell r="A64" t="str">
            <v>320.11.00.200-5100.07</v>
          </cell>
          <cell r="B64" t="str">
            <v>5100.07</v>
          </cell>
          <cell r="C64" t="str">
            <v>320.11.00.200</v>
          </cell>
          <cell r="D64">
            <v>70</v>
          </cell>
          <cell r="E64">
            <v>0</v>
          </cell>
          <cell r="F64">
            <v>70</v>
          </cell>
          <cell r="G64">
            <v>0</v>
          </cell>
          <cell r="H64">
            <v>0</v>
          </cell>
          <cell r="I64">
            <v>10.64</v>
          </cell>
          <cell r="J64">
            <v>59.36</v>
          </cell>
          <cell r="K64">
            <v>0.15</v>
          </cell>
          <cell r="L64">
            <v>61.56</v>
          </cell>
        </row>
        <row r="65">
          <cell r="A65" t="str">
            <v>320.11.00.210-5100.07</v>
          </cell>
          <cell r="B65" t="str">
            <v>5100.07</v>
          </cell>
          <cell r="C65" t="str">
            <v>320.11.00.210</v>
          </cell>
          <cell r="D65">
            <v>30</v>
          </cell>
          <cell r="E65">
            <v>0</v>
          </cell>
          <cell r="F65">
            <v>30</v>
          </cell>
          <cell r="G65">
            <v>0</v>
          </cell>
          <cell r="H65">
            <v>0</v>
          </cell>
          <cell r="I65">
            <v>3.42</v>
          </cell>
          <cell r="J65">
            <v>26.58</v>
          </cell>
          <cell r="K65">
            <v>0.11</v>
          </cell>
          <cell r="L65">
            <v>22.8</v>
          </cell>
        </row>
        <row r="66">
          <cell r="A66" t="str">
            <v>320.13.00.290-5100.07</v>
          </cell>
          <cell r="B66" t="str">
            <v>5100.07</v>
          </cell>
          <cell r="C66" t="str">
            <v>320.13.00.290</v>
          </cell>
          <cell r="D66">
            <v>1210</v>
          </cell>
          <cell r="E66">
            <v>0</v>
          </cell>
          <cell r="F66">
            <v>1210</v>
          </cell>
          <cell r="G66">
            <v>0</v>
          </cell>
          <cell r="H66">
            <v>0</v>
          </cell>
          <cell r="I66">
            <v>223.37</v>
          </cell>
          <cell r="J66">
            <v>986.63</v>
          </cell>
          <cell r="K66">
            <v>0.18</v>
          </cell>
          <cell r="L66">
            <v>1306.05</v>
          </cell>
        </row>
        <row r="67">
          <cell r="A67" t="str">
            <v>320.11.00.200-5100.08</v>
          </cell>
          <cell r="B67" t="str">
            <v>5100.08</v>
          </cell>
          <cell r="C67" t="str">
            <v>320.11.00.200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2258.48</v>
          </cell>
          <cell r="J67">
            <v>-2258.48</v>
          </cell>
          <cell r="K67" t="str">
            <v>+++</v>
          </cell>
          <cell r="L67">
            <v>2520</v>
          </cell>
        </row>
        <row r="68">
          <cell r="A68" t="str">
            <v>320.11.00.210-5100.08</v>
          </cell>
          <cell r="B68" t="str">
            <v>5100.08</v>
          </cell>
          <cell r="C68" t="str">
            <v>320.11.00.210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989.82</v>
          </cell>
          <cell r="J68">
            <v>-989.82</v>
          </cell>
          <cell r="K68" t="str">
            <v>+++</v>
          </cell>
          <cell r="L68">
            <v>0</v>
          </cell>
        </row>
        <row r="69">
          <cell r="A69" t="str">
            <v>320.13.00.290-5100.08</v>
          </cell>
          <cell r="B69" t="str">
            <v>5100.08</v>
          </cell>
          <cell r="C69" t="str">
            <v>320.13.00.290</v>
          </cell>
          <cell r="D69">
            <v>2880</v>
          </cell>
          <cell r="E69">
            <v>0</v>
          </cell>
          <cell r="F69">
            <v>2880</v>
          </cell>
          <cell r="G69">
            <v>0</v>
          </cell>
          <cell r="H69">
            <v>0</v>
          </cell>
          <cell r="I69">
            <v>460.91</v>
          </cell>
          <cell r="J69">
            <v>2419.09</v>
          </cell>
          <cell r="K69">
            <v>0.16</v>
          </cell>
          <cell r="L69">
            <v>2810</v>
          </cell>
        </row>
        <row r="70">
          <cell r="A70" t="str">
            <v>320.11.00.200-5100.09</v>
          </cell>
          <cell r="B70" t="str">
            <v>5100.09</v>
          </cell>
          <cell r="C70" t="str">
            <v>320.11.00.200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+++</v>
          </cell>
          <cell r="L70">
            <v>0</v>
          </cell>
        </row>
        <row r="71">
          <cell r="A71" t="str">
            <v>320.11.00.210-5100.09</v>
          </cell>
          <cell r="B71" t="str">
            <v>5100.09</v>
          </cell>
          <cell r="C71" t="str">
            <v>320.11.00.210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+++</v>
          </cell>
          <cell r="L71">
            <v>0</v>
          </cell>
        </row>
        <row r="72">
          <cell r="A72" t="str">
            <v>320.13.00.290-5100.09</v>
          </cell>
          <cell r="B72" t="str">
            <v>5100.09</v>
          </cell>
          <cell r="C72" t="str">
            <v>320.13.00.290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+++</v>
          </cell>
          <cell r="L72">
            <v>0</v>
          </cell>
        </row>
        <row r="73">
          <cell r="A73" t="str">
            <v>320.11.00.200-5100.10</v>
          </cell>
          <cell r="B73" t="str">
            <v>5100.10</v>
          </cell>
          <cell r="C73" t="str">
            <v>320.11.00.200</v>
          </cell>
          <cell r="D73">
            <v>13000</v>
          </cell>
          <cell r="E73">
            <v>0</v>
          </cell>
          <cell r="F73">
            <v>13000</v>
          </cell>
          <cell r="G73">
            <v>0</v>
          </cell>
          <cell r="H73">
            <v>0</v>
          </cell>
          <cell r="I73">
            <v>0</v>
          </cell>
          <cell r="J73">
            <v>13000</v>
          </cell>
          <cell r="K73">
            <v>0</v>
          </cell>
          <cell r="L73">
            <v>29800</v>
          </cell>
        </row>
        <row r="74">
          <cell r="A74" t="str">
            <v>320.11.00.210-5100.10</v>
          </cell>
          <cell r="B74" t="str">
            <v>5100.10</v>
          </cell>
          <cell r="C74" t="str">
            <v>320.11.00.210</v>
          </cell>
          <cell r="D74">
            <v>4000</v>
          </cell>
          <cell r="E74">
            <v>0</v>
          </cell>
          <cell r="F74">
            <v>4000</v>
          </cell>
          <cell r="G74">
            <v>0</v>
          </cell>
          <cell r="H74">
            <v>0</v>
          </cell>
          <cell r="I74">
            <v>0</v>
          </cell>
          <cell r="J74">
            <v>4000</v>
          </cell>
          <cell r="K74">
            <v>0</v>
          </cell>
          <cell r="L74">
            <v>14400</v>
          </cell>
        </row>
        <row r="75">
          <cell r="A75" t="str">
            <v>320.13.00.290-5100.10</v>
          </cell>
          <cell r="B75" t="str">
            <v>5100.10</v>
          </cell>
          <cell r="C75" t="str">
            <v>320.13.00.290</v>
          </cell>
          <cell r="D75">
            <v>15000</v>
          </cell>
          <cell r="E75">
            <v>0</v>
          </cell>
          <cell r="F75">
            <v>15000</v>
          </cell>
          <cell r="G75">
            <v>0</v>
          </cell>
          <cell r="H75">
            <v>0</v>
          </cell>
          <cell r="I75">
            <v>0</v>
          </cell>
          <cell r="J75">
            <v>15000</v>
          </cell>
          <cell r="K75">
            <v>0</v>
          </cell>
          <cell r="L75">
            <v>29000</v>
          </cell>
        </row>
        <row r="76">
          <cell r="A76" t="str">
            <v>320.11.00.200-5100.11</v>
          </cell>
          <cell r="B76" t="str">
            <v>5100.11</v>
          </cell>
          <cell r="C76" t="str">
            <v>320.11.00.200</v>
          </cell>
          <cell r="D76">
            <v>25795</v>
          </cell>
          <cell r="E76">
            <v>0</v>
          </cell>
          <cell r="F76">
            <v>25795</v>
          </cell>
          <cell r="G76">
            <v>0</v>
          </cell>
          <cell r="H76">
            <v>0</v>
          </cell>
          <cell r="I76">
            <v>4748.2</v>
          </cell>
          <cell r="J76">
            <v>21046.799999999999</v>
          </cell>
          <cell r="K76">
            <v>0.18</v>
          </cell>
          <cell r="L76">
            <v>27991.43</v>
          </cell>
        </row>
        <row r="77">
          <cell r="A77" t="str">
            <v>320.11.00.210-5100.11</v>
          </cell>
          <cell r="B77" t="str">
            <v>5100.11</v>
          </cell>
          <cell r="C77" t="str">
            <v>320.11.00.210</v>
          </cell>
          <cell r="D77">
            <v>9170</v>
          </cell>
          <cell r="E77">
            <v>0</v>
          </cell>
          <cell r="F77">
            <v>9170</v>
          </cell>
          <cell r="G77">
            <v>0</v>
          </cell>
          <cell r="H77">
            <v>0</v>
          </cell>
          <cell r="I77">
            <v>1830.8</v>
          </cell>
          <cell r="J77">
            <v>7339.2</v>
          </cell>
          <cell r="K77">
            <v>0.2</v>
          </cell>
          <cell r="L77">
            <v>11603.78</v>
          </cell>
        </row>
        <row r="78">
          <cell r="A78" t="str">
            <v>320.13.00.290-5100.11</v>
          </cell>
          <cell r="B78" t="str">
            <v>5100.11</v>
          </cell>
          <cell r="C78" t="str">
            <v>320.13.00.290</v>
          </cell>
          <cell r="D78">
            <v>33435</v>
          </cell>
          <cell r="E78">
            <v>0</v>
          </cell>
          <cell r="F78">
            <v>33435</v>
          </cell>
          <cell r="G78">
            <v>0</v>
          </cell>
          <cell r="H78">
            <v>0</v>
          </cell>
          <cell r="I78">
            <v>7097.09</v>
          </cell>
          <cell r="J78">
            <v>26337.91</v>
          </cell>
          <cell r="K78">
            <v>0.21</v>
          </cell>
          <cell r="L78">
            <v>36302.79</v>
          </cell>
        </row>
        <row r="79">
          <cell r="A79" t="str">
            <v>320.11.00.200-5100.12</v>
          </cell>
          <cell r="B79" t="str">
            <v>5100.12</v>
          </cell>
          <cell r="C79" t="str">
            <v>320.11.00.200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 t="str">
            <v>+++</v>
          </cell>
          <cell r="L79">
            <v>0</v>
          </cell>
        </row>
        <row r="80">
          <cell r="A80" t="str">
            <v>320.11.00.210-5100.12</v>
          </cell>
          <cell r="B80" t="str">
            <v>5100.12</v>
          </cell>
          <cell r="C80" t="str">
            <v>320.11.00.210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 t="str">
            <v>+++</v>
          </cell>
          <cell r="L80">
            <v>0</v>
          </cell>
        </row>
        <row r="81">
          <cell r="A81" t="str">
            <v>320.13.00.290-5100.12</v>
          </cell>
          <cell r="B81" t="str">
            <v>5100.12</v>
          </cell>
          <cell r="C81" t="str">
            <v>320.13.00.290</v>
          </cell>
          <cell r="D81">
            <v>8600</v>
          </cell>
          <cell r="E81">
            <v>0</v>
          </cell>
          <cell r="F81">
            <v>8600</v>
          </cell>
          <cell r="G81">
            <v>0</v>
          </cell>
          <cell r="H81">
            <v>0</v>
          </cell>
          <cell r="I81">
            <v>0</v>
          </cell>
          <cell r="J81">
            <v>8600</v>
          </cell>
          <cell r="K81">
            <v>0</v>
          </cell>
          <cell r="L81">
            <v>975</v>
          </cell>
        </row>
        <row r="82">
          <cell r="A82" t="str">
            <v>320.11.00.200-5100.13</v>
          </cell>
          <cell r="B82" t="str">
            <v>5100.13</v>
          </cell>
          <cell r="C82" t="str">
            <v>320.11.00.200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 t="str">
            <v>+++</v>
          </cell>
          <cell r="L82">
            <v>0</v>
          </cell>
        </row>
        <row r="83">
          <cell r="A83" t="str">
            <v>320.11.00.210-5100.13</v>
          </cell>
          <cell r="B83" t="str">
            <v>5100.13</v>
          </cell>
          <cell r="C83" t="str">
            <v>320.11.00.210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>+++</v>
          </cell>
          <cell r="L83">
            <v>0</v>
          </cell>
        </row>
        <row r="84">
          <cell r="A84" t="str">
            <v>320.13.00.290-5100.13</v>
          </cell>
          <cell r="B84" t="str">
            <v>5100.13</v>
          </cell>
          <cell r="C84" t="str">
            <v>320.13.00.290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+++</v>
          </cell>
          <cell r="L84">
            <v>0</v>
          </cell>
        </row>
        <row r="85">
          <cell r="A85" t="str">
            <v>320.11.00.200-5100.14</v>
          </cell>
          <cell r="B85" t="str">
            <v>5100.14</v>
          </cell>
          <cell r="C85" t="str">
            <v>320.11.00.200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 t="str">
            <v>+++</v>
          </cell>
          <cell r="L85">
            <v>0</v>
          </cell>
        </row>
        <row r="86">
          <cell r="A86" t="str">
            <v>320.11.00.210-5100.14</v>
          </cell>
          <cell r="B86" t="str">
            <v>5100.14</v>
          </cell>
          <cell r="C86" t="str">
            <v>320.11.00.210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str">
            <v>+++</v>
          </cell>
          <cell r="L86">
            <v>0</v>
          </cell>
        </row>
        <row r="87">
          <cell r="A87" t="str">
            <v>320.13.00.290-5100.14</v>
          </cell>
          <cell r="B87" t="str">
            <v>5100.14</v>
          </cell>
          <cell r="C87" t="str">
            <v>320.13.00.290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str">
            <v>+++</v>
          </cell>
          <cell r="L87">
            <v>0</v>
          </cell>
        </row>
        <row r="88">
          <cell r="A88" t="str">
            <v>320.11.00.200-5100.15</v>
          </cell>
          <cell r="B88" t="str">
            <v>5100.15</v>
          </cell>
          <cell r="C88" t="str">
            <v>320.11.00.200</v>
          </cell>
          <cell r="D88">
            <v>1085</v>
          </cell>
          <cell r="E88">
            <v>0</v>
          </cell>
          <cell r="F88">
            <v>1085</v>
          </cell>
          <cell r="G88">
            <v>0</v>
          </cell>
          <cell r="H88">
            <v>0</v>
          </cell>
          <cell r="I88">
            <v>360</v>
          </cell>
          <cell r="J88">
            <v>725</v>
          </cell>
          <cell r="K88">
            <v>0.33</v>
          </cell>
          <cell r="L88">
            <v>2405</v>
          </cell>
        </row>
        <row r="89">
          <cell r="A89" t="str">
            <v>320.11.00.210-5100.15</v>
          </cell>
          <cell r="B89" t="str">
            <v>5100.15</v>
          </cell>
          <cell r="C89" t="str">
            <v>320.11.00.210</v>
          </cell>
          <cell r="D89">
            <v>3205</v>
          </cell>
          <cell r="E89">
            <v>0</v>
          </cell>
          <cell r="F89">
            <v>3205</v>
          </cell>
          <cell r="G89">
            <v>0</v>
          </cell>
          <cell r="H89">
            <v>0</v>
          </cell>
          <cell r="I89">
            <v>801</v>
          </cell>
          <cell r="J89">
            <v>2404</v>
          </cell>
          <cell r="K89">
            <v>0.25</v>
          </cell>
          <cell r="L89">
            <v>4539</v>
          </cell>
        </row>
        <row r="90">
          <cell r="A90" t="str">
            <v>320.13.00.290-5100.15</v>
          </cell>
          <cell r="B90" t="str">
            <v>5100.15</v>
          </cell>
          <cell r="C90" t="str">
            <v>320.13.00.290</v>
          </cell>
          <cell r="D90">
            <v>4320</v>
          </cell>
          <cell r="E90">
            <v>0</v>
          </cell>
          <cell r="F90">
            <v>4320</v>
          </cell>
          <cell r="G90">
            <v>0</v>
          </cell>
          <cell r="H90">
            <v>0</v>
          </cell>
          <cell r="I90">
            <v>720</v>
          </cell>
          <cell r="J90">
            <v>3600</v>
          </cell>
          <cell r="K90">
            <v>0.17</v>
          </cell>
          <cell r="L90">
            <v>4320</v>
          </cell>
        </row>
        <row r="91">
          <cell r="A91" t="str">
            <v>320.13.00.290-6000.01</v>
          </cell>
          <cell r="B91" t="str">
            <v>6000.01</v>
          </cell>
          <cell r="C91" t="str">
            <v>320.13.00.290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 t="str">
            <v>+++</v>
          </cell>
          <cell r="L91">
            <v>0</v>
          </cell>
        </row>
        <row r="92">
          <cell r="A92" t="str">
            <v>320.13.00.290-6000.09</v>
          </cell>
          <cell r="B92" t="str">
            <v>6000.09</v>
          </cell>
          <cell r="C92" t="str">
            <v>320.13.00.290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str">
            <v>+++</v>
          </cell>
          <cell r="L92">
            <v>0</v>
          </cell>
        </row>
        <row r="93">
          <cell r="A93" t="str">
            <v>320.11.00.200-6200.02</v>
          </cell>
          <cell r="B93" t="str">
            <v>6200.02</v>
          </cell>
          <cell r="C93" t="str">
            <v>320.11.00.200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 t="str">
            <v>+++</v>
          </cell>
          <cell r="L93">
            <v>0</v>
          </cell>
        </row>
        <row r="94">
          <cell r="A94" t="str">
            <v>320.11.00.210-6200.02</v>
          </cell>
          <cell r="B94" t="str">
            <v>6200.02</v>
          </cell>
          <cell r="C94" t="str">
            <v>320.11.00.210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str">
            <v>+++</v>
          </cell>
          <cell r="L94">
            <v>0</v>
          </cell>
        </row>
        <row r="95">
          <cell r="A95" t="str">
            <v>320.11.00.200-6200.09</v>
          </cell>
          <cell r="B95" t="str">
            <v>6200.09</v>
          </cell>
          <cell r="C95" t="str">
            <v>320.11.00.200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str">
            <v>+++</v>
          </cell>
          <cell r="L95">
            <v>0</v>
          </cell>
        </row>
        <row r="96">
          <cell r="A96" t="str">
            <v>320.13.00.290-6230.02</v>
          </cell>
          <cell r="B96" t="str">
            <v>6230.02</v>
          </cell>
          <cell r="C96" t="str">
            <v>320.13.00.290</v>
          </cell>
          <cell r="D96">
            <v>23275</v>
          </cell>
          <cell r="E96">
            <v>0</v>
          </cell>
          <cell r="F96">
            <v>23275</v>
          </cell>
          <cell r="G96">
            <v>0</v>
          </cell>
          <cell r="H96">
            <v>0</v>
          </cell>
          <cell r="I96">
            <v>1374.41</v>
          </cell>
          <cell r="J96">
            <v>21900.59</v>
          </cell>
          <cell r="K96">
            <v>0.06</v>
          </cell>
          <cell r="L96">
            <v>27303.07</v>
          </cell>
        </row>
        <row r="97">
          <cell r="A97" t="str">
            <v>320.11.00.200-6600.04</v>
          </cell>
          <cell r="B97" t="str">
            <v>6600.04</v>
          </cell>
          <cell r="C97" t="str">
            <v>320.11.00.200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 t="str">
            <v>+++</v>
          </cell>
          <cell r="L97">
            <v>0</v>
          </cell>
        </row>
        <row r="98">
          <cell r="A98" t="str">
            <v>320.11.00.210-6600.04</v>
          </cell>
          <cell r="B98" t="str">
            <v>6600.04</v>
          </cell>
          <cell r="C98" t="str">
            <v>320.11.00.210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str">
            <v>+++</v>
          </cell>
          <cell r="L98">
            <v>0</v>
          </cell>
        </row>
        <row r="99">
          <cell r="A99" t="str">
            <v>320.11.00.200-6600.07</v>
          </cell>
          <cell r="B99" t="str">
            <v>6600.07</v>
          </cell>
          <cell r="C99" t="str">
            <v>320.11.00.200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 t="str">
            <v>+++</v>
          </cell>
          <cell r="L99">
            <v>0</v>
          </cell>
        </row>
        <row r="100">
          <cell r="A100" t="str">
            <v>320.11.00.210-6600.07</v>
          </cell>
          <cell r="B100" t="str">
            <v>6600.07</v>
          </cell>
          <cell r="C100" t="str">
            <v>320.11.00.210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str">
            <v>+++</v>
          </cell>
          <cell r="L100">
            <v>0</v>
          </cell>
        </row>
        <row r="101">
          <cell r="A101" t="str">
            <v>320.13.00.290-6600.07</v>
          </cell>
          <cell r="B101" t="str">
            <v>6600.07</v>
          </cell>
          <cell r="C101" t="str">
            <v>320.13.00.290</v>
          </cell>
          <cell r="D101">
            <v>6250</v>
          </cell>
          <cell r="E101">
            <v>0</v>
          </cell>
          <cell r="F101">
            <v>6250</v>
          </cell>
          <cell r="G101">
            <v>0</v>
          </cell>
          <cell r="H101">
            <v>0</v>
          </cell>
          <cell r="I101">
            <v>0</v>
          </cell>
          <cell r="J101">
            <v>6250</v>
          </cell>
          <cell r="K101">
            <v>0</v>
          </cell>
          <cell r="L101">
            <v>7588.67</v>
          </cell>
        </row>
        <row r="102">
          <cell r="A102" t="str">
            <v>320.11.00.200-6600.26</v>
          </cell>
          <cell r="B102" t="str">
            <v>6600.26</v>
          </cell>
          <cell r="C102" t="str">
            <v>320.11.00.200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 t="str">
            <v>+++</v>
          </cell>
          <cell r="L102">
            <v>745</v>
          </cell>
        </row>
        <row r="103">
          <cell r="A103" t="str">
            <v>320.11.00.210-6600.26</v>
          </cell>
          <cell r="B103" t="str">
            <v>6600.26</v>
          </cell>
          <cell r="C103" t="str">
            <v>320.11.00.210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 t="str">
            <v>+++</v>
          </cell>
          <cell r="L103">
            <v>0</v>
          </cell>
        </row>
        <row r="104">
          <cell r="A104" t="str">
            <v>320.13.00.290-6600.26</v>
          </cell>
          <cell r="B104" t="str">
            <v>6600.26</v>
          </cell>
          <cell r="C104" t="str">
            <v>320.13.00.290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str">
            <v>+++</v>
          </cell>
          <cell r="L104">
            <v>0</v>
          </cell>
        </row>
        <row r="105">
          <cell r="A105" t="str">
            <v>320.11.00.200-6600.36</v>
          </cell>
          <cell r="B105" t="str">
            <v>6600.36</v>
          </cell>
          <cell r="C105" t="str">
            <v>320.11.00.200</v>
          </cell>
          <cell r="D105">
            <v>37010</v>
          </cell>
          <cell r="E105">
            <v>0</v>
          </cell>
          <cell r="F105">
            <v>37010</v>
          </cell>
          <cell r="G105">
            <v>0</v>
          </cell>
          <cell r="H105">
            <v>0</v>
          </cell>
          <cell r="I105">
            <v>0</v>
          </cell>
          <cell r="J105">
            <v>37010</v>
          </cell>
          <cell r="K105">
            <v>0</v>
          </cell>
          <cell r="L105">
            <v>15420.85</v>
          </cell>
        </row>
        <row r="106">
          <cell r="A106" t="str">
            <v>320.13.00.290-6600.36</v>
          </cell>
          <cell r="B106" t="str">
            <v>6600.36</v>
          </cell>
          <cell r="C106" t="str">
            <v>320.13.00.290</v>
          </cell>
          <cell r="D106">
            <v>37010</v>
          </cell>
          <cell r="E106">
            <v>0</v>
          </cell>
          <cell r="F106">
            <v>37010</v>
          </cell>
          <cell r="G106">
            <v>0</v>
          </cell>
          <cell r="H106">
            <v>0</v>
          </cell>
          <cell r="I106">
            <v>0</v>
          </cell>
          <cell r="J106">
            <v>37010</v>
          </cell>
          <cell r="K106">
            <v>0</v>
          </cell>
          <cell r="L106">
            <v>15420.85</v>
          </cell>
        </row>
        <row r="107">
          <cell r="A107" t="str">
            <v>320.13.00.290-6600.42</v>
          </cell>
          <cell r="B107" t="str">
            <v>6600.42</v>
          </cell>
          <cell r="C107" t="str">
            <v>320.13.00.290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>+++</v>
          </cell>
          <cell r="L107">
            <v>0</v>
          </cell>
        </row>
        <row r="108">
          <cell r="A108" t="str">
            <v>320.00.00.900-7000.01</v>
          </cell>
          <cell r="B108" t="str">
            <v>7000.01</v>
          </cell>
          <cell r="C108" t="str">
            <v>320.00.00.900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+++</v>
          </cell>
          <cell r="L108">
            <v>0</v>
          </cell>
        </row>
        <row r="109">
          <cell r="A109" t="str">
            <v>320.00.00.900-7000.02</v>
          </cell>
          <cell r="B109" t="str">
            <v>7000.02</v>
          </cell>
          <cell r="C109" t="str">
            <v>320.00.00.900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str">
            <v>+++</v>
          </cell>
          <cell r="L109">
            <v>0</v>
          </cell>
        </row>
        <row r="110">
          <cell r="A110" t="str">
            <v>320.00.00.900-7000.99</v>
          </cell>
          <cell r="B110" t="str">
            <v>7000.99</v>
          </cell>
          <cell r="C110" t="str">
            <v>320.00.00.900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str">
            <v>+++</v>
          </cell>
          <cell r="L110">
            <v>0</v>
          </cell>
        </row>
        <row r="111">
          <cell r="A111" t="str">
            <v>320.00.00.900-8000.99</v>
          </cell>
          <cell r="B111" t="str">
            <v>8000.99</v>
          </cell>
          <cell r="C111" t="str">
            <v>320.00.00.900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str">
            <v>+++</v>
          </cell>
          <cell r="L111">
            <v>0</v>
          </cell>
        </row>
        <row r="112">
          <cell r="A112" t="str">
            <v>320.00.00.900-9000.15</v>
          </cell>
          <cell r="B112" t="str">
            <v>9000.15</v>
          </cell>
          <cell r="C112" t="str">
            <v>320.00.00.900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+++</v>
          </cell>
          <cell r="L11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514">
          <cell r="A514" t="str">
            <v>320.00.00.900-4100.01</v>
          </cell>
          <cell r="B514" t="str">
            <v>320</v>
          </cell>
          <cell r="C514" t="str">
            <v>00</v>
          </cell>
          <cell r="D514" t="str">
            <v>00</v>
          </cell>
          <cell r="E514" t="str">
            <v>900</v>
          </cell>
          <cell r="F514" t="str">
            <v>4100.01</v>
          </cell>
          <cell r="G514" t="str">
            <v>Sales Tax Sales &amp; Use Tax</v>
          </cell>
          <cell r="H514">
            <v>7296442</v>
          </cell>
          <cell r="I514">
            <v>0</v>
          </cell>
          <cell r="J514">
            <v>7296442</v>
          </cell>
          <cell r="K514">
            <v>0</v>
          </cell>
          <cell r="L514">
            <v>0</v>
          </cell>
          <cell r="M514">
            <v>720872.38</v>
          </cell>
          <cell r="N514">
            <v>6575569.6200000001</v>
          </cell>
        </row>
        <row r="515">
          <cell r="A515" t="str">
            <v>320.00.00.900-4100.03</v>
          </cell>
          <cell r="B515" t="str">
            <v>320</v>
          </cell>
          <cell r="C515" t="str">
            <v>00</v>
          </cell>
          <cell r="D515" t="str">
            <v>00</v>
          </cell>
          <cell r="E515" t="str">
            <v>900</v>
          </cell>
          <cell r="F515" t="str">
            <v>4100.03</v>
          </cell>
          <cell r="G515" t="str">
            <v>Sales Tax Sales Tax Audit &amp; Fees</v>
          </cell>
          <cell r="H515">
            <v>-3500</v>
          </cell>
          <cell r="I515">
            <v>0</v>
          </cell>
          <cell r="J515">
            <v>-3500</v>
          </cell>
          <cell r="K515">
            <v>0</v>
          </cell>
          <cell r="L515">
            <v>0</v>
          </cell>
          <cell r="M515">
            <v>-2895.31</v>
          </cell>
          <cell r="N515">
            <v>-604.69000000000005</v>
          </cell>
        </row>
        <row r="516">
          <cell r="A516" t="str">
            <v>320.00.00.900-4450.09</v>
          </cell>
          <cell r="B516" t="str">
            <v>320</v>
          </cell>
          <cell r="C516" t="str">
            <v>00</v>
          </cell>
          <cell r="D516" t="str">
            <v>00</v>
          </cell>
          <cell r="E516" t="str">
            <v>900</v>
          </cell>
          <cell r="F516" t="str">
            <v>4450.09</v>
          </cell>
          <cell r="G516" t="str">
            <v>Intergovernmental Grants-Federal Bullet Proof Vest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A517" t="str">
            <v>320.00.00.900-4450.10</v>
          </cell>
          <cell r="B517" t="str">
            <v>320</v>
          </cell>
          <cell r="C517" t="str">
            <v>00</v>
          </cell>
          <cell r="D517" t="str">
            <v>00</v>
          </cell>
          <cell r="E517" t="str">
            <v>900</v>
          </cell>
          <cell r="F517" t="str">
            <v>4450.10</v>
          </cell>
          <cell r="G517" t="str">
            <v>Intergovernmental Grants-Federal SAFER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A518" t="str">
            <v>320.00.00.900-4475.13</v>
          </cell>
          <cell r="B518" t="str">
            <v>320</v>
          </cell>
          <cell r="C518" t="str">
            <v>00</v>
          </cell>
          <cell r="D518" t="str">
            <v>00</v>
          </cell>
          <cell r="E518" t="str">
            <v>900</v>
          </cell>
          <cell r="F518" t="str">
            <v>4475.13</v>
          </cell>
          <cell r="G518" t="str">
            <v>Intergovernmental Grants-State/County Office of Traffic Safety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A519" t="str">
            <v>320.00.00.900-4700.01</v>
          </cell>
          <cell r="B519" t="str">
            <v>320</v>
          </cell>
          <cell r="C519" t="str">
            <v>00</v>
          </cell>
          <cell r="D519" t="str">
            <v>00</v>
          </cell>
          <cell r="E519" t="str">
            <v>900</v>
          </cell>
          <cell r="F519" t="str">
            <v>4700.01</v>
          </cell>
          <cell r="G519" t="str">
            <v>Investment Earnings Interest on Investments</v>
          </cell>
          <cell r="H519">
            <v>15000</v>
          </cell>
          <cell r="I519">
            <v>0</v>
          </cell>
          <cell r="J519">
            <v>15000</v>
          </cell>
          <cell r="K519">
            <v>0</v>
          </cell>
          <cell r="L519">
            <v>0</v>
          </cell>
          <cell r="M519">
            <v>0</v>
          </cell>
          <cell r="N519">
            <v>15000</v>
          </cell>
        </row>
        <row r="520">
          <cell r="A520" t="str">
            <v>320.00.00.900-4700.19</v>
          </cell>
          <cell r="B520" t="str">
            <v>320</v>
          </cell>
          <cell r="C520" t="str">
            <v>00</v>
          </cell>
          <cell r="D520" t="str">
            <v>00</v>
          </cell>
          <cell r="E520" t="str">
            <v>900</v>
          </cell>
          <cell r="F520" t="str">
            <v>4700.19</v>
          </cell>
          <cell r="G520" t="str">
            <v>Investment Earnings Market Value Change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>320.00.00.900-4700.21</v>
          </cell>
          <cell r="B521" t="str">
            <v>320</v>
          </cell>
          <cell r="C521" t="str">
            <v>00</v>
          </cell>
          <cell r="D521" t="str">
            <v>00</v>
          </cell>
          <cell r="E521" t="str">
            <v>900</v>
          </cell>
          <cell r="F521" t="str">
            <v>4700.21</v>
          </cell>
          <cell r="G521" t="str">
            <v>Investment Earnings Unallocated Investment Expense</v>
          </cell>
          <cell r="H521">
            <v>-2500</v>
          </cell>
          <cell r="I521">
            <v>0</v>
          </cell>
          <cell r="J521">
            <v>-2500</v>
          </cell>
          <cell r="K521">
            <v>0</v>
          </cell>
          <cell r="L521">
            <v>0</v>
          </cell>
          <cell r="M521">
            <v>0</v>
          </cell>
          <cell r="N521">
            <v>-2500</v>
          </cell>
        </row>
        <row r="522">
          <cell r="A522" t="str">
            <v>320.00.00.900-4900.15</v>
          </cell>
          <cell r="B522" t="str">
            <v>320</v>
          </cell>
          <cell r="C522" t="str">
            <v>00</v>
          </cell>
          <cell r="D522" t="str">
            <v>00</v>
          </cell>
          <cell r="E522" t="str">
            <v>900</v>
          </cell>
          <cell r="F522" t="str">
            <v>4900.15</v>
          </cell>
          <cell r="G522" t="str">
            <v>Other Financing Sources Op Transfer In-Police Grants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</row>
        <row r="523">
          <cell r="A523" t="str">
            <v>320.11.00.200-4550.11</v>
          </cell>
          <cell r="B523" t="str">
            <v>320</v>
          </cell>
          <cell r="C523" t="str">
            <v>11</v>
          </cell>
          <cell r="D523" t="str">
            <v>00</v>
          </cell>
          <cell r="E523" t="str">
            <v>200</v>
          </cell>
          <cell r="F523" t="str">
            <v>4550.11</v>
          </cell>
          <cell r="G523" t="str">
            <v>Charges for Services-Police Mutual Aid Reimbursement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</row>
        <row r="524">
          <cell r="A524" t="str">
            <v>320.11.00.200-4850.07</v>
          </cell>
          <cell r="B524" t="str">
            <v>320</v>
          </cell>
          <cell r="C524" t="str">
            <v>11</v>
          </cell>
          <cell r="D524" t="str">
            <v>00</v>
          </cell>
          <cell r="E524" t="str">
            <v>200</v>
          </cell>
          <cell r="F524" t="str">
            <v>4850.07</v>
          </cell>
          <cell r="G524" t="str">
            <v>Other Revenue Misc Reimbursement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  <sheetName val="Sheet1"/>
    </sheetNames>
    <sheetDataSet>
      <sheetData sheetId="0" refreshError="1"/>
      <sheetData sheetId="1">
        <row r="2">
          <cell r="A2" t="str">
            <v>320.11.00.200-5000.01</v>
          </cell>
          <cell r="B2">
            <v>1022255</v>
          </cell>
          <cell r="C2">
            <v>0</v>
          </cell>
          <cell r="D2">
            <v>1022255</v>
          </cell>
          <cell r="E2">
            <v>69595.77</v>
          </cell>
          <cell r="F2">
            <v>0</v>
          </cell>
          <cell r="G2">
            <v>934409.12</v>
          </cell>
          <cell r="H2">
            <v>87845.88</v>
          </cell>
          <cell r="I2">
            <v>0.91</v>
          </cell>
        </row>
        <row r="3">
          <cell r="A3" t="str">
            <v>320.11.00.210-5000.01</v>
          </cell>
          <cell r="B3">
            <v>725145</v>
          </cell>
          <cell r="C3">
            <v>0</v>
          </cell>
          <cell r="D3">
            <v>725145</v>
          </cell>
          <cell r="E3">
            <v>44681.06</v>
          </cell>
          <cell r="F3">
            <v>0</v>
          </cell>
          <cell r="G3">
            <v>740049.47</v>
          </cell>
          <cell r="H3">
            <v>-14904.47</v>
          </cell>
          <cell r="I3">
            <v>1.02</v>
          </cell>
        </row>
        <row r="4">
          <cell r="A4" t="str">
            <v>320.13.00.290-5000.01</v>
          </cell>
          <cell r="B4">
            <v>1661690</v>
          </cell>
          <cell r="C4">
            <v>0</v>
          </cell>
          <cell r="D4">
            <v>1661690</v>
          </cell>
          <cell r="E4">
            <v>114065.64</v>
          </cell>
          <cell r="F4">
            <v>0</v>
          </cell>
          <cell r="G4">
            <v>1484196.74</v>
          </cell>
          <cell r="H4">
            <v>177493.26</v>
          </cell>
          <cell r="I4">
            <v>0.89</v>
          </cell>
        </row>
        <row r="5">
          <cell r="A5" t="str">
            <v>320.11.00.200-5000.02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 t="str">
            <v>+++</v>
          </cell>
        </row>
        <row r="6">
          <cell r="A6" t="str">
            <v>320.13.00.290-5000.02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 t="str">
            <v>+++</v>
          </cell>
        </row>
        <row r="7">
          <cell r="A7" t="str">
            <v>320.11.00.200-5000.03</v>
          </cell>
          <cell r="B7">
            <v>209200</v>
          </cell>
          <cell r="C7">
            <v>0</v>
          </cell>
          <cell r="D7">
            <v>209200</v>
          </cell>
          <cell r="E7">
            <v>11676.78</v>
          </cell>
          <cell r="F7">
            <v>0</v>
          </cell>
          <cell r="G7">
            <v>166874.18</v>
          </cell>
          <cell r="H7">
            <v>42325.82</v>
          </cell>
          <cell r="I7">
            <v>0.8</v>
          </cell>
        </row>
        <row r="8">
          <cell r="A8" t="str">
            <v>320.11.00.210-5000.03</v>
          </cell>
          <cell r="B8">
            <v>140775</v>
          </cell>
          <cell r="C8">
            <v>0</v>
          </cell>
          <cell r="D8">
            <v>140775</v>
          </cell>
          <cell r="E8">
            <v>4740.16</v>
          </cell>
          <cell r="F8">
            <v>0</v>
          </cell>
          <cell r="G8">
            <v>89220.12</v>
          </cell>
          <cell r="H8">
            <v>51554.879999999997</v>
          </cell>
          <cell r="I8">
            <v>0.63</v>
          </cell>
        </row>
        <row r="9">
          <cell r="A9" t="str">
            <v>320.13.00.290-5000.03</v>
          </cell>
          <cell r="B9">
            <v>225000</v>
          </cell>
          <cell r="C9">
            <v>0</v>
          </cell>
          <cell r="D9">
            <v>225000</v>
          </cell>
          <cell r="E9">
            <v>17096.46</v>
          </cell>
          <cell r="F9">
            <v>0</v>
          </cell>
          <cell r="G9">
            <v>220406.33</v>
          </cell>
          <cell r="H9">
            <v>4593.67</v>
          </cell>
          <cell r="I9">
            <v>0.98</v>
          </cell>
        </row>
        <row r="10">
          <cell r="A10" t="str">
            <v>320.11.00.200-5000.04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 t="str">
            <v>+++</v>
          </cell>
        </row>
        <row r="11">
          <cell r="A11" t="str">
            <v>320.11.00.210-5000.04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+++</v>
          </cell>
        </row>
        <row r="12">
          <cell r="A12" t="str">
            <v>320.13.00.290-5000.04</v>
          </cell>
          <cell r="B12">
            <v>156130</v>
          </cell>
          <cell r="C12">
            <v>0</v>
          </cell>
          <cell r="D12">
            <v>156130</v>
          </cell>
          <cell r="E12">
            <v>10426.25</v>
          </cell>
          <cell r="F12">
            <v>0</v>
          </cell>
          <cell r="G12">
            <v>137134.81</v>
          </cell>
          <cell r="H12">
            <v>18995.189999999999</v>
          </cell>
          <cell r="I12">
            <v>0.88</v>
          </cell>
        </row>
        <row r="13">
          <cell r="A13" t="str">
            <v>320.11.00.200-5000.06</v>
          </cell>
          <cell r="B13">
            <v>500</v>
          </cell>
          <cell r="C13">
            <v>0</v>
          </cell>
          <cell r="D13">
            <v>500</v>
          </cell>
          <cell r="E13">
            <v>40.380000000000003</v>
          </cell>
          <cell r="F13">
            <v>0</v>
          </cell>
          <cell r="G13">
            <v>1952.53</v>
          </cell>
          <cell r="H13">
            <v>-1452.53</v>
          </cell>
          <cell r="I13">
            <v>3.91</v>
          </cell>
        </row>
        <row r="14">
          <cell r="A14" t="str">
            <v>320.11.00.210-5000.06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 t="str">
            <v>+++</v>
          </cell>
        </row>
        <row r="15">
          <cell r="A15" t="str">
            <v>320.13.00.290-5000.06</v>
          </cell>
          <cell r="B15">
            <v>12000</v>
          </cell>
          <cell r="C15">
            <v>0</v>
          </cell>
          <cell r="D15">
            <v>12000</v>
          </cell>
          <cell r="E15">
            <v>40.049999999999997</v>
          </cell>
          <cell r="F15">
            <v>0</v>
          </cell>
          <cell r="G15">
            <v>2032.96</v>
          </cell>
          <cell r="H15">
            <v>9967.0400000000009</v>
          </cell>
          <cell r="I15">
            <v>0.17</v>
          </cell>
        </row>
        <row r="16">
          <cell r="A16" t="str">
            <v>320.13.00.290-5000.07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3359.41</v>
          </cell>
          <cell r="H16">
            <v>-3359.41</v>
          </cell>
          <cell r="I16" t="str">
            <v>+++</v>
          </cell>
        </row>
        <row r="17">
          <cell r="A17" t="str">
            <v>320.11.00.200-5000.08</v>
          </cell>
          <cell r="B17">
            <v>34305</v>
          </cell>
          <cell r="C17">
            <v>0</v>
          </cell>
          <cell r="D17">
            <v>34305</v>
          </cell>
          <cell r="E17">
            <v>1791.96</v>
          </cell>
          <cell r="F17">
            <v>0</v>
          </cell>
          <cell r="G17">
            <v>28388.3</v>
          </cell>
          <cell r="H17">
            <v>5916.7</v>
          </cell>
          <cell r="I17">
            <v>0.83</v>
          </cell>
        </row>
        <row r="18">
          <cell r="A18" t="str">
            <v>320.11.00.210-5000.08</v>
          </cell>
          <cell r="B18">
            <v>26485</v>
          </cell>
          <cell r="C18">
            <v>0</v>
          </cell>
          <cell r="D18">
            <v>26485</v>
          </cell>
          <cell r="E18">
            <v>975.72</v>
          </cell>
          <cell r="F18">
            <v>0</v>
          </cell>
          <cell r="G18">
            <v>19936.330000000002</v>
          </cell>
          <cell r="H18">
            <v>6548.67</v>
          </cell>
          <cell r="I18">
            <v>0.75</v>
          </cell>
        </row>
        <row r="19">
          <cell r="A19" t="str">
            <v>320.13.00.290-5000.08</v>
          </cell>
          <cell r="B19">
            <v>25990</v>
          </cell>
          <cell r="C19">
            <v>0</v>
          </cell>
          <cell r="D19">
            <v>25990</v>
          </cell>
          <cell r="E19">
            <v>910.62</v>
          </cell>
          <cell r="F19">
            <v>0</v>
          </cell>
          <cell r="G19">
            <v>20233.7</v>
          </cell>
          <cell r="H19">
            <v>5756.3</v>
          </cell>
          <cell r="I19">
            <v>0.78</v>
          </cell>
        </row>
        <row r="20">
          <cell r="A20" t="str">
            <v>320.11.00.200-5000.10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>+++</v>
          </cell>
        </row>
        <row r="21">
          <cell r="A21" t="str">
            <v>320.11.00.210-5000.10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 t="str">
            <v>+++</v>
          </cell>
        </row>
        <row r="22">
          <cell r="A22" t="str">
            <v>320.13.00.290-5000.10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>+++</v>
          </cell>
        </row>
        <row r="23">
          <cell r="A23" t="str">
            <v>320.11.00.200-5000.11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>+++</v>
          </cell>
        </row>
        <row r="24">
          <cell r="A24" t="str">
            <v>320.11.00.210-5000.11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>+++</v>
          </cell>
        </row>
        <row r="25">
          <cell r="A25" t="str">
            <v>320.13.00.290-5000.11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>+++</v>
          </cell>
        </row>
        <row r="26">
          <cell r="A26" t="str">
            <v>320.11.00.200-5000.12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+++</v>
          </cell>
        </row>
        <row r="27">
          <cell r="A27" t="str">
            <v>320.11.00.210-5000.12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>+++</v>
          </cell>
        </row>
        <row r="28">
          <cell r="A28" t="str">
            <v>320.13.00.290-5000.12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>+++</v>
          </cell>
        </row>
        <row r="29">
          <cell r="A29" t="str">
            <v>320.11.00.200-5000.99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 t="str">
            <v>+++</v>
          </cell>
        </row>
        <row r="30">
          <cell r="A30" t="str">
            <v>320.11.00.210-5000.99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 t="str">
            <v>+++</v>
          </cell>
        </row>
        <row r="31">
          <cell r="A31" t="str">
            <v>320.13.00.290-5000.99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>+++</v>
          </cell>
        </row>
        <row r="32">
          <cell r="A32" t="str">
            <v>320.11.00.200-5100.00</v>
          </cell>
          <cell r="B32">
            <v>170550</v>
          </cell>
          <cell r="C32">
            <v>0</v>
          </cell>
          <cell r="D32">
            <v>170550</v>
          </cell>
          <cell r="E32">
            <v>11658.87</v>
          </cell>
          <cell r="F32">
            <v>0</v>
          </cell>
          <cell r="G32">
            <v>159010.18</v>
          </cell>
          <cell r="H32">
            <v>11539.82</v>
          </cell>
          <cell r="I32">
            <v>0.93</v>
          </cell>
        </row>
        <row r="33">
          <cell r="A33" t="str">
            <v>320.11.00.210-5100.00</v>
          </cell>
          <cell r="B33">
            <v>145145</v>
          </cell>
          <cell r="C33">
            <v>0</v>
          </cell>
          <cell r="D33">
            <v>145145</v>
          </cell>
          <cell r="E33">
            <v>6991.82</v>
          </cell>
          <cell r="F33">
            <v>0</v>
          </cell>
          <cell r="G33">
            <v>119331.19</v>
          </cell>
          <cell r="H33">
            <v>25813.81</v>
          </cell>
          <cell r="I33">
            <v>0.82</v>
          </cell>
        </row>
        <row r="34">
          <cell r="A34" t="str">
            <v>320.13.00.290-5100.00</v>
          </cell>
          <cell r="B34">
            <v>368045</v>
          </cell>
          <cell r="C34">
            <v>0</v>
          </cell>
          <cell r="D34">
            <v>368045</v>
          </cell>
          <cell r="E34">
            <v>23272.04</v>
          </cell>
          <cell r="F34">
            <v>0</v>
          </cell>
          <cell r="G34">
            <v>294840.84000000003</v>
          </cell>
          <cell r="H34">
            <v>73204.160000000003</v>
          </cell>
          <cell r="I34">
            <v>0.8</v>
          </cell>
        </row>
        <row r="35">
          <cell r="A35" t="str">
            <v>320.11.00.200-5100.01</v>
          </cell>
          <cell r="B35">
            <v>117960</v>
          </cell>
          <cell r="C35">
            <v>0</v>
          </cell>
          <cell r="D35">
            <v>117960</v>
          </cell>
          <cell r="E35">
            <v>7797.36</v>
          </cell>
          <cell r="F35">
            <v>0</v>
          </cell>
          <cell r="G35">
            <v>106342.1</v>
          </cell>
          <cell r="H35">
            <v>11617.9</v>
          </cell>
          <cell r="I35">
            <v>0.9</v>
          </cell>
        </row>
        <row r="36">
          <cell r="A36" t="str">
            <v>320.11.00.210-5100.01</v>
          </cell>
          <cell r="B36">
            <v>88475</v>
          </cell>
          <cell r="C36">
            <v>0</v>
          </cell>
          <cell r="D36">
            <v>88475</v>
          </cell>
          <cell r="E36">
            <v>5038.46</v>
          </cell>
          <cell r="F36">
            <v>0</v>
          </cell>
          <cell r="G36">
            <v>72943.759999999995</v>
          </cell>
          <cell r="H36">
            <v>15531.24</v>
          </cell>
          <cell r="I36">
            <v>0.82</v>
          </cell>
        </row>
        <row r="37">
          <cell r="A37" t="str">
            <v>320.13.00.290-5100.01</v>
          </cell>
          <cell r="B37">
            <v>166020</v>
          </cell>
          <cell r="C37">
            <v>0</v>
          </cell>
          <cell r="D37">
            <v>166020</v>
          </cell>
          <cell r="E37">
            <v>11077.16</v>
          </cell>
          <cell r="F37">
            <v>0</v>
          </cell>
          <cell r="G37">
            <v>142751.66</v>
          </cell>
          <cell r="H37">
            <v>23268.34</v>
          </cell>
          <cell r="I37">
            <v>0.86</v>
          </cell>
        </row>
        <row r="38">
          <cell r="A38" t="str">
            <v>320.11.00.200-5100.02</v>
          </cell>
          <cell r="B38">
            <v>84240</v>
          </cell>
          <cell r="C38">
            <v>0</v>
          </cell>
          <cell r="D38">
            <v>84240</v>
          </cell>
          <cell r="E38">
            <v>5580</v>
          </cell>
          <cell r="F38">
            <v>0</v>
          </cell>
          <cell r="G38">
            <v>65745</v>
          </cell>
          <cell r="H38">
            <v>18495</v>
          </cell>
          <cell r="I38">
            <v>0.78</v>
          </cell>
        </row>
        <row r="39">
          <cell r="A39" t="str">
            <v>320.11.00.210-5100.02</v>
          </cell>
          <cell r="B39">
            <v>56160</v>
          </cell>
          <cell r="C39">
            <v>0</v>
          </cell>
          <cell r="D39">
            <v>56160</v>
          </cell>
          <cell r="E39">
            <v>6930</v>
          </cell>
          <cell r="F39">
            <v>0</v>
          </cell>
          <cell r="G39">
            <v>62415</v>
          </cell>
          <cell r="H39">
            <v>-6255</v>
          </cell>
          <cell r="I39">
            <v>1.1100000000000001</v>
          </cell>
        </row>
        <row r="40">
          <cell r="A40" t="str">
            <v>320.13.00.290-5100.02</v>
          </cell>
          <cell r="B40">
            <v>274010</v>
          </cell>
          <cell r="C40">
            <v>0</v>
          </cell>
          <cell r="D40">
            <v>274010</v>
          </cell>
          <cell r="E40">
            <v>14630.76</v>
          </cell>
          <cell r="F40">
            <v>0</v>
          </cell>
          <cell r="G40">
            <v>187377.48</v>
          </cell>
          <cell r="H40">
            <v>86632.52</v>
          </cell>
          <cell r="I40">
            <v>0.68</v>
          </cell>
        </row>
        <row r="41">
          <cell r="A41" t="str">
            <v>320.11.00.200-5100.03</v>
          </cell>
          <cell r="B41">
            <v>13845</v>
          </cell>
          <cell r="C41">
            <v>0</v>
          </cell>
          <cell r="D41">
            <v>13845</v>
          </cell>
          <cell r="E41">
            <v>723.52</v>
          </cell>
          <cell r="F41">
            <v>0</v>
          </cell>
          <cell r="G41">
            <v>9805.9699999999993</v>
          </cell>
          <cell r="H41">
            <v>4039.03</v>
          </cell>
          <cell r="I41">
            <v>0.71</v>
          </cell>
        </row>
        <row r="42">
          <cell r="A42" t="str">
            <v>320.11.00.210-5100.03</v>
          </cell>
          <cell r="B42">
            <v>8645</v>
          </cell>
          <cell r="C42">
            <v>0</v>
          </cell>
          <cell r="D42">
            <v>8645</v>
          </cell>
          <cell r="E42">
            <v>573.79999999999995</v>
          </cell>
          <cell r="F42">
            <v>0</v>
          </cell>
          <cell r="G42">
            <v>6426.56</v>
          </cell>
          <cell r="H42">
            <v>2218.44</v>
          </cell>
          <cell r="I42">
            <v>0.74</v>
          </cell>
        </row>
        <row r="43">
          <cell r="A43" t="str">
            <v>320.13.00.290-5100.03</v>
          </cell>
          <cell r="B43">
            <v>24225</v>
          </cell>
          <cell r="C43">
            <v>0</v>
          </cell>
          <cell r="D43">
            <v>24225</v>
          </cell>
          <cell r="E43">
            <v>1329.18</v>
          </cell>
          <cell r="F43">
            <v>0</v>
          </cell>
          <cell r="G43">
            <v>16766.62</v>
          </cell>
          <cell r="H43">
            <v>7458.38</v>
          </cell>
          <cell r="I43">
            <v>0.69</v>
          </cell>
        </row>
        <row r="44">
          <cell r="A44" t="str">
            <v>320.11.00.200-5100.04</v>
          </cell>
          <cell r="B44">
            <v>1665</v>
          </cell>
          <cell r="C44">
            <v>0</v>
          </cell>
          <cell r="D44">
            <v>1665</v>
          </cell>
          <cell r="E44">
            <v>93.68</v>
          </cell>
          <cell r="F44">
            <v>0</v>
          </cell>
          <cell r="G44">
            <v>1270.47</v>
          </cell>
          <cell r="H44">
            <v>394.53</v>
          </cell>
          <cell r="I44">
            <v>0.76</v>
          </cell>
        </row>
        <row r="45">
          <cell r="A45" t="str">
            <v>320.11.00.210-5100.04</v>
          </cell>
          <cell r="B45">
            <v>1045</v>
          </cell>
          <cell r="C45">
            <v>0</v>
          </cell>
          <cell r="D45">
            <v>1045</v>
          </cell>
          <cell r="E45">
            <v>74.400000000000006</v>
          </cell>
          <cell r="F45">
            <v>0</v>
          </cell>
          <cell r="G45">
            <v>833.28</v>
          </cell>
          <cell r="H45">
            <v>211.72</v>
          </cell>
          <cell r="I45">
            <v>0.8</v>
          </cell>
        </row>
        <row r="46">
          <cell r="A46" t="str">
            <v>320.13.00.290-5100.04</v>
          </cell>
          <cell r="B46">
            <v>3750</v>
          </cell>
          <cell r="C46">
            <v>0</v>
          </cell>
          <cell r="D46">
            <v>3750</v>
          </cell>
          <cell r="E46">
            <v>227.54</v>
          </cell>
          <cell r="F46">
            <v>0</v>
          </cell>
          <cell r="G46">
            <v>2861.9</v>
          </cell>
          <cell r="H46">
            <v>888.1</v>
          </cell>
          <cell r="I46">
            <v>0.76</v>
          </cell>
        </row>
        <row r="47">
          <cell r="A47" t="str">
            <v>320.11.00.200-5100.05</v>
          </cell>
          <cell r="B47">
            <v>175</v>
          </cell>
          <cell r="C47">
            <v>0</v>
          </cell>
          <cell r="D47">
            <v>175</v>
          </cell>
          <cell r="E47">
            <v>12.18</v>
          </cell>
          <cell r="F47">
            <v>0</v>
          </cell>
          <cell r="G47">
            <v>155.31</v>
          </cell>
          <cell r="H47">
            <v>19.690000000000001</v>
          </cell>
          <cell r="I47">
            <v>0.89</v>
          </cell>
        </row>
        <row r="48">
          <cell r="A48" t="str">
            <v>320.11.00.210-5100.05</v>
          </cell>
          <cell r="B48">
            <v>110</v>
          </cell>
          <cell r="C48">
            <v>0</v>
          </cell>
          <cell r="D48">
            <v>110</v>
          </cell>
          <cell r="E48">
            <v>8.6999999999999993</v>
          </cell>
          <cell r="F48">
            <v>0</v>
          </cell>
          <cell r="G48">
            <v>92.57</v>
          </cell>
          <cell r="H48">
            <v>17.43</v>
          </cell>
          <cell r="I48">
            <v>0.84</v>
          </cell>
        </row>
        <row r="49">
          <cell r="A49" t="str">
            <v>320.13.00.290-5100.05</v>
          </cell>
          <cell r="B49">
            <v>905</v>
          </cell>
          <cell r="C49">
            <v>0</v>
          </cell>
          <cell r="D49">
            <v>905</v>
          </cell>
          <cell r="E49">
            <v>84.22</v>
          </cell>
          <cell r="F49">
            <v>0</v>
          </cell>
          <cell r="G49">
            <v>943.88</v>
          </cell>
          <cell r="H49">
            <v>-38.880000000000003</v>
          </cell>
          <cell r="I49">
            <v>1.04</v>
          </cell>
        </row>
        <row r="50">
          <cell r="A50" t="str">
            <v>320.11.00.200-5100.06</v>
          </cell>
          <cell r="B50">
            <v>34550</v>
          </cell>
          <cell r="C50">
            <v>0</v>
          </cell>
          <cell r="D50">
            <v>34550</v>
          </cell>
          <cell r="E50">
            <v>2220</v>
          </cell>
          <cell r="F50">
            <v>0</v>
          </cell>
          <cell r="G50">
            <v>34550</v>
          </cell>
          <cell r="H50">
            <v>0</v>
          </cell>
          <cell r="I50">
            <v>1</v>
          </cell>
        </row>
        <row r="51">
          <cell r="A51" t="str">
            <v>320.11.00.210-5100.06</v>
          </cell>
          <cell r="B51">
            <v>23820</v>
          </cell>
          <cell r="C51">
            <v>0</v>
          </cell>
          <cell r="D51">
            <v>23820</v>
          </cell>
          <cell r="E51">
            <v>1530</v>
          </cell>
          <cell r="F51">
            <v>0</v>
          </cell>
          <cell r="G51">
            <v>23820</v>
          </cell>
          <cell r="H51">
            <v>0</v>
          </cell>
          <cell r="I51">
            <v>1</v>
          </cell>
        </row>
        <row r="52">
          <cell r="A52" t="str">
            <v>320.13.00.290-5100.06</v>
          </cell>
          <cell r="B52">
            <v>53690</v>
          </cell>
          <cell r="C52">
            <v>0</v>
          </cell>
          <cell r="D52">
            <v>53690</v>
          </cell>
          <cell r="E52">
            <v>3450</v>
          </cell>
          <cell r="F52">
            <v>0</v>
          </cell>
          <cell r="G52">
            <v>53690</v>
          </cell>
          <cell r="H52">
            <v>0</v>
          </cell>
          <cell r="I52">
            <v>1</v>
          </cell>
        </row>
        <row r="53">
          <cell r="A53" t="str">
            <v>320.11.00.200-5100.07</v>
          </cell>
          <cell r="B53">
            <v>35</v>
          </cell>
          <cell r="C53">
            <v>0</v>
          </cell>
          <cell r="D53">
            <v>35</v>
          </cell>
          <cell r="E53">
            <v>2.1</v>
          </cell>
          <cell r="F53">
            <v>0</v>
          </cell>
          <cell r="G53">
            <v>28.35</v>
          </cell>
          <cell r="H53">
            <v>6.65</v>
          </cell>
          <cell r="I53">
            <v>0.81</v>
          </cell>
        </row>
        <row r="54">
          <cell r="A54" t="str">
            <v>320.11.00.210-5100.07</v>
          </cell>
          <cell r="B54">
            <v>25</v>
          </cell>
          <cell r="C54">
            <v>0</v>
          </cell>
          <cell r="D54">
            <v>25</v>
          </cell>
          <cell r="E54">
            <v>1.5</v>
          </cell>
          <cell r="F54">
            <v>0</v>
          </cell>
          <cell r="G54">
            <v>17.100000000000001</v>
          </cell>
          <cell r="H54">
            <v>7.9</v>
          </cell>
          <cell r="I54">
            <v>0.68</v>
          </cell>
        </row>
        <row r="55">
          <cell r="A55" t="str">
            <v>320.13.00.290-5100.07</v>
          </cell>
          <cell r="B55">
            <v>1145</v>
          </cell>
          <cell r="C55">
            <v>0</v>
          </cell>
          <cell r="D55">
            <v>1145</v>
          </cell>
          <cell r="E55">
            <v>88.04</v>
          </cell>
          <cell r="F55">
            <v>0</v>
          </cell>
          <cell r="G55">
            <v>973.33</v>
          </cell>
          <cell r="H55">
            <v>171.67</v>
          </cell>
          <cell r="I55">
            <v>0.85</v>
          </cell>
        </row>
        <row r="56">
          <cell r="A56" t="str">
            <v>320.11.00.200-5100.08</v>
          </cell>
          <cell r="B56">
            <v>15120</v>
          </cell>
          <cell r="C56">
            <v>0</v>
          </cell>
          <cell r="D56">
            <v>15120</v>
          </cell>
          <cell r="E56">
            <v>0</v>
          </cell>
          <cell r="F56">
            <v>0</v>
          </cell>
          <cell r="G56">
            <v>8321.44</v>
          </cell>
          <cell r="H56">
            <v>6798.56</v>
          </cell>
          <cell r="I56">
            <v>0.55000000000000004</v>
          </cell>
        </row>
        <row r="57">
          <cell r="A57" t="str">
            <v>320.11.00.210-5100.08</v>
          </cell>
          <cell r="B57">
            <v>7560</v>
          </cell>
          <cell r="C57">
            <v>0</v>
          </cell>
          <cell r="D57">
            <v>7560</v>
          </cell>
          <cell r="E57">
            <v>0</v>
          </cell>
          <cell r="F57">
            <v>0</v>
          </cell>
          <cell r="G57">
            <v>3150</v>
          </cell>
          <cell r="H57">
            <v>4410</v>
          </cell>
          <cell r="I57">
            <v>0.42</v>
          </cell>
        </row>
        <row r="58">
          <cell r="A58" t="str">
            <v>320.13.00.290-5100.08</v>
          </cell>
          <cell r="B58">
            <v>2880</v>
          </cell>
          <cell r="C58">
            <v>0</v>
          </cell>
          <cell r="D58">
            <v>2880</v>
          </cell>
          <cell r="E58">
            <v>200</v>
          </cell>
          <cell r="F58">
            <v>0</v>
          </cell>
          <cell r="G58">
            <v>2560</v>
          </cell>
          <cell r="H58">
            <v>320</v>
          </cell>
          <cell r="I58">
            <v>0.89</v>
          </cell>
        </row>
        <row r="59">
          <cell r="A59" t="str">
            <v>320.11.00.200-5100.09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 t="str">
            <v>+++</v>
          </cell>
        </row>
        <row r="60">
          <cell r="A60" t="str">
            <v>320.11.00.210-5100.09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1118</v>
          </cell>
          <cell r="H60">
            <v>-1118</v>
          </cell>
          <cell r="I60" t="str">
            <v>+++</v>
          </cell>
        </row>
        <row r="61">
          <cell r="A61" t="str">
            <v>320.13.00.290-5100.09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 t="str">
            <v>+++</v>
          </cell>
        </row>
        <row r="62">
          <cell r="A62" t="str">
            <v>320.11.00.200-5100.10</v>
          </cell>
          <cell r="B62">
            <v>9000</v>
          </cell>
          <cell r="C62">
            <v>0</v>
          </cell>
          <cell r="D62">
            <v>9000</v>
          </cell>
          <cell r="E62">
            <v>0</v>
          </cell>
          <cell r="F62">
            <v>0</v>
          </cell>
          <cell r="G62">
            <v>10000</v>
          </cell>
          <cell r="H62">
            <v>-1000</v>
          </cell>
          <cell r="I62">
            <v>1.1100000000000001</v>
          </cell>
        </row>
        <row r="63">
          <cell r="A63" t="str">
            <v>320.11.00.210-5100.10</v>
          </cell>
          <cell r="B63">
            <v>6000</v>
          </cell>
          <cell r="C63">
            <v>0</v>
          </cell>
          <cell r="D63">
            <v>6000</v>
          </cell>
          <cell r="E63">
            <v>0</v>
          </cell>
          <cell r="F63">
            <v>0</v>
          </cell>
          <cell r="G63">
            <v>8000</v>
          </cell>
          <cell r="H63">
            <v>-2000</v>
          </cell>
          <cell r="I63">
            <v>1.33</v>
          </cell>
        </row>
        <row r="64">
          <cell r="A64" t="str">
            <v>320.13.00.290-5100.10</v>
          </cell>
          <cell r="B64">
            <v>15000</v>
          </cell>
          <cell r="C64">
            <v>0</v>
          </cell>
          <cell r="D64">
            <v>15000</v>
          </cell>
          <cell r="E64">
            <v>0</v>
          </cell>
          <cell r="F64">
            <v>0</v>
          </cell>
          <cell r="G64">
            <v>16858.7</v>
          </cell>
          <cell r="H64">
            <v>-1858.7</v>
          </cell>
          <cell r="I64">
            <v>1.1200000000000001</v>
          </cell>
        </row>
        <row r="65">
          <cell r="A65" t="str">
            <v>320.11.00.200-5100.11</v>
          </cell>
          <cell r="B65">
            <v>18540</v>
          </cell>
          <cell r="C65">
            <v>0</v>
          </cell>
          <cell r="D65">
            <v>18540</v>
          </cell>
          <cell r="E65">
            <v>1235.29</v>
          </cell>
          <cell r="F65">
            <v>0</v>
          </cell>
          <cell r="G65">
            <v>16875.759999999998</v>
          </cell>
          <cell r="H65">
            <v>1664.24</v>
          </cell>
          <cell r="I65">
            <v>0.91</v>
          </cell>
        </row>
        <row r="66">
          <cell r="A66" t="str">
            <v>320.11.00.210-5100.11</v>
          </cell>
          <cell r="B66">
            <v>11040</v>
          </cell>
          <cell r="C66">
            <v>0</v>
          </cell>
          <cell r="D66">
            <v>11040</v>
          </cell>
          <cell r="E66">
            <v>741.69</v>
          </cell>
          <cell r="F66">
            <v>0</v>
          </cell>
          <cell r="G66">
            <v>12565.13</v>
          </cell>
          <cell r="H66">
            <v>-1525.13</v>
          </cell>
          <cell r="I66">
            <v>1.1399999999999999</v>
          </cell>
        </row>
        <row r="67">
          <cell r="A67" t="str">
            <v>320.13.00.290-5100.11</v>
          </cell>
          <cell r="B67">
            <v>33410</v>
          </cell>
          <cell r="C67">
            <v>0</v>
          </cell>
          <cell r="D67">
            <v>33410</v>
          </cell>
          <cell r="E67">
            <v>2074.11</v>
          </cell>
          <cell r="F67">
            <v>0</v>
          </cell>
          <cell r="G67">
            <v>27355.09</v>
          </cell>
          <cell r="H67">
            <v>6054.91</v>
          </cell>
          <cell r="I67">
            <v>0.82</v>
          </cell>
        </row>
        <row r="68">
          <cell r="A68" t="str">
            <v>320.11.00.200-5100.12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>+++</v>
          </cell>
        </row>
        <row r="69">
          <cell r="A69" t="str">
            <v>320.11.00.210-5100.12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>+++</v>
          </cell>
        </row>
        <row r="70">
          <cell r="A70" t="str">
            <v>320.13.00.290-5100.12</v>
          </cell>
          <cell r="B70">
            <v>4575</v>
          </cell>
          <cell r="C70">
            <v>0</v>
          </cell>
          <cell r="D70">
            <v>4575</v>
          </cell>
          <cell r="E70">
            <v>0</v>
          </cell>
          <cell r="F70">
            <v>0</v>
          </cell>
          <cell r="G70">
            <v>20</v>
          </cell>
          <cell r="H70">
            <v>4555</v>
          </cell>
          <cell r="I70">
            <v>0</v>
          </cell>
        </row>
        <row r="71">
          <cell r="A71" t="str">
            <v>320.11.00.200-5100.13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 t="str">
            <v>+++</v>
          </cell>
        </row>
        <row r="72">
          <cell r="A72" t="str">
            <v>320.11.00.210-5100.13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>+++</v>
          </cell>
        </row>
        <row r="73">
          <cell r="A73" t="str">
            <v>320.13.00.290-5100.13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 t="str">
            <v>+++</v>
          </cell>
        </row>
        <row r="74">
          <cell r="A74" t="str">
            <v>320.11.00.200-5100.14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>+++</v>
          </cell>
        </row>
        <row r="75">
          <cell r="A75" t="str">
            <v>320.11.00.210-5100.14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 t="str">
            <v>+++</v>
          </cell>
        </row>
        <row r="76">
          <cell r="A76" t="str">
            <v>320.13.00.290-5100.14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 t="str">
            <v>+++</v>
          </cell>
        </row>
        <row r="77">
          <cell r="A77" t="str">
            <v>320.11.00.200-5100.15</v>
          </cell>
          <cell r="B77">
            <v>2150</v>
          </cell>
          <cell r="C77">
            <v>0</v>
          </cell>
          <cell r="D77">
            <v>2150</v>
          </cell>
          <cell r="E77">
            <v>45</v>
          </cell>
          <cell r="F77">
            <v>0</v>
          </cell>
          <cell r="G77">
            <v>1658</v>
          </cell>
          <cell r="H77">
            <v>492</v>
          </cell>
          <cell r="I77">
            <v>0.77</v>
          </cell>
        </row>
        <row r="78">
          <cell r="A78" t="str">
            <v>320.11.00.210-5100.15</v>
          </cell>
          <cell r="B78">
            <v>4275</v>
          </cell>
          <cell r="C78">
            <v>0</v>
          </cell>
          <cell r="D78">
            <v>4275</v>
          </cell>
          <cell r="E78">
            <v>89</v>
          </cell>
          <cell r="F78">
            <v>0</v>
          </cell>
          <cell r="G78">
            <v>2937</v>
          </cell>
          <cell r="H78">
            <v>1338</v>
          </cell>
          <cell r="I78">
            <v>0.69</v>
          </cell>
        </row>
        <row r="79">
          <cell r="A79" t="str">
            <v>320.13.00.290-5100.15</v>
          </cell>
          <cell r="B79">
            <v>4320</v>
          </cell>
          <cell r="C79">
            <v>0</v>
          </cell>
          <cell r="D79">
            <v>4320</v>
          </cell>
          <cell r="E79">
            <v>300</v>
          </cell>
          <cell r="F79">
            <v>0</v>
          </cell>
          <cell r="G79">
            <v>3670.2</v>
          </cell>
          <cell r="H79">
            <v>649.79999999999995</v>
          </cell>
          <cell r="I79">
            <v>0.85</v>
          </cell>
        </row>
        <row r="80">
          <cell r="A80" t="str">
            <v>320.13.00.290-6000.01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>+++</v>
          </cell>
        </row>
        <row r="81">
          <cell r="A81" t="str">
            <v>320.13.00.290-6000.09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+++</v>
          </cell>
        </row>
        <row r="82">
          <cell r="A82" t="str">
            <v>320.11.00.200-6200.02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 t="str">
            <v>+++</v>
          </cell>
        </row>
        <row r="83">
          <cell r="A83" t="str">
            <v>320.11.00.210-6200.02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 t="str">
            <v>+++</v>
          </cell>
        </row>
        <row r="84">
          <cell r="A84" t="str">
            <v>320.11.00.200-6200.09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 t="str">
            <v>+++</v>
          </cell>
        </row>
        <row r="85">
          <cell r="A85" t="str">
            <v>320.13.00.290-6230.02</v>
          </cell>
          <cell r="B85">
            <v>22000</v>
          </cell>
          <cell r="C85">
            <v>1227</v>
          </cell>
          <cell r="D85">
            <v>23227</v>
          </cell>
          <cell r="E85">
            <v>11616.94</v>
          </cell>
          <cell r="F85">
            <v>0</v>
          </cell>
          <cell r="G85">
            <v>23892.28</v>
          </cell>
          <cell r="H85">
            <v>-665.28</v>
          </cell>
          <cell r="I85">
            <v>1.03</v>
          </cell>
        </row>
        <row r="86">
          <cell r="A86" t="str">
            <v>320.11.00.200-6600.04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 t="str">
            <v>+++</v>
          </cell>
        </row>
        <row r="87">
          <cell r="A87" t="str">
            <v>320.11.00.210-6600.04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 t="str">
            <v>+++</v>
          </cell>
        </row>
        <row r="88">
          <cell r="A88" t="str">
            <v>320.11.00.200-6600.07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 t="str">
            <v>+++</v>
          </cell>
        </row>
        <row r="89">
          <cell r="A89" t="str">
            <v>320.11.00.210-6600.07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 t="str">
            <v>+++</v>
          </cell>
        </row>
        <row r="90">
          <cell r="A90" t="str">
            <v>320.13.00.290-6600.07</v>
          </cell>
          <cell r="B90">
            <v>0</v>
          </cell>
          <cell r="C90">
            <v>13000</v>
          </cell>
          <cell r="D90">
            <v>13000</v>
          </cell>
          <cell r="E90">
            <v>12500</v>
          </cell>
          <cell r="F90">
            <v>0</v>
          </cell>
          <cell r="G90">
            <v>14363</v>
          </cell>
          <cell r="H90">
            <v>-1363</v>
          </cell>
          <cell r="I90">
            <v>1.1000000000000001</v>
          </cell>
        </row>
        <row r="91">
          <cell r="A91" t="str">
            <v>320.11.00.200-6600.26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 t="str">
            <v>+++</v>
          </cell>
        </row>
        <row r="92">
          <cell r="A92" t="str">
            <v>320.11.00.210-6600.26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 t="str">
            <v>+++</v>
          </cell>
        </row>
        <row r="93">
          <cell r="A93" t="str">
            <v>320.13.00.290-6600.26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 t="str">
            <v>+++</v>
          </cell>
        </row>
        <row r="94">
          <cell r="A94" t="str">
            <v>320.11.00.200-6600.36</v>
          </cell>
          <cell r="B94">
            <v>34160</v>
          </cell>
          <cell r="C94">
            <v>0</v>
          </cell>
          <cell r="D94">
            <v>34160</v>
          </cell>
          <cell r="E94">
            <v>8540</v>
          </cell>
          <cell r="F94">
            <v>0</v>
          </cell>
          <cell r="G94">
            <v>34160</v>
          </cell>
          <cell r="H94">
            <v>0</v>
          </cell>
          <cell r="I94">
            <v>1</v>
          </cell>
        </row>
        <row r="95">
          <cell r="A95" t="str">
            <v>320.13.00.290-6600.36</v>
          </cell>
          <cell r="B95">
            <v>34160</v>
          </cell>
          <cell r="C95">
            <v>0</v>
          </cell>
          <cell r="D95">
            <v>34160</v>
          </cell>
          <cell r="E95">
            <v>8540</v>
          </cell>
          <cell r="F95">
            <v>0</v>
          </cell>
          <cell r="G95">
            <v>34160</v>
          </cell>
          <cell r="H95">
            <v>0</v>
          </cell>
          <cell r="I95">
            <v>1</v>
          </cell>
        </row>
        <row r="96">
          <cell r="A96" t="str">
            <v>320.13.00.290-6600.42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 t="str">
            <v>+++</v>
          </cell>
        </row>
        <row r="97">
          <cell r="A97" t="str">
            <v>320.00.00.900-7000.01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 t="str">
            <v>+++</v>
          </cell>
        </row>
        <row r="98">
          <cell r="A98" t="str">
            <v>320.00.00.900-7000.02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 t="str">
            <v>+++</v>
          </cell>
        </row>
        <row r="99">
          <cell r="A99" t="str">
            <v>320.00.00.900-7000.99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 t="str">
            <v>+++</v>
          </cell>
        </row>
        <row r="100">
          <cell r="A100" t="str">
            <v>320.00.00.900-8000.99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 t="str">
            <v>+++</v>
          </cell>
        </row>
        <row r="101">
          <cell r="A101" t="str">
            <v>320.00.00.900-9000.15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 t="str">
            <v>+++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15"/>
  <sheetViews>
    <sheetView tabSelected="1" view="pageBreakPreview" zoomScale="110" zoomScaleNormal="100" zoomScaleSheetLayoutView="110" workbookViewId="0">
      <selection activeCell="P87" sqref="P87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1" width="12.85546875" style="8" hidden="1" customWidth="1" outlineLevel="1"/>
    <col min="12" max="12" width="12.85546875" style="8" customWidth="1" collapsed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customWidth="1" collapsed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hidden="1" customWidth="1" outlineLevel="1"/>
    <col min="40" max="40" width="13.42578125" style="8" customWidth="1" collapsed="1"/>
    <col min="41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 outlineLevel="1"/>
    <col min="52" max="52" width="13.140625" style="8" hidden="1" customWidth="1" outlineLevel="1"/>
    <col min="53" max="53" width="5.7109375" style="8" hidden="1" customWidth="1" outlineLevel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hidden="1" customWidth="1" outlineLevel="1"/>
    <col min="63" max="63" width="9.140625" style="8" collapsed="1"/>
    <col min="64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137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138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212" t="s">
        <v>2</v>
      </c>
      <c r="G5" s="212"/>
      <c r="H5" s="212"/>
      <c r="I5" s="212"/>
      <c r="J5" s="212"/>
      <c r="K5" s="212"/>
      <c r="L5" s="212"/>
      <c r="M5" s="16"/>
      <c r="N5" s="15"/>
      <c r="O5" s="15"/>
      <c r="Q5" s="212" t="s">
        <v>3</v>
      </c>
      <c r="R5" s="212"/>
      <c r="S5" s="212"/>
      <c r="T5" s="212"/>
      <c r="U5" s="212"/>
      <c r="V5" s="212"/>
      <c r="W5" s="212"/>
      <c r="X5" s="16"/>
      <c r="Y5" s="15"/>
      <c r="Z5" s="15"/>
      <c r="AA5" s="17"/>
      <c r="AB5" s="213" t="s">
        <v>4</v>
      </c>
      <c r="AC5" s="213"/>
      <c r="AD5" s="213"/>
      <c r="AE5" s="213"/>
      <c r="AF5" s="213"/>
      <c r="AG5" s="213"/>
      <c r="AH5" s="213"/>
      <c r="AI5" s="213"/>
      <c r="AJ5" s="213"/>
      <c r="AK5" s="213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211" t="s">
        <v>14</v>
      </c>
      <c r="N6" s="211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211" t="s">
        <v>14</v>
      </c>
      <c r="Y6" s="211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13</v>
      </c>
      <c r="AI6" s="211" t="s">
        <v>18</v>
      </c>
      <c r="AJ6" s="211"/>
      <c r="AK6" s="24" t="s">
        <v>15</v>
      </c>
      <c r="AL6" s="25"/>
      <c r="AM6" s="23" t="s">
        <v>139</v>
      </c>
      <c r="AN6" s="24" t="s">
        <v>8</v>
      </c>
      <c r="AO6" s="191" t="s">
        <v>270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211" t="s">
        <v>18</v>
      </c>
      <c r="AV6" s="211"/>
      <c r="AW6" s="24" t="s">
        <v>15</v>
      </c>
      <c r="AY6" s="23" t="s">
        <v>19</v>
      </c>
      <c r="AZ6" s="211" t="s">
        <v>20</v>
      </c>
      <c r="BA6" s="211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211" t="s">
        <v>18</v>
      </c>
      <c r="BI6" s="211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2670025.86</v>
      </c>
      <c r="G8" s="32">
        <f>F8</f>
        <v>2670025.86</v>
      </c>
      <c r="H8" s="32"/>
      <c r="I8" s="32"/>
      <c r="J8" s="32"/>
      <c r="K8" s="32"/>
      <c r="L8" s="32">
        <f>F8</f>
        <v>2670025.86</v>
      </c>
      <c r="M8" s="32"/>
      <c r="N8" s="32"/>
      <c r="O8" s="32"/>
      <c r="Q8" s="32">
        <f>L45</f>
        <v>3221815.4099999997</v>
      </c>
      <c r="R8" s="32">
        <f>L45</f>
        <v>3221815.4099999997</v>
      </c>
      <c r="S8" s="32"/>
      <c r="T8" s="32"/>
      <c r="U8" s="32"/>
      <c r="V8" s="32"/>
      <c r="W8" s="32">
        <f>L45</f>
        <v>3221815.4099999997</v>
      </c>
      <c r="X8" s="32"/>
      <c r="Y8" s="32"/>
      <c r="Z8" s="32"/>
      <c r="AA8" s="34"/>
      <c r="AB8" s="35">
        <f>+W45</f>
        <v>4190613.2999999993</v>
      </c>
      <c r="AC8" s="32">
        <f>AB8</f>
        <v>4190613.2999999993</v>
      </c>
      <c r="AD8" s="32"/>
      <c r="AE8" s="32"/>
      <c r="AF8" s="32"/>
      <c r="AG8" s="32"/>
      <c r="AH8" s="32">
        <f>AB8</f>
        <v>4190613.2999999993</v>
      </c>
      <c r="AL8" s="14"/>
      <c r="AM8" s="35">
        <f>AH45</f>
        <v>4147906.9699999983</v>
      </c>
      <c r="AN8" s="32">
        <f>AH45</f>
        <v>4147906.9699999983</v>
      </c>
      <c r="AO8" s="32"/>
      <c r="AP8" s="32"/>
      <c r="AQ8" s="32"/>
      <c r="AR8" s="32"/>
      <c r="AS8" s="32"/>
      <c r="AT8" s="32">
        <f>AH45</f>
        <v>4147906.9699999983</v>
      </c>
      <c r="AY8" s="35">
        <f>AT45</f>
        <v>4147906.9699999983</v>
      </c>
      <c r="BB8" s="32"/>
      <c r="BC8" s="32"/>
      <c r="BD8" s="32"/>
      <c r="BE8" s="32"/>
      <c r="BF8" s="32"/>
      <c r="BG8" s="32">
        <f>AT45</f>
        <v>4147906.9699999983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23</v>
      </c>
      <c r="E11" s="41"/>
      <c r="F11" s="42">
        <f>SUMIF(Revenues!$A$3:$A$11,'Current Working'!$A$11:$A$13,Revenues!H$3:H$11)</f>
        <v>0</v>
      </c>
      <c r="G11" s="42">
        <f>SUMIF(Revenues!$A$3:$A$11,'Current Working'!$A$11:$A$13,Revenues!I$3:I$11)</f>
        <v>0</v>
      </c>
      <c r="H11" s="42">
        <f>SUMIF(Revenues!$A$3:$A$11,'Current Working'!$A$11:$A$13,Revenues!J$3:J$11)</f>
        <v>0</v>
      </c>
      <c r="I11" s="42">
        <f>SUMIF(Revenues!$A$3:$A$11,'Current Working'!$A$11:$A$13,Revenues!K$3:K$11)</f>
        <v>0</v>
      </c>
      <c r="J11" s="42">
        <f>SUMIF(Revenues!$A$3:$A$11,'Current Working'!$A$11:$A$13,Revenues!L$3:L$11)</f>
        <v>0</v>
      </c>
      <c r="K11" s="42">
        <f>SUMIF(Revenues!$A$3:$A$11,'Current Working'!$A$11:$A$13,Revenues!M$3:M$11)</f>
        <v>0</v>
      </c>
      <c r="L11" s="42">
        <f>SUMIF(Revenues!$A$3:$A$11,'Current Working'!$A$11:$A$13,Revenues!N$3:N$11)</f>
        <v>0</v>
      </c>
      <c r="M11" s="43">
        <f>L11-G11</f>
        <v>0</v>
      </c>
      <c r="N11" s="44" t="str">
        <f>IFERROR(M11/G11,"-")</f>
        <v>-</v>
      </c>
      <c r="O11" s="45"/>
      <c r="Q11" s="42">
        <f>SUMIF(Revenues!$A$3:$A$11,'Current Working'!$A$11:$A$13,Revenues!Q$3:Q$11)</f>
        <v>0</v>
      </c>
      <c r="R11" s="42">
        <f>SUMIF(Revenues!$A$3:$A$11,'Current Working'!$A$11:$A$13,Revenues!R$3:R$11)</f>
        <v>0</v>
      </c>
      <c r="S11" s="42">
        <f>SUMIF(Revenues!$A$3:$A$11,'Current Working'!$A$11:$A$13,Revenues!S$3:S$11)</f>
        <v>0</v>
      </c>
      <c r="T11" s="42">
        <f>SUMIF(Revenues!$A$3:$A$11,'Current Working'!$A$11:$A$13,Revenues!T$3:T$11)</f>
        <v>0</v>
      </c>
      <c r="U11" s="42">
        <f>SUMIF(Revenues!$A$3:$A$11,'Current Working'!$A$11:$A$13,Revenues!U$3:U$11)</f>
        <v>0</v>
      </c>
      <c r="V11" s="42">
        <f>SUMIF(Revenues!$A$3:$A$11,'Current Working'!$A$11:$A$13,Revenues!V$3:V$11)</f>
        <v>0</v>
      </c>
      <c r="W11" s="42">
        <f>SUMIF(Revenues!$A$3:$A$11,'Current Working'!$A$11:$A$13,Revenues!W$3:W$11)</f>
        <v>0</v>
      </c>
      <c r="X11" s="43">
        <f>+W11-Q11</f>
        <v>0</v>
      </c>
      <c r="Y11" s="44" t="str">
        <f>IFERROR(X11/Q11,"-")</f>
        <v>-</v>
      </c>
      <c r="Z11" s="45"/>
      <c r="AA11" s="45"/>
      <c r="AB11" s="42">
        <f>SUMIF(Revenues!$A$3:$A$11,'Current Working'!$A$11:$A$13,Revenues!Z$3:Z$11)</f>
        <v>0</v>
      </c>
      <c r="AC11" s="42">
        <f>SUMIF(Revenues!$A$3:$A$11,'Current Working'!$A$11:$A$13,Revenues!AA$3:AA$11)</f>
        <v>0</v>
      </c>
      <c r="AD11" s="42">
        <f>SUMIF(Revenues!$A$3:$A$11,'Current Working'!$A$11:$A$13,Revenues!AB$3:AB$11)</f>
        <v>0</v>
      </c>
      <c r="AE11" s="42">
        <f>SUMIF(Revenues!$A$3:$A$11,'Current Working'!$A$11:$A$13,Revenues!AC$3:AC$11)</f>
        <v>0</v>
      </c>
      <c r="AF11" s="42">
        <f>SUMIF(Revenues!$A$3:$A$11,'Current Working'!$A$11:$A$13,Revenues!AD$3:AD$11)</f>
        <v>0</v>
      </c>
      <c r="AG11" s="42">
        <f>SUMIF(Revenues!$A$3:$A$11,'Current Working'!$A$11:$A$13,Revenues!AE$3:AE$11)</f>
        <v>2591.8000000000002</v>
      </c>
      <c r="AH11" s="42">
        <f>SUMIF(Revenues!$A$3:$A$11,'Current Working'!$A$11:$A$13,Revenues!AF$3:AF$11)</f>
        <v>2591.8000000000002</v>
      </c>
      <c r="AI11" s="46">
        <f>+AH11-AC11</f>
        <v>2591.8000000000002</v>
      </c>
      <c r="AJ11" s="47" t="str">
        <f>IFERROR(AI11/AC11,"-")</f>
        <v>-</v>
      </c>
      <c r="AK11" s="48"/>
      <c r="AL11" s="49"/>
      <c r="AM11" s="42">
        <f>SUMIF(Revenues!$A$3:$A$11,'Current Working'!$A$11:$A$13,Revenues!AI$3:AI$11)</f>
        <v>0</v>
      </c>
      <c r="AN11" s="42">
        <f>SUMIF(Revenues!$A$3:$A$11,'Current Working'!$A$11:$A$13,Revenues!AJ$3:AJ$11)</f>
        <v>0</v>
      </c>
      <c r="AO11" s="42"/>
      <c r="AP11" s="42">
        <f>SUMIF(Revenues!$A$3:$A$11,'Current Working'!$A$11:$A$13,Revenues!AL$3:AL$11)</f>
        <v>0</v>
      </c>
      <c r="AQ11" s="42">
        <f>SUMIF(Revenues!$A$3:$A$11,'Current Working'!$A$11:$A$13,Revenues!AM$3:AM$11)</f>
        <v>0</v>
      </c>
      <c r="AR11" s="42">
        <f>SUMIF(Revenues!$A$3:$A$11,'Current Working'!$A$11:$A$13,Revenues!AN$3:AN$11)</f>
        <v>0</v>
      </c>
      <c r="AS11" s="42">
        <f>SUMIF(Revenues!$A$3:$A$11,'Current Working'!$A$11:$A$13,Revenues!AO$3:AO$11)</f>
        <v>0</v>
      </c>
      <c r="AT11" s="42">
        <f>SUMIF(Revenues!$A$3:$A$11,'Current Working'!$A$11:$A$13,Revenues!AP$3:AP$11)</f>
        <v>0</v>
      </c>
      <c r="AU11" s="46">
        <f>+AT11-AN11</f>
        <v>0</v>
      </c>
      <c r="AV11" s="47" t="str">
        <f>IFERROR(AU11/AN11,"-")</f>
        <v>-</v>
      </c>
      <c r="AW11" s="48"/>
      <c r="AY11" s="42">
        <f>SUMIF(Revenues!$A$3:$A$11,'Current Working'!$A$11:$A$13,Revenues!AS$3:AS$11)</f>
        <v>0</v>
      </c>
      <c r="AZ11" s="46">
        <f>+AY11-AT11</f>
        <v>0</v>
      </c>
      <c r="BA11" s="47" t="str">
        <f>IFERROR(AZ11/AT11,"-")</f>
        <v>-</v>
      </c>
      <c r="BB11" s="42">
        <f>SUMIF(Revenues!$A$3:$A$11,'Current Working'!$A$11:$A$13,Revenues!AT$3:AT$11)</f>
        <v>0</v>
      </c>
      <c r="BC11" s="42">
        <f>SUMIF(Revenues!$A$3:$A$11,'Current Working'!$A$11:$A$13,Revenues!AU$3:AU$11)</f>
        <v>0</v>
      </c>
      <c r="BD11" s="42">
        <f>SUMIF(Revenues!$A$3:$A$11,'Current Working'!$A$11:$A$13,Revenues!AV$3:AV$11)</f>
        <v>0</v>
      </c>
      <c r="BE11" s="42">
        <f>SUMIF(Revenues!$A$3:$A$11,'Current Working'!$A$11:$A$13,Revenues!AW$3:AW$11)</f>
        <v>0</v>
      </c>
      <c r="BF11" s="42">
        <f>SUMIF(Revenues!$A$3:$A$11,'Current Working'!$A$11:$A$13,Revenues!AX$3:AX$11)</f>
        <v>0</v>
      </c>
      <c r="BG11" s="42">
        <f>SUMIF(Revenues!$A$3:$A$11,'Current Working'!$A$11:$A$13,Revenues!AY$3:AY$11)</f>
        <v>0</v>
      </c>
      <c r="BH11" s="46">
        <f>+BG11-BB11</f>
        <v>0</v>
      </c>
      <c r="BI11" s="47" t="str">
        <f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24</v>
      </c>
      <c r="E12" s="41"/>
      <c r="F12" s="42">
        <f>SUMIF(Revenues!$A$3:$A$11,'Current Working'!$A$11:$A$13,Revenues!H$3:H$11)</f>
        <v>12500</v>
      </c>
      <c r="G12" s="42">
        <f>SUMIF(Revenues!$A$3:$A$11,'Current Working'!$A$11:$A$13,Revenues!I$3:I$11)</f>
        <v>12500</v>
      </c>
      <c r="H12" s="42">
        <f>SUMIF(Revenues!$A$3:$A$11,'Current Working'!$A$11:$A$13,Revenues!J$3:J$11)</f>
        <v>0</v>
      </c>
      <c r="I12" s="42">
        <f>SUMIF(Revenues!$A$3:$A$11,'Current Working'!$A$11:$A$13,Revenues!K$3:K$11)</f>
        <v>0</v>
      </c>
      <c r="J12" s="42">
        <f>SUMIF(Revenues!$A$3:$A$11,'Current Working'!$A$11:$A$13,Revenues!L$3:L$11)</f>
        <v>0</v>
      </c>
      <c r="K12" s="42">
        <f>SUMIF(Revenues!$A$3:$A$11,'Current Working'!$A$11:$A$13,Revenues!M$3:M$11)</f>
        <v>8351.9700000000012</v>
      </c>
      <c r="L12" s="42">
        <f>SUMIF(Revenues!$A$3:$A$11,'Current Working'!$A$11:$A$13,Revenues!N$3:N$11)</f>
        <v>8351.9700000000012</v>
      </c>
      <c r="M12" s="43">
        <f>L12-G12</f>
        <v>-4148.0299999999988</v>
      </c>
      <c r="N12" s="44">
        <f>IFERROR(M12/G12,"-")</f>
        <v>-0.33184239999999993</v>
      </c>
      <c r="O12" s="45"/>
      <c r="Q12" s="42">
        <f>SUMIF(Revenues!$A$3:$A$11,'Current Working'!$A$11:$A$13,Revenues!Q$3:Q$11)</f>
        <v>13000</v>
      </c>
      <c r="R12" s="42">
        <f>SUMIF(Revenues!$A$3:$A$11,'Current Working'!$A$11:$A$13,Revenues!R$3:R$11)</f>
        <v>13000</v>
      </c>
      <c r="S12" s="42">
        <f>SUMIF(Revenues!$A$3:$A$11,'Current Working'!$A$11:$A$13,Revenues!S$3:S$11)</f>
        <v>0</v>
      </c>
      <c r="T12" s="42">
        <f>SUMIF(Revenues!$A$3:$A$11,'Current Working'!$A$11:$A$13,Revenues!T$3:T$11)</f>
        <v>0</v>
      </c>
      <c r="U12" s="42">
        <f>SUMIF(Revenues!$A$3:$A$11,'Current Working'!$A$11:$A$13,Revenues!U$3:U$11)</f>
        <v>0</v>
      </c>
      <c r="V12" s="42">
        <f>SUMIF(Revenues!$A$3:$A$11,'Current Working'!$A$11:$A$13,Revenues!V$3:V$11)</f>
        <v>16097.479999999998</v>
      </c>
      <c r="W12" s="42">
        <f>SUMIF(Revenues!$A$3:$A$11,'Current Working'!$A$11:$A$13,Revenues!W$3:W$11)</f>
        <v>16097.479999999998</v>
      </c>
      <c r="X12" s="43">
        <f>+W12-Q12</f>
        <v>3097.4799999999977</v>
      </c>
      <c r="Y12" s="44">
        <f>IFERROR(X12/L12,"-")</f>
        <v>0.37086819037903601</v>
      </c>
      <c r="Z12" s="45"/>
      <c r="AA12" s="45"/>
      <c r="AB12" s="42">
        <f>SUMIF(Revenues!$A$3:$A$11,'Current Working'!$A$11:$A$13,Revenues!Z$3:Z$11)</f>
        <v>12500</v>
      </c>
      <c r="AC12" s="42">
        <f>SUMIF(Revenues!$A$3:$A$11,'Current Working'!$A$11:$A$13,Revenues!AA$3:AA$11)</f>
        <v>12500</v>
      </c>
      <c r="AD12" s="42">
        <f>SUMIF(Revenues!$A$3:$A$11,'Current Working'!$A$11:$A$13,Revenues!AB$3:AB$11)</f>
        <v>0</v>
      </c>
      <c r="AE12" s="42">
        <f>SUMIF(Revenues!$A$3:$A$11,'Current Working'!$A$11:$A$13,Revenues!AC$3:AC$11)</f>
        <v>0</v>
      </c>
      <c r="AF12" s="42">
        <f>SUMIF(Revenues!$A$3:$A$11,'Current Working'!$A$11:$A$13,Revenues!AD$3:AD$11)</f>
        <v>0</v>
      </c>
      <c r="AG12" s="42">
        <f>SUMIF(Revenues!$A$3:$A$11,'Current Working'!$A$11:$A$13,Revenues!AE$3:AE$11)</f>
        <v>83618.420000000013</v>
      </c>
      <c r="AH12" s="42">
        <f>SUMIF(Revenues!$A$3:$A$11,'Current Working'!$A$11:$A$13,Revenues!AF$3:AF$11)</f>
        <v>83618.420000000013</v>
      </c>
      <c r="AI12" s="43">
        <f>+AH12-AC12</f>
        <v>71118.420000000013</v>
      </c>
      <c r="AJ12" s="47">
        <f>IFERROR(AI12/AC12,"-")</f>
        <v>5.6894736000000012</v>
      </c>
      <c r="AL12" s="14"/>
      <c r="AM12" s="42">
        <f>SUMIF(Revenues!$A$3:$A$11,'Current Working'!$A$11:$A$13,Revenues!AI$3:AI$11)</f>
        <v>12500</v>
      </c>
      <c r="AN12" s="42">
        <f>SUMIF(Revenues!$A$3:$A$11,'Current Working'!$A$11:$A$13,Revenues!AJ$3:AJ$11)</f>
        <v>12500</v>
      </c>
      <c r="AO12" s="42"/>
      <c r="AP12" s="42">
        <f>SUMIF(Revenues!$A$3:$A$11,'Current Working'!$A$11:$A$13,Revenues!AL$3:AL$11)</f>
        <v>0</v>
      </c>
      <c r="AQ12" s="42">
        <f>SUMIF(Revenues!$A$3:$A$11,'Current Working'!$A$11:$A$13,Revenues!AM$3:AM$11)</f>
        <v>0</v>
      </c>
      <c r="AR12" s="42">
        <f>SUMIF(Revenues!$A$3:$A$11,'Current Working'!$A$11:$A$13,Revenues!AN$3:AN$11)</f>
        <v>0</v>
      </c>
      <c r="AS12" s="42">
        <f>SUMIF(Revenues!$A$3:$A$11,'Current Working'!$A$11:$A$13,Revenues!AO$3:AO$11)</f>
        <v>0</v>
      </c>
      <c r="AT12" s="42">
        <f>SUMIF(Revenues!$A$3:$A$11,'Current Working'!$A$11:$A$13,Revenues!AP$3:AP$11)</f>
        <v>0</v>
      </c>
      <c r="AU12" s="46">
        <f>+AT12-AN12</f>
        <v>-12500</v>
      </c>
      <c r="AV12" s="47">
        <f>IFERROR(AU12/AN12,"-")</f>
        <v>-1</v>
      </c>
      <c r="AY12" s="42">
        <f>SUMIF(Revenues!$A$3:$A$11,'Current Working'!$A$11:$A$13,Revenues!AS$3:AS$11)</f>
        <v>0</v>
      </c>
      <c r="AZ12" s="46">
        <f>+AY12-AT12</f>
        <v>0</v>
      </c>
      <c r="BA12" s="47" t="str">
        <f>IFERROR(AZ12/AT12,"-")</f>
        <v>-</v>
      </c>
      <c r="BB12" s="42">
        <f>SUMIF(Revenues!$A$3:$A$11,'Current Working'!$A$11:$A$13,Revenues!AT$3:AT$11)</f>
        <v>0</v>
      </c>
      <c r="BC12" s="42">
        <f>SUMIF(Revenues!$A$3:$A$11,'Current Working'!$A$11:$A$13,Revenues!AU$3:AU$11)</f>
        <v>0</v>
      </c>
      <c r="BD12" s="42">
        <f>SUMIF(Revenues!$A$3:$A$11,'Current Working'!$A$11:$A$13,Revenues!AV$3:AV$11)</f>
        <v>0</v>
      </c>
      <c r="BE12" s="42">
        <f>SUMIF(Revenues!$A$3:$A$11,'Current Working'!$A$11:$A$13,Revenues!AW$3:AW$11)</f>
        <v>0</v>
      </c>
      <c r="BF12" s="42">
        <f>SUMIF(Revenues!$A$3:$A$11,'Current Working'!$A$11:$A$13,Revenues!AX$3:AX$11)</f>
        <v>0</v>
      </c>
      <c r="BG12" s="42">
        <f>SUMIF(Revenues!$A$3:$A$11,'Current Working'!$A$11:$A$13,Revenues!AY$3:AY$11)</f>
        <v>0</v>
      </c>
      <c r="BH12" s="46">
        <f>+BG12-BB12</f>
        <v>0</v>
      </c>
      <c r="BI12" s="47" t="str">
        <f>IFERROR(BH12/BB12,"-")</f>
        <v>-</v>
      </c>
    </row>
    <row r="13" spans="1:62" x14ac:dyDescent="0.25">
      <c r="A13" s="3">
        <v>3</v>
      </c>
      <c r="B13" s="39"/>
      <c r="C13" s="39"/>
      <c r="D13" s="40" t="s">
        <v>25</v>
      </c>
      <c r="E13" s="41"/>
      <c r="F13" s="42">
        <f>SUMIF(Revenues!$A$3:$A$11,'Current Working'!$A$11:$A$13,Revenues!H$3:H$11)</f>
        <v>5572000</v>
      </c>
      <c r="G13" s="42">
        <f>SUMIF(Revenues!$A$3:$A$11,'Current Working'!$A$11:$A$13,Revenues!I$3:I$11)</f>
        <v>5572000</v>
      </c>
      <c r="H13" s="42">
        <f>SUMIF(Revenues!$A$3:$A$11,'Current Working'!$A$11:$A$13,Revenues!J$3:J$11)</f>
        <v>0</v>
      </c>
      <c r="I13" s="42">
        <f>SUMIF(Revenues!$A$3:$A$11,'Current Working'!$A$11:$A$13,Revenues!K$3:K$11)</f>
        <v>0</v>
      </c>
      <c r="J13" s="42">
        <f>SUMIF(Revenues!$A$3:$A$11,'Current Working'!$A$11:$A$13,Revenues!L$3:L$11)</f>
        <v>0</v>
      </c>
      <c r="K13" s="42">
        <f>SUMIF(Revenues!$A$3:$A$11,'Current Working'!$A$11:$A$13,Revenues!M$3:M$11)</f>
        <v>5976288.7300000004</v>
      </c>
      <c r="L13" s="42">
        <f>SUMIF(Revenues!$A$3:$A$11,'Current Working'!$A$11:$A$13,Revenues!N$3:N$11)</f>
        <v>5976288.7300000004</v>
      </c>
      <c r="M13" s="43">
        <f>L13-G13</f>
        <v>404288.73000000045</v>
      </c>
      <c r="N13" s="44">
        <f>IFERROR(M13/G13,"-")</f>
        <v>7.2557202081837843E-2</v>
      </c>
      <c r="O13" s="45"/>
      <c r="Q13" s="42">
        <f>SUMIF(Revenues!$A$3:$A$11,'Current Working'!$A$11:$A$13,Revenues!Q$3:Q$11)</f>
        <v>5858500</v>
      </c>
      <c r="R13" s="42">
        <f>SUMIF(Revenues!$A$3:$A$11,'Current Working'!$A$11:$A$13,Revenues!R$3:R$11)</f>
        <v>5858500</v>
      </c>
      <c r="S13" s="42">
        <f>SUMIF(Revenues!$A$3:$A$11,'Current Working'!$A$11:$A$13,Revenues!S$3:S$11)</f>
        <v>0</v>
      </c>
      <c r="T13" s="42">
        <f>SUMIF(Revenues!$A$3:$A$11,'Current Working'!$A$11:$A$13,Revenues!T$3:T$11)</f>
        <v>0</v>
      </c>
      <c r="U13" s="42">
        <f>SUMIF(Revenues!$A$3:$A$11,'Current Working'!$A$11:$A$13,Revenues!U$3:U$11)</f>
        <v>0</v>
      </c>
      <c r="V13" s="42">
        <f>SUMIF(Revenues!$A$3:$A$11,'Current Working'!$A$11:$A$13,Revenues!V$3:V$11)</f>
        <v>6506065.4299999997</v>
      </c>
      <c r="W13" s="42">
        <f>SUMIF(Revenues!$A$3:$A$11,'Current Working'!$A$11:$A$13,Revenues!W$3:W$11)</f>
        <v>6506065.4299999997</v>
      </c>
      <c r="X13" s="50">
        <f>+W13-Q13</f>
        <v>647565.4299999997</v>
      </c>
      <c r="Y13" s="51">
        <f>IFERROR(X13/L13,"-")</f>
        <v>0.10835578052802675</v>
      </c>
      <c r="Z13" s="45"/>
      <c r="AA13" s="45"/>
      <c r="AB13" s="42">
        <f>SUMIF(Revenues!$A$3:$A$11,'Current Working'!$A$11:$A$13,Revenues!Z$3:Z$11)</f>
        <v>7292942</v>
      </c>
      <c r="AC13" s="42">
        <f>SUMIF(Revenues!$A$3:$A$11,'Current Working'!$A$11:$A$13,Revenues!AA$3:AA$11)</f>
        <v>7292942</v>
      </c>
      <c r="AD13" s="42">
        <f>SUMIF(Revenues!$A$3:$A$11,'Current Working'!$A$11:$A$13,Revenues!AB$3:AB$11)</f>
        <v>0</v>
      </c>
      <c r="AE13" s="42">
        <f>SUMIF(Revenues!$A$3:$A$11,'Current Working'!$A$11:$A$13,Revenues!AC$3:AC$11)</f>
        <v>0</v>
      </c>
      <c r="AF13" s="42">
        <f>SUMIF(Revenues!$A$3:$A$11,'Current Working'!$A$11:$A$13,Revenues!AD$3:AD$11)</f>
        <v>0</v>
      </c>
      <c r="AG13" s="42">
        <f>SUMIF(Revenues!$A$3:$A$11,'Current Working'!$A$11:$A$13,Revenues!AE$3:AE$11)</f>
        <v>7952948.1400000006</v>
      </c>
      <c r="AH13" s="42">
        <f>SUMIF(Revenues!$A$3:$A$11,'Current Working'!$A$11:$A$13,Revenues!AF$3:AF$11)</f>
        <v>7952948.1400000006</v>
      </c>
      <c r="AI13" s="43">
        <f>+AH13-AC13</f>
        <v>660006.1400000006</v>
      </c>
      <c r="AJ13" s="47">
        <f>IFERROR(AI13/AC13,"-")</f>
        <v>9.0499299185431689E-2</v>
      </c>
      <c r="AL13" s="14"/>
      <c r="AM13" s="42">
        <f>SUMIF(Revenues!$A$3:$A$11,'Current Working'!$A$11:$A$13,Revenues!AI$3:AI$11)</f>
        <v>7292942</v>
      </c>
      <c r="AN13" s="42">
        <f>SUMIF(Revenues!$A$3:$A$11,'Current Working'!$A$11:$A$13,Revenues!AJ$3:AJ$11)</f>
        <v>7292942</v>
      </c>
      <c r="AO13" s="42"/>
      <c r="AP13" s="42">
        <f>SUMIF(Revenues!$A$3:$A$11,'Current Working'!$A$11:$A$13,Revenues!AL$3:AL$11)</f>
        <v>717977.07</v>
      </c>
      <c r="AQ13" s="42">
        <f>SUMIF(Revenues!$A$3:$A$11,'Current Working'!$A$11:$A$13,Revenues!AM$3:AM$11)</f>
        <v>0</v>
      </c>
      <c r="AR13" s="42">
        <f>SUMIF(Revenues!$A$3:$A$11,'Current Working'!$A$11:$A$13,Revenues!AN$3:AN$11)</f>
        <v>0</v>
      </c>
      <c r="AS13" s="42">
        <f>SUMIF(Revenues!$A$3:$A$11,'Current Working'!$A$11:$A$13,Revenues!AO$3:AO$11)</f>
        <v>0</v>
      </c>
      <c r="AT13" s="42">
        <f>SUMIF(Revenues!$A$3:$A$11,'Current Working'!$A$11:$A$13,Revenues!AP$3:AP$11)</f>
        <v>0</v>
      </c>
      <c r="AU13" s="46">
        <f>+AT13-AN13</f>
        <v>-7292942</v>
      </c>
      <c r="AV13" s="47">
        <f>IFERROR(AU13/AN13,"-")</f>
        <v>-1</v>
      </c>
      <c r="AY13" s="42">
        <f>SUMIF(Revenues!$A$3:$A$11,'Current Working'!$A$11:$A$13,Revenues!AS$3:AS$11)</f>
        <v>0</v>
      </c>
      <c r="AZ13" s="46">
        <f>+AY13-AT13</f>
        <v>0</v>
      </c>
      <c r="BA13" s="47" t="str">
        <f>IFERROR(AZ13/AT13,"-")</f>
        <v>-</v>
      </c>
      <c r="BB13" s="42">
        <f>SUMIF(Revenues!$A$3:$A$11,'Current Working'!$A$11:$A$13,Revenues!AT$3:AT$11)</f>
        <v>0</v>
      </c>
      <c r="BC13" s="42">
        <f>SUMIF(Revenues!$A$3:$A$11,'Current Working'!$A$11:$A$13,Revenues!AU$3:AU$11)</f>
        <v>0</v>
      </c>
      <c r="BD13" s="42">
        <f>SUMIF(Revenues!$A$3:$A$11,'Current Working'!$A$11:$A$13,Revenues!AV$3:AV$11)</f>
        <v>0</v>
      </c>
      <c r="BE13" s="42">
        <f>SUMIF(Revenues!$A$3:$A$11,'Current Working'!$A$11:$A$13,Revenues!AW$3:AW$11)</f>
        <v>0</v>
      </c>
      <c r="BF13" s="42">
        <f>SUMIF(Revenues!$A$3:$A$11,'Current Working'!$A$11:$A$13,Revenues!AX$3:AX$11)</f>
        <v>0</v>
      </c>
      <c r="BG13" s="42">
        <f>SUMIF(Revenues!$A$3:$A$11,'Current Working'!$A$11:$A$13,Revenues!AY$3:AY$11)</f>
        <v>0</v>
      </c>
      <c r="BH13" s="46">
        <f>+BG13-BB13</f>
        <v>0</v>
      </c>
      <c r="BI13" s="47" t="str">
        <f>IFERROR(BH13/BB13,"-")</f>
        <v>-</v>
      </c>
    </row>
    <row r="14" spans="1:62" x14ac:dyDescent="0.25">
      <c r="B14" s="2"/>
      <c r="C14" s="26" t="s">
        <v>0</v>
      </c>
      <c r="D14" s="52"/>
      <c r="E14" s="48"/>
      <c r="F14" s="53">
        <f t="shared" ref="F14:L14" si="0">SUM(F11:F13)</f>
        <v>5584500</v>
      </c>
      <c r="G14" s="54">
        <f t="shared" si="0"/>
        <v>5584500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5984640.7000000002</v>
      </c>
      <c r="L14" s="54">
        <f>SUM(L11:L13)</f>
        <v>5984640.7000000002</v>
      </c>
      <c r="M14" s="55">
        <f>L14-G14</f>
        <v>400140.70000000019</v>
      </c>
      <c r="N14" s="44">
        <f>IFERROR(M14/G14,"-")</f>
        <v>7.1652018981108456E-2</v>
      </c>
      <c r="O14" s="45"/>
      <c r="Q14" s="54">
        <f t="shared" ref="Q14:W14" si="1">SUM(Q11:Q13)</f>
        <v>5871500</v>
      </c>
      <c r="R14" s="54">
        <f t="shared" si="1"/>
        <v>5871500</v>
      </c>
      <c r="S14" s="54">
        <f t="shared" si="1"/>
        <v>0</v>
      </c>
      <c r="T14" s="54">
        <f t="shared" si="1"/>
        <v>0</v>
      </c>
      <c r="U14" s="54">
        <f t="shared" si="1"/>
        <v>0</v>
      </c>
      <c r="V14" s="56">
        <f t="shared" si="1"/>
        <v>6522162.9100000001</v>
      </c>
      <c r="W14" s="54">
        <f t="shared" si="1"/>
        <v>6522162.9100000001</v>
      </c>
      <c r="X14" s="43">
        <f>+W14-Q14</f>
        <v>650662.91000000015</v>
      </c>
      <c r="Y14" s="44">
        <f>IFERROR(X14/Q14,"-")</f>
        <v>0.11081715234607854</v>
      </c>
      <c r="Z14" s="45"/>
      <c r="AA14" s="45"/>
      <c r="AB14" s="53">
        <f>SUM(AB11:AB13)</f>
        <v>7305442</v>
      </c>
      <c r="AC14" s="54">
        <f>SUM(AC11:AC13)</f>
        <v>7305442</v>
      </c>
      <c r="AD14" s="54">
        <f t="shared" ref="AD14:AI14" si="2">SUM(AD11:AD13)</f>
        <v>0</v>
      </c>
      <c r="AE14" s="54">
        <f t="shared" si="2"/>
        <v>0</v>
      </c>
      <c r="AF14" s="54">
        <f t="shared" si="2"/>
        <v>0</v>
      </c>
      <c r="AG14" s="56">
        <f t="shared" si="2"/>
        <v>8039158.3600000003</v>
      </c>
      <c r="AH14" s="54">
        <f t="shared" si="2"/>
        <v>8039158.3600000003</v>
      </c>
      <c r="AI14" s="54">
        <f t="shared" si="2"/>
        <v>733716.36000000057</v>
      </c>
      <c r="AJ14" s="47">
        <f>IFERROR(AI14/AC14,"-")</f>
        <v>0.1004342187645868</v>
      </c>
      <c r="AL14" s="14"/>
      <c r="AM14" s="53">
        <f>SUM(AM11:AM13)</f>
        <v>7305442</v>
      </c>
      <c r="AN14" s="54">
        <f>SUM(AN11:AN13)</f>
        <v>7305442</v>
      </c>
      <c r="AO14" s="54"/>
      <c r="AP14" s="54">
        <f t="shared" ref="AP14:AU14" si="3">SUM(AP11:AP13)</f>
        <v>717977.07</v>
      </c>
      <c r="AQ14" s="54">
        <f t="shared" si="3"/>
        <v>0</v>
      </c>
      <c r="AR14" s="54">
        <f t="shared" si="3"/>
        <v>0</v>
      </c>
      <c r="AS14" s="56">
        <f t="shared" si="3"/>
        <v>0</v>
      </c>
      <c r="AT14" s="54">
        <f t="shared" si="3"/>
        <v>0</v>
      </c>
      <c r="AU14" s="54">
        <f t="shared" si="3"/>
        <v>-7305442</v>
      </c>
      <c r="AV14" s="47">
        <f>IFERROR(AU14/AN14,"-")</f>
        <v>-1</v>
      </c>
      <c r="AY14" s="53">
        <f>SUM(AY11:AY13)</f>
        <v>0</v>
      </c>
      <c r="AZ14" s="54">
        <f>SUM(AZ11:AZ13)</f>
        <v>0</v>
      </c>
      <c r="BA14" s="47" t="str">
        <f>IFERROR(AZ14/AT14,"-")</f>
        <v>-</v>
      </c>
      <c r="BB14" s="54">
        <f>SUM(BB11:BB13)</f>
        <v>0</v>
      </c>
      <c r="BC14" s="54">
        <f t="shared" ref="BC14:BH14" si="4">SUM(BC11:BC13)</f>
        <v>0</v>
      </c>
      <c r="BD14" s="54">
        <f t="shared" si="4"/>
        <v>0</v>
      </c>
      <c r="BE14" s="54">
        <f t="shared" si="4"/>
        <v>0</v>
      </c>
      <c r="BF14" s="56">
        <f t="shared" si="4"/>
        <v>0</v>
      </c>
      <c r="BG14" s="54">
        <f t="shared" si="4"/>
        <v>0</v>
      </c>
      <c r="BH14" s="54">
        <f t="shared" si="4"/>
        <v>0</v>
      </c>
      <c r="BI14" s="47" t="str">
        <f>IFERROR(BH14/BB14,"-")</f>
        <v>-</v>
      </c>
    </row>
    <row r="15" spans="1:62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25">
      <c r="B16" s="26" t="s">
        <v>26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2" x14ac:dyDescent="0.25">
      <c r="B17" s="26"/>
      <c r="C17" s="26" t="s">
        <v>267</v>
      </c>
      <c r="D17" s="52"/>
      <c r="E17" s="59"/>
      <c r="F17" s="60"/>
      <c r="G17" s="59"/>
      <c r="H17" s="59"/>
      <c r="I17" s="61"/>
      <c r="J17" s="62"/>
      <c r="K17" s="62"/>
      <c r="L17" s="62"/>
      <c r="M17" s="62"/>
      <c r="N17" s="63"/>
      <c r="O17" s="41"/>
      <c r="Q17" s="59"/>
      <c r="R17" s="59"/>
      <c r="S17" s="59"/>
      <c r="T17" s="61"/>
      <c r="U17" s="62"/>
      <c r="V17" s="62"/>
      <c r="W17" s="62"/>
      <c r="X17" s="62"/>
      <c r="Y17" s="63"/>
      <c r="Z17" s="41"/>
      <c r="AA17" s="41"/>
      <c r="AB17" s="64"/>
      <c r="AC17" s="59"/>
      <c r="AD17" s="59"/>
      <c r="AE17" s="61"/>
      <c r="AF17" s="62"/>
      <c r="AG17" s="62"/>
      <c r="AH17" s="62"/>
      <c r="AI17" s="62"/>
      <c r="AJ17" s="63"/>
      <c r="AL17" s="14"/>
      <c r="AM17" s="64"/>
      <c r="AN17" s="59"/>
      <c r="AO17" s="59"/>
      <c r="AP17" s="59"/>
      <c r="AQ17" s="61"/>
      <c r="AR17" s="62"/>
      <c r="AS17" s="62"/>
      <c r="AT17" s="62"/>
      <c r="AU17" s="62"/>
      <c r="AV17" s="63"/>
      <c r="AY17" s="64"/>
      <c r="AZ17" s="62"/>
      <c r="BA17" s="63"/>
      <c r="BB17" s="59"/>
      <c r="BC17" s="59"/>
      <c r="BD17" s="61"/>
      <c r="BE17" s="62"/>
      <c r="BF17" s="62"/>
      <c r="BG17" s="62"/>
      <c r="BH17" s="62"/>
      <c r="BI17" s="63"/>
    </row>
    <row r="18" spans="1:62" s="67" customFormat="1" x14ac:dyDescent="0.25">
      <c r="A18" s="65">
        <v>4</v>
      </c>
      <c r="B18" s="66"/>
      <c r="C18" s="66"/>
      <c r="D18" s="40" t="s">
        <v>27</v>
      </c>
      <c r="E18" s="48"/>
      <c r="F18" s="42">
        <f>SUMIF(Expenses!$A$3:$A$102,'Current Working'!$A$18:$A$23,Expenses!H$3:H$102)</f>
        <v>2978795</v>
      </c>
      <c r="G18" s="42">
        <f>SUMIF(Expenses!$A$3:$A$102,'Current Working'!$A$18:$A$23,Expenses!I$3:I$102)</f>
        <v>2978795</v>
      </c>
      <c r="H18" s="42">
        <f>SUMIF(Expenses!$A$3:$A$102,'Current Working'!$A$18:$A$23,Expenses!J$3:J$102)</f>
        <v>0</v>
      </c>
      <c r="I18" s="42">
        <f>SUMIF(Expenses!$A$3:$A$102,'Current Working'!$A$18:$A$23,Expenses!K$3:K$102)</f>
        <v>0</v>
      </c>
      <c r="J18" s="42">
        <f>SUMIF(Expenses!$A$3:$A$102,'Current Working'!$A$18:$A$23,Expenses!L$3:L$102)</f>
        <v>0</v>
      </c>
      <c r="K18" s="42">
        <f>SUMIF(Expenses!$A$3:$A$102,'Current Working'!$A$18:$A$23,Expenses!M$3:M$102)</f>
        <v>2708242.2199999997</v>
      </c>
      <c r="L18" s="42">
        <f>SUMIF(Expenses!$A$3:$A$102,'Current Working'!$A$18:$A$23,Expenses!N$3:N$102)</f>
        <v>2708242.2199999997</v>
      </c>
      <c r="M18" s="46">
        <f>L18-G18</f>
        <v>-270552.78000000026</v>
      </c>
      <c r="N18" s="47">
        <f>IFERROR(M18/G18,"-")</f>
        <v>-9.0826250211914636E-2</v>
      </c>
      <c r="O18" s="41"/>
      <c r="Q18" s="42">
        <f>SUMIF(Expenses!$A$3:$A$102,'Current Working'!$A$18:$A$23,Expenses!Q$3:Q$102)</f>
        <v>2982204</v>
      </c>
      <c r="R18" s="42">
        <f>SUMIF(Expenses!$A$3:$A$102,'Current Working'!$A$18:$A$23,Expenses!R$3:R$102)</f>
        <v>2982204</v>
      </c>
      <c r="S18" s="42">
        <f>SUMIF(Expenses!$A$3:$A$102,'Current Working'!$A$18:$A$23,Expenses!S$3:S$102)</f>
        <v>0</v>
      </c>
      <c r="T18" s="42">
        <f>SUMIF(Expenses!$A$3:$A$102,'Current Working'!$A$18:$A$23,Expenses!T$3:T$102)</f>
        <v>0</v>
      </c>
      <c r="U18" s="42">
        <f>SUMIF(Expenses!$A$3:$A$102,'Current Working'!$A$18:$A$23,Expenses!U$3:U$102)</f>
        <v>0</v>
      </c>
      <c r="V18" s="42">
        <f>SUMIF(Expenses!$A$3:$A$102,'Current Working'!$A$18:$A$23,Expenses!V$3:V$102)</f>
        <v>2687212.3000000007</v>
      </c>
      <c r="W18" s="42">
        <f>SUMIF(Expenses!$A$3:$A$102,'Current Working'!$A$18:$A$23,Expenses!W$3:W$102)</f>
        <v>2687212.3000000007</v>
      </c>
      <c r="X18" s="46">
        <f>+W18-Q18</f>
        <v>-294991.69999999925</v>
      </c>
      <c r="Y18" s="47">
        <f>IFERROR(X18/Q18,"-")</f>
        <v>-9.8917344353370615E-2</v>
      </c>
      <c r="Z18" s="41"/>
      <c r="AA18" s="41"/>
      <c r="AB18" s="42">
        <f>SUMIF(Expenses!$A$3:$A$102,'Current Working'!$A$18:$A$23,Expenses!Z$3:Z$102)</f>
        <v>3577320</v>
      </c>
      <c r="AC18" s="42">
        <f>SUMIF(Expenses!$A$3:$A$102,'Current Working'!$A$18:$A$23,Expenses!AA$3:AA$102)</f>
        <v>3535975</v>
      </c>
      <c r="AD18" s="42">
        <f>SUMIF(Expenses!$A$3:$A$102,'Current Working'!$A$18:$A$23,Expenses!AB$3:AB$102)</f>
        <v>0</v>
      </c>
      <c r="AE18" s="42">
        <f>SUMIF(Expenses!$A$3:$A$102,'Current Working'!$A$18:$A$23,Expenses!AC$3:AC$102)</f>
        <v>0</v>
      </c>
      <c r="AF18" s="42">
        <f>SUMIF(Expenses!$A$3:$A$102,'Current Working'!$A$18:$A$23,Expenses!AD$3:AD$102)</f>
        <v>0</v>
      </c>
      <c r="AG18" s="42">
        <f>SUMIF(Expenses!$A$3:$A$102,'Current Working'!$A$18:$A$23,Expenses!AE$3:AE$102)</f>
        <v>3889878.4200000004</v>
      </c>
      <c r="AH18" s="42">
        <f>SUMIF(Expenses!$A$3:$A$102,'Current Working'!$A$18:$A$23,Expenses!AF$3:AF$102)</f>
        <v>3889878.4200000004</v>
      </c>
      <c r="AI18" s="46">
        <f>+AH18-AC18</f>
        <v>353903.42000000039</v>
      </c>
      <c r="AJ18" s="47">
        <f>IFERROR(AI18/AC18,"-")</f>
        <v>0.10008651644878722</v>
      </c>
      <c r="AK18" s="48"/>
      <c r="AL18" s="49"/>
      <c r="AM18" s="42">
        <f>SUMIF(Expenses!$A$3:$A$102,'Current Working'!$A$18:$A$23,Expenses!AI$3:AI$102)</f>
        <v>3648954</v>
      </c>
      <c r="AN18" s="42">
        <f>SUMIF(Expenses!$A$3:$A$102,'Current Working'!$A$18:$A$23,Expenses!AJ$3:AJ$102)</f>
        <v>3648954</v>
      </c>
      <c r="AO18" s="42">
        <f>SUMIF(Expenses!$A$3:$A$102,'Current Working'!$A$18:$A$23,Expenses!AK$3:AK$102)</f>
        <v>0</v>
      </c>
      <c r="AP18" s="42">
        <f>SUMIF(Expenses!$A$3:$A$102,'Current Working'!$A$18:$A$23,Expenses!AL$3:AL$102)</f>
        <v>961960.97</v>
      </c>
      <c r="AQ18" s="42">
        <f>SUMIF(Expenses!$A$3:$A$102,'Current Working'!$A$18:$A$23,Expenses!AM$3:AM$102)</f>
        <v>0</v>
      </c>
      <c r="AR18" s="42">
        <f>SUMIF(Expenses!$A$3:$A$102,'Current Working'!$A$18:$A$23,Expenses!AN$3:AN$102)</f>
        <v>0</v>
      </c>
      <c r="AS18" s="42">
        <f>SUMIF(Expenses!$A$3:$A$102,'Current Working'!$A$18:$A$23,Expenses!AO$3:AO$102)</f>
        <v>0</v>
      </c>
      <c r="AT18" s="42">
        <f>SUMIF(Expenses!$A$3:$A$102,'Current Working'!$A$18:$A$23,Expenses!AP$3:AP$102)</f>
        <v>0</v>
      </c>
      <c r="AU18" s="46">
        <f>+AT18-AN18</f>
        <v>-3648954</v>
      </c>
      <c r="AV18" s="47">
        <f>IFERROR(AU18/AN18,"-")</f>
        <v>-1</v>
      </c>
      <c r="AW18" s="48"/>
      <c r="AX18" s="68"/>
      <c r="AY18" s="42">
        <f>SUMIF(Expenses!$A$3:$A$102,'Current Working'!$A$18:$A$23,Expenses!AS$3:AS$102)</f>
        <v>0</v>
      </c>
      <c r="AZ18" s="46">
        <f>+AY18-AT18</f>
        <v>0</v>
      </c>
      <c r="BA18" s="47" t="str">
        <f>IFERROR(AZ18/AT18,"-")</f>
        <v>-</v>
      </c>
      <c r="BB18" s="42">
        <f>SUMIF(Expenses!$A$3:$A$102,'Current Working'!$A$18:$A$23,Expenses!AT$3:AT$102)</f>
        <v>0</v>
      </c>
      <c r="BC18" s="42">
        <f>SUMIF(Expenses!$A$3:$A$102,'Current Working'!$A$18:$A$23,Expenses!AU$3:AU$102)</f>
        <v>0</v>
      </c>
      <c r="BD18" s="42">
        <f>SUMIF(Expenses!$A$3:$A$102,'Current Working'!$A$18:$A$23,Expenses!AV$3:AV$102)</f>
        <v>0</v>
      </c>
      <c r="BE18" s="42">
        <f>SUMIF(Expenses!$A$3:$A$102,'Current Working'!$A$18:$A$23,Expenses!AW$3:AW$102)</f>
        <v>0</v>
      </c>
      <c r="BF18" s="42">
        <f>SUMIF(Expenses!$A$3:$A$102,'Current Working'!$A$18:$A$23,Expenses!AX$3:AX$102)</f>
        <v>0</v>
      </c>
      <c r="BG18" s="42">
        <f>SUMIF(Expenses!$A$3:$A$102,'Current Working'!$A$18:$A$23,Expenses!AY$3:AY$102)</f>
        <v>0</v>
      </c>
      <c r="BH18" s="46">
        <f>+BG18-BB18</f>
        <v>0</v>
      </c>
      <c r="BI18" s="47" t="str">
        <f>IFERROR(BH18/BB18,"-")</f>
        <v>-</v>
      </c>
      <c r="BJ18" s="48"/>
    </row>
    <row r="19" spans="1:62" s="67" customFormat="1" x14ac:dyDescent="0.25">
      <c r="A19" s="65">
        <v>5</v>
      </c>
      <c r="B19" s="66"/>
      <c r="C19" s="66"/>
      <c r="D19" s="40" t="s">
        <v>28</v>
      </c>
      <c r="E19" s="41"/>
      <c r="F19" s="42">
        <f>SUMIF(Expenses!$A$3:$A$102,'Current Working'!$A$18:$A$23,Expenses!H$3:H$102)</f>
        <v>0</v>
      </c>
      <c r="G19" s="42">
        <f>SUMIF(Expenses!$A$3:$A$102,'Current Working'!$A$18:$A$23,Expenses!I$3:I$102)</f>
        <v>0</v>
      </c>
      <c r="H19" s="42">
        <f>SUMIF(Expenses!$A$3:$A$102,'Current Working'!$A$18:$A$23,Expenses!J$3:J$102)</f>
        <v>0</v>
      </c>
      <c r="I19" s="42">
        <f>SUMIF(Expenses!$A$3:$A$102,'Current Working'!$A$18:$A$23,Expenses!K$3:K$102)</f>
        <v>0</v>
      </c>
      <c r="J19" s="42">
        <f>SUMIF(Expenses!$A$3:$A$102,'Current Working'!$A$18:$A$23,Expenses!L$3:L$102)</f>
        <v>0</v>
      </c>
      <c r="K19" s="42">
        <f>SUMIF(Expenses!$A$3:$A$102,'Current Working'!$A$18:$A$23,Expenses!M$3:M$102)</f>
        <v>0</v>
      </c>
      <c r="L19" s="42">
        <f>SUMIF(Expenses!$A$3:$A$102,'Current Working'!$A$18:$A$23,Expenses!N$3:N$102)</f>
        <v>0</v>
      </c>
      <c r="M19" s="46">
        <f>L19-G19</f>
        <v>0</v>
      </c>
      <c r="N19" s="47" t="str">
        <f>IFERROR(M19/G19,"-")</f>
        <v>-</v>
      </c>
      <c r="O19" s="41"/>
      <c r="Q19" s="42">
        <f>SUMIF(Expenses!$A$3:$A$102,'Current Working'!$A$18:$A$23,Expenses!Q$3:Q$102)</f>
        <v>0</v>
      </c>
      <c r="R19" s="42">
        <f>SUMIF(Expenses!$A$3:$A$102,'Current Working'!$A$18:$A$23,Expenses!R$3:R$102)</f>
        <v>0</v>
      </c>
      <c r="S19" s="42">
        <f>SUMIF(Expenses!$A$3:$A$102,'Current Working'!$A$18:$A$23,Expenses!S$3:S$102)</f>
        <v>0</v>
      </c>
      <c r="T19" s="42">
        <f>SUMIF(Expenses!$A$3:$A$102,'Current Working'!$A$18:$A$23,Expenses!T$3:T$102)</f>
        <v>0</v>
      </c>
      <c r="U19" s="42">
        <f>SUMIF(Expenses!$A$3:$A$102,'Current Working'!$A$18:$A$23,Expenses!U$3:U$102)</f>
        <v>0</v>
      </c>
      <c r="V19" s="42">
        <f>SUMIF(Expenses!$A$3:$A$102,'Current Working'!$A$18:$A$23,Expenses!V$3:V$102)</f>
        <v>0</v>
      </c>
      <c r="W19" s="42">
        <f>SUMIF(Expenses!$A$3:$A$102,'Current Working'!$A$18:$A$23,Expenses!W$3:W$102)</f>
        <v>0</v>
      </c>
      <c r="X19" s="46">
        <f>+W19-Q19</f>
        <v>0</v>
      </c>
      <c r="Y19" s="47" t="str">
        <f>IFERROR(X19/Q19,"-")</f>
        <v>-</v>
      </c>
      <c r="Z19" s="41"/>
      <c r="AA19" s="41"/>
      <c r="AB19" s="42">
        <f>SUMIF(Expenses!$A$3:$A$102,'Current Working'!$A$18:$A$23,Expenses!Z$3:Z$102)</f>
        <v>0</v>
      </c>
      <c r="AC19" s="42">
        <f>SUMIF(Expenses!$A$3:$A$102,'Current Working'!$A$18:$A$23,Expenses!AA$3:AA$102)</f>
        <v>0</v>
      </c>
      <c r="AD19" s="42">
        <f>SUMIF(Expenses!$A$3:$A$102,'Current Working'!$A$18:$A$23,Expenses!AB$3:AB$102)</f>
        <v>0</v>
      </c>
      <c r="AE19" s="42">
        <f>SUMIF(Expenses!$A$3:$A$102,'Current Working'!$A$18:$A$23,Expenses!AC$3:AC$102)</f>
        <v>0</v>
      </c>
      <c r="AF19" s="42">
        <f>SUMIF(Expenses!$A$3:$A$102,'Current Working'!$A$18:$A$23,Expenses!AD$3:AD$102)</f>
        <v>0</v>
      </c>
      <c r="AG19" s="42">
        <f>SUMIF(Expenses!$A$3:$A$102,'Current Working'!$A$18:$A$23,Expenses!AE$3:AE$102)</f>
        <v>0</v>
      </c>
      <c r="AH19" s="42">
        <f>SUMIF(Expenses!$A$3:$A$102,'Current Working'!$A$18:$A$23,Expenses!AF$3:AF$102)</f>
        <v>0</v>
      </c>
      <c r="AI19" s="46">
        <f>+AH19-AC19</f>
        <v>0</v>
      </c>
      <c r="AJ19" s="47" t="str">
        <f>IFERROR(AI19/AC19,"-")</f>
        <v>-</v>
      </c>
      <c r="AK19" s="48"/>
      <c r="AL19" s="49"/>
      <c r="AM19" s="42">
        <f>SUMIF(Expenses!$A$3:$A$102,'Current Working'!$A$18:$A$23,Expenses!AI$3:AI$102)</f>
        <v>0</v>
      </c>
      <c r="AN19" s="42">
        <f>SUMIF(Expenses!$A$3:$A$102,'Current Working'!$A$18:$A$23,Expenses!AJ$3:AJ$102)</f>
        <v>0</v>
      </c>
      <c r="AO19" s="42">
        <f>SUMIF(Expenses!$A$3:$A$102,'Current Working'!$A$18:$A$23,Expenses!AK$3:AK$102)</f>
        <v>0</v>
      </c>
      <c r="AP19" s="42">
        <f>SUMIF(Expenses!$A$3:$A$102,'Current Working'!$A$18:$A$23,Expenses!AL$3:AL$102)</f>
        <v>0</v>
      </c>
      <c r="AQ19" s="42">
        <f>SUMIF(Expenses!$A$3:$A$102,'Current Working'!$A$18:$A$23,Expenses!AM$3:AM$102)</f>
        <v>0</v>
      </c>
      <c r="AR19" s="42">
        <f>SUMIF(Expenses!$A$3:$A$102,'Current Working'!$A$18:$A$23,Expenses!AN$3:AN$102)</f>
        <v>0</v>
      </c>
      <c r="AS19" s="42">
        <f>SUMIF(Expenses!$A$3:$A$102,'Current Working'!$A$18:$A$23,Expenses!AO$3:AO$102)</f>
        <v>0</v>
      </c>
      <c r="AT19" s="42">
        <f>SUMIF(Expenses!$A$3:$A$102,'Current Working'!$A$18:$A$23,Expenses!AP$3:AP$102)</f>
        <v>0</v>
      </c>
      <c r="AU19" s="46">
        <f>+AT19-AN19</f>
        <v>0</v>
      </c>
      <c r="AV19" s="47" t="str">
        <f t="shared" ref="AV19:AV24" si="5">IFERROR(AU19/AN19,"-")</f>
        <v>-</v>
      </c>
      <c r="AW19" s="69"/>
      <c r="AY19" s="42">
        <f>SUMIF(Expenses!$A$3:$A$102,'Current Working'!$A$18:$A$23,Expenses!AS$3:AS$102)</f>
        <v>0</v>
      </c>
      <c r="AZ19" s="46">
        <f>+AY19-AT19</f>
        <v>0</v>
      </c>
      <c r="BA19" s="47" t="str">
        <f>IFERROR(AZ19/AT19,"-")</f>
        <v>-</v>
      </c>
      <c r="BB19" s="42">
        <f>SUMIF(Expenses!$A$3:$A$102,'Current Working'!$A$18:$A$23,Expenses!AT$3:AT$102)</f>
        <v>0</v>
      </c>
      <c r="BC19" s="42">
        <f>SUMIF(Expenses!$A$3:$A$102,'Current Working'!$A$18:$A$23,Expenses!AU$3:AU$102)</f>
        <v>0</v>
      </c>
      <c r="BD19" s="42">
        <f>SUMIF(Expenses!$A$3:$A$102,'Current Working'!$A$18:$A$23,Expenses!AV$3:AV$102)</f>
        <v>0</v>
      </c>
      <c r="BE19" s="42">
        <f>SUMIF(Expenses!$A$3:$A$102,'Current Working'!$A$18:$A$23,Expenses!AW$3:AW$102)</f>
        <v>0</v>
      </c>
      <c r="BF19" s="42">
        <f>SUMIF(Expenses!$A$3:$A$102,'Current Working'!$A$18:$A$23,Expenses!AX$3:AX$102)</f>
        <v>0</v>
      </c>
      <c r="BG19" s="42">
        <f>SUMIF(Expenses!$A$3:$A$102,'Current Working'!$A$18:$A$23,Expenses!AY$3:AY$102)</f>
        <v>0</v>
      </c>
      <c r="BH19" s="46">
        <f>+BG19-BB19</f>
        <v>0</v>
      </c>
      <c r="BI19" s="47" t="str">
        <f>IFERROR(BH19/BB19,"-")</f>
        <v>-</v>
      </c>
      <c r="BJ19" s="69"/>
    </row>
    <row r="20" spans="1:62" s="67" customFormat="1" x14ac:dyDescent="0.25">
      <c r="A20" s="65">
        <v>6</v>
      </c>
      <c r="B20" s="66"/>
      <c r="C20" s="66"/>
      <c r="D20" s="40" t="s">
        <v>126</v>
      </c>
      <c r="E20" s="41"/>
      <c r="F20" s="42">
        <f>SUMIF(Expenses!$A$3:$A$102,'Current Working'!$A$18:$A$23,Expenses!H$3:H$102)</f>
        <v>34160</v>
      </c>
      <c r="G20" s="42">
        <f>SUMIF(Expenses!$A$3:$A$102,'Current Working'!$A$18:$A$23,Expenses!I$3:I$102)</f>
        <v>34160</v>
      </c>
      <c r="H20" s="42">
        <f>SUMIF(Expenses!$A$3:$A$102,'Current Working'!$A$18:$A$23,Expenses!J$3:J$102)</f>
        <v>0</v>
      </c>
      <c r="I20" s="42">
        <f>SUMIF(Expenses!$A$3:$A$102,'Current Working'!$A$18:$A$23,Expenses!K$3:K$102)</f>
        <v>0</v>
      </c>
      <c r="J20" s="42">
        <f>SUMIF(Expenses!$A$3:$A$102,'Current Working'!$A$18:$A$23,Expenses!L$3:L$102)</f>
        <v>0</v>
      </c>
      <c r="K20" s="42">
        <f>SUMIF(Expenses!$A$3:$A$102,'Current Working'!$A$18:$A$23,Expenses!M$3:M$102)</f>
        <v>34160</v>
      </c>
      <c r="L20" s="42">
        <f>SUMIF(Expenses!$A$3:$A$102,'Current Working'!$A$18:$A$23,Expenses!N$3:N$102)</f>
        <v>34160</v>
      </c>
      <c r="M20" s="46">
        <f>L20-G20</f>
        <v>0</v>
      </c>
      <c r="N20" s="47">
        <f>IFERROR(M20/G20,"-")</f>
        <v>0</v>
      </c>
      <c r="O20" s="41"/>
      <c r="Q20" s="42">
        <f>SUMIF(Expenses!$A$3:$A$102,'Current Working'!$A$18:$A$23,Expenses!Q$3:Q$102)</f>
        <v>28910</v>
      </c>
      <c r="R20" s="42">
        <f>SUMIF(Expenses!$A$3:$A$102,'Current Working'!$A$18:$A$23,Expenses!R$3:R$102)</f>
        <v>28910</v>
      </c>
      <c r="S20" s="42">
        <f>SUMIF(Expenses!$A$3:$A$102,'Current Working'!$A$18:$A$23,Expenses!S$3:S$102)</f>
        <v>0</v>
      </c>
      <c r="T20" s="42">
        <f>SUMIF(Expenses!$A$3:$A$102,'Current Working'!$A$18:$A$23,Expenses!T$3:T$102)</f>
        <v>0</v>
      </c>
      <c r="U20" s="42">
        <f>SUMIF(Expenses!$A$3:$A$102,'Current Working'!$A$18:$A$23,Expenses!U$3:U$102)</f>
        <v>0</v>
      </c>
      <c r="V20" s="42">
        <f>SUMIF(Expenses!$A$3:$A$102,'Current Working'!$A$18:$A$23,Expenses!V$3:V$102)</f>
        <v>28910</v>
      </c>
      <c r="W20" s="42">
        <f>SUMIF(Expenses!$A$3:$A$102,'Current Working'!$A$18:$A$23,Expenses!W$3:W$102)</f>
        <v>28910</v>
      </c>
      <c r="X20" s="46">
        <f>+W20-Q20</f>
        <v>0</v>
      </c>
      <c r="Y20" s="47">
        <f>IFERROR(X20/Q20,"-")</f>
        <v>0</v>
      </c>
      <c r="Z20" s="41"/>
      <c r="AA20" s="41"/>
      <c r="AB20" s="42">
        <f>SUMIF(Expenses!$A$3:$A$102,'Current Working'!$A$18:$A$23,Expenses!Z$3:Z$102)</f>
        <v>37010</v>
      </c>
      <c r="AC20" s="42">
        <f>SUMIF(Expenses!$A$3:$A$102,'Current Working'!$A$18:$A$23,Expenses!AA$3:AA$102)</f>
        <v>40045</v>
      </c>
      <c r="AD20" s="42">
        <f>SUMIF(Expenses!$A$3:$A$102,'Current Working'!$A$18:$A$23,Expenses!AB$3:AB$102)</f>
        <v>0</v>
      </c>
      <c r="AE20" s="42">
        <f>SUMIF(Expenses!$A$3:$A$102,'Current Working'!$A$18:$A$23,Expenses!AC$3:AC$102)</f>
        <v>0</v>
      </c>
      <c r="AF20" s="42">
        <f>SUMIF(Expenses!$A$3:$A$102,'Current Working'!$A$18:$A$23,Expenses!AD$3:AD$102)</f>
        <v>0</v>
      </c>
      <c r="AG20" s="42">
        <f>SUMIF(Expenses!$A$3:$A$102,'Current Working'!$A$18:$A$23,Expenses!AE$3:AE$102)</f>
        <v>37755.040000000001</v>
      </c>
      <c r="AH20" s="42">
        <f>SUMIF(Expenses!$A$3:$A$102,'Current Working'!$A$18:$A$23,Expenses!AF$3:AF$102)</f>
        <v>37755.040000000001</v>
      </c>
      <c r="AI20" s="46">
        <f>+AH20-AC20</f>
        <v>-2289.9599999999991</v>
      </c>
      <c r="AJ20" s="47">
        <f>IFERROR(AI20/AC20,"-")</f>
        <v>-5.7184667249344463E-2</v>
      </c>
      <c r="AK20" s="48"/>
      <c r="AL20" s="49"/>
      <c r="AM20" s="42">
        <f>SUMIF(Expenses!$A$3:$A$102,'Current Working'!$A$18:$A$23,Expenses!AI$3:AI$102)</f>
        <v>37010</v>
      </c>
      <c r="AN20" s="42">
        <f>SUMIF(Expenses!$A$3:$A$102,'Current Working'!$A$18:$A$23,Expenses!AJ$3:AJ$102)</f>
        <v>37010</v>
      </c>
      <c r="AO20" s="42">
        <f>SUMIF(Expenses!$A$3:$A$102,'Current Working'!$A$18:$A$23,Expenses!AK$3:AK$102)</f>
        <v>0</v>
      </c>
      <c r="AP20" s="42">
        <f>SUMIF(Expenses!$A$3:$A$102,'Current Working'!$A$18:$A$23,Expenses!AL$3:AL$102)</f>
        <v>0</v>
      </c>
      <c r="AQ20" s="42">
        <f>SUMIF(Expenses!$A$3:$A$102,'Current Working'!$A$18:$A$23,Expenses!AM$3:AM$102)</f>
        <v>0</v>
      </c>
      <c r="AR20" s="42">
        <f>SUMIF(Expenses!$A$3:$A$102,'Current Working'!$A$18:$A$23,Expenses!AN$3:AN$102)</f>
        <v>0</v>
      </c>
      <c r="AS20" s="42">
        <f>SUMIF(Expenses!$A$3:$A$102,'Current Working'!$A$18:$A$23,Expenses!AO$3:AO$102)</f>
        <v>0</v>
      </c>
      <c r="AT20" s="42">
        <f>SUMIF(Expenses!$A$3:$A$102,'Current Working'!$A$18:$A$23,Expenses!AP$3:AP$102)</f>
        <v>0</v>
      </c>
      <c r="AU20" s="46">
        <f>+AT20-AN20</f>
        <v>-37010</v>
      </c>
      <c r="AV20" s="47">
        <f t="shared" si="5"/>
        <v>-1</v>
      </c>
      <c r="AW20" s="70"/>
      <c r="AY20" s="42">
        <f>SUMIF(Expenses!$A$3:$A$102,'Current Working'!$A$18:$A$23,Expenses!AS$3:AS$102)</f>
        <v>0</v>
      </c>
      <c r="AZ20" s="46">
        <f>+AY20-AT20</f>
        <v>0</v>
      </c>
      <c r="BA20" s="47" t="str">
        <f>IFERROR(AZ20/AT20,"-")</f>
        <v>-</v>
      </c>
      <c r="BB20" s="42">
        <f>SUMIF(Expenses!$A$3:$A$102,'Current Working'!$A$18:$A$23,Expenses!AT$3:AT$102)</f>
        <v>0</v>
      </c>
      <c r="BC20" s="42">
        <f>SUMIF(Expenses!$A$3:$A$102,'Current Working'!$A$18:$A$23,Expenses!AU$3:AU$102)</f>
        <v>0</v>
      </c>
      <c r="BD20" s="42">
        <f>SUMIF(Expenses!$A$3:$A$102,'Current Working'!$A$18:$A$23,Expenses!AV$3:AV$102)</f>
        <v>0</v>
      </c>
      <c r="BE20" s="42">
        <f>SUMIF(Expenses!$A$3:$A$102,'Current Working'!$A$18:$A$23,Expenses!AW$3:AW$102)</f>
        <v>0</v>
      </c>
      <c r="BF20" s="42">
        <f>SUMIF(Expenses!$A$3:$A$102,'Current Working'!$A$18:$A$23,Expenses!AX$3:AX$102)</f>
        <v>0</v>
      </c>
      <c r="BG20" s="42">
        <f>SUMIF(Expenses!$A$3:$A$102,'Current Working'!$A$18:$A$23,Expenses!AY$3:AY$102)</f>
        <v>0</v>
      </c>
      <c r="BH20" s="46">
        <f>+BG20-BB20</f>
        <v>0</v>
      </c>
      <c r="BI20" s="47" t="str">
        <f>IFERROR(BH20/BB20,"-")</f>
        <v>-</v>
      </c>
      <c r="BJ20" s="70"/>
    </row>
    <row r="21" spans="1:62" s="67" customFormat="1" hidden="1" outlineLevel="1" x14ac:dyDescent="0.25">
      <c r="A21" s="65">
        <v>9</v>
      </c>
      <c r="B21" s="66"/>
      <c r="C21" s="66"/>
      <c r="D21" s="40" t="s">
        <v>125</v>
      </c>
      <c r="E21" s="41"/>
      <c r="F21" s="42">
        <f>SUMIF(Expenses!$A$3:$A$102,'Current Working'!$A$18:$A$23,Expenses!H$3:H$102)</f>
        <v>0</v>
      </c>
      <c r="G21" s="42">
        <f>SUMIF(Expenses!$A$3:$A$102,'Current Working'!$A$18:$A$23,Expenses!I$3:I$102)</f>
        <v>0</v>
      </c>
      <c r="H21" s="42">
        <f>SUMIF(Expenses!$A$3:$A$102,'Current Working'!$A$18:$A$23,Expenses!J$3:J$102)</f>
        <v>0</v>
      </c>
      <c r="I21" s="42">
        <f>SUMIF(Expenses!$A$3:$A$102,'Current Working'!$A$18:$A$23,Expenses!K$3:K$102)</f>
        <v>0</v>
      </c>
      <c r="J21" s="42">
        <f>SUMIF(Expenses!$A$3:$A$102,'Current Working'!$A$18:$A$23,Expenses!L$3:L$102)</f>
        <v>0</v>
      </c>
      <c r="K21" s="42">
        <f>SUMIF(Expenses!$A$3:$A$102,'Current Working'!$A$18:$A$23,Expenses!M$3:M$102)</f>
        <v>0</v>
      </c>
      <c r="L21" s="42">
        <f>SUMIF(Expenses!$A$3:$A$102,'Current Working'!$A$18:$A$23,Expenses!N$3:N$102)</f>
        <v>0</v>
      </c>
      <c r="M21" s="46"/>
      <c r="N21" s="47"/>
      <c r="O21" s="41"/>
      <c r="Q21" s="42">
        <f>SUMIF(Expenses!$A$3:$A$102,'Current Working'!$A$18:$A$23,Expenses!Q$3:Q$102)</f>
        <v>0</v>
      </c>
      <c r="R21" s="42">
        <f>SUMIF(Expenses!$A$3:$A$102,'Current Working'!$A$18:$A$23,Expenses!R$3:R$102)</f>
        <v>0</v>
      </c>
      <c r="S21" s="42">
        <f>SUMIF(Expenses!$A$3:$A$102,'Current Working'!$A$18:$A$23,Expenses!S$3:S$102)</f>
        <v>0</v>
      </c>
      <c r="T21" s="42">
        <f>SUMIF(Expenses!$A$3:$A$102,'Current Working'!$A$18:$A$23,Expenses!T$3:T$102)</f>
        <v>0</v>
      </c>
      <c r="U21" s="42">
        <f>SUMIF(Expenses!$A$3:$A$102,'Current Working'!$A$18:$A$23,Expenses!U$3:U$102)</f>
        <v>0</v>
      </c>
      <c r="V21" s="42">
        <f>SUMIF(Expenses!$A$3:$A$102,'Current Working'!$A$18:$A$23,Expenses!V$3:V$102)</f>
        <v>0</v>
      </c>
      <c r="W21" s="42">
        <f>SUMIF(Expenses!$A$3:$A$102,'Current Working'!$A$18:$A$23,Expenses!W$3:W$102)</f>
        <v>0</v>
      </c>
      <c r="X21" s="46"/>
      <c r="Y21" s="47"/>
      <c r="Z21" s="41"/>
      <c r="AA21" s="41"/>
      <c r="AB21" s="42">
        <f>SUMIF(Expenses!$A$3:$A$102,'Current Working'!$A$18:$A$23,Expenses!Z$3:Z$102)</f>
        <v>0</v>
      </c>
      <c r="AC21" s="42">
        <f>SUMIF(Expenses!$A$3:$A$102,'Current Working'!$A$18:$A$23,Expenses!AA$3:AA$102)</f>
        <v>0</v>
      </c>
      <c r="AD21" s="42">
        <f>SUMIF(Expenses!$A$3:$A$102,'Current Working'!$A$18:$A$23,Expenses!AB$3:AB$102)</f>
        <v>0</v>
      </c>
      <c r="AE21" s="42">
        <f>SUMIF(Expenses!$A$3:$A$102,'Current Working'!$A$18:$A$23,Expenses!AC$3:AC$102)</f>
        <v>0</v>
      </c>
      <c r="AF21" s="42">
        <f>SUMIF(Expenses!$A$3:$A$102,'Current Working'!$A$18:$A$23,Expenses!AD$3:AD$102)</f>
        <v>0</v>
      </c>
      <c r="AG21" s="42">
        <f>SUMIF(Expenses!$A$3:$A$102,'Current Working'!$A$18:$A$23,Expenses!AE$3:AE$102)</f>
        <v>0</v>
      </c>
      <c r="AH21" s="42">
        <f>SUMIF(Expenses!$A$3:$A$102,'Current Working'!$A$18:$A$23,Expenses!AF$3:AF$102)</f>
        <v>0</v>
      </c>
      <c r="AI21" s="46"/>
      <c r="AJ21" s="47"/>
      <c r="AK21" s="48"/>
      <c r="AL21" s="49"/>
      <c r="AM21" s="42">
        <f>SUMIF(Expenses!$A$3:$A$102,'Current Working'!$A$18:$A$23,Expenses!AI$3:AI$102)</f>
        <v>0</v>
      </c>
      <c r="AN21" s="42">
        <f>SUMIF(Expenses!$A$3:$A$102,'Current Working'!$A$18:$A$23,Expenses!AJ$3:AJ$102)</f>
        <v>0</v>
      </c>
      <c r="AO21" s="42">
        <f>SUMIF(Expenses!$A$3:$A$102,'Current Working'!$A$18:$A$23,Expenses!AK$3:AK$102)</f>
        <v>0</v>
      </c>
      <c r="AP21" s="42">
        <f>SUMIF(Expenses!$A$3:$A$102,'Current Working'!$A$18:$A$23,Expenses!AL$3:AL$102)</f>
        <v>0</v>
      </c>
      <c r="AQ21" s="42">
        <f>SUMIF(Expenses!$A$3:$A$102,'Current Working'!$A$18:$A$23,Expenses!AM$3:AM$102)</f>
        <v>0</v>
      </c>
      <c r="AR21" s="42">
        <f>SUMIF(Expenses!$A$3:$A$102,'Current Working'!$A$18:$A$23,Expenses!AN$3:AN$102)</f>
        <v>0</v>
      </c>
      <c r="AS21" s="42">
        <f>SUMIF(Expenses!$A$3:$A$102,'Current Working'!$A$18:$A$23,Expenses!AO$3:AO$102)</f>
        <v>0</v>
      </c>
      <c r="AT21" s="42">
        <f>SUMIF(Expenses!$A$3:$A$102,'Current Working'!$A$18:$A$23,Expenses!AP$3:AP$102)</f>
        <v>0</v>
      </c>
      <c r="AU21" s="46"/>
      <c r="AV21" s="47"/>
      <c r="AW21" s="70"/>
      <c r="AY21" s="42">
        <f>SUMIF(Expenses!$A$3:$A$102,'Current Working'!$A$18:$A$23,Expenses!AS$3:AS$102)</f>
        <v>0</v>
      </c>
      <c r="AZ21" s="46"/>
      <c r="BA21" s="47"/>
      <c r="BB21" s="42">
        <f>SUMIF(Expenses!$A$3:$A$102,'Current Working'!$A$18:$A$23,Expenses!AT$3:AT$102)</f>
        <v>0</v>
      </c>
      <c r="BC21" s="42">
        <f>SUMIF(Expenses!$A$3:$A$102,'Current Working'!$A$18:$A$23,Expenses!AU$3:AU$102)</f>
        <v>0</v>
      </c>
      <c r="BD21" s="42">
        <f>SUMIF(Expenses!$A$3:$A$102,'Current Working'!$A$18:$A$23,Expenses!AV$3:AV$102)</f>
        <v>0</v>
      </c>
      <c r="BE21" s="42">
        <f>SUMIF(Expenses!$A$3:$A$102,'Current Working'!$A$18:$A$23,Expenses!AW$3:AW$102)</f>
        <v>0</v>
      </c>
      <c r="BF21" s="42">
        <f>SUMIF(Expenses!$A$3:$A$102,'Current Working'!$A$18:$A$23,Expenses!AX$3:AX$102)</f>
        <v>0</v>
      </c>
      <c r="BG21" s="42">
        <f>SUMIF(Expenses!$A$3:$A$102,'Current Working'!$A$18:$A$23,Expenses!AY$3:AY$102)</f>
        <v>0</v>
      </c>
      <c r="BH21" s="46"/>
      <c r="BI21" s="47"/>
      <c r="BJ21" s="70"/>
    </row>
    <row r="22" spans="1:62" s="67" customFormat="1" collapsed="1" x14ac:dyDescent="0.25">
      <c r="A22" s="71">
        <v>7</v>
      </c>
      <c r="B22" s="66"/>
      <c r="C22" s="66"/>
      <c r="D22" s="40" t="s">
        <v>29</v>
      </c>
      <c r="E22" s="41"/>
      <c r="F22" s="42">
        <f>SUMIF(Expenses!$A$3:$A$102,'Current Working'!$A$18:$A$23,Expenses!H$3:H$102)</f>
        <v>0</v>
      </c>
      <c r="G22" s="42">
        <f>SUMIF(Expenses!$A$3:$A$102,'Current Working'!$A$18:$A$23,Expenses!I$3:I$102)</f>
        <v>0</v>
      </c>
      <c r="H22" s="42">
        <f>SUMIF(Expenses!$A$3:$A$102,'Current Working'!$A$18:$A$23,Expenses!J$3:J$102)</f>
        <v>0</v>
      </c>
      <c r="I22" s="42">
        <f>SUMIF(Expenses!$A$3:$A$102,'Current Working'!$A$18:$A$23,Expenses!K$3:K$102)</f>
        <v>0</v>
      </c>
      <c r="J22" s="42">
        <f>SUMIF(Expenses!$A$3:$A$102,'Current Working'!$A$18:$A$23,Expenses!L$3:L$102)</f>
        <v>0</v>
      </c>
      <c r="K22" s="42">
        <f>SUMIF(Expenses!$A$3:$A$102,'Current Working'!$A$18:$A$23,Expenses!M$3:M$102)</f>
        <v>0</v>
      </c>
      <c r="L22" s="42">
        <f>SUMIF(Expenses!$A$3:$A$102,'Current Working'!$A$18:$A$23,Expenses!N$3:N$102)</f>
        <v>0</v>
      </c>
      <c r="M22" s="46">
        <f>L22-G22</f>
        <v>0</v>
      </c>
      <c r="N22" s="47" t="str">
        <f>IFERROR(M22/G22,"-")</f>
        <v>-</v>
      </c>
      <c r="O22" s="41"/>
      <c r="Q22" s="42">
        <f>SUMIF(Expenses!$A$3:$A$102,'Current Working'!$A$18:$A$23,Expenses!Q$3:Q$102)</f>
        <v>0</v>
      </c>
      <c r="R22" s="42">
        <f>SUMIF(Expenses!$A$3:$A$102,'Current Working'!$A$18:$A$23,Expenses!R$3:R$102)</f>
        <v>0</v>
      </c>
      <c r="S22" s="42">
        <f>SUMIF(Expenses!$A$3:$A$102,'Current Working'!$A$18:$A$23,Expenses!S$3:S$102)</f>
        <v>0</v>
      </c>
      <c r="T22" s="42">
        <f>SUMIF(Expenses!$A$3:$A$102,'Current Working'!$A$18:$A$23,Expenses!T$3:T$102)</f>
        <v>0</v>
      </c>
      <c r="U22" s="42">
        <f>SUMIF(Expenses!$A$3:$A$102,'Current Working'!$A$18:$A$23,Expenses!U$3:U$102)</f>
        <v>0</v>
      </c>
      <c r="V22" s="42">
        <f>SUMIF(Expenses!$A$3:$A$102,'Current Working'!$A$18:$A$23,Expenses!V$3:V$102)</f>
        <v>0</v>
      </c>
      <c r="W22" s="42">
        <f>SUMIF(Expenses!$A$3:$A$102,'Current Working'!$A$18:$A$23,Expenses!W$3:W$102)</f>
        <v>0</v>
      </c>
      <c r="X22" s="46">
        <f>+W22-Q22</f>
        <v>0</v>
      </c>
      <c r="Y22" s="47" t="str">
        <f>IFERROR(X22/Q22,"-")</f>
        <v>-</v>
      </c>
      <c r="Z22" s="41"/>
      <c r="AA22" s="41"/>
      <c r="AB22" s="42">
        <f>SUMIF(Expenses!$A$3:$A$102,'Current Working'!$A$18:$A$23,Expenses!Z$3:Z$102)</f>
        <v>0</v>
      </c>
      <c r="AC22" s="42">
        <f>SUMIF(Expenses!$A$3:$A$102,'Current Working'!$A$18:$A$23,Expenses!AA$3:AA$102)</f>
        <v>39000</v>
      </c>
      <c r="AD22" s="42">
        <f>SUMIF(Expenses!$A$3:$A$102,'Current Working'!$A$18:$A$23,Expenses!AB$3:AB$102)</f>
        <v>0</v>
      </c>
      <c r="AE22" s="42">
        <f>SUMIF(Expenses!$A$3:$A$102,'Current Working'!$A$18:$A$23,Expenses!AC$3:AC$102)</f>
        <v>0</v>
      </c>
      <c r="AF22" s="42">
        <f>SUMIF(Expenses!$A$3:$A$102,'Current Working'!$A$18:$A$23,Expenses!AD$3:AD$102)</f>
        <v>0</v>
      </c>
      <c r="AG22" s="42">
        <f>SUMIF(Expenses!$A$3:$A$102,'Current Working'!$A$18:$A$23,Expenses!AE$3:AE$102)</f>
        <v>0</v>
      </c>
      <c r="AH22" s="42">
        <f>SUMIF(Expenses!$A$3:$A$102,'Current Working'!$A$18:$A$23,Expenses!AF$3:AF$102)</f>
        <v>0</v>
      </c>
      <c r="AI22" s="46">
        <f>+AH22-AC22</f>
        <v>-39000</v>
      </c>
      <c r="AJ22" s="47">
        <f>IFERROR(AI22/AC22,"-")</f>
        <v>-1</v>
      </c>
      <c r="AK22" s="48"/>
      <c r="AL22" s="49"/>
      <c r="AM22" s="42">
        <f>SUMIF(Expenses!$A$3:$A$102,'Current Working'!$A$18:$A$23,Expenses!AI$3:AI$102)</f>
        <v>0</v>
      </c>
      <c r="AN22" s="42">
        <f>SUMIF(Expenses!$A$3:$A$102,'Current Working'!$A$18:$A$23,Expenses!AJ$3:AJ$102)</f>
        <v>0</v>
      </c>
      <c r="AO22" s="42">
        <f>SUMIF(Expenses!$A$3:$A$102,'Current Working'!$A$18:$A$23,Expenses!AK$3:AK$102)</f>
        <v>0</v>
      </c>
      <c r="AP22" s="42">
        <f>SUMIF(Expenses!$A$3:$A$102,'Current Working'!$A$18:$A$23,Expenses!AL$3:AL$102)</f>
        <v>0</v>
      </c>
      <c r="AQ22" s="42">
        <f>SUMIF(Expenses!$A$3:$A$102,'Current Working'!$A$18:$A$23,Expenses!AM$3:AM$102)</f>
        <v>0</v>
      </c>
      <c r="AR22" s="42">
        <f>SUMIF(Expenses!$A$3:$A$102,'Current Working'!$A$18:$A$23,Expenses!AN$3:AN$102)</f>
        <v>0</v>
      </c>
      <c r="AS22" s="42">
        <f>SUMIF(Expenses!$A$3:$A$102,'Current Working'!$A$18:$A$23,Expenses!AO$3:AO$102)</f>
        <v>0</v>
      </c>
      <c r="AT22" s="42">
        <f>SUMIF(Expenses!$A$3:$A$102,'Current Working'!$A$18:$A$23,Expenses!AP$3:AP$102)</f>
        <v>0</v>
      </c>
      <c r="AU22" s="46">
        <f>+AT22-AN22</f>
        <v>0</v>
      </c>
      <c r="AV22" s="47" t="str">
        <f t="shared" si="5"/>
        <v>-</v>
      </c>
      <c r="AW22" s="48"/>
      <c r="AY22" s="42">
        <f>SUMIF(Expenses!$A$3:$A$102,'Current Working'!$A$18:$A$23,Expenses!AS$3:AS$102)</f>
        <v>0</v>
      </c>
      <c r="AZ22" s="46">
        <f>+AY22-AT22</f>
        <v>0</v>
      </c>
      <c r="BA22" s="47" t="str">
        <f>IFERROR(AZ22/AT22,"-")</f>
        <v>-</v>
      </c>
      <c r="BB22" s="42">
        <f>SUMIF(Expenses!$A$3:$A$102,'Current Working'!$A$18:$A$23,Expenses!AT$3:AT$102)</f>
        <v>0</v>
      </c>
      <c r="BC22" s="42">
        <f>SUMIF(Expenses!$A$3:$A$102,'Current Working'!$A$18:$A$23,Expenses!AU$3:AU$102)</f>
        <v>0</v>
      </c>
      <c r="BD22" s="42">
        <f>SUMIF(Expenses!$A$3:$A$102,'Current Working'!$A$18:$A$23,Expenses!AV$3:AV$102)</f>
        <v>0</v>
      </c>
      <c r="BE22" s="42">
        <f>SUMIF(Expenses!$A$3:$A$102,'Current Working'!$A$18:$A$23,Expenses!AW$3:AW$102)</f>
        <v>0</v>
      </c>
      <c r="BF22" s="42">
        <f>SUMIF(Expenses!$A$3:$A$102,'Current Working'!$A$18:$A$23,Expenses!AX$3:AX$102)</f>
        <v>0</v>
      </c>
      <c r="BG22" s="42">
        <f>SUMIF(Expenses!$A$3:$A$102,'Current Working'!$A$18:$A$23,Expenses!AY$3:AY$102)</f>
        <v>0</v>
      </c>
      <c r="BH22" s="46">
        <f>+BG22-BB22</f>
        <v>0</v>
      </c>
      <c r="BI22" s="47" t="str">
        <f>IFERROR(BH22/BB22,"-")</f>
        <v>-</v>
      </c>
      <c r="BJ22" s="48"/>
    </row>
    <row r="23" spans="1:62" s="67" customFormat="1" x14ac:dyDescent="0.25">
      <c r="A23" s="71">
        <v>8</v>
      </c>
      <c r="B23" s="66"/>
      <c r="C23" s="66"/>
      <c r="D23" s="40" t="s">
        <v>30</v>
      </c>
      <c r="E23" s="41"/>
      <c r="F23" s="42">
        <f>SUMIF(Expenses!$A$3:$A$102,'Current Working'!$A$18:$A$23,Expenses!H$3:H$102)</f>
        <v>0</v>
      </c>
      <c r="G23" s="42">
        <f>SUMIF(Expenses!$A$3:$A$102,'Current Working'!$A$18:$A$23,Expenses!I$3:I$102)</f>
        <v>0</v>
      </c>
      <c r="H23" s="42">
        <f>SUMIF(Expenses!$A$3:$A$102,'Current Working'!$A$18:$A$23,Expenses!J$3:J$102)</f>
        <v>0</v>
      </c>
      <c r="I23" s="42">
        <f>SUMIF(Expenses!$A$3:$A$102,'Current Working'!$A$18:$A$23,Expenses!K$3:K$102)</f>
        <v>0</v>
      </c>
      <c r="J23" s="42">
        <f>SUMIF(Expenses!$A$3:$A$102,'Current Working'!$A$18:$A$23,Expenses!L$3:L$102)</f>
        <v>0</v>
      </c>
      <c r="K23" s="42">
        <f>SUMIF(Expenses!$A$3:$A$102,'Current Working'!$A$18:$A$23,Expenses!M$3:M$102)</f>
        <v>0</v>
      </c>
      <c r="L23" s="42">
        <f>SUMIF(Expenses!$A$3:$A$102,'Current Working'!$A$18:$A$23,Expenses!N$3:N$102)</f>
        <v>0</v>
      </c>
      <c r="M23" s="46">
        <f>L23-G23</f>
        <v>0</v>
      </c>
      <c r="N23" s="47" t="str">
        <f>IFERROR(M23/G23,"-")</f>
        <v>-</v>
      </c>
      <c r="O23" s="41"/>
      <c r="Q23" s="42">
        <f>SUMIF(Expenses!$A$3:$A$102,'Current Working'!$A$18:$A$23,Expenses!Q$3:Q$102)</f>
        <v>0</v>
      </c>
      <c r="R23" s="42">
        <f>SUMIF(Expenses!$A$3:$A$102,'Current Working'!$A$18:$A$23,Expenses!R$3:R$102)</f>
        <v>0</v>
      </c>
      <c r="S23" s="42">
        <f>SUMIF(Expenses!$A$3:$A$102,'Current Working'!$A$18:$A$23,Expenses!S$3:S$102)</f>
        <v>0</v>
      </c>
      <c r="T23" s="42">
        <f>SUMIF(Expenses!$A$3:$A$102,'Current Working'!$A$18:$A$23,Expenses!T$3:T$102)</f>
        <v>0</v>
      </c>
      <c r="U23" s="42">
        <f>SUMIF(Expenses!$A$3:$A$102,'Current Working'!$A$18:$A$23,Expenses!U$3:U$102)</f>
        <v>0</v>
      </c>
      <c r="V23" s="42">
        <f>SUMIF(Expenses!$A$3:$A$102,'Current Working'!$A$18:$A$23,Expenses!V$3:V$102)</f>
        <v>0</v>
      </c>
      <c r="W23" s="42">
        <f>SUMIF(Expenses!$A$3:$A$102,'Current Working'!$A$18:$A$23,Expenses!W$3:W$102)</f>
        <v>0</v>
      </c>
      <c r="X23" s="46">
        <f>+W23-Q23</f>
        <v>0</v>
      </c>
      <c r="Y23" s="72" t="str">
        <f>IFERROR(X23/L23,"-")</f>
        <v>-</v>
      </c>
      <c r="Z23" s="41"/>
      <c r="AA23" s="41"/>
      <c r="AB23" s="42">
        <f>SUMIF(Expenses!$A$3:$A$102,'Current Working'!$A$18:$A$23,Expenses!Z$3:Z$102)</f>
        <v>0</v>
      </c>
      <c r="AC23" s="42">
        <f>SUMIF(Expenses!$A$3:$A$102,'Current Working'!$A$18:$A$23,Expenses!AA$3:AA$102)</f>
        <v>0</v>
      </c>
      <c r="AD23" s="42">
        <f>SUMIF(Expenses!$A$3:$A$102,'Current Working'!$A$18:$A$23,Expenses!AB$3:AB$102)</f>
        <v>0</v>
      </c>
      <c r="AE23" s="42">
        <f>SUMIF(Expenses!$A$3:$A$102,'Current Working'!$A$18:$A$23,Expenses!AC$3:AC$102)</f>
        <v>0</v>
      </c>
      <c r="AF23" s="42">
        <f>SUMIF(Expenses!$A$3:$A$102,'Current Working'!$A$18:$A$23,Expenses!AD$3:AD$102)</f>
        <v>0</v>
      </c>
      <c r="AG23" s="42">
        <f>SUMIF(Expenses!$A$3:$A$102,'Current Working'!$A$18:$A$23,Expenses!AE$3:AE$102)</f>
        <v>0</v>
      </c>
      <c r="AH23" s="42">
        <f>SUMIF(Expenses!$A$3:$A$102,'Current Working'!$A$18:$A$23,Expenses!AF$3:AF$102)</f>
        <v>0</v>
      </c>
      <c r="AI23" s="46">
        <f>+AH23-AC23</f>
        <v>0</v>
      </c>
      <c r="AJ23" s="47" t="str">
        <f>IFERROR(AI23/AC23,"-")</f>
        <v>-</v>
      </c>
      <c r="AK23" s="48"/>
      <c r="AL23" s="49"/>
      <c r="AM23" s="42">
        <f>SUMIF(Expenses!$A$3:$A$102,'Current Working'!$A$18:$A$23,Expenses!AI$3:AI$102)</f>
        <v>0</v>
      </c>
      <c r="AN23" s="42">
        <f>SUMIF(Expenses!$A$3:$A$102,'Current Working'!$A$18:$A$23,Expenses!AJ$3:AJ$102)</f>
        <v>0</v>
      </c>
      <c r="AO23" s="42">
        <f>SUMIF(Expenses!$A$3:$A$102,'Current Working'!$A$18:$A$23,Expenses!AK$3:AK$102)</f>
        <v>0</v>
      </c>
      <c r="AP23" s="42">
        <f>SUMIF(Expenses!$A$3:$A$102,'Current Working'!$A$18:$A$23,Expenses!AL$3:AL$102)</f>
        <v>0</v>
      </c>
      <c r="AQ23" s="42">
        <f>SUMIF(Expenses!$A$3:$A$102,'Current Working'!$A$18:$A$23,Expenses!AM$3:AM$102)</f>
        <v>0</v>
      </c>
      <c r="AR23" s="42">
        <f>SUMIF(Expenses!$A$3:$A$102,'Current Working'!$A$18:$A$23,Expenses!AN$3:AN$102)</f>
        <v>0</v>
      </c>
      <c r="AS23" s="42">
        <f>SUMIF(Expenses!$A$3:$A$102,'Current Working'!$A$18:$A$23,Expenses!AO$3:AO$102)</f>
        <v>0</v>
      </c>
      <c r="AT23" s="42">
        <f>SUMIF(Expenses!$A$3:$A$102,'Current Working'!$A$18:$A$23,Expenses!AP$3:AP$102)</f>
        <v>0</v>
      </c>
      <c r="AU23" s="46">
        <f>+AT23-AN23</f>
        <v>0</v>
      </c>
      <c r="AV23" s="47" t="str">
        <f t="shared" si="5"/>
        <v>-</v>
      </c>
      <c r="AW23" s="70"/>
      <c r="AY23" s="42">
        <f>SUMIF(Expenses!$A$3:$A$102,'Current Working'!$A$18:$A$23,Expenses!AS$3:AS$102)</f>
        <v>0</v>
      </c>
      <c r="AZ23" s="46">
        <f>+AY23-AT23</f>
        <v>0</v>
      </c>
      <c r="BA23" s="47" t="str">
        <f>IFERROR(AZ23/AT23,"-")</f>
        <v>-</v>
      </c>
      <c r="BB23" s="42">
        <f>SUMIF(Expenses!$A$3:$A$102,'Current Working'!$A$18:$A$23,Expenses!AT$3:AT$102)</f>
        <v>0</v>
      </c>
      <c r="BC23" s="42">
        <f>SUMIF(Expenses!$A$3:$A$102,'Current Working'!$A$18:$A$23,Expenses!AU$3:AU$102)</f>
        <v>0</v>
      </c>
      <c r="BD23" s="42">
        <f>SUMIF(Expenses!$A$3:$A$102,'Current Working'!$A$18:$A$23,Expenses!AV$3:AV$102)</f>
        <v>0</v>
      </c>
      <c r="BE23" s="42">
        <f>SUMIF(Expenses!$A$3:$A$102,'Current Working'!$A$18:$A$23,Expenses!AW$3:AW$102)</f>
        <v>0</v>
      </c>
      <c r="BF23" s="42">
        <f>SUMIF(Expenses!$A$3:$A$102,'Current Working'!$A$18:$A$23,Expenses!AX$3:AX$102)</f>
        <v>0</v>
      </c>
      <c r="BG23" s="42">
        <f>SUMIF(Expenses!$A$3:$A$102,'Current Working'!$A$18:$A$23,Expenses!AY$3:AY$102)</f>
        <v>0</v>
      </c>
      <c r="BH23" s="46">
        <f>+BG23-BB23</f>
        <v>0</v>
      </c>
      <c r="BI23" s="47" t="str">
        <f>IFERROR(BH23/BB23,"-")</f>
        <v>-</v>
      </c>
      <c r="BJ23" s="70"/>
    </row>
    <row r="24" spans="1:62" s="208" customFormat="1" x14ac:dyDescent="0.25">
      <c r="A24" s="199"/>
      <c r="B24" s="200"/>
      <c r="C24" s="194" t="s">
        <v>269</v>
      </c>
      <c r="D24" s="201"/>
      <c r="E24" s="202"/>
      <c r="F24" s="203">
        <f t="shared" ref="F24:L24" si="6">SUM(F18:F23)</f>
        <v>3012955</v>
      </c>
      <c r="G24" s="204">
        <f t="shared" si="6"/>
        <v>3012955</v>
      </c>
      <c r="H24" s="204">
        <f t="shared" si="6"/>
        <v>0</v>
      </c>
      <c r="I24" s="204">
        <f t="shared" si="6"/>
        <v>0</v>
      </c>
      <c r="J24" s="204">
        <f t="shared" si="6"/>
        <v>0</v>
      </c>
      <c r="K24" s="204">
        <f t="shared" si="6"/>
        <v>2742402.2199999997</v>
      </c>
      <c r="L24" s="204">
        <f t="shared" si="6"/>
        <v>2742402.2199999997</v>
      </c>
      <c r="M24" s="205">
        <f>L24-G24</f>
        <v>-270552.78000000026</v>
      </c>
      <c r="N24" s="206">
        <f>IFERROR(M24/G24,"-")</f>
        <v>-8.9796488829073207E-2</v>
      </c>
      <c r="O24" s="207"/>
      <c r="Q24" s="204">
        <f t="shared" ref="Q24:X24" si="7">SUM(Q18:Q23)</f>
        <v>3011114</v>
      </c>
      <c r="R24" s="204">
        <f t="shared" si="7"/>
        <v>3011114</v>
      </c>
      <c r="S24" s="204">
        <f t="shared" si="7"/>
        <v>0</v>
      </c>
      <c r="T24" s="204">
        <f t="shared" si="7"/>
        <v>0</v>
      </c>
      <c r="U24" s="204">
        <f t="shared" si="7"/>
        <v>0</v>
      </c>
      <c r="V24" s="204">
        <f t="shared" si="7"/>
        <v>2716122.3000000007</v>
      </c>
      <c r="W24" s="204">
        <f t="shared" si="7"/>
        <v>2716122.3000000007</v>
      </c>
      <c r="X24" s="203">
        <f t="shared" si="7"/>
        <v>-294991.69999999925</v>
      </c>
      <c r="Y24" s="206">
        <f>IFERROR(X24/Q24,"-")</f>
        <v>-9.7967629256148811E-2</v>
      </c>
      <c r="Z24" s="207"/>
      <c r="AA24" s="207"/>
      <c r="AB24" s="203">
        <f t="shared" ref="AB24:AI24" si="8">SUM(AB18:AB23)</f>
        <v>3614330</v>
      </c>
      <c r="AC24" s="204">
        <f t="shared" si="8"/>
        <v>3615020</v>
      </c>
      <c r="AD24" s="204">
        <f t="shared" si="8"/>
        <v>0</v>
      </c>
      <c r="AE24" s="204">
        <f t="shared" si="8"/>
        <v>0</v>
      </c>
      <c r="AF24" s="204">
        <f t="shared" si="8"/>
        <v>0</v>
      </c>
      <c r="AG24" s="204">
        <f t="shared" si="8"/>
        <v>3927633.4600000004</v>
      </c>
      <c r="AH24" s="204">
        <f t="shared" si="8"/>
        <v>3927633.4600000004</v>
      </c>
      <c r="AI24" s="204">
        <f t="shared" si="8"/>
        <v>312613.46000000037</v>
      </c>
      <c r="AJ24" s="206">
        <f>IFERROR(AI24/AC24,"-")</f>
        <v>8.6476273990185495E-2</v>
      </c>
      <c r="AK24" s="209"/>
      <c r="AL24" s="210"/>
      <c r="AM24" s="203">
        <f t="shared" ref="AM24:AU24" si="9">SUM(AM18:AM23)</f>
        <v>3685964</v>
      </c>
      <c r="AN24" s="204">
        <f t="shared" si="9"/>
        <v>3685964</v>
      </c>
      <c r="AO24" s="204">
        <f t="shared" si="9"/>
        <v>0</v>
      </c>
      <c r="AP24" s="204">
        <f t="shared" si="9"/>
        <v>961960.97</v>
      </c>
      <c r="AQ24" s="204">
        <f t="shared" si="9"/>
        <v>0</v>
      </c>
      <c r="AR24" s="204">
        <f t="shared" si="9"/>
        <v>0</v>
      </c>
      <c r="AS24" s="204">
        <f t="shared" si="9"/>
        <v>0</v>
      </c>
      <c r="AT24" s="204">
        <f t="shared" si="9"/>
        <v>0</v>
      </c>
      <c r="AU24" s="204">
        <f t="shared" si="9"/>
        <v>-3685964</v>
      </c>
      <c r="AV24" s="206">
        <f t="shared" si="5"/>
        <v>-1</v>
      </c>
      <c r="AW24" s="209"/>
      <c r="AY24" s="203">
        <f>SUM(AY18:AY23)</f>
        <v>0</v>
      </c>
      <c r="AZ24" s="204">
        <f>SUM(AZ18:AZ23)</f>
        <v>0</v>
      </c>
      <c r="BA24" s="206" t="str">
        <f>IFERROR(AZ24/AT24,"-")</f>
        <v>-</v>
      </c>
      <c r="BB24" s="204">
        <f t="shared" ref="BB24:BH24" si="10">SUM(BB18:BB23)</f>
        <v>0</v>
      </c>
      <c r="BC24" s="204">
        <f t="shared" si="10"/>
        <v>0</v>
      </c>
      <c r="BD24" s="204">
        <f t="shared" si="10"/>
        <v>0</v>
      </c>
      <c r="BE24" s="204">
        <f t="shared" si="10"/>
        <v>0</v>
      </c>
      <c r="BF24" s="204">
        <f t="shared" si="10"/>
        <v>0</v>
      </c>
      <c r="BG24" s="204">
        <f t="shared" si="10"/>
        <v>0</v>
      </c>
      <c r="BH24" s="204">
        <f t="shared" si="10"/>
        <v>0</v>
      </c>
      <c r="BI24" s="206" t="str">
        <f>IFERROR(BH24/BB24,"-")</f>
        <v>-</v>
      </c>
      <c r="BJ24" s="209"/>
    </row>
    <row r="25" spans="1:62" s="67" customFormat="1" x14ac:dyDescent="0.25">
      <c r="A25" s="65"/>
      <c r="B25" s="39"/>
      <c r="C25" s="39"/>
      <c r="D25" s="40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46"/>
      <c r="AD25" s="46"/>
      <c r="AE25" s="46"/>
      <c r="AF25" s="46"/>
      <c r="AG25" s="46"/>
      <c r="AH25" s="46"/>
      <c r="AI25" s="62"/>
      <c r="AJ25" s="63"/>
      <c r="AK25" s="68"/>
      <c r="AL25" s="78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2" x14ac:dyDescent="0.25">
      <c r="B26" s="26"/>
      <c r="C26" s="26" t="s">
        <v>268</v>
      </c>
      <c r="D26" s="52"/>
      <c r="E26" s="59"/>
      <c r="F26" s="60"/>
      <c r="G26" s="59"/>
      <c r="H26" s="59"/>
      <c r="I26" s="61"/>
      <c r="J26" s="62"/>
      <c r="K26" s="62"/>
      <c r="L26" s="62"/>
      <c r="M26" s="62"/>
      <c r="N26" s="63"/>
      <c r="O26" s="41"/>
      <c r="Q26" s="59"/>
      <c r="R26" s="59"/>
      <c r="S26" s="59"/>
      <c r="T26" s="61"/>
      <c r="U26" s="62"/>
      <c r="V26" s="62"/>
      <c r="W26" s="62"/>
      <c r="X26" s="62"/>
      <c r="Y26" s="63"/>
      <c r="Z26" s="41"/>
      <c r="AA26" s="41"/>
      <c r="AB26" s="64"/>
      <c r="AC26" s="59"/>
      <c r="AD26" s="59"/>
      <c r="AE26" s="61"/>
      <c r="AF26" s="62"/>
      <c r="AG26" s="62"/>
      <c r="AH26" s="62"/>
      <c r="AI26" s="62"/>
      <c r="AJ26" s="63"/>
      <c r="AL26" s="14"/>
      <c r="AM26" s="64"/>
      <c r="AN26" s="59"/>
      <c r="AO26" s="59"/>
      <c r="AP26" s="59"/>
      <c r="AQ26" s="61"/>
      <c r="AR26" s="62"/>
      <c r="AS26" s="62"/>
      <c r="AT26" s="62"/>
      <c r="AU26" s="62"/>
      <c r="AV26" s="63"/>
      <c r="AY26" s="64"/>
      <c r="AZ26" s="62"/>
      <c r="BA26" s="63"/>
      <c r="BB26" s="59"/>
      <c r="BC26" s="59"/>
      <c r="BD26" s="61"/>
      <c r="BE26" s="62"/>
      <c r="BF26" s="62"/>
      <c r="BG26" s="62"/>
      <c r="BH26" s="62"/>
      <c r="BI26" s="63"/>
    </row>
    <row r="27" spans="1:62" s="67" customFormat="1" x14ac:dyDescent="0.25">
      <c r="A27" s="65">
        <v>13</v>
      </c>
      <c r="B27" s="66"/>
      <c r="C27" s="66"/>
      <c r="D27" s="40" t="s">
        <v>27</v>
      </c>
      <c r="E27" s="48"/>
      <c r="F27" s="42">
        <f>SUMIF(Expenses!$A$3:$A$102,'Current Working'!$A$18:$A$31,Expenses!H$3:H$102)</f>
        <v>3032785</v>
      </c>
      <c r="G27" s="42">
        <f>SUMIF(Expenses!$A$3:$A$102,'Current Working'!$A$18:$A$31,Expenses!I$3:I$102)</f>
        <v>3032785</v>
      </c>
      <c r="H27" s="42">
        <f>SUMIF(Expenses!$A$3:$A$102,'Current Working'!$A$18:$A$31,Expenses!J$3:J$102)</f>
        <v>0</v>
      </c>
      <c r="I27" s="42">
        <f>SUMIF(Expenses!$A$3:$A$102,'Current Working'!$A$18:$A$31,Expenses!K$3:K$102)</f>
        <v>0</v>
      </c>
      <c r="J27" s="42">
        <f>SUMIF(Expenses!$A$3:$A$102,'Current Working'!$A$18:$A$31,Expenses!L$3:L$102)</f>
        <v>0</v>
      </c>
      <c r="K27" s="42">
        <f>SUMIF(Expenses!$A$3:$A$102,'Current Working'!$A$18:$A$31,Expenses!M$3:M$102)</f>
        <v>2618033.6500000004</v>
      </c>
      <c r="L27" s="42">
        <f>SUMIF(Expenses!$A$3:$A$102,'Current Working'!$A$18:$A$31,Expenses!N$3:N$102)</f>
        <v>2618033.6500000004</v>
      </c>
      <c r="M27" s="46">
        <f>L27-G27</f>
        <v>-414751.34999999963</v>
      </c>
      <c r="N27" s="47">
        <f>IFERROR(M27/G27,"-")</f>
        <v>-0.13675593555098683</v>
      </c>
      <c r="O27" s="41"/>
      <c r="Q27" s="42">
        <f>SUMIF(Expenses!$A$3:$A$102,'Current Working'!$A$18:$A$32,Expenses!Q$3:Q$102)</f>
        <v>2957625</v>
      </c>
      <c r="R27" s="42">
        <f>SUMIF(Expenses!$A$3:$A$102,'Current Working'!$A$18:$A$32,Expenses!R$3:R$102)</f>
        <v>2957625</v>
      </c>
      <c r="S27" s="42">
        <f>SUMIF(Expenses!$A$3:$A$102,'Current Working'!$A$18:$A$32,Expenses!S$3:S$102)</f>
        <v>0</v>
      </c>
      <c r="T27" s="42">
        <f>SUMIF(Expenses!$A$3:$A$102,'Current Working'!$A$18:$A$32,Expenses!T$3:T$102)</f>
        <v>0</v>
      </c>
      <c r="U27" s="42">
        <f>SUMIF(Expenses!$A$3:$A$102,'Current Working'!$A$18:$A$32,Expenses!U$3:U$102)</f>
        <v>0</v>
      </c>
      <c r="V27" s="42">
        <f>SUMIF(Expenses!$A$3:$A$102,'Current Working'!$A$18:$A$32,Expenses!V$3:V$102)</f>
        <v>2780909.1199999996</v>
      </c>
      <c r="W27" s="42">
        <f>SUMIF(Expenses!$A$3:$A$102,'Current Working'!$A$18:$A$32,Expenses!W$3:W$102)</f>
        <v>2780909.1199999996</v>
      </c>
      <c r="X27" s="46">
        <f>+W27-Q27</f>
        <v>-176715.88000000035</v>
      </c>
      <c r="Y27" s="47">
        <f>IFERROR(X27/Q27,"-")</f>
        <v>-5.9749251510925271E-2</v>
      </c>
      <c r="Z27" s="41"/>
      <c r="AA27" s="41"/>
      <c r="AB27" s="42">
        <f>SUMIF(Expenses!$A$3:$A$102,'Current Working'!$A$18:$A$32,Expenses!Z$3:Z$102)</f>
        <v>3369125</v>
      </c>
      <c r="AC27" s="42">
        <f>SUMIF(Expenses!$A$3:$A$102,'Current Working'!$A$18:$A$32,Expenses!AA$3:AA$102)</f>
        <v>3521775</v>
      </c>
      <c r="AD27" s="42">
        <f>SUMIF(Expenses!$A$3:$A$102,'Current Working'!$A$18:$A$32,Expenses!AB$3:AB$102)</f>
        <v>0</v>
      </c>
      <c r="AE27" s="42">
        <f>SUMIF(Expenses!$A$3:$A$102,'Current Working'!$A$18:$A$32,Expenses!AC$3:AC$102)</f>
        <v>0</v>
      </c>
      <c r="AF27" s="42">
        <f>SUMIF(Expenses!$A$3:$A$102,'Current Working'!$A$18:$A$32,Expenses!AD$3:AD$102)</f>
        <v>0</v>
      </c>
      <c r="AG27" s="42">
        <f>SUMIF(Expenses!$A$3:$A$102,'Current Working'!$A$18:$A$32,Expenses!AE$3:AE$102)</f>
        <v>4082329.4500000007</v>
      </c>
      <c r="AH27" s="42">
        <f>SUMIF(Expenses!$A$3:$A$102,'Current Working'!$A$18:$A$32,Expenses!AF$3:AF$102)</f>
        <v>4082329.4500000007</v>
      </c>
      <c r="AI27" s="46">
        <f>+AH27-AC27</f>
        <v>560554.45000000065</v>
      </c>
      <c r="AJ27" s="47">
        <f>IFERROR(AI27/AC27,"-")</f>
        <v>0.15916816094157085</v>
      </c>
      <c r="AK27" s="48"/>
      <c r="AL27" s="49"/>
      <c r="AM27" s="42">
        <f>SUMIF(Expenses!$A$3:$A$102,'Current Working'!$A$18:$A$32,Expenses!AI$3:AI$102)</f>
        <v>3432472</v>
      </c>
      <c r="AN27" s="42">
        <f>SUMIF(Expenses!$A$3:$A$102,'Current Working'!$A$18:$A$32,Expenses!AJ$3:AJ$102)</f>
        <v>3432472</v>
      </c>
      <c r="AO27" s="42">
        <f>SUMIF(Expenses!$A$3:$A$102,'Current Working'!$A$18:$A$32,Expenses!AK$3:AK$102)</f>
        <v>0</v>
      </c>
      <c r="AP27" s="42">
        <f>SUMIF(Expenses!$A$3:$A$102,'Current Working'!$A$18:$A$32,Expenses!AL$3:AL$102)</f>
        <v>937066.52</v>
      </c>
      <c r="AQ27" s="42">
        <f>SUMIF(Expenses!$A$3:$A$102,'Current Working'!$A$18:$A$32,Expenses!AM$3:AM$102)</f>
        <v>0</v>
      </c>
      <c r="AR27" s="42">
        <f>SUMIF(Expenses!$A$3:$A$102,'Current Working'!$A$18:$A$32,Expenses!AN$3:AN$102)</f>
        <v>0</v>
      </c>
      <c r="AS27" s="42">
        <f>SUMIF(Expenses!$A$3:$A$102,'Current Working'!$A$18:$A$32,Expenses!AO$3:AO$102)</f>
        <v>0</v>
      </c>
      <c r="AT27" s="42">
        <f>SUMIF(Expenses!$A$3:$A$102,'Current Working'!$A$18:$A$32,Expenses!AP$3:AP$102)</f>
        <v>0</v>
      </c>
      <c r="AU27" s="46">
        <f t="shared" ref="AU27:AU32" si="11">+AT27-AN27</f>
        <v>-3432472</v>
      </c>
      <c r="AV27" s="47">
        <f>IFERROR(AU27/AN27,"-")</f>
        <v>-1</v>
      </c>
      <c r="AW27" s="48"/>
      <c r="AX27" s="68"/>
      <c r="AY27" s="42">
        <f>SUMIF(Expenses!$A$3:$A$102,'Current Working'!$A$18:$A$23,Expenses!AS$3:AS$102)</f>
        <v>0</v>
      </c>
      <c r="AZ27" s="46">
        <f>+AY27-AT27</f>
        <v>0</v>
      </c>
      <c r="BA27" s="47" t="str">
        <f>IFERROR(AZ27/AT27,"-")</f>
        <v>-</v>
      </c>
      <c r="BB27" s="42">
        <f>SUMIF(Expenses!$A$3:$A$102,'Current Working'!$A$18:$A$23,Expenses!AT$3:AT$102)</f>
        <v>0</v>
      </c>
      <c r="BC27" s="42">
        <f>SUMIF(Expenses!$A$3:$A$102,'Current Working'!$A$18:$A$23,Expenses!AU$3:AU$102)</f>
        <v>0</v>
      </c>
      <c r="BD27" s="42">
        <f>SUMIF(Expenses!$A$3:$A$102,'Current Working'!$A$18:$A$23,Expenses!AV$3:AV$102)</f>
        <v>0</v>
      </c>
      <c r="BE27" s="42">
        <f>SUMIF(Expenses!$A$3:$A$102,'Current Working'!$A$18:$A$23,Expenses!AW$3:AW$102)</f>
        <v>0</v>
      </c>
      <c r="BF27" s="42">
        <f>SUMIF(Expenses!$A$3:$A$102,'Current Working'!$A$18:$A$23,Expenses!AX$3:AX$102)</f>
        <v>0</v>
      </c>
      <c r="BG27" s="42">
        <f>SUMIF(Expenses!$A$3:$A$102,'Current Working'!$A$18:$A$23,Expenses!AY$3:AY$102)</f>
        <v>0</v>
      </c>
      <c r="BH27" s="46">
        <f>+BG27-BB27</f>
        <v>0</v>
      </c>
      <c r="BI27" s="47" t="str">
        <f>IFERROR(BH27/BB27,"-")</f>
        <v>-</v>
      </c>
      <c r="BJ27" s="48"/>
    </row>
    <row r="28" spans="1:62" s="67" customFormat="1" x14ac:dyDescent="0.25">
      <c r="A28" s="65">
        <v>14</v>
      </c>
      <c r="B28" s="66"/>
      <c r="C28" s="66"/>
      <c r="D28" s="40" t="s">
        <v>28</v>
      </c>
      <c r="E28" s="41"/>
      <c r="F28" s="42">
        <f>SUMIF(Expenses!$A$3:$A$102,'Current Working'!$A$18:$A$31,Expenses!H$3:H$102)</f>
        <v>22000</v>
      </c>
      <c r="G28" s="42">
        <f>SUMIF(Expenses!$A$3:$A$102,'Current Working'!$A$18:$A$31,Expenses!I$3:I$102)</f>
        <v>23227</v>
      </c>
      <c r="H28" s="42">
        <f>SUMIF(Expenses!$A$3:$A$102,'Current Working'!$A$18:$A$31,Expenses!J$3:J$102)</f>
        <v>0</v>
      </c>
      <c r="I28" s="42">
        <f>SUMIF(Expenses!$A$3:$A$102,'Current Working'!$A$18:$A$31,Expenses!K$3:K$102)</f>
        <v>0</v>
      </c>
      <c r="J28" s="42">
        <f>SUMIF(Expenses!$A$3:$A$102,'Current Working'!$A$18:$A$31,Expenses!L$3:L$102)</f>
        <v>0</v>
      </c>
      <c r="K28" s="42">
        <f>SUMIF(Expenses!$A$3:$A$102,'Current Working'!$A$18:$A$31,Expenses!M$3:M$102)</f>
        <v>23892.28</v>
      </c>
      <c r="L28" s="42">
        <f>SUMIF(Expenses!$A$3:$A$102,'Current Working'!$A$18:$A$31,Expenses!N$3:N$102)</f>
        <v>23892.28</v>
      </c>
      <c r="M28" s="46">
        <f>L28-G28</f>
        <v>665.27999999999884</v>
      </c>
      <c r="N28" s="47">
        <f>IFERROR(M28/G28,"-")</f>
        <v>2.8642528092306316E-2</v>
      </c>
      <c r="O28" s="41"/>
      <c r="Q28" s="42">
        <f>SUMIF(Expenses!$A$3:$A$102,'Current Working'!$A$18:$A$32,Expenses!Q$3:Q$102)</f>
        <v>23275</v>
      </c>
      <c r="R28" s="42">
        <f>SUMIF(Expenses!$A$3:$A$102,'Current Working'!$A$18:$A$32,Expenses!R$3:R$102)</f>
        <v>20327</v>
      </c>
      <c r="S28" s="42">
        <f>SUMIF(Expenses!$A$3:$A$102,'Current Working'!$A$18:$A$32,Expenses!S$3:S$102)</f>
        <v>0</v>
      </c>
      <c r="T28" s="42">
        <f>SUMIF(Expenses!$A$3:$A$102,'Current Working'!$A$18:$A$32,Expenses!T$3:T$102)</f>
        <v>0</v>
      </c>
      <c r="U28" s="42">
        <f>SUMIF(Expenses!$A$3:$A$102,'Current Working'!$A$18:$A$32,Expenses!U$3:U$102)</f>
        <v>0</v>
      </c>
      <c r="V28" s="42">
        <f>SUMIF(Expenses!$A$3:$A$102,'Current Working'!$A$18:$A$32,Expenses!V$3:V$102)</f>
        <v>20163.04</v>
      </c>
      <c r="W28" s="42">
        <f>SUMIF(Expenses!$A$3:$A$102,'Current Working'!$A$18:$A$32,Expenses!W$3:W$102)</f>
        <v>20163.04</v>
      </c>
      <c r="X28" s="46">
        <f>+W28-Q28</f>
        <v>-3111.9599999999991</v>
      </c>
      <c r="Y28" s="47">
        <f>IFERROR(X28/Q28,"-")</f>
        <v>-0.13370397422126742</v>
      </c>
      <c r="Z28" s="41"/>
      <c r="AA28" s="41"/>
      <c r="AB28" s="42">
        <f>SUMIF(Expenses!$A$3:$A$102,'Current Working'!$A$18:$A$32,Expenses!Z$3:Z$102)</f>
        <v>23275</v>
      </c>
      <c r="AC28" s="42">
        <f>SUMIF(Expenses!$A$3:$A$102,'Current Working'!$A$18:$A$32,Expenses!AA$3:AA$102)</f>
        <v>28433</v>
      </c>
      <c r="AD28" s="42">
        <f>SUMIF(Expenses!$A$3:$A$102,'Current Working'!$A$18:$A$32,Expenses!AB$3:AB$102)</f>
        <v>0</v>
      </c>
      <c r="AE28" s="42">
        <f>SUMIF(Expenses!$A$3:$A$102,'Current Working'!$A$18:$A$32,Expenses!AC$3:AC$102)</f>
        <v>0</v>
      </c>
      <c r="AF28" s="42">
        <f>SUMIF(Expenses!$A$3:$A$102,'Current Working'!$A$18:$A$32,Expenses!AD$3:AD$102)</f>
        <v>0</v>
      </c>
      <c r="AG28" s="42">
        <f>SUMIF(Expenses!$A$3:$A$102,'Current Working'!$A$18:$A$32,Expenses!AE$3:AE$102)</f>
        <v>27303.07</v>
      </c>
      <c r="AH28" s="42">
        <f>SUMIF(Expenses!$A$3:$A$102,'Current Working'!$A$18:$A$32,Expenses!AF$3:AF$102)</f>
        <v>27303.07</v>
      </c>
      <c r="AI28" s="46">
        <f>+AH28-AC28</f>
        <v>-1129.9300000000003</v>
      </c>
      <c r="AJ28" s="47">
        <f>IFERROR(AI28/AC28,"-")</f>
        <v>-3.9740090739633534E-2</v>
      </c>
      <c r="AK28" s="48"/>
      <c r="AL28" s="49"/>
      <c r="AM28" s="42">
        <f>SUMIF(Expenses!$A$3:$A$102,'Current Working'!$A$18:$A$32,Expenses!AI$3:AI$102)</f>
        <v>23275</v>
      </c>
      <c r="AN28" s="42">
        <f>SUMIF(Expenses!$A$3:$A$102,'Current Working'!$A$18:$A$32,Expenses!AJ$3:AJ$102)</f>
        <v>23275</v>
      </c>
      <c r="AO28" s="42">
        <f>SUMIF(Expenses!$A$3:$A$102,'Current Working'!$A$18:$A$32,Expenses!AK$3:AK$102)</f>
        <v>0</v>
      </c>
      <c r="AP28" s="42">
        <f>SUMIF(Expenses!$A$3:$A$102,'Current Working'!$A$18:$A$32,Expenses!AL$3:AL$102)</f>
        <v>1036.67</v>
      </c>
      <c r="AQ28" s="42">
        <f>SUMIF(Expenses!$A$3:$A$102,'Current Working'!$A$18:$A$32,Expenses!AM$3:AM$102)</f>
        <v>0</v>
      </c>
      <c r="AR28" s="42">
        <f>SUMIF(Expenses!$A$3:$A$102,'Current Working'!$A$18:$A$32,Expenses!AN$3:AN$102)</f>
        <v>0</v>
      </c>
      <c r="AS28" s="42">
        <f>SUMIF(Expenses!$A$3:$A$102,'Current Working'!$A$18:$A$32,Expenses!AO$3:AO$102)</f>
        <v>0</v>
      </c>
      <c r="AT28" s="42">
        <f>SUMIF(Expenses!$A$3:$A$102,'Current Working'!$A$18:$A$32,Expenses!AP$3:AP$102)</f>
        <v>0</v>
      </c>
      <c r="AU28" s="46">
        <f t="shared" si="11"/>
        <v>-23275</v>
      </c>
      <c r="AV28" s="47">
        <f t="shared" ref="AV28:AV29" si="12">IFERROR(AU28/AN28,"-")</f>
        <v>-1</v>
      </c>
      <c r="AW28" s="69"/>
      <c r="AY28" s="42">
        <f>SUMIF(Expenses!$A$3:$A$102,'Current Working'!$A$18:$A$23,Expenses!AS$3:AS$102)</f>
        <v>0</v>
      </c>
      <c r="AZ28" s="46">
        <f>+AY28-AT28</f>
        <v>0</v>
      </c>
      <c r="BA28" s="47" t="str">
        <f>IFERROR(AZ28/AT28,"-")</f>
        <v>-</v>
      </c>
      <c r="BB28" s="42">
        <f>SUMIF(Expenses!$A$3:$A$102,'Current Working'!$A$18:$A$23,Expenses!AT$3:AT$102)</f>
        <v>0</v>
      </c>
      <c r="BC28" s="42">
        <f>SUMIF(Expenses!$A$3:$A$102,'Current Working'!$A$18:$A$23,Expenses!AU$3:AU$102)</f>
        <v>0</v>
      </c>
      <c r="BD28" s="42">
        <f>SUMIF(Expenses!$A$3:$A$102,'Current Working'!$A$18:$A$23,Expenses!AV$3:AV$102)</f>
        <v>0</v>
      </c>
      <c r="BE28" s="42">
        <f>SUMIF(Expenses!$A$3:$A$102,'Current Working'!$A$18:$A$23,Expenses!AW$3:AW$102)</f>
        <v>0</v>
      </c>
      <c r="BF28" s="42">
        <f>SUMIF(Expenses!$A$3:$A$102,'Current Working'!$A$18:$A$23,Expenses!AX$3:AX$102)</f>
        <v>0</v>
      </c>
      <c r="BG28" s="42">
        <f>SUMIF(Expenses!$A$3:$A$102,'Current Working'!$A$18:$A$23,Expenses!AY$3:AY$102)</f>
        <v>0</v>
      </c>
      <c r="BH28" s="46">
        <f>+BG28-BB28</f>
        <v>0</v>
      </c>
      <c r="BI28" s="47" t="str">
        <f>IFERROR(BH28/BB28,"-")</f>
        <v>-</v>
      </c>
      <c r="BJ28" s="69"/>
    </row>
    <row r="29" spans="1:62" s="67" customFormat="1" x14ac:dyDescent="0.25">
      <c r="A29" s="65">
        <v>15</v>
      </c>
      <c r="B29" s="66"/>
      <c r="C29" s="66"/>
      <c r="D29" s="40" t="s">
        <v>126</v>
      </c>
      <c r="E29" s="41"/>
      <c r="F29" s="42">
        <f>SUMIF(Expenses!$A$3:$A$102,'Current Working'!$A$18:$A$31,Expenses!H$3:H$102)</f>
        <v>34160</v>
      </c>
      <c r="G29" s="42">
        <f>SUMIF(Expenses!$A$3:$A$102,'Current Working'!$A$18:$A$31,Expenses!I$3:I$102)</f>
        <v>47160</v>
      </c>
      <c r="H29" s="42">
        <f>SUMIF(Expenses!$A$3:$A$102,'Current Working'!$A$18:$A$31,Expenses!J$3:J$102)</f>
        <v>0</v>
      </c>
      <c r="I29" s="42">
        <f>SUMIF(Expenses!$A$3:$A$102,'Current Working'!$A$18:$A$31,Expenses!K$3:K$102)</f>
        <v>0</v>
      </c>
      <c r="J29" s="42">
        <f>SUMIF(Expenses!$A$3:$A$102,'Current Working'!$A$18:$A$31,Expenses!L$3:L$102)</f>
        <v>0</v>
      </c>
      <c r="K29" s="42">
        <f>SUMIF(Expenses!$A$3:$A$102,'Current Working'!$A$18:$A$31,Expenses!M$3:M$102)</f>
        <v>48523</v>
      </c>
      <c r="L29" s="42">
        <f>SUMIF(Expenses!$A$3:$A$102,'Current Working'!$A$18:$A$31,Expenses!N$3:N$102)</f>
        <v>48523</v>
      </c>
      <c r="M29" s="46">
        <f>L29-G29</f>
        <v>1363</v>
      </c>
      <c r="N29" s="47">
        <f>IFERROR(M29/G29,"-")</f>
        <v>2.8901611535199323E-2</v>
      </c>
      <c r="O29" s="41"/>
      <c r="Q29" s="42">
        <f>SUMIF(Expenses!$A$3:$A$102,'Current Working'!$A$18:$A$32,Expenses!Q$3:Q$102)</f>
        <v>38210</v>
      </c>
      <c r="R29" s="42">
        <f>SUMIF(Expenses!$A$3:$A$102,'Current Working'!$A$18:$A$32,Expenses!R$3:R$102)</f>
        <v>38210</v>
      </c>
      <c r="S29" s="42">
        <f>SUMIF(Expenses!$A$3:$A$102,'Current Working'!$A$18:$A$32,Expenses!S$3:S$102)</f>
        <v>0</v>
      </c>
      <c r="T29" s="42">
        <f>SUMIF(Expenses!$A$3:$A$102,'Current Working'!$A$18:$A$32,Expenses!T$3:T$102)</f>
        <v>0</v>
      </c>
      <c r="U29" s="42">
        <f>SUMIF(Expenses!$A$3:$A$102,'Current Working'!$A$18:$A$32,Expenses!U$3:U$102)</f>
        <v>0</v>
      </c>
      <c r="V29" s="42">
        <f>SUMIF(Expenses!$A$3:$A$102,'Current Working'!$A$18:$A$32,Expenses!V$3:V$102)</f>
        <v>36170.559999999998</v>
      </c>
      <c r="W29" s="42">
        <f>SUMIF(Expenses!$A$3:$A$102,'Current Working'!$A$18:$A$32,Expenses!W$3:W$102)</f>
        <v>36170.559999999998</v>
      </c>
      <c r="X29" s="46">
        <f>+W29-Q29</f>
        <v>-2039.4400000000023</v>
      </c>
      <c r="Y29" s="47">
        <f>IFERROR(X29/Q29,"-")</f>
        <v>-5.3374509290761644E-2</v>
      </c>
      <c r="Z29" s="41"/>
      <c r="AA29" s="41"/>
      <c r="AB29" s="42">
        <f>SUMIF(Expenses!$A$3:$A$102,'Current Working'!$A$18:$A$32,Expenses!Z$3:Z$102)</f>
        <v>43260</v>
      </c>
      <c r="AC29" s="42">
        <f>SUMIF(Expenses!$A$3:$A$102,'Current Working'!$A$18:$A$32,Expenses!AA$3:AA$102)</f>
        <v>49360</v>
      </c>
      <c r="AD29" s="42">
        <f>SUMIF(Expenses!$A$3:$A$102,'Current Working'!$A$18:$A$32,Expenses!AB$3:AB$102)</f>
        <v>0</v>
      </c>
      <c r="AE29" s="42">
        <f>SUMIF(Expenses!$A$3:$A$102,'Current Working'!$A$18:$A$32,Expenses!AC$3:AC$102)</f>
        <v>0</v>
      </c>
      <c r="AF29" s="42">
        <f>SUMIF(Expenses!$A$3:$A$102,'Current Working'!$A$18:$A$32,Expenses!AD$3:AD$102)</f>
        <v>0</v>
      </c>
      <c r="AG29" s="42">
        <f>SUMIF(Expenses!$A$3:$A$102,'Current Working'!$A$18:$A$32,Expenses!AE$3:AE$102)</f>
        <v>44598.71</v>
      </c>
      <c r="AH29" s="42">
        <f>SUMIF(Expenses!$A$3:$A$102,'Current Working'!$A$18:$A$32,Expenses!AF$3:AF$102)</f>
        <v>44598.71</v>
      </c>
      <c r="AI29" s="46">
        <f>+AH29-AC29</f>
        <v>-4761.2900000000009</v>
      </c>
      <c r="AJ29" s="47">
        <f>IFERROR(AI29/AC29,"-")</f>
        <v>-9.6460494327390622E-2</v>
      </c>
      <c r="AK29" s="48"/>
      <c r="AL29" s="49"/>
      <c r="AM29" s="42">
        <f>SUMIF(Expenses!$A$3:$A$102,'Current Working'!$A$18:$A$32,Expenses!AI$3:AI$102)</f>
        <v>43260</v>
      </c>
      <c r="AN29" s="42">
        <f>SUMIF(Expenses!$A$3:$A$102,'Current Working'!$A$18:$A$32,Expenses!AJ$3:AJ$102)</f>
        <v>43260</v>
      </c>
      <c r="AO29" s="42">
        <f>SUMIF(Expenses!$A$3:$A$102,'Current Working'!$A$18:$A$32,Expenses!AK$3:AK$102)</f>
        <v>0</v>
      </c>
      <c r="AP29" s="42">
        <f>SUMIF(Expenses!$A$3:$A$102,'Current Working'!$A$18:$A$32,Expenses!AL$3:AL$102)</f>
        <v>0</v>
      </c>
      <c r="AQ29" s="42">
        <f>SUMIF(Expenses!$A$3:$A$102,'Current Working'!$A$18:$A$32,Expenses!AM$3:AM$102)</f>
        <v>0</v>
      </c>
      <c r="AR29" s="42">
        <f>SUMIF(Expenses!$A$3:$A$102,'Current Working'!$A$18:$A$32,Expenses!AN$3:AN$102)</f>
        <v>0</v>
      </c>
      <c r="AS29" s="42">
        <f>SUMIF(Expenses!$A$3:$A$102,'Current Working'!$A$18:$A$32,Expenses!AO$3:AO$102)</f>
        <v>0</v>
      </c>
      <c r="AT29" s="42">
        <f>SUMIF(Expenses!$A$3:$A$102,'Current Working'!$A$18:$A$32,Expenses!AP$3:AP$102)</f>
        <v>0</v>
      </c>
      <c r="AU29" s="46">
        <f t="shared" si="11"/>
        <v>-43260</v>
      </c>
      <c r="AV29" s="47">
        <f t="shared" si="12"/>
        <v>-1</v>
      </c>
      <c r="AW29" s="70"/>
      <c r="AY29" s="42">
        <f>SUMIF(Expenses!$A$3:$A$102,'Current Working'!$A$18:$A$23,Expenses!AS$3:AS$102)</f>
        <v>0</v>
      </c>
      <c r="AZ29" s="46">
        <f>+AY29-AT29</f>
        <v>0</v>
      </c>
      <c r="BA29" s="47" t="str">
        <f>IFERROR(AZ29/AT29,"-")</f>
        <v>-</v>
      </c>
      <c r="BB29" s="42">
        <f>SUMIF(Expenses!$A$3:$A$102,'Current Working'!$A$18:$A$23,Expenses!AT$3:AT$102)</f>
        <v>0</v>
      </c>
      <c r="BC29" s="42">
        <f>SUMIF(Expenses!$A$3:$A$102,'Current Working'!$A$18:$A$23,Expenses!AU$3:AU$102)</f>
        <v>0</v>
      </c>
      <c r="BD29" s="42">
        <f>SUMIF(Expenses!$A$3:$A$102,'Current Working'!$A$18:$A$23,Expenses!AV$3:AV$102)</f>
        <v>0</v>
      </c>
      <c r="BE29" s="42">
        <f>SUMIF(Expenses!$A$3:$A$102,'Current Working'!$A$18:$A$23,Expenses!AW$3:AW$102)</f>
        <v>0</v>
      </c>
      <c r="BF29" s="42">
        <f>SUMIF(Expenses!$A$3:$A$102,'Current Working'!$A$18:$A$23,Expenses!AX$3:AX$102)</f>
        <v>0</v>
      </c>
      <c r="BG29" s="42">
        <f>SUMIF(Expenses!$A$3:$A$102,'Current Working'!$A$18:$A$23,Expenses!AY$3:AY$102)</f>
        <v>0</v>
      </c>
      <c r="BH29" s="46">
        <f>+BG29-BB29</f>
        <v>0</v>
      </c>
      <c r="BI29" s="47" t="str">
        <f>IFERROR(BH29/BB29,"-")</f>
        <v>-</v>
      </c>
      <c r="BJ29" s="70"/>
    </row>
    <row r="30" spans="1:62" s="67" customFormat="1" hidden="1" outlineLevel="1" x14ac:dyDescent="0.25">
      <c r="A30" s="65">
        <v>16</v>
      </c>
      <c r="B30" s="66"/>
      <c r="C30" s="66"/>
      <c r="D30" s="40" t="s">
        <v>125</v>
      </c>
      <c r="E30" s="41"/>
      <c r="F30" s="42">
        <f>SUMIF(Expenses!$A$3:$A$102,'Current Working'!$A$18:$A$31,Expenses!H$3:H$102)</f>
        <v>0</v>
      </c>
      <c r="G30" s="42">
        <f>SUMIF(Expenses!$A$3:$A$102,'Current Working'!$A$18:$A$31,Expenses!I$3:I$102)</f>
        <v>0</v>
      </c>
      <c r="H30" s="42">
        <f>SUMIF(Expenses!$A$3:$A$102,'Current Working'!$A$18:$A$31,Expenses!J$3:J$102)</f>
        <v>0</v>
      </c>
      <c r="I30" s="42">
        <f>SUMIF(Expenses!$A$3:$A$102,'Current Working'!$A$18:$A$31,Expenses!K$3:K$102)</f>
        <v>0</v>
      </c>
      <c r="J30" s="42">
        <f>SUMIF(Expenses!$A$3:$A$102,'Current Working'!$A$18:$A$31,Expenses!L$3:L$102)</f>
        <v>0</v>
      </c>
      <c r="K30" s="42">
        <f>SUMIF(Expenses!$A$3:$A$102,'Current Working'!$A$18:$A$31,Expenses!M$3:M$102)</f>
        <v>0</v>
      </c>
      <c r="L30" s="42">
        <f>SUMIF(Expenses!$A$3:$A$102,'Current Working'!$A$18:$A$31,Expenses!N$3:N$102)</f>
        <v>0</v>
      </c>
      <c r="M30" s="46"/>
      <c r="N30" s="47"/>
      <c r="O30" s="41"/>
      <c r="Q30" s="42">
        <f>SUMIF(Expenses!$A$3:$A$102,'Current Working'!$A$18:$A$32,Expenses!Q$3:Q$102)</f>
        <v>0</v>
      </c>
      <c r="R30" s="42">
        <f>SUMIF(Expenses!$A$3:$A$102,'Current Working'!$A$18:$A$32,Expenses!R$3:R$102)</f>
        <v>0</v>
      </c>
      <c r="S30" s="42">
        <f>SUMIF(Expenses!$A$3:$A$102,'Current Working'!$A$18:$A$32,Expenses!S$3:S$102)</f>
        <v>0</v>
      </c>
      <c r="T30" s="42">
        <f>SUMIF(Expenses!$A$3:$A$102,'Current Working'!$A$18:$A$32,Expenses!T$3:T$102)</f>
        <v>0</v>
      </c>
      <c r="U30" s="42">
        <f>SUMIF(Expenses!$A$3:$A$102,'Current Working'!$A$18:$A$32,Expenses!U$3:U$102)</f>
        <v>0</v>
      </c>
      <c r="V30" s="42">
        <f>SUMIF(Expenses!$A$3:$A$102,'Current Working'!$A$18:$A$32,Expenses!V$3:V$102)</f>
        <v>0</v>
      </c>
      <c r="W30" s="42">
        <f>SUMIF(Expenses!$A$3:$A$102,'Current Working'!$A$18:$A$32,Expenses!W$3:W$102)</f>
        <v>0</v>
      </c>
      <c r="X30" s="46"/>
      <c r="Y30" s="47"/>
      <c r="Z30" s="41"/>
      <c r="AA30" s="41"/>
      <c r="AB30" s="42">
        <f>SUMIF(Expenses!$A$3:$A$102,'Current Working'!$A$18:$A$32,Expenses!Z$3:Z$102)</f>
        <v>0</v>
      </c>
      <c r="AC30" s="42">
        <f>SUMIF(Expenses!$A$3:$A$102,'Current Working'!$A$18:$A$32,Expenses!AA$3:AA$102)</f>
        <v>0</v>
      </c>
      <c r="AD30" s="42">
        <f>SUMIF(Expenses!$A$3:$A$102,'Current Working'!$A$18:$A$32,Expenses!AB$3:AB$102)</f>
        <v>0</v>
      </c>
      <c r="AE30" s="42">
        <f>SUMIF(Expenses!$A$3:$A$102,'Current Working'!$A$18:$A$32,Expenses!AC$3:AC$102)</f>
        <v>0</v>
      </c>
      <c r="AF30" s="42">
        <f>SUMIF(Expenses!$A$3:$A$102,'Current Working'!$A$18:$A$32,Expenses!AD$3:AD$102)</f>
        <v>0</v>
      </c>
      <c r="AG30" s="42">
        <f>SUMIF(Expenses!$A$3:$A$102,'Current Working'!$A$18:$A$32,Expenses!AE$3:AE$102)</f>
        <v>0</v>
      </c>
      <c r="AH30" s="42">
        <f>SUMIF(Expenses!$A$3:$A$102,'Current Working'!$A$18:$A$32,Expenses!AF$3:AF$102)</f>
        <v>0</v>
      </c>
      <c r="AI30" s="46"/>
      <c r="AJ30" s="47"/>
      <c r="AK30" s="48"/>
      <c r="AL30" s="49"/>
      <c r="AM30" s="42">
        <f>SUMIF(Expenses!$A$3:$A$102,'Current Working'!$A$18:$A$32,Expenses!AI$3:AI$102)</f>
        <v>0</v>
      </c>
      <c r="AN30" s="42">
        <f>SUMIF(Expenses!$A$3:$A$102,'Current Working'!$A$18:$A$32,Expenses!AJ$3:AJ$102)</f>
        <v>0</v>
      </c>
      <c r="AO30" s="42">
        <f>SUMIF(Expenses!$A$3:$A$102,'Current Working'!$A$18:$A$32,Expenses!AK$3:AK$102)</f>
        <v>0</v>
      </c>
      <c r="AP30" s="42">
        <f>SUMIF(Expenses!$A$3:$A$102,'Current Working'!$A$18:$A$32,Expenses!AL$3:AL$102)</f>
        <v>0</v>
      </c>
      <c r="AQ30" s="42">
        <f>SUMIF(Expenses!$A$3:$A$102,'Current Working'!$A$18:$A$32,Expenses!AM$3:AM$102)</f>
        <v>0</v>
      </c>
      <c r="AR30" s="42">
        <f>SUMIF(Expenses!$A$3:$A$102,'Current Working'!$A$18:$A$32,Expenses!AN$3:AN$102)</f>
        <v>0</v>
      </c>
      <c r="AS30" s="42">
        <f>SUMIF(Expenses!$A$3:$A$102,'Current Working'!$A$18:$A$32,Expenses!AO$3:AO$102)</f>
        <v>0</v>
      </c>
      <c r="AT30" s="42">
        <f>SUMIF(Expenses!$A$3:$A$102,'Current Working'!$A$18:$A$32,Expenses!AP$3:AP$102)</f>
        <v>0</v>
      </c>
      <c r="AU30" s="46">
        <f t="shared" si="11"/>
        <v>0</v>
      </c>
      <c r="AV30" s="47"/>
      <c r="AW30" s="70"/>
      <c r="AY30" s="42">
        <f>SUMIF(Expenses!$A$3:$A$102,'Current Working'!$A$18:$A$23,Expenses!AS$3:AS$102)</f>
        <v>0</v>
      </c>
      <c r="AZ30" s="46"/>
      <c r="BA30" s="47"/>
      <c r="BB30" s="42">
        <f>SUMIF(Expenses!$A$3:$A$102,'Current Working'!$A$18:$A$23,Expenses!AT$3:AT$102)</f>
        <v>0</v>
      </c>
      <c r="BC30" s="42">
        <f>SUMIF(Expenses!$A$3:$A$102,'Current Working'!$A$18:$A$23,Expenses!AU$3:AU$102)</f>
        <v>0</v>
      </c>
      <c r="BD30" s="42">
        <f>SUMIF(Expenses!$A$3:$A$102,'Current Working'!$A$18:$A$23,Expenses!AV$3:AV$102)</f>
        <v>0</v>
      </c>
      <c r="BE30" s="42">
        <f>SUMIF(Expenses!$A$3:$A$102,'Current Working'!$A$18:$A$23,Expenses!AW$3:AW$102)</f>
        <v>0</v>
      </c>
      <c r="BF30" s="42">
        <f>SUMIF(Expenses!$A$3:$A$102,'Current Working'!$A$18:$A$23,Expenses!AX$3:AX$102)</f>
        <v>0</v>
      </c>
      <c r="BG30" s="42">
        <f>SUMIF(Expenses!$A$3:$A$102,'Current Working'!$A$18:$A$23,Expenses!AY$3:AY$102)</f>
        <v>0</v>
      </c>
      <c r="BH30" s="46"/>
      <c r="BI30" s="47"/>
      <c r="BJ30" s="70"/>
    </row>
    <row r="31" spans="1:62" s="67" customFormat="1" collapsed="1" x14ac:dyDescent="0.25">
      <c r="A31" s="71">
        <v>17</v>
      </c>
      <c r="B31" s="66"/>
      <c r="C31" s="66"/>
      <c r="D31" s="40" t="s">
        <v>29</v>
      </c>
      <c r="E31" s="41"/>
      <c r="F31" s="42">
        <f>SUMIF(Expenses!$A$3:$A$102,'Current Working'!$A$18:$A$31,Expenses!H$3:H$102)</f>
        <v>0</v>
      </c>
      <c r="G31" s="42">
        <f>SUMIF(Expenses!$A$3:$A$102,'Current Working'!$A$18:$A$31,Expenses!I$3:I$102)</f>
        <v>0</v>
      </c>
      <c r="H31" s="42">
        <f>SUMIF(Expenses!$A$3:$A$102,'Current Working'!$A$18:$A$31,Expenses!J$3:J$102)</f>
        <v>0</v>
      </c>
      <c r="I31" s="42">
        <f>SUMIF(Expenses!$A$3:$A$102,'Current Working'!$A$18:$A$31,Expenses!K$3:K$102)</f>
        <v>0</v>
      </c>
      <c r="J31" s="42">
        <f>SUMIF(Expenses!$A$3:$A$102,'Current Working'!$A$18:$A$31,Expenses!L$3:L$102)</f>
        <v>0</v>
      </c>
      <c r="K31" s="42">
        <f>SUMIF(Expenses!$A$3:$A$102,'Current Working'!$A$18:$A$31,Expenses!M$3:M$102)</f>
        <v>0</v>
      </c>
      <c r="L31" s="42">
        <f>SUMIF(Expenses!$A$3:$A$102,'Current Working'!$A$18:$A$31,Expenses!N$3:N$102)</f>
        <v>0</v>
      </c>
      <c r="M31" s="46">
        <f>L31-G31</f>
        <v>0</v>
      </c>
      <c r="N31" s="47" t="str">
        <f>IFERROR(M31/G31,"-")</f>
        <v>-</v>
      </c>
      <c r="O31" s="41"/>
      <c r="Q31" s="42">
        <f>SUMIF(Expenses!$A$3:$A$102,'Current Working'!$A$18:$A$32,Expenses!Q$3:Q$102)</f>
        <v>0</v>
      </c>
      <c r="R31" s="42">
        <f>SUMIF(Expenses!$A$3:$A$102,'Current Working'!$A$18:$A$32,Expenses!R$3:R$102)</f>
        <v>0</v>
      </c>
      <c r="S31" s="42">
        <f>SUMIF(Expenses!$A$3:$A$102,'Current Working'!$A$18:$A$32,Expenses!S$3:S$102)</f>
        <v>0</v>
      </c>
      <c r="T31" s="42">
        <f>SUMIF(Expenses!$A$3:$A$102,'Current Working'!$A$18:$A$32,Expenses!T$3:T$102)</f>
        <v>0</v>
      </c>
      <c r="U31" s="42">
        <f>SUMIF(Expenses!$A$3:$A$102,'Current Working'!$A$18:$A$32,Expenses!U$3:U$102)</f>
        <v>0</v>
      </c>
      <c r="V31" s="42">
        <f>SUMIF(Expenses!$A$3:$A$102,'Current Working'!$A$18:$A$32,Expenses!V$3:V$102)</f>
        <v>0</v>
      </c>
      <c r="W31" s="42">
        <f>SUMIF(Expenses!$A$3:$A$102,'Current Working'!$A$18:$A$32,Expenses!W$3:W$102)</f>
        <v>0</v>
      </c>
      <c r="X31" s="46">
        <f>+W31-Q31</f>
        <v>0</v>
      </c>
      <c r="Y31" s="47" t="str">
        <f>IFERROR(X31/Q31,"-")</f>
        <v>-</v>
      </c>
      <c r="Z31" s="41"/>
      <c r="AA31" s="41"/>
      <c r="AB31" s="42">
        <f>SUMIF(Expenses!$A$3:$A$102,'Current Working'!$A$18:$A$32,Expenses!Z$3:Z$102)</f>
        <v>0</v>
      </c>
      <c r="AC31" s="42">
        <f>SUMIF(Expenses!$A$3:$A$102,'Current Working'!$A$18:$A$32,Expenses!AA$3:AA$102)</f>
        <v>0</v>
      </c>
      <c r="AD31" s="42">
        <f>SUMIF(Expenses!$A$3:$A$102,'Current Working'!$A$18:$A$32,Expenses!AB$3:AB$102)</f>
        <v>0</v>
      </c>
      <c r="AE31" s="42">
        <f>SUMIF(Expenses!$A$3:$A$102,'Current Working'!$A$18:$A$32,Expenses!AC$3:AC$102)</f>
        <v>0</v>
      </c>
      <c r="AF31" s="42">
        <f>SUMIF(Expenses!$A$3:$A$102,'Current Working'!$A$18:$A$32,Expenses!AD$3:AD$102)</f>
        <v>0</v>
      </c>
      <c r="AG31" s="42">
        <f>SUMIF(Expenses!$A$3:$A$102,'Current Working'!$A$18:$A$32,Expenses!AE$3:AE$102)</f>
        <v>0</v>
      </c>
      <c r="AH31" s="42">
        <f>SUMIF(Expenses!$A$3:$A$102,'Current Working'!$A$18:$A$32,Expenses!AF$3:AF$102)</f>
        <v>0</v>
      </c>
      <c r="AI31" s="46">
        <f>+AH31-AC31</f>
        <v>0</v>
      </c>
      <c r="AJ31" s="47" t="str">
        <f>IFERROR(AI31/AC31,"-")</f>
        <v>-</v>
      </c>
      <c r="AK31" s="48"/>
      <c r="AL31" s="49"/>
      <c r="AM31" s="42">
        <f>SUMIF(Expenses!$A$3:$A$102,'Current Working'!$A$18:$A$32,Expenses!AI$3:AI$102)</f>
        <v>0</v>
      </c>
      <c r="AN31" s="42">
        <f>SUMIF(Expenses!$A$3:$A$102,'Current Working'!$A$18:$A$32,Expenses!AJ$3:AJ$102)</f>
        <v>0</v>
      </c>
      <c r="AO31" s="42">
        <f>SUMIF(Expenses!$A$3:$A$102,'Current Working'!$A$18:$A$32,Expenses!AK$3:AK$102)</f>
        <v>0</v>
      </c>
      <c r="AP31" s="42">
        <f>SUMIF(Expenses!$A$3:$A$102,'Current Working'!$A$18:$A$32,Expenses!AL$3:AL$102)</f>
        <v>0</v>
      </c>
      <c r="AQ31" s="42">
        <f>SUMIF(Expenses!$A$3:$A$102,'Current Working'!$A$18:$A$32,Expenses!AM$3:AM$102)</f>
        <v>0</v>
      </c>
      <c r="AR31" s="42">
        <f>SUMIF(Expenses!$A$3:$A$102,'Current Working'!$A$18:$A$32,Expenses!AN$3:AN$102)</f>
        <v>0</v>
      </c>
      <c r="AS31" s="42">
        <f>SUMIF(Expenses!$A$3:$A$102,'Current Working'!$A$18:$A$32,Expenses!AO$3:AO$102)</f>
        <v>0</v>
      </c>
      <c r="AT31" s="42">
        <f>SUMIF(Expenses!$A$3:$A$102,'Current Working'!$A$18:$A$32,Expenses!AP$3:AP$102)</f>
        <v>0</v>
      </c>
      <c r="AU31" s="46">
        <f t="shared" si="11"/>
        <v>0</v>
      </c>
      <c r="AV31" s="47" t="str">
        <f t="shared" ref="AV31:AV33" si="13">IFERROR(AU31/AN31,"-")</f>
        <v>-</v>
      </c>
      <c r="AW31" s="48"/>
      <c r="AY31" s="42">
        <f>SUMIF(Expenses!$A$3:$A$102,'Current Working'!$A$18:$A$23,Expenses!AS$3:AS$102)</f>
        <v>0</v>
      </c>
      <c r="AZ31" s="46">
        <f>+AY31-AT31</f>
        <v>0</v>
      </c>
      <c r="BA31" s="47" t="str">
        <f>IFERROR(AZ31/AT31,"-")</f>
        <v>-</v>
      </c>
      <c r="BB31" s="42">
        <f>SUMIF(Expenses!$A$3:$A$102,'Current Working'!$A$18:$A$23,Expenses!AT$3:AT$102)</f>
        <v>0</v>
      </c>
      <c r="BC31" s="42">
        <f>SUMIF(Expenses!$A$3:$A$102,'Current Working'!$A$18:$A$23,Expenses!AU$3:AU$102)</f>
        <v>0</v>
      </c>
      <c r="BD31" s="42">
        <f>SUMIF(Expenses!$A$3:$A$102,'Current Working'!$A$18:$A$23,Expenses!AV$3:AV$102)</f>
        <v>0</v>
      </c>
      <c r="BE31" s="42">
        <f>SUMIF(Expenses!$A$3:$A$102,'Current Working'!$A$18:$A$23,Expenses!AW$3:AW$102)</f>
        <v>0</v>
      </c>
      <c r="BF31" s="42">
        <f>SUMIF(Expenses!$A$3:$A$102,'Current Working'!$A$18:$A$23,Expenses!AX$3:AX$102)</f>
        <v>0</v>
      </c>
      <c r="BG31" s="42">
        <f>SUMIF(Expenses!$A$3:$A$102,'Current Working'!$A$18:$A$23,Expenses!AY$3:AY$102)</f>
        <v>0</v>
      </c>
      <c r="BH31" s="46">
        <f>+BG31-BB31</f>
        <v>0</v>
      </c>
      <c r="BI31" s="47" t="str">
        <f>IFERROR(BH31/BB31,"-")</f>
        <v>-</v>
      </c>
      <c r="BJ31" s="48"/>
    </row>
    <row r="32" spans="1:62" s="67" customFormat="1" x14ac:dyDescent="0.25">
      <c r="A32" s="71">
        <v>18</v>
      </c>
      <c r="B32" s="66"/>
      <c r="C32" s="66"/>
      <c r="D32" s="40" t="s">
        <v>30</v>
      </c>
      <c r="E32" s="41"/>
      <c r="F32" s="42">
        <f>SUMIF(Expenses!$A$3:$A$102,'Current Working'!$A$18:$A$31,Expenses!H$3:H$102)</f>
        <v>0</v>
      </c>
      <c r="G32" s="42">
        <f>SUMIF(Expenses!$A$3:$A$102,'Current Working'!$A$18:$A$31,Expenses!I$3:I$102)</f>
        <v>0</v>
      </c>
      <c r="H32" s="42">
        <f>SUMIF(Expenses!$A$3:$A$102,'Current Working'!$A$18:$A$31,Expenses!J$3:J$102)</f>
        <v>0</v>
      </c>
      <c r="I32" s="42">
        <f>SUMIF(Expenses!$A$3:$A$102,'Current Working'!$A$18:$A$31,Expenses!K$3:K$102)</f>
        <v>0</v>
      </c>
      <c r="J32" s="42">
        <f>SUMIF(Expenses!$A$3:$A$102,'Current Working'!$A$18:$A$31,Expenses!L$3:L$102)</f>
        <v>0</v>
      </c>
      <c r="K32" s="42">
        <f>SUMIF(Expenses!$A$3:$A$102,'Current Working'!$A$18:$A$31,Expenses!M$3:M$102)</f>
        <v>0</v>
      </c>
      <c r="L32" s="42">
        <f>SUMIF(Expenses!$A$3:$A$102,'Current Working'!$A$18:$A$31,Expenses!N$3:N$102)</f>
        <v>0</v>
      </c>
      <c r="M32" s="46">
        <f>L32-G32</f>
        <v>0</v>
      </c>
      <c r="N32" s="47" t="str">
        <f>IFERROR(M32/G32,"-")</f>
        <v>-</v>
      </c>
      <c r="O32" s="41"/>
      <c r="Q32" s="42">
        <f>SUMIF(Expenses!$A$3:$A$102,'Current Working'!$A$18:$A$32,Expenses!Q$3:Q$102)</f>
        <v>0</v>
      </c>
      <c r="R32" s="42">
        <f>SUMIF(Expenses!$A$3:$A$102,'Current Working'!$A$18:$A$32,Expenses!R$3:R$102)</f>
        <v>0</v>
      </c>
      <c r="S32" s="42">
        <f>SUMIF(Expenses!$A$3:$A$102,'Current Working'!$A$18:$A$32,Expenses!S$3:S$102)</f>
        <v>0</v>
      </c>
      <c r="T32" s="42">
        <f>SUMIF(Expenses!$A$3:$A$102,'Current Working'!$A$18:$A$32,Expenses!T$3:T$102)</f>
        <v>0</v>
      </c>
      <c r="U32" s="42">
        <f>SUMIF(Expenses!$A$3:$A$102,'Current Working'!$A$18:$A$32,Expenses!U$3:U$102)</f>
        <v>0</v>
      </c>
      <c r="V32" s="42">
        <f>SUMIF(Expenses!$A$3:$A$102,'Current Working'!$A$18:$A$32,Expenses!V$3:V$102)</f>
        <v>0</v>
      </c>
      <c r="W32" s="42">
        <f>SUMIF(Expenses!$A$3:$A$102,'Current Working'!$A$18:$A$32,Expenses!W$3:W$102)</f>
        <v>0</v>
      </c>
      <c r="X32" s="46">
        <f>+W32-Q32</f>
        <v>0</v>
      </c>
      <c r="Y32" s="72" t="str">
        <f>IFERROR(X32/L32,"-")</f>
        <v>-</v>
      </c>
      <c r="Z32" s="41"/>
      <c r="AA32" s="41"/>
      <c r="AB32" s="42">
        <f>SUMIF(Expenses!$A$3:$A$102,'Current Working'!$A$18:$A$32,Expenses!Z$3:Z$102)</f>
        <v>0</v>
      </c>
      <c r="AC32" s="42">
        <f>SUMIF(Expenses!$A$3:$A$102,'Current Working'!$A$18:$A$32,Expenses!AA$3:AA$102)</f>
        <v>0</v>
      </c>
      <c r="AD32" s="42">
        <f>SUMIF(Expenses!$A$3:$A$102,'Current Working'!$A$18:$A$32,Expenses!AB$3:AB$102)</f>
        <v>0</v>
      </c>
      <c r="AE32" s="42">
        <f>SUMIF(Expenses!$A$3:$A$102,'Current Working'!$A$18:$A$32,Expenses!AC$3:AC$102)</f>
        <v>0</v>
      </c>
      <c r="AF32" s="42">
        <f>SUMIF(Expenses!$A$3:$A$102,'Current Working'!$A$18:$A$32,Expenses!AD$3:AD$102)</f>
        <v>0</v>
      </c>
      <c r="AG32" s="42">
        <f>SUMIF(Expenses!$A$3:$A$102,'Current Working'!$A$18:$A$32,Expenses!AE$3:AE$102)</f>
        <v>0</v>
      </c>
      <c r="AH32" s="42">
        <f>SUMIF(Expenses!$A$3:$A$102,'Current Working'!$A$18:$A$32,Expenses!AF$3:AF$102)</f>
        <v>0</v>
      </c>
      <c r="AI32" s="46">
        <f>+AH32-AC32</f>
        <v>0</v>
      </c>
      <c r="AJ32" s="47" t="str">
        <f>IFERROR(AI32/AC32,"-")</f>
        <v>-</v>
      </c>
      <c r="AK32" s="48"/>
      <c r="AL32" s="49"/>
      <c r="AM32" s="42">
        <f>SUMIF(Expenses!$A$3:$A$102,'Current Working'!$A$18:$A$32,Expenses!AI$3:AI$102)</f>
        <v>0</v>
      </c>
      <c r="AN32" s="42">
        <f>SUMIF(Expenses!$A$3:$A$102,'Current Working'!$A$18:$A$32,Expenses!AJ$3:AJ$102)</f>
        <v>0</v>
      </c>
      <c r="AO32" s="42">
        <f>SUMIF(Expenses!$A$3:$A$102,'Current Working'!$A$18:$A$32,Expenses!AK$3:AK$102)</f>
        <v>0</v>
      </c>
      <c r="AP32" s="42">
        <f>SUMIF(Expenses!$A$3:$A$102,'Current Working'!$A$18:$A$32,Expenses!AL$3:AL$102)</f>
        <v>0</v>
      </c>
      <c r="AQ32" s="42">
        <f>SUMIF(Expenses!$A$3:$A$102,'Current Working'!$A$18:$A$32,Expenses!AM$3:AM$102)</f>
        <v>0</v>
      </c>
      <c r="AR32" s="42">
        <f>SUMIF(Expenses!$A$3:$A$102,'Current Working'!$A$18:$A$32,Expenses!AN$3:AN$102)</f>
        <v>0</v>
      </c>
      <c r="AS32" s="42">
        <f>SUMIF(Expenses!$A$3:$A$102,'Current Working'!$A$18:$A$32,Expenses!AO$3:AO$102)</f>
        <v>0</v>
      </c>
      <c r="AT32" s="42">
        <f>SUMIF(Expenses!$A$3:$A$102,'Current Working'!$A$18:$A$32,Expenses!AP$3:AP$102)</f>
        <v>0</v>
      </c>
      <c r="AU32" s="46">
        <f t="shared" si="11"/>
        <v>0</v>
      </c>
      <c r="AV32" s="47" t="str">
        <f t="shared" si="13"/>
        <v>-</v>
      </c>
      <c r="AW32" s="70"/>
      <c r="AY32" s="42">
        <f>SUMIF(Expenses!$A$3:$A$102,'Current Working'!$A$18:$A$23,Expenses!AS$3:AS$102)</f>
        <v>0</v>
      </c>
      <c r="AZ32" s="46">
        <f>+AY32-AT32</f>
        <v>0</v>
      </c>
      <c r="BA32" s="47" t="str">
        <f>IFERROR(AZ32/AT32,"-")</f>
        <v>-</v>
      </c>
      <c r="BB32" s="42">
        <f>SUMIF(Expenses!$A$3:$A$102,'Current Working'!$A$18:$A$23,Expenses!AT$3:AT$102)</f>
        <v>0</v>
      </c>
      <c r="BC32" s="42">
        <f>SUMIF(Expenses!$A$3:$A$102,'Current Working'!$A$18:$A$23,Expenses!AU$3:AU$102)</f>
        <v>0</v>
      </c>
      <c r="BD32" s="42">
        <f>SUMIF(Expenses!$A$3:$A$102,'Current Working'!$A$18:$A$23,Expenses!AV$3:AV$102)</f>
        <v>0</v>
      </c>
      <c r="BE32" s="42">
        <f>SUMIF(Expenses!$A$3:$A$102,'Current Working'!$A$18:$A$23,Expenses!AW$3:AW$102)</f>
        <v>0</v>
      </c>
      <c r="BF32" s="42">
        <f>SUMIF(Expenses!$A$3:$A$102,'Current Working'!$A$18:$A$23,Expenses!AX$3:AX$102)</f>
        <v>0</v>
      </c>
      <c r="BG32" s="42">
        <f>SUMIF(Expenses!$A$3:$A$102,'Current Working'!$A$18:$A$23,Expenses!AY$3:AY$102)</f>
        <v>0</v>
      </c>
      <c r="BH32" s="46">
        <f>+BG32-BB32</f>
        <v>0</v>
      </c>
      <c r="BI32" s="47" t="str">
        <f>IFERROR(BH32/BB32,"-")</f>
        <v>-</v>
      </c>
      <c r="BJ32" s="70"/>
    </row>
    <row r="33" spans="1:62" s="208" customFormat="1" x14ac:dyDescent="0.25">
      <c r="A33" s="199"/>
      <c r="B33" s="200"/>
      <c r="C33" s="194" t="s">
        <v>269</v>
      </c>
      <c r="D33" s="201"/>
      <c r="E33" s="202"/>
      <c r="F33" s="203">
        <f t="shared" ref="F33:L33" si="14">SUM(F27:F32)</f>
        <v>3088945</v>
      </c>
      <c r="G33" s="204">
        <f t="shared" si="14"/>
        <v>3103172</v>
      </c>
      <c r="H33" s="204">
        <f t="shared" si="14"/>
        <v>0</v>
      </c>
      <c r="I33" s="204">
        <f t="shared" si="14"/>
        <v>0</v>
      </c>
      <c r="J33" s="204">
        <f t="shared" si="14"/>
        <v>0</v>
      </c>
      <c r="K33" s="204">
        <f t="shared" si="14"/>
        <v>2690448.93</v>
      </c>
      <c r="L33" s="204">
        <f t="shared" si="14"/>
        <v>2690448.93</v>
      </c>
      <c r="M33" s="205">
        <f>L33-G33</f>
        <v>-412723.06999999983</v>
      </c>
      <c r="N33" s="206">
        <f>IFERROR(M33/G33,"-")</f>
        <v>-0.13300038476758613</v>
      </c>
      <c r="O33" s="207"/>
      <c r="Q33" s="204">
        <f t="shared" ref="Q33:X33" si="15">SUM(Q27:Q32)</f>
        <v>3019110</v>
      </c>
      <c r="R33" s="204">
        <f t="shared" si="15"/>
        <v>3016162</v>
      </c>
      <c r="S33" s="204">
        <f t="shared" si="15"/>
        <v>0</v>
      </c>
      <c r="T33" s="204">
        <f t="shared" si="15"/>
        <v>0</v>
      </c>
      <c r="U33" s="204">
        <f t="shared" si="15"/>
        <v>0</v>
      </c>
      <c r="V33" s="204">
        <f t="shared" si="15"/>
        <v>2837242.7199999997</v>
      </c>
      <c r="W33" s="204">
        <f t="shared" si="15"/>
        <v>2837242.7199999997</v>
      </c>
      <c r="X33" s="203">
        <f t="shared" si="15"/>
        <v>-181867.28000000035</v>
      </c>
      <c r="Y33" s="206">
        <f>IFERROR(X33/Q33,"-")</f>
        <v>-6.0238706108754023E-2</v>
      </c>
      <c r="Z33" s="207"/>
      <c r="AA33" s="207"/>
      <c r="AB33" s="203">
        <f t="shared" ref="AB33:AI33" si="16">SUM(AB27:AB32)</f>
        <v>3435660</v>
      </c>
      <c r="AC33" s="204">
        <f t="shared" si="16"/>
        <v>3599568</v>
      </c>
      <c r="AD33" s="204">
        <f t="shared" si="16"/>
        <v>0</v>
      </c>
      <c r="AE33" s="204">
        <f t="shared" si="16"/>
        <v>0</v>
      </c>
      <c r="AF33" s="204">
        <f t="shared" si="16"/>
        <v>0</v>
      </c>
      <c r="AG33" s="204">
        <f t="shared" si="16"/>
        <v>4154231.2300000004</v>
      </c>
      <c r="AH33" s="204">
        <f t="shared" si="16"/>
        <v>4154231.2300000004</v>
      </c>
      <c r="AI33" s="204">
        <f t="shared" si="16"/>
        <v>554663.23000000056</v>
      </c>
      <c r="AJ33" s="206">
        <f>IFERROR(AI33/AC33,"-")</f>
        <v>0.15409161043769712</v>
      </c>
      <c r="AK33" s="209"/>
      <c r="AL33" s="210"/>
      <c r="AM33" s="203">
        <f t="shared" ref="AM33:AO33" si="17">SUM(AM27:AM32)</f>
        <v>3499007</v>
      </c>
      <c r="AN33" s="204">
        <f t="shared" si="17"/>
        <v>3499007</v>
      </c>
      <c r="AO33" s="204">
        <f t="shared" si="17"/>
        <v>0</v>
      </c>
      <c r="AP33" s="204">
        <f t="shared" ref="AP33:AU33" si="18">SUM(AP27:AP32)</f>
        <v>938103.19000000006</v>
      </c>
      <c r="AQ33" s="204">
        <f t="shared" si="18"/>
        <v>0</v>
      </c>
      <c r="AR33" s="204">
        <f t="shared" si="18"/>
        <v>0</v>
      </c>
      <c r="AS33" s="204">
        <f t="shared" si="18"/>
        <v>0</v>
      </c>
      <c r="AT33" s="204">
        <f t="shared" si="18"/>
        <v>0</v>
      </c>
      <c r="AU33" s="204">
        <f t="shared" si="18"/>
        <v>-3499007</v>
      </c>
      <c r="AV33" s="206">
        <f t="shared" si="13"/>
        <v>-1</v>
      </c>
      <c r="AW33" s="209"/>
      <c r="AY33" s="203">
        <f>SUM(AY27:AY32)</f>
        <v>0</v>
      </c>
      <c r="AZ33" s="204">
        <f>SUM(AZ27:AZ32)</f>
        <v>0</v>
      </c>
      <c r="BA33" s="206" t="str">
        <f>IFERROR(AZ33/AT33,"-")</f>
        <v>-</v>
      </c>
      <c r="BB33" s="204">
        <f t="shared" ref="BB33:BH33" si="19">SUM(BB27:BB32)</f>
        <v>0</v>
      </c>
      <c r="BC33" s="204">
        <f t="shared" si="19"/>
        <v>0</v>
      </c>
      <c r="BD33" s="204">
        <f t="shared" si="19"/>
        <v>0</v>
      </c>
      <c r="BE33" s="204">
        <f t="shared" si="19"/>
        <v>0</v>
      </c>
      <c r="BF33" s="204">
        <f t="shared" si="19"/>
        <v>0</v>
      </c>
      <c r="BG33" s="204">
        <f t="shared" si="19"/>
        <v>0</v>
      </c>
      <c r="BH33" s="204">
        <f t="shared" si="19"/>
        <v>0</v>
      </c>
      <c r="BI33" s="206" t="str">
        <f>IFERROR(BH33/BB33,"-")</f>
        <v>-</v>
      </c>
      <c r="BJ33" s="209"/>
    </row>
    <row r="34" spans="1:62" s="67" customFormat="1" x14ac:dyDescent="0.25">
      <c r="A34" s="65"/>
      <c r="B34" s="73"/>
      <c r="C34" s="194"/>
      <c r="D34" s="75"/>
      <c r="E34" s="62"/>
      <c r="F34" s="181"/>
      <c r="G34" s="121"/>
      <c r="H34" s="121"/>
      <c r="I34" s="121"/>
      <c r="J34" s="121"/>
      <c r="K34" s="121"/>
      <c r="L34" s="121"/>
      <c r="M34" s="195"/>
      <c r="N34" s="47"/>
      <c r="O34" s="41"/>
      <c r="Q34" s="121"/>
      <c r="R34" s="121"/>
      <c r="S34" s="121"/>
      <c r="T34" s="121"/>
      <c r="U34" s="121"/>
      <c r="V34" s="121"/>
      <c r="W34" s="121"/>
      <c r="X34" s="181"/>
      <c r="Y34" s="47"/>
      <c r="Z34" s="41"/>
      <c r="AA34" s="41"/>
      <c r="AB34" s="181"/>
      <c r="AC34" s="121"/>
      <c r="AD34" s="121"/>
      <c r="AE34" s="121"/>
      <c r="AF34" s="121"/>
      <c r="AG34" s="121"/>
      <c r="AH34" s="121"/>
      <c r="AI34" s="121"/>
      <c r="AJ34" s="47"/>
      <c r="AK34" s="68"/>
      <c r="AL34" s="78"/>
      <c r="AM34" s="181"/>
      <c r="AN34" s="121"/>
      <c r="AO34" s="121"/>
      <c r="AP34" s="121"/>
      <c r="AQ34" s="121"/>
      <c r="AR34" s="121"/>
      <c r="AS34" s="121"/>
      <c r="AT34" s="121"/>
      <c r="AU34" s="121"/>
      <c r="AV34" s="47"/>
      <c r="AW34" s="68"/>
      <c r="AY34" s="181"/>
      <c r="AZ34" s="121"/>
      <c r="BA34" s="47"/>
      <c r="BB34" s="121"/>
      <c r="BC34" s="121"/>
      <c r="BD34" s="121"/>
      <c r="BE34" s="121"/>
      <c r="BF34" s="121"/>
      <c r="BG34" s="121"/>
      <c r="BH34" s="121"/>
      <c r="BI34" s="47"/>
      <c r="BJ34" s="68"/>
    </row>
    <row r="35" spans="1:62" s="67" customFormat="1" x14ac:dyDescent="0.25">
      <c r="A35" s="65"/>
      <c r="B35" s="196"/>
      <c r="C35" s="74" t="s">
        <v>31</v>
      </c>
      <c r="D35" s="197"/>
      <c r="E35" s="196"/>
      <c r="F35" s="121">
        <f t="shared" ref="F35:K35" si="20">F33+F24</f>
        <v>6101900</v>
      </c>
      <c r="G35" s="121">
        <f t="shared" si="20"/>
        <v>6116127</v>
      </c>
      <c r="H35" s="121">
        <f t="shared" si="20"/>
        <v>0</v>
      </c>
      <c r="I35" s="121">
        <f t="shared" si="20"/>
        <v>0</v>
      </c>
      <c r="J35" s="121">
        <f t="shared" si="20"/>
        <v>0</v>
      </c>
      <c r="K35" s="121">
        <f t="shared" si="20"/>
        <v>5432851.1500000004</v>
      </c>
      <c r="L35" s="121">
        <f>L33+L24</f>
        <v>5432851.1500000004</v>
      </c>
      <c r="M35" s="121">
        <f>M33+M24</f>
        <v>-683275.85000000009</v>
      </c>
      <c r="N35" s="47"/>
      <c r="O35" s="198"/>
      <c r="Q35" s="121">
        <f>Q33+Q24</f>
        <v>6030224</v>
      </c>
      <c r="R35" s="121">
        <f t="shared" ref="R35:X35" si="21">R33+R24</f>
        <v>6027276</v>
      </c>
      <c r="S35" s="121">
        <f t="shared" si="21"/>
        <v>0</v>
      </c>
      <c r="T35" s="121">
        <f t="shared" si="21"/>
        <v>0</v>
      </c>
      <c r="U35" s="121">
        <f t="shared" si="21"/>
        <v>0</v>
      </c>
      <c r="V35" s="121">
        <f t="shared" si="21"/>
        <v>5553365.0200000005</v>
      </c>
      <c r="W35" s="121">
        <f t="shared" si="21"/>
        <v>5553365.0200000005</v>
      </c>
      <c r="X35" s="121">
        <f t="shared" si="21"/>
        <v>-476858.97999999963</v>
      </c>
      <c r="Y35" s="47"/>
      <c r="Z35" s="198"/>
      <c r="AA35" s="198"/>
      <c r="AB35" s="121">
        <f t="shared" ref="AB35:AI35" si="22">AB33+AB24</f>
        <v>7049990</v>
      </c>
      <c r="AC35" s="121">
        <f t="shared" si="22"/>
        <v>7214588</v>
      </c>
      <c r="AD35" s="121">
        <f t="shared" si="22"/>
        <v>0</v>
      </c>
      <c r="AE35" s="121">
        <f t="shared" si="22"/>
        <v>0</v>
      </c>
      <c r="AF35" s="121">
        <f t="shared" si="22"/>
        <v>0</v>
      </c>
      <c r="AG35" s="121">
        <f t="shared" si="22"/>
        <v>8081864.6900000013</v>
      </c>
      <c r="AH35" s="121">
        <f t="shared" si="22"/>
        <v>8081864.6900000013</v>
      </c>
      <c r="AI35" s="121">
        <f t="shared" si="22"/>
        <v>867276.69000000088</v>
      </c>
      <c r="AJ35" s="47"/>
      <c r="AK35" s="68"/>
      <c r="AL35" s="78"/>
      <c r="AM35" s="121">
        <f t="shared" ref="AM35:AU35" si="23">AM33+AM24</f>
        <v>7184971</v>
      </c>
      <c r="AN35" s="121">
        <f t="shared" si="23"/>
        <v>7184971</v>
      </c>
      <c r="AO35" s="121">
        <f t="shared" si="23"/>
        <v>0</v>
      </c>
      <c r="AP35" s="121">
        <f t="shared" si="23"/>
        <v>1900064.1600000001</v>
      </c>
      <c r="AQ35" s="121">
        <f t="shared" si="23"/>
        <v>0</v>
      </c>
      <c r="AR35" s="121">
        <f t="shared" si="23"/>
        <v>0</v>
      </c>
      <c r="AS35" s="121">
        <f t="shared" si="23"/>
        <v>0</v>
      </c>
      <c r="AT35" s="121">
        <f t="shared" si="23"/>
        <v>0</v>
      </c>
      <c r="AU35" s="121">
        <f t="shared" si="23"/>
        <v>-7184971</v>
      </c>
      <c r="AV35" s="47"/>
      <c r="AW35" s="68"/>
      <c r="AY35" s="181"/>
      <c r="AZ35" s="121"/>
      <c r="BA35" s="47"/>
      <c r="BB35" s="121"/>
      <c r="BC35" s="121"/>
      <c r="BD35" s="121"/>
      <c r="BE35" s="121"/>
      <c r="BF35" s="121"/>
      <c r="BG35" s="121"/>
      <c r="BH35" s="121"/>
      <c r="BI35" s="47"/>
      <c r="BJ35" s="68"/>
    </row>
    <row r="36" spans="1:62" s="67" customFormat="1" x14ac:dyDescent="0.25">
      <c r="A36" s="65"/>
      <c r="B36" s="73"/>
      <c r="C36" s="74"/>
      <c r="D36" s="75"/>
      <c r="E36" s="62"/>
      <c r="F36" s="121"/>
      <c r="G36" s="121"/>
      <c r="H36" s="121"/>
      <c r="I36" s="121"/>
      <c r="J36" s="121"/>
      <c r="K36" s="121"/>
      <c r="L36" s="121"/>
      <c r="M36" s="121"/>
      <c r="N36" s="47"/>
      <c r="O36" s="41"/>
      <c r="Q36" s="121"/>
      <c r="R36" s="121"/>
      <c r="S36" s="121"/>
      <c r="T36" s="121"/>
      <c r="U36" s="121"/>
      <c r="V36" s="121"/>
      <c r="W36" s="121"/>
      <c r="X36" s="121"/>
      <c r="Y36" s="47"/>
      <c r="Z36" s="41"/>
      <c r="AA36" s="41"/>
      <c r="AB36" s="121"/>
      <c r="AC36" s="121"/>
      <c r="AD36" s="121"/>
      <c r="AE36" s="121"/>
      <c r="AF36" s="121"/>
      <c r="AG36" s="121"/>
      <c r="AH36" s="121"/>
      <c r="AI36" s="121"/>
      <c r="AJ36" s="47"/>
      <c r="AK36" s="68"/>
      <c r="AL36" s="78"/>
      <c r="AM36" s="121"/>
      <c r="AN36" s="121"/>
      <c r="AO36" s="121"/>
      <c r="AP36" s="121"/>
      <c r="AQ36" s="121"/>
      <c r="AR36" s="121"/>
      <c r="AS36" s="121"/>
      <c r="AT36" s="121"/>
      <c r="AU36" s="121"/>
      <c r="AV36" s="47"/>
      <c r="AW36" s="68"/>
      <c r="AY36" s="181"/>
      <c r="AZ36" s="121"/>
      <c r="BA36" s="47"/>
      <c r="BB36" s="121"/>
      <c r="BC36" s="121"/>
      <c r="BD36" s="121"/>
      <c r="BE36" s="121"/>
      <c r="BF36" s="121"/>
      <c r="BG36" s="121"/>
      <c r="BH36" s="121"/>
      <c r="BI36" s="47"/>
      <c r="BJ36" s="68"/>
    </row>
    <row r="37" spans="1:62" s="67" customFormat="1" ht="15" customHeight="1" x14ac:dyDescent="0.25">
      <c r="A37" s="65"/>
      <c r="B37" s="74" t="s">
        <v>32</v>
      </c>
      <c r="C37" s="74"/>
      <c r="D37" s="75"/>
      <c r="E37" s="62"/>
      <c r="F37" s="64"/>
      <c r="G37" s="62"/>
      <c r="H37" s="62"/>
      <c r="I37" s="62"/>
      <c r="J37" s="62"/>
      <c r="K37" s="62"/>
      <c r="L37" s="62"/>
      <c r="M37" s="62"/>
      <c r="N37" s="63"/>
      <c r="O37" s="41"/>
      <c r="Q37" s="62"/>
      <c r="R37" s="62"/>
      <c r="S37" s="62"/>
      <c r="T37" s="62"/>
      <c r="U37" s="62"/>
      <c r="V37" s="62"/>
      <c r="W37" s="62"/>
      <c r="X37" s="62"/>
      <c r="Y37" s="63"/>
      <c r="Z37" s="41"/>
      <c r="AA37" s="41"/>
      <c r="AB37" s="64"/>
      <c r="AC37" s="62"/>
      <c r="AD37" s="62"/>
      <c r="AE37" s="62"/>
      <c r="AF37" s="62"/>
      <c r="AG37" s="62"/>
      <c r="AH37" s="62"/>
      <c r="AI37" s="62"/>
      <c r="AJ37" s="63"/>
      <c r="AK37" s="68"/>
      <c r="AL37" s="78"/>
      <c r="AM37" s="64"/>
      <c r="AN37" s="62"/>
      <c r="AO37" s="62"/>
      <c r="AP37" s="62"/>
      <c r="AQ37" s="62"/>
      <c r="AR37" s="62"/>
      <c r="AS37" s="62"/>
      <c r="AT37" s="62"/>
      <c r="AU37" s="62"/>
      <c r="AV37" s="63"/>
      <c r="AW37" s="68"/>
      <c r="AY37" s="64"/>
      <c r="AZ37" s="62"/>
      <c r="BA37" s="63"/>
      <c r="BB37" s="62"/>
      <c r="BC37" s="62"/>
      <c r="BD37" s="62"/>
      <c r="BE37" s="62"/>
      <c r="BF37" s="62"/>
      <c r="BG37" s="62"/>
      <c r="BH37" s="62"/>
      <c r="BI37" s="63"/>
      <c r="BJ37" s="68"/>
    </row>
    <row r="38" spans="1:62" s="67" customFormat="1" ht="15" customHeight="1" x14ac:dyDescent="0.25">
      <c r="A38" s="65">
        <v>10</v>
      </c>
      <c r="B38" s="39"/>
      <c r="C38" s="39"/>
      <c r="D38" s="40" t="s">
        <v>132</v>
      </c>
      <c r="E38" s="62"/>
      <c r="F38" s="42">
        <f>SUMIF(Revenues!$A$3:$A$11,'Current Working'!$A$38:$A$39,Revenues!H$3:H$11)</f>
        <v>0</v>
      </c>
      <c r="G38" s="42">
        <f>SUMIF(Revenues!$A$3:$A$11,'Current Working'!$A$38:$A$39,Revenues!I$3:I$11)</f>
        <v>0</v>
      </c>
      <c r="H38" s="42">
        <f>SUMIF(Revenues!$A$3:$A$11,'Current Working'!$A$38:$A$39,Revenues!J$3:J$11)</f>
        <v>0</v>
      </c>
      <c r="I38" s="42">
        <f>SUMIF(Revenues!$A$3:$A$11,'Current Working'!$A$38:$A$39,Revenues!K$3:K$11)</f>
        <v>0</v>
      </c>
      <c r="J38" s="42">
        <f>SUMIF(Revenues!$A$3:$A$11,'Current Working'!$A$38:$A$39,Revenues!L$3:L$11)</f>
        <v>0</v>
      </c>
      <c r="K38" s="42">
        <f>SUMIF(Revenues!$A$3:$A$11,'Current Working'!$A$38:$A$39,Revenues!M$3:M$11)</f>
        <v>0</v>
      </c>
      <c r="L38" s="42">
        <f>SUMIF(Revenues!$A$3:$A$11,'Current Working'!$A$38:$A$39,Revenues!N$3:N$11)</f>
        <v>0</v>
      </c>
      <c r="M38" s="46">
        <f>L38-G38</f>
        <v>0</v>
      </c>
      <c r="N38" s="47" t="str">
        <f>IFERROR(M38/G38,"-")</f>
        <v>-</v>
      </c>
      <c r="O38" s="41"/>
      <c r="Q38" s="42">
        <f>SUMIF(Revenues!$A$3:$A$11,'Current Working'!$A$38:$A$39,Revenues!Q$3:Q$11)</f>
        <v>0</v>
      </c>
      <c r="R38" s="42">
        <f>SUMIF(Revenues!$A$3:$A$11,'Current Working'!$A$38:$A$39,Revenues!R$3:R$11)</f>
        <v>0</v>
      </c>
      <c r="S38" s="42">
        <f>SUMIF(Revenues!$A$3:$A$11,'Current Working'!$A$38:$A$39,Revenues!S$3:S$11)</f>
        <v>0</v>
      </c>
      <c r="T38" s="42">
        <f>SUMIF(Revenues!$A$3:$A$11,'Current Working'!$A$38:$A$39,Revenues!T$3:T$11)</f>
        <v>0</v>
      </c>
      <c r="U38" s="42">
        <f>SUMIF(Revenues!$A$3:$A$11,'Current Working'!$A$38:$A$39,Revenues!U$3:U$11)</f>
        <v>0</v>
      </c>
      <c r="V38" s="42">
        <f>SUMIF(Revenues!$A$3:$A$11,'Current Working'!$A$38:$A$39,Revenues!V$3:V$11)</f>
        <v>0</v>
      </c>
      <c r="W38" s="42">
        <f>SUMIF(Revenues!$A$3:$A$11,'Current Working'!$A$38:$A$39,Revenues!W$3:W$11)</f>
        <v>0</v>
      </c>
      <c r="X38" s="46">
        <f>Q38-M38</f>
        <v>0</v>
      </c>
      <c r="Y38" s="47" t="str">
        <f>IFERROR(X38/L38,"-")</f>
        <v>-</v>
      </c>
      <c r="Z38" s="41"/>
      <c r="AA38" s="41"/>
      <c r="AB38" s="42">
        <f>SUMIF(Revenues!$A$3:$A$11,'Current Working'!$A$38,Revenues!Z$3:Z$11)</f>
        <v>0</v>
      </c>
      <c r="AC38" s="42">
        <f>SUMIF(Revenues!$A$3:$A$11,'Current Working'!$A$38,Revenues!AA$3:AA$11)</f>
        <v>0</v>
      </c>
      <c r="AD38" s="42">
        <f>SUMIF(Revenues!$A$3:$A$11,'Current Working'!$A$38,Revenues!AB$3:AB$11)</f>
        <v>0</v>
      </c>
      <c r="AE38" s="42">
        <f>SUMIF(Revenues!$A$3:$A$11,'Current Working'!$A$38,Revenues!AC$3:AC$11)</f>
        <v>0</v>
      </c>
      <c r="AF38" s="42">
        <f>SUMIF(Revenues!$A$3:$A$11,'Current Working'!$A$38,Revenues!AD$3:AD$11)</f>
        <v>0</v>
      </c>
      <c r="AG38" s="42">
        <f>SUMIF(Revenues!$A$3:$A$11,'Current Working'!$A$38,Revenues!AE$3:AE$11)</f>
        <v>0</v>
      </c>
      <c r="AH38" s="42">
        <f>SUMIF(Revenues!$A$3:$A$11,'Current Working'!$A$38,Revenues!AF$3:AF$11)</f>
        <v>0</v>
      </c>
      <c r="AI38" s="46"/>
      <c r="AJ38" s="47"/>
      <c r="AK38" s="68"/>
      <c r="AL38" s="78"/>
      <c r="AM38" s="42">
        <f>SUMIF(Revenues!$A$3:$A$11,'Current Working'!$A$38,Revenues!AI$3:AI$11)</f>
        <v>0</v>
      </c>
      <c r="AN38" s="42">
        <f>SUMIF(Revenues!$A$3:$A$11,'Current Working'!$A$38,Revenues!AJ$3:AJ$11)</f>
        <v>0</v>
      </c>
      <c r="AO38" s="42"/>
      <c r="AP38" s="42">
        <f>SUMIF(Revenues!$A$3:$A$11,'Current Working'!$A$38,Revenues!AL$3:AL$11)</f>
        <v>0</v>
      </c>
      <c r="AQ38" s="42">
        <f>SUMIF(Revenues!$A$3:$A$11,'Current Working'!$A$38,Revenues!AM$3:AM$11)</f>
        <v>0</v>
      </c>
      <c r="AR38" s="42">
        <f>SUMIF(Revenues!$A$3:$A$11,'Current Working'!$A$38,Revenues!AN$3:AN$11)</f>
        <v>0</v>
      </c>
      <c r="AS38" s="42">
        <f>SUMIF(Revenues!$A$3:$A$11,'Current Working'!$A$38,Revenues!AO$3:AO$11)</f>
        <v>0</v>
      </c>
      <c r="AT38" s="42">
        <f>SUMIF(Revenues!$A$3:$A$11,'Current Working'!$A$38,Revenues!AP$3:AP$11)</f>
        <v>0</v>
      </c>
      <c r="AU38" s="46">
        <f>AK38-AH38</f>
        <v>0</v>
      </c>
      <c r="AV38" s="47" t="str">
        <f>IFERROR(AU38/AF38,"-")</f>
        <v>-</v>
      </c>
      <c r="AW38" s="68"/>
      <c r="AY38" s="42">
        <f>SUMIF(Revenues!$A$3:$A$11,'Current Working'!$A$38,Revenues!AS$3:AS$11)</f>
        <v>0</v>
      </c>
      <c r="AZ38" s="46">
        <f>+AY38-AT38</f>
        <v>0</v>
      </c>
      <c r="BA38" s="47" t="str">
        <f>IFERROR(AZ38/AM38,"-")</f>
        <v>-</v>
      </c>
      <c r="BB38" s="42">
        <f>SUMIF(Revenues!$A$3:$A$11,'Current Working'!$A$38,Revenues!AT$3:AT$11)</f>
        <v>0</v>
      </c>
      <c r="BC38" s="42">
        <f>SUMIF(Revenues!$A$3:$A$11,'Current Working'!$A$38,Revenues!AU$3:AU$11)</f>
        <v>0</v>
      </c>
      <c r="BD38" s="42">
        <f>SUMIF(Revenues!$A$3:$A$11,'Current Working'!$A$38,Revenues!AV$3:AV$11)</f>
        <v>0</v>
      </c>
      <c r="BE38" s="42">
        <f>SUMIF(Revenues!$A$3:$A$11,'Current Working'!$A$38,Revenues!AW$3:AW$11)</f>
        <v>0</v>
      </c>
      <c r="BF38" s="42">
        <f>SUMIF(Revenues!$A$3:$A$11,'Current Working'!$A$38,Revenues!AX$3:AX$11)</f>
        <v>0</v>
      </c>
      <c r="BG38" s="42">
        <f>SUMIF(Revenues!$A$3:$A$11,'Current Working'!$A$38,Revenues!AY$3:AY$11)</f>
        <v>0</v>
      </c>
      <c r="BH38" s="46">
        <f>AW38-AT38</f>
        <v>0</v>
      </c>
      <c r="BI38" s="47" t="str">
        <f>IFERROR(BH38/AR38,"-")</f>
        <v>-</v>
      </c>
      <c r="BJ38" s="68"/>
    </row>
    <row r="39" spans="1:62" s="67" customFormat="1" ht="15" customHeight="1" x14ac:dyDescent="0.25">
      <c r="A39" s="65">
        <v>12</v>
      </c>
      <c r="B39" s="39"/>
      <c r="C39" s="39"/>
      <c r="D39" s="40" t="s">
        <v>133</v>
      </c>
      <c r="E39" s="62"/>
      <c r="F39" s="42">
        <f>SUMIF(Revenues!$A$3:$A$11,'Current Working'!$A$38:$A$39,Revenues!H$3:H$11)</f>
        <v>0</v>
      </c>
      <c r="G39" s="42">
        <f>SUMIF(Revenues!$A$3:$A$11,'Current Working'!$A$38:$A$39,Revenues!I$3:I$11)</f>
        <v>0</v>
      </c>
      <c r="H39" s="42">
        <f>SUMIF(Revenues!$A$3:$A$11,'Current Working'!$A$38:$A$39,Revenues!J$3:J$11)</f>
        <v>0</v>
      </c>
      <c r="I39" s="42">
        <f>SUMIF(Revenues!$A$3:$A$11,'Current Working'!$A$38:$A$39,Revenues!K$3:K$11)</f>
        <v>0</v>
      </c>
      <c r="J39" s="42">
        <f>SUMIF(Revenues!$A$3:$A$11,'Current Working'!$A$38:$A$39,Revenues!L$3:L$11)</f>
        <v>0</v>
      </c>
      <c r="K39" s="42">
        <f>SUMIF(Revenues!$A$3:$A$11,'Current Working'!$A$38:$A$39,Revenues!M$3:M$11)</f>
        <v>0</v>
      </c>
      <c r="L39" s="42">
        <f>SUMIF(Revenues!$A$3:$A$11,'Current Working'!$A$38:$A$39,Revenues!N$3:N$11)</f>
        <v>0</v>
      </c>
      <c r="M39" s="46"/>
      <c r="N39" s="47"/>
      <c r="O39" s="41"/>
      <c r="Q39" s="42">
        <f>SUMIF(Revenues!$A$3:$A$11,'Current Working'!$A$38:$A$39,Revenues!Q$3:Q$11)</f>
        <v>0</v>
      </c>
      <c r="R39" s="42">
        <f>SUMIF(Revenues!$A$3:$A$11,'Current Working'!$A$38:$A$39,Revenues!R$3:R$11)</f>
        <v>0</v>
      </c>
      <c r="S39" s="42">
        <f>SUMIF(Revenues!$A$3:$A$11,'Current Working'!$A$38:$A$39,Revenues!S$3:S$11)</f>
        <v>0</v>
      </c>
      <c r="T39" s="42">
        <f>SUMIF(Revenues!$A$3:$A$11,'Current Working'!$A$38:$A$39,Revenues!T$3:T$11)</f>
        <v>0</v>
      </c>
      <c r="U39" s="42">
        <f>SUMIF(Revenues!$A$3:$A$11,'Current Working'!$A$38:$A$39,Revenues!U$3:U$11)</f>
        <v>0</v>
      </c>
      <c r="V39" s="42">
        <f>SUMIF(Revenues!$A$3:$A$11,'Current Working'!$A$38:$A$39,Revenues!V$3:V$11)</f>
        <v>0</v>
      </c>
      <c r="W39" s="42">
        <f>SUMIF(Revenues!$A$3:$A$11,'Current Working'!$A$38:$A$39,Revenues!W$3:W$11)</f>
        <v>0</v>
      </c>
      <c r="X39" s="46"/>
      <c r="Y39" s="47"/>
      <c r="Z39" s="41"/>
      <c r="AA39" s="41"/>
      <c r="AB39" s="42"/>
      <c r="AC39" s="42"/>
      <c r="AD39" s="42"/>
      <c r="AE39" s="42"/>
      <c r="AF39" s="42"/>
      <c r="AG39" s="42"/>
      <c r="AH39" s="42"/>
      <c r="AI39" s="46"/>
      <c r="AJ39" s="47"/>
      <c r="AK39" s="68"/>
      <c r="AL39" s="78"/>
      <c r="AM39" s="42"/>
      <c r="AN39" s="42"/>
      <c r="AO39" s="42"/>
      <c r="AP39" s="42"/>
      <c r="AQ39" s="42"/>
      <c r="AR39" s="42"/>
      <c r="AS39" s="42"/>
      <c r="AT39" s="42"/>
      <c r="AU39" s="46"/>
      <c r="AV39" s="47"/>
      <c r="AW39" s="68"/>
      <c r="AY39" s="42"/>
      <c r="AZ39" s="46"/>
      <c r="BA39" s="47"/>
      <c r="BB39" s="42"/>
      <c r="BC39" s="42"/>
      <c r="BD39" s="42"/>
      <c r="BE39" s="42"/>
      <c r="BF39" s="42"/>
      <c r="BG39" s="42"/>
      <c r="BH39" s="46"/>
      <c r="BI39" s="47"/>
      <c r="BJ39" s="68"/>
    </row>
    <row r="40" spans="1:62" s="67" customFormat="1" ht="15" customHeight="1" x14ac:dyDescent="0.25">
      <c r="A40" s="65">
        <v>11</v>
      </c>
      <c r="B40" s="39"/>
      <c r="C40" s="39"/>
      <c r="D40" s="40" t="s">
        <v>33</v>
      </c>
      <c r="E40" s="62"/>
      <c r="F40" s="42">
        <f>SUMIF(Expenses!$A$3:$A$102,'Current Working'!$A$40,Expenses!H$3:H$102)</f>
        <v>0</v>
      </c>
      <c r="G40" s="42">
        <f>SUMIF(Expenses!$A$3:$A$102,'Current Working'!$A$40,Expenses!I$3:I$102)</f>
        <v>0</v>
      </c>
      <c r="H40" s="42">
        <f>SUMIF(Expenses!$A$3:$A$102,'Current Working'!$A$40,Expenses!J$3:J$102)</f>
        <v>0</v>
      </c>
      <c r="I40" s="42">
        <f>SUMIF(Expenses!$A$3:$A$102,'Current Working'!$A$40,Expenses!K$3:K$102)</f>
        <v>0</v>
      </c>
      <c r="J40" s="42">
        <f>SUMIF(Expenses!$A$3:$A$102,'Current Working'!$A$40,Expenses!L$3:L$102)</f>
        <v>0</v>
      </c>
      <c r="K40" s="42">
        <f>SUMIF(Expenses!$A$3:$A$102,'Current Working'!$A$40,Expenses!M$3:M$102)</f>
        <v>0</v>
      </c>
      <c r="L40" s="42">
        <f>-SUMIF(Expenses!$A$3:$A$102,'Current Working'!$A$40,Expenses!N$3:N$102)</f>
        <v>0</v>
      </c>
      <c r="M40" s="46">
        <f>L40-G40</f>
        <v>0</v>
      </c>
      <c r="N40" s="47" t="str">
        <f>IFERROR(M40/G40,"-")</f>
        <v>-</v>
      </c>
      <c r="O40" s="41"/>
      <c r="Q40" s="42">
        <f>-SUMIF(Expenses!$A$3:$A$102,'Current Working'!$A$40,Expenses!Q$3:Q$102)</f>
        <v>0</v>
      </c>
      <c r="R40" s="42">
        <f>-SUMIF(Expenses!$A$3:$A$102,'Current Working'!$A$40,Expenses!R$3:R$102)</f>
        <v>0</v>
      </c>
      <c r="S40" s="42">
        <f>-SUMIF(Expenses!$A$3:$A$102,'Current Working'!$A$40,Expenses!S$3:S$102)</f>
        <v>0</v>
      </c>
      <c r="T40" s="42">
        <f>-SUMIF(Expenses!$A$3:$A$102,'Current Working'!$A$40,Expenses!T$3:T$102)</f>
        <v>0</v>
      </c>
      <c r="U40" s="42">
        <f>-SUMIF(Expenses!$A$3:$A$102,'Current Working'!$A$40,Expenses!U$3:U$102)</f>
        <v>0</v>
      </c>
      <c r="V40" s="42">
        <f>-SUMIF(Expenses!$A$3:$A$102,'Current Working'!$A$40,Expenses!V$3:V$102)</f>
        <v>0</v>
      </c>
      <c r="W40" s="42">
        <f>-SUMIF(Expenses!$A$3:$A$102,'Current Working'!$A$40,Expenses!W$3:W$102)</f>
        <v>0</v>
      </c>
      <c r="X40" s="81">
        <f>Q40-M40</f>
        <v>0</v>
      </c>
      <c r="Y40" s="47" t="str">
        <f>IFERROR(X40/L40,"-")</f>
        <v>-</v>
      </c>
      <c r="Z40" s="41"/>
      <c r="AA40" s="41"/>
      <c r="AB40" s="42">
        <f>-SUMIF(Expenses!$A$3:$A$102,'Current Working'!$A$40,Expenses!Z$3:Z$102)</f>
        <v>0</v>
      </c>
      <c r="AC40" s="42">
        <f>-SUMIF(Expenses!$A$3:$A$102,'Current Working'!$A$40,Expenses!AA$3:AA$102)</f>
        <v>0</v>
      </c>
      <c r="AD40" s="42">
        <f>-SUMIF(Expenses!$A$3:$A$102,'Current Working'!$A$40,Expenses!AB$3:AB$102)</f>
        <v>0</v>
      </c>
      <c r="AE40" s="42">
        <f>-SUMIF(Expenses!$A$3:$A$102,'Current Working'!$A$40,Expenses!AC$3:AC$102)</f>
        <v>0</v>
      </c>
      <c r="AF40" s="42">
        <f>-SUMIF(Expenses!$A$3:$A$102,'Current Working'!$A$40,Expenses!AD$3:AD$102)</f>
        <v>0</v>
      </c>
      <c r="AG40" s="42">
        <f>-SUMIF(Expenses!$A$3:$A$102,'Current Working'!$A$40,Expenses!AE$3:AE$102)</f>
        <v>0</v>
      </c>
      <c r="AH40" s="42">
        <f>-SUMIF(Expenses!$A$3:$A$102,'Current Working'!$A$40,Expenses!AF$3:AF$102)</f>
        <v>0</v>
      </c>
      <c r="AI40" s="46"/>
      <c r="AJ40" s="47"/>
      <c r="AK40" s="68"/>
      <c r="AL40" s="78"/>
      <c r="AM40" s="80">
        <f>-SUMIF(Expenses!$A$3:$A$102,'Current Working'!$A$40,Expenses!AI$3:AI$102)</f>
        <v>0</v>
      </c>
      <c r="AN40" s="80">
        <f>-SUMIF(Expenses!$A$3:$A$102,'Current Working'!$A$40,Expenses!AJ$3:AJ$102)</f>
        <v>0</v>
      </c>
      <c r="AO40" s="80"/>
      <c r="AP40" s="80">
        <f>-SUMIF(Expenses!$A$3:$A$102,'Current Working'!$A$40,Expenses!AL$3:AL$102)</f>
        <v>0</v>
      </c>
      <c r="AQ40" s="80">
        <f>-SUMIF(Expenses!$A$3:$A$102,'Current Working'!$A$40,Expenses!AM$3:AM$102)</f>
        <v>0</v>
      </c>
      <c r="AR40" s="80">
        <f>-SUMIF(Expenses!$A$3:$A$102,'Current Working'!$A$40,Expenses!AN$3:AN$102)</f>
        <v>0</v>
      </c>
      <c r="AS40" s="80">
        <f>-SUMIF(Expenses!$A$3:$A$102,'Current Working'!$A$40,Expenses!AO$3:AO$102)</f>
        <v>0</v>
      </c>
      <c r="AT40" s="80">
        <f>-SUMIF(Expenses!$A$3:$A$102,'Current Working'!$A$40,Expenses!AP$3:AP$102)</f>
        <v>0</v>
      </c>
      <c r="AU40" s="46">
        <f>+AT40-AN40</f>
        <v>0</v>
      </c>
      <c r="AV40" s="47" t="str">
        <f>IFERROR(AU40/AF40,"-")</f>
        <v>-</v>
      </c>
      <c r="AW40" s="68"/>
      <c r="AY40" s="80">
        <f>-SUMIF(Expenses!$A$3:$A$102,'Current Working'!$A$40,Expenses!AS$3:AS$102)</f>
        <v>0</v>
      </c>
      <c r="AZ40" s="81">
        <f>+AY40-AT40</f>
        <v>0</v>
      </c>
      <c r="BA40" s="47" t="str">
        <f>IFERROR(AZ40/AM40,"-")</f>
        <v>-</v>
      </c>
      <c r="BB40" s="80">
        <f>-SUMIF(Expenses!$A$3:$A$102,'Current Working'!$A$40,Expenses!AT$3:AT$102)</f>
        <v>0</v>
      </c>
      <c r="BC40" s="80">
        <f>-SUMIF(Expenses!$A$3:$A$102,'Current Working'!$A$40,Expenses!AU$3:AU$102)</f>
        <v>0</v>
      </c>
      <c r="BD40" s="80">
        <f>-SUMIF(Expenses!$A$3:$A$102,'Current Working'!$A$40,Expenses!AV$3:AV$102)</f>
        <v>0</v>
      </c>
      <c r="BE40" s="80">
        <f>-SUMIF(Expenses!$A$3:$A$102,'Current Working'!$A$40,Expenses!AW$3:AW$102)</f>
        <v>0</v>
      </c>
      <c r="BF40" s="80">
        <f>-SUMIF(Expenses!$A$3:$A$102,'Current Working'!$A$40,Expenses!AX$3:AX$102)</f>
        <v>0</v>
      </c>
      <c r="BG40" s="80">
        <f>-SUMIF(Expenses!$A$3:$A$102,'Current Working'!$A$40,Expenses!AY$3:AY$102)</f>
        <v>0</v>
      </c>
      <c r="BH40" s="46">
        <f>+BG40-BB40</f>
        <v>0</v>
      </c>
      <c r="BI40" s="47" t="str">
        <f>IFERROR(BH40/AR40,"-")</f>
        <v>-</v>
      </c>
      <c r="BJ40" s="68"/>
    </row>
    <row r="41" spans="1:62" s="67" customFormat="1" ht="15" customHeight="1" x14ac:dyDescent="0.25">
      <c r="A41" s="65"/>
      <c r="B41" s="39"/>
      <c r="C41" s="39" t="s">
        <v>34</v>
      </c>
      <c r="D41" s="40"/>
      <c r="E41" s="62"/>
      <c r="F41" s="76">
        <f>SUM(F38:F40)</f>
        <v>0</v>
      </c>
      <c r="G41" s="76">
        <f t="shared" ref="G41:L41" si="24">SUM(G38:G40)</f>
        <v>0</v>
      </c>
      <c r="H41" s="76">
        <f t="shared" si="24"/>
        <v>0</v>
      </c>
      <c r="I41" s="76">
        <f t="shared" si="24"/>
        <v>0</v>
      </c>
      <c r="J41" s="76">
        <f t="shared" si="24"/>
        <v>0</v>
      </c>
      <c r="K41" s="76">
        <f t="shared" si="24"/>
        <v>0</v>
      </c>
      <c r="L41" s="76">
        <f t="shared" si="24"/>
        <v>0</v>
      </c>
      <c r="M41" s="46">
        <f>L41-G41</f>
        <v>0</v>
      </c>
      <c r="N41" s="47" t="str">
        <f>IFERROR(M41/G41,"-")</f>
        <v>-</v>
      </c>
      <c r="O41" s="41"/>
      <c r="Q41" s="77">
        <f>SUM(Q38:Q40)</f>
        <v>0</v>
      </c>
      <c r="R41" s="77">
        <f t="shared" ref="R41:W41" si="25">SUM(R38:R40)</f>
        <v>0</v>
      </c>
      <c r="S41" s="77">
        <f t="shared" si="25"/>
        <v>0</v>
      </c>
      <c r="T41" s="77">
        <f t="shared" si="25"/>
        <v>0</v>
      </c>
      <c r="U41" s="77">
        <f t="shared" si="25"/>
        <v>0</v>
      </c>
      <c r="V41" s="77">
        <f t="shared" si="25"/>
        <v>0</v>
      </c>
      <c r="W41" s="77">
        <f t="shared" si="25"/>
        <v>0</v>
      </c>
      <c r="X41" s="46">
        <f>Q41-M41</f>
        <v>0</v>
      </c>
      <c r="Y41" s="47" t="str">
        <f>IFERROR(X41/L41,"-")</f>
        <v>-</v>
      </c>
      <c r="Z41" s="41"/>
      <c r="AA41" s="41"/>
      <c r="AB41" s="77">
        <f t="shared" ref="AB41" si="26">SUM(AB38:AB40)</f>
        <v>0</v>
      </c>
      <c r="AC41" s="77">
        <f t="shared" ref="AC41" si="27">SUM(AC38:AC40)</f>
        <v>0</v>
      </c>
      <c r="AD41" s="77">
        <f t="shared" ref="AD41" si="28">SUM(AD38:AD40)</f>
        <v>0</v>
      </c>
      <c r="AE41" s="77">
        <f t="shared" ref="AE41" si="29">SUM(AE38:AE40)</f>
        <v>0</v>
      </c>
      <c r="AF41" s="77">
        <f t="shared" ref="AF41" si="30">SUM(AF38:AF40)</f>
        <v>0</v>
      </c>
      <c r="AG41" s="77">
        <f t="shared" ref="AG41" si="31">SUM(AG38:AG40)</f>
        <v>0</v>
      </c>
      <c r="AH41" s="77">
        <f t="shared" ref="AH41" si="32">SUM(AH38:AH40)</f>
        <v>0</v>
      </c>
      <c r="AI41" s="46"/>
      <c r="AJ41" s="47"/>
      <c r="AK41" s="68"/>
      <c r="AL41" s="78"/>
      <c r="AM41" s="181">
        <f>SUM(AM38:AM40)</f>
        <v>0</v>
      </c>
      <c r="AN41" s="82">
        <f t="shared" ref="AN41:AT41" si="33">SUM(AN38:AN40)</f>
        <v>0</v>
      </c>
      <c r="AO41" s="82">
        <f t="shared" si="33"/>
        <v>0</v>
      </c>
      <c r="AP41" s="82">
        <f t="shared" si="33"/>
        <v>0</v>
      </c>
      <c r="AQ41" s="82">
        <f t="shared" si="33"/>
        <v>0</v>
      </c>
      <c r="AR41" s="82">
        <f t="shared" si="33"/>
        <v>0</v>
      </c>
      <c r="AS41" s="82">
        <f t="shared" si="33"/>
        <v>0</v>
      </c>
      <c r="AT41" s="82">
        <f t="shared" si="33"/>
        <v>0</v>
      </c>
      <c r="AU41" s="46">
        <f>AK41-AH41</f>
        <v>0</v>
      </c>
      <c r="AV41" s="47" t="str">
        <f>IFERROR(AU41/AF41,"-")</f>
        <v>-</v>
      </c>
      <c r="AW41" s="68"/>
      <c r="AY41" s="76">
        <f>SUM(AY38:AY40)</f>
        <v>0</v>
      </c>
      <c r="AZ41" s="46">
        <f>+AY41-AT41</f>
        <v>0</v>
      </c>
      <c r="BA41" s="47" t="str">
        <f>IFERROR(AZ41/AM41,"-")</f>
        <v>-</v>
      </c>
      <c r="BB41" s="82">
        <f t="shared" ref="BB41:BG41" si="34">SUM(BB38:BB40)</f>
        <v>0</v>
      </c>
      <c r="BC41" s="82">
        <f t="shared" si="34"/>
        <v>0</v>
      </c>
      <c r="BD41" s="82">
        <f t="shared" si="34"/>
        <v>0</v>
      </c>
      <c r="BE41" s="82">
        <f t="shared" si="34"/>
        <v>0</v>
      </c>
      <c r="BF41" s="82">
        <f t="shared" si="34"/>
        <v>0</v>
      </c>
      <c r="BG41" s="82">
        <f t="shared" si="34"/>
        <v>0</v>
      </c>
      <c r="BH41" s="46">
        <f>AW41-AT41</f>
        <v>0</v>
      </c>
      <c r="BI41" s="47" t="str">
        <f>IFERROR(BH41/AR41,"-")</f>
        <v>-</v>
      </c>
      <c r="BJ41" s="68"/>
    </row>
    <row r="42" spans="1:62" s="67" customFormat="1" ht="15" customHeight="1" x14ac:dyDescent="0.25">
      <c r="A42" s="65"/>
      <c r="B42" s="39"/>
      <c r="C42" s="39"/>
      <c r="D42" s="40"/>
      <c r="E42" s="62"/>
      <c r="F42" s="64"/>
      <c r="G42" s="62"/>
      <c r="H42" s="62"/>
      <c r="I42" s="62"/>
      <c r="J42" s="62"/>
      <c r="K42" s="62"/>
      <c r="L42" s="62"/>
      <c r="M42" s="62"/>
      <c r="N42" s="63"/>
      <c r="O42" s="41"/>
      <c r="Q42" s="62"/>
      <c r="R42" s="62"/>
      <c r="S42" s="62"/>
      <c r="T42" s="62"/>
      <c r="U42" s="62"/>
      <c r="V42" s="62"/>
      <c r="W42" s="62"/>
      <c r="X42" s="62"/>
      <c r="Y42" s="63"/>
      <c r="Z42" s="41"/>
      <c r="AA42" s="41"/>
      <c r="AB42" s="64"/>
      <c r="AC42" s="62"/>
      <c r="AD42" s="62"/>
      <c r="AE42" s="62"/>
      <c r="AF42" s="62"/>
      <c r="AG42" s="62"/>
      <c r="AH42" s="62"/>
      <c r="AI42" s="62"/>
      <c r="AJ42" s="63"/>
      <c r="AK42" s="68"/>
      <c r="AL42" s="78"/>
      <c r="AM42" s="64"/>
      <c r="AN42" s="62"/>
      <c r="AO42" s="62"/>
      <c r="AP42" s="62"/>
      <c r="AQ42" s="62"/>
      <c r="AR42" s="62"/>
      <c r="AS42" s="62"/>
      <c r="AT42" s="62"/>
      <c r="AU42" s="62"/>
      <c r="AV42" s="63"/>
      <c r="AW42" s="68"/>
      <c r="AY42" s="64"/>
      <c r="AZ42" s="62"/>
      <c r="BA42" s="63"/>
      <c r="BB42" s="62"/>
      <c r="BC42" s="62"/>
      <c r="BD42" s="62"/>
      <c r="BE42" s="62"/>
      <c r="BF42" s="62"/>
      <c r="BG42" s="62"/>
      <c r="BH42" s="62"/>
      <c r="BI42" s="63"/>
      <c r="BJ42" s="68"/>
    </row>
    <row r="43" spans="1:62" s="67" customFormat="1" x14ac:dyDescent="0.25">
      <c r="A43" s="65"/>
      <c r="B43" s="39" t="s">
        <v>35</v>
      </c>
      <c r="C43" s="39"/>
      <c r="D43" s="75"/>
      <c r="E43" s="62"/>
      <c r="F43" s="82">
        <f>+F14-F35</f>
        <v>-517400</v>
      </c>
      <c r="G43" s="82">
        <f t="shared" ref="G43:K43" si="35">+G14-G35</f>
        <v>-531627</v>
      </c>
      <c r="H43" s="82">
        <f t="shared" si="35"/>
        <v>0</v>
      </c>
      <c r="I43" s="82">
        <f t="shared" si="35"/>
        <v>0</v>
      </c>
      <c r="J43" s="82">
        <f t="shared" si="35"/>
        <v>0</v>
      </c>
      <c r="K43" s="82">
        <f t="shared" si="35"/>
        <v>551789.54999999981</v>
      </c>
      <c r="L43" s="82">
        <f>+L14-L35</f>
        <v>551789.54999999981</v>
      </c>
      <c r="M43" s="82">
        <f>+M14-M35</f>
        <v>1083416.5500000003</v>
      </c>
      <c r="N43" s="62"/>
      <c r="O43" s="41"/>
      <c r="Q43" s="82">
        <f t="shared" ref="Q43:W43" si="36">+Q14-Q35</f>
        <v>-158724</v>
      </c>
      <c r="R43" s="82">
        <f t="shared" si="36"/>
        <v>-155776</v>
      </c>
      <c r="S43" s="82">
        <f t="shared" si="36"/>
        <v>0</v>
      </c>
      <c r="T43" s="82">
        <f t="shared" si="36"/>
        <v>0</v>
      </c>
      <c r="U43" s="82">
        <f t="shared" si="36"/>
        <v>0</v>
      </c>
      <c r="V43" s="82">
        <f t="shared" si="36"/>
        <v>968797.88999999966</v>
      </c>
      <c r="W43" s="82">
        <f t="shared" si="36"/>
        <v>968797.88999999966</v>
      </c>
      <c r="X43" s="62"/>
      <c r="Y43" s="63"/>
      <c r="Z43" s="41"/>
      <c r="AA43" s="41"/>
      <c r="AB43" s="82">
        <f t="shared" ref="AB43:AH43" si="37">+AB14-AB35</f>
        <v>255452</v>
      </c>
      <c r="AC43" s="82">
        <f t="shared" si="37"/>
        <v>90854</v>
      </c>
      <c r="AD43" s="82">
        <f t="shared" si="37"/>
        <v>0</v>
      </c>
      <c r="AE43" s="82">
        <f t="shared" si="37"/>
        <v>0</v>
      </c>
      <c r="AF43" s="82">
        <f t="shared" si="37"/>
        <v>0</v>
      </c>
      <c r="AG43" s="82">
        <f t="shared" si="37"/>
        <v>-42706.330000001006</v>
      </c>
      <c r="AH43" s="82">
        <f t="shared" si="37"/>
        <v>-42706.330000001006</v>
      </c>
      <c r="AI43" s="62"/>
      <c r="AJ43" s="63"/>
      <c r="AK43" s="68"/>
      <c r="AL43" s="78"/>
      <c r="AM43" s="82">
        <f t="shared" ref="AM43:AT43" si="38">+AM14-AM35</f>
        <v>120471</v>
      </c>
      <c r="AN43" s="82">
        <f t="shared" si="38"/>
        <v>120471</v>
      </c>
      <c r="AO43" s="82">
        <f t="shared" si="38"/>
        <v>0</v>
      </c>
      <c r="AP43" s="82">
        <f t="shared" si="38"/>
        <v>-1182087.0900000003</v>
      </c>
      <c r="AQ43" s="82">
        <f t="shared" si="38"/>
        <v>0</v>
      </c>
      <c r="AR43" s="82">
        <f t="shared" si="38"/>
        <v>0</v>
      </c>
      <c r="AS43" s="82">
        <f t="shared" si="38"/>
        <v>0</v>
      </c>
      <c r="AT43" s="82">
        <f t="shared" si="38"/>
        <v>0</v>
      </c>
      <c r="AU43" s="62"/>
      <c r="AV43" s="63"/>
      <c r="AW43" s="68"/>
      <c r="AY43" s="83">
        <f>+AY14-AY24</f>
        <v>0</v>
      </c>
      <c r="AZ43" s="62"/>
      <c r="BA43" s="63"/>
      <c r="BB43" s="82">
        <f>+BB14-BB24</f>
        <v>0</v>
      </c>
      <c r="BC43" s="82">
        <f>+BC14-BC24</f>
        <v>0</v>
      </c>
      <c r="BD43" s="82">
        <f>+BD14-BD24</f>
        <v>0</v>
      </c>
      <c r="BE43" s="82">
        <f>+BE14-BE24</f>
        <v>0</v>
      </c>
      <c r="BF43" s="62"/>
      <c r="BG43" s="82">
        <f>+BG14-BG24</f>
        <v>0</v>
      </c>
      <c r="BH43" s="62"/>
      <c r="BI43" s="63"/>
      <c r="BJ43" s="68"/>
    </row>
    <row r="44" spans="1:62" x14ac:dyDescent="0.25">
      <c r="B44" s="26"/>
      <c r="C44" s="26"/>
      <c r="D44" s="52"/>
      <c r="E44" s="28"/>
      <c r="F44" s="29"/>
      <c r="G44" s="28"/>
      <c r="H44" s="28"/>
      <c r="I44" s="28"/>
      <c r="J44" s="84"/>
      <c r="K44" s="84"/>
      <c r="L44" s="28"/>
      <c r="M44" s="84"/>
      <c r="N44" s="28"/>
      <c r="O44" s="28"/>
      <c r="Q44" s="28"/>
      <c r="R44" s="28"/>
      <c r="S44" s="28"/>
      <c r="T44" s="28"/>
      <c r="U44" s="84"/>
      <c r="V44" s="84"/>
      <c r="W44" s="28"/>
      <c r="X44" s="79"/>
      <c r="Y44" s="62"/>
      <c r="Z44" s="62"/>
      <c r="AA44" s="62"/>
      <c r="AB44" s="64"/>
      <c r="AC44" s="28"/>
      <c r="AD44" s="28"/>
      <c r="AE44" s="28"/>
      <c r="AF44" s="84"/>
      <c r="AG44" s="84"/>
      <c r="AH44" s="28"/>
      <c r="AI44" s="79"/>
      <c r="AJ44" s="62"/>
      <c r="AL44" s="14"/>
      <c r="AM44" s="64"/>
      <c r="AN44" s="28"/>
      <c r="AO44" s="28"/>
      <c r="AP44" s="28"/>
      <c r="AQ44" s="28"/>
      <c r="AR44" s="84"/>
      <c r="AS44" s="84"/>
      <c r="AT44" s="28"/>
      <c r="AU44" s="79"/>
      <c r="AV44" s="62"/>
      <c r="AY44" s="64"/>
      <c r="AZ44" s="79"/>
      <c r="BA44" s="62"/>
      <c r="BB44" s="28"/>
      <c r="BC44" s="28"/>
      <c r="BD44" s="28"/>
      <c r="BE44" s="84"/>
      <c r="BF44" s="84"/>
      <c r="BG44" s="28"/>
      <c r="BH44" s="79"/>
      <c r="BI44" s="62"/>
    </row>
    <row r="45" spans="1:62" ht="15.75" thickBot="1" x14ac:dyDescent="0.3">
      <c r="B45" s="31" t="s">
        <v>36</v>
      </c>
      <c r="C45" s="31"/>
      <c r="D45" s="85"/>
      <c r="E45" s="32"/>
      <c r="F45" s="86">
        <f>+F8+F43</f>
        <v>2152625.86</v>
      </c>
      <c r="G45" s="87">
        <f>+G8+G43</f>
        <v>2138398.86</v>
      </c>
      <c r="H45" s="32"/>
      <c r="I45" s="32"/>
      <c r="J45" s="32"/>
      <c r="K45" s="32"/>
      <c r="L45" s="87">
        <f>+L8+L43</f>
        <v>3221815.4099999997</v>
      </c>
      <c r="M45" s="28"/>
      <c r="N45" s="88"/>
      <c r="O45" s="32"/>
      <c r="Q45" s="87">
        <f t="shared" ref="Q45:W45" si="39">+Q8+Q43</f>
        <v>3063091.4099999997</v>
      </c>
      <c r="R45" s="87">
        <f t="shared" si="39"/>
        <v>3066039.4099999997</v>
      </c>
      <c r="S45" s="87">
        <f t="shared" si="39"/>
        <v>0</v>
      </c>
      <c r="T45" s="87">
        <f t="shared" si="39"/>
        <v>0</v>
      </c>
      <c r="U45" s="87">
        <f t="shared" si="39"/>
        <v>0</v>
      </c>
      <c r="V45" s="87">
        <f t="shared" si="39"/>
        <v>968797.88999999966</v>
      </c>
      <c r="W45" s="87">
        <f t="shared" si="39"/>
        <v>4190613.2999999993</v>
      </c>
      <c r="X45" s="62"/>
      <c r="Y45" s="89"/>
      <c r="Z45" s="90"/>
      <c r="AA45" s="90"/>
      <c r="AB45" s="91">
        <f>+AB8+AB43</f>
        <v>4446065.2999999989</v>
      </c>
      <c r="AC45" s="87">
        <f>+AC8+AC43</f>
        <v>4281467.2999999989</v>
      </c>
      <c r="AD45" s="87">
        <f>+AD8+AD43</f>
        <v>0</v>
      </c>
      <c r="AE45" s="87">
        <f>+AE8+AE43</f>
        <v>0</v>
      </c>
      <c r="AF45" s="87">
        <f>+AF8+AF43</f>
        <v>0</v>
      </c>
      <c r="AG45" s="32"/>
      <c r="AH45" s="87">
        <f>+AH8+AH43</f>
        <v>4147906.9699999983</v>
      </c>
      <c r="AI45" s="62"/>
      <c r="AJ45" s="89"/>
      <c r="AL45" s="14"/>
      <c r="AM45" s="91">
        <f t="shared" ref="AM45:AT45" si="40">+AM8+AM43</f>
        <v>4268377.9699999988</v>
      </c>
      <c r="AN45" s="87">
        <f t="shared" si="40"/>
        <v>4268377.9699999988</v>
      </c>
      <c r="AO45" s="87">
        <f t="shared" si="40"/>
        <v>0</v>
      </c>
      <c r="AP45" s="87">
        <f t="shared" si="40"/>
        <v>-1182087.0900000003</v>
      </c>
      <c r="AQ45" s="87">
        <f t="shared" si="40"/>
        <v>0</v>
      </c>
      <c r="AR45" s="87">
        <f t="shared" si="40"/>
        <v>0</v>
      </c>
      <c r="AS45" s="87">
        <f t="shared" si="40"/>
        <v>0</v>
      </c>
      <c r="AT45" s="87">
        <f t="shared" si="40"/>
        <v>4147906.9699999983</v>
      </c>
      <c r="AU45" s="62"/>
      <c r="AV45" s="89"/>
      <c r="AY45" s="91">
        <f>+AY8+AY43</f>
        <v>4147906.9699999983</v>
      </c>
      <c r="AZ45" s="62"/>
      <c r="BA45" s="89"/>
      <c r="BB45" s="87">
        <f t="shared" ref="BB45:BG45" si="41">+BB8+BB43</f>
        <v>0</v>
      </c>
      <c r="BC45" s="87">
        <f t="shared" si="41"/>
        <v>0</v>
      </c>
      <c r="BD45" s="87">
        <f t="shared" si="41"/>
        <v>0</v>
      </c>
      <c r="BE45" s="87">
        <f t="shared" si="41"/>
        <v>0</v>
      </c>
      <c r="BF45" s="87">
        <f t="shared" si="41"/>
        <v>0</v>
      </c>
      <c r="BG45" s="87">
        <f t="shared" si="41"/>
        <v>4147906.9699999983</v>
      </c>
      <c r="BH45" s="62"/>
      <c r="BI45" s="89"/>
    </row>
    <row r="46" spans="1:62" ht="15.75" thickTop="1" x14ac:dyDescent="0.25">
      <c r="B46" s="26"/>
      <c r="C46" s="26"/>
      <c r="D46" s="92"/>
      <c r="E46" s="28"/>
      <c r="F46" s="29"/>
      <c r="G46" s="28"/>
      <c r="H46" s="28"/>
      <c r="I46" s="28"/>
      <c r="J46" s="28"/>
      <c r="K46" s="28"/>
      <c r="L46" s="28"/>
      <c r="M46" s="28"/>
      <c r="N46" s="28"/>
      <c r="O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C46" s="28"/>
      <c r="AD46" s="28"/>
      <c r="AE46" s="28"/>
      <c r="AF46" s="28"/>
      <c r="AG46" s="28"/>
      <c r="AH46" s="28"/>
      <c r="AL46" s="14"/>
      <c r="AN46" s="28"/>
      <c r="AO46" s="28"/>
      <c r="AP46" s="28"/>
      <c r="AQ46" s="28"/>
      <c r="AR46" s="28"/>
      <c r="AS46" s="28"/>
      <c r="AT46" s="28"/>
      <c r="BB46" s="28"/>
      <c r="BC46" s="28"/>
      <c r="BD46" s="28"/>
      <c r="BE46" s="28"/>
      <c r="BF46" s="28"/>
      <c r="BG46" s="28"/>
    </row>
    <row r="47" spans="1:62" hidden="1" outlineLevel="1" x14ac:dyDescent="0.25">
      <c r="F47" s="93"/>
      <c r="G47" s="90"/>
      <c r="H47" s="90"/>
      <c r="I47" s="90"/>
      <c r="J47" s="90"/>
      <c r="K47" s="90"/>
      <c r="L47" s="94"/>
      <c r="M47" s="90"/>
      <c r="N47" s="90"/>
      <c r="O47" s="90"/>
      <c r="Q47" s="90"/>
      <c r="R47" s="90"/>
      <c r="S47" s="90"/>
      <c r="T47" s="90"/>
      <c r="U47" s="90"/>
      <c r="V47" s="90"/>
      <c r="W47" s="95"/>
      <c r="X47" s="90"/>
      <c r="Y47" s="90"/>
      <c r="Z47" s="90"/>
      <c r="AA47" s="90"/>
      <c r="AC47" s="96"/>
      <c r="AD47" s="96"/>
      <c r="AE47" s="96"/>
      <c r="AF47" s="96"/>
      <c r="AG47" s="96"/>
      <c r="AH47" s="97"/>
      <c r="AI47" s="14"/>
      <c r="AJ47" s="14"/>
      <c r="AK47" s="14"/>
      <c r="AL47" s="14"/>
      <c r="AM47" s="98"/>
      <c r="AN47" s="90"/>
      <c r="AO47" s="90"/>
      <c r="AP47" s="90"/>
      <c r="AQ47" s="90"/>
      <c r="AR47" s="90"/>
      <c r="AS47" s="90"/>
      <c r="AT47" s="95" t="s">
        <v>37</v>
      </c>
      <c r="BB47" s="90"/>
      <c r="BC47" s="90"/>
      <c r="BD47" s="90"/>
      <c r="BE47" s="90"/>
      <c r="BF47" s="90"/>
      <c r="BG47" s="95"/>
    </row>
    <row r="48" spans="1:62" hidden="1" outlineLevel="1" x14ac:dyDescent="0.25">
      <c r="F48" s="93"/>
      <c r="G48" s="90"/>
      <c r="H48" s="90"/>
      <c r="I48" s="90"/>
      <c r="J48" s="90"/>
      <c r="K48" s="90"/>
      <c r="L48" s="90"/>
      <c r="M48" s="90"/>
      <c r="N48" s="90"/>
      <c r="O48" s="90"/>
      <c r="Q48" s="96"/>
      <c r="R48" s="90"/>
      <c r="S48" s="90"/>
      <c r="T48" s="90"/>
      <c r="U48" s="90"/>
      <c r="V48" s="90"/>
      <c r="W48" s="99"/>
      <c r="X48" s="90"/>
      <c r="Y48" s="90"/>
      <c r="Z48" s="90"/>
      <c r="AA48" s="90"/>
      <c r="AB48" s="100">
        <v>0</v>
      </c>
      <c r="AC48" s="96"/>
      <c r="AD48" s="96"/>
      <c r="AE48" s="96"/>
      <c r="AF48" s="96"/>
      <c r="AG48" s="96"/>
      <c r="AH48" s="101"/>
      <c r="AI48" s="14"/>
      <c r="AJ48" s="14"/>
      <c r="AK48" s="14"/>
      <c r="AL48" s="14"/>
      <c r="AM48" s="102"/>
      <c r="AN48" s="90"/>
      <c r="AO48" s="90"/>
      <c r="AP48" s="90"/>
      <c r="AQ48" s="90"/>
      <c r="AR48" s="90"/>
      <c r="AS48" s="90"/>
      <c r="AT48" s="99" t="s">
        <v>38</v>
      </c>
      <c r="AY48" s="100">
        <v>0</v>
      </c>
      <c r="BB48" s="90"/>
      <c r="BC48" s="90"/>
      <c r="BD48" s="90"/>
      <c r="BE48" s="90"/>
      <c r="BF48" s="90"/>
      <c r="BG48" s="99"/>
    </row>
    <row r="49" spans="2:59" hidden="1" outlineLevel="1" x14ac:dyDescent="0.25">
      <c r="F49" s="103"/>
      <c r="G49" s="104"/>
      <c r="H49" s="90"/>
      <c r="I49" s="90"/>
      <c r="J49" s="90"/>
      <c r="K49" s="90"/>
      <c r="L49" s="90"/>
      <c r="M49" s="90"/>
      <c r="N49" s="90"/>
      <c r="O49" s="90"/>
      <c r="Q49" s="106"/>
      <c r="R49" s="104"/>
      <c r="S49" s="90"/>
      <c r="T49" s="90"/>
      <c r="U49" s="90"/>
      <c r="V49" s="90"/>
      <c r="W49" s="99"/>
      <c r="X49" s="90"/>
      <c r="Y49" s="90"/>
      <c r="Z49" s="90"/>
      <c r="AA49" s="90"/>
      <c r="AB49" s="105">
        <v>0</v>
      </c>
      <c r="AC49" s="106"/>
      <c r="AD49" s="96"/>
      <c r="AE49" s="96"/>
      <c r="AF49" s="96"/>
      <c r="AG49" s="96"/>
      <c r="AH49" s="101"/>
      <c r="AI49" s="14"/>
      <c r="AJ49" s="14"/>
      <c r="AK49" s="14"/>
      <c r="AL49" s="14"/>
      <c r="AM49" s="102"/>
      <c r="AN49" s="104"/>
      <c r="AO49" s="104"/>
      <c r="AP49" s="90"/>
      <c r="AQ49" s="90"/>
      <c r="AR49" s="90"/>
      <c r="AS49" s="90"/>
      <c r="AT49" s="99" t="s">
        <v>39</v>
      </c>
      <c r="AY49" s="105">
        <v>0</v>
      </c>
      <c r="BB49" s="104"/>
      <c r="BC49" s="90"/>
      <c r="BD49" s="90"/>
      <c r="BE49" s="90"/>
      <c r="BF49" s="90"/>
      <c r="BG49" s="99"/>
    </row>
    <row r="50" spans="2:59" hidden="1" outlineLevel="1" x14ac:dyDescent="0.25">
      <c r="F50" s="103"/>
      <c r="G50" s="104"/>
      <c r="H50" s="90"/>
      <c r="I50" s="90"/>
      <c r="J50" s="90"/>
      <c r="K50" s="90"/>
      <c r="L50" s="90"/>
      <c r="M50" s="90"/>
      <c r="N50" s="90"/>
      <c r="O50" s="90"/>
      <c r="Q50" s="106"/>
      <c r="R50" s="104"/>
      <c r="S50" s="90"/>
      <c r="T50" s="90"/>
      <c r="U50" s="90"/>
      <c r="V50" s="90"/>
      <c r="W50" s="107"/>
      <c r="X50" s="90"/>
      <c r="Y50" s="90"/>
      <c r="Z50" s="90"/>
      <c r="AA50" s="90"/>
      <c r="AB50" s="100">
        <f>SUM(AB48:AB49)</f>
        <v>0</v>
      </c>
      <c r="AC50" s="106"/>
      <c r="AD50" s="96"/>
      <c r="AE50" s="96"/>
      <c r="AF50" s="96"/>
      <c r="AG50" s="96"/>
      <c r="AH50" s="108"/>
      <c r="AI50" s="14"/>
      <c r="AJ50" s="14"/>
      <c r="AK50" s="14"/>
      <c r="AL50" s="14"/>
      <c r="AM50" s="102"/>
      <c r="AN50" s="104"/>
      <c r="AO50" s="104"/>
      <c r="AP50" s="90"/>
      <c r="AQ50" s="90"/>
      <c r="AR50" s="90"/>
      <c r="AS50" s="90"/>
      <c r="AT50" s="107" t="s">
        <v>40</v>
      </c>
      <c r="AY50" s="100">
        <f>SUM(AY48:AY49)</f>
        <v>0</v>
      </c>
      <c r="BB50" s="104"/>
      <c r="BC50" s="90"/>
      <c r="BD50" s="90"/>
      <c r="BE50" s="90"/>
      <c r="BF50" s="90"/>
      <c r="BG50" s="107"/>
    </row>
    <row r="51" spans="2:59" hidden="1" outlineLevel="1" x14ac:dyDescent="0.25">
      <c r="F51" s="103"/>
      <c r="G51" s="104"/>
      <c r="H51" s="90"/>
      <c r="I51" s="90"/>
      <c r="J51" s="90"/>
      <c r="K51" s="90"/>
      <c r="L51" s="90"/>
      <c r="M51" s="90"/>
      <c r="N51" s="90"/>
      <c r="O51" s="90"/>
      <c r="Q51" s="106"/>
      <c r="R51" s="104"/>
      <c r="S51" s="90"/>
      <c r="T51" s="90"/>
      <c r="U51" s="90"/>
      <c r="V51" s="90"/>
      <c r="W51" s="107"/>
      <c r="X51" s="90"/>
      <c r="Y51" s="90"/>
      <c r="Z51" s="90"/>
      <c r="AA51" s="90"/>
      <c r="AB51" s="100"/>
      <c r="AC51" s="106"/>
      <c r="AD51" s="96"/>
      <c r="AE51" s="96"/>
      <c r="AF51" s="96"/>
      <c r="AG51" s="96"/>
      <c r="AH51" s="108"/>
      <c r="AI51" s="14"/>
      <c r="AJ51" s="14"/>
      <c r="AK51" s="14"/>
      <c r="AL51" s="14"/>
      <c r="AM51" s="102"/>
      <c r="AN51" s="104"/>
      <c r="AO51" s="104"/>
      <c r="AP51" s="90"/>
      <c r="AQ51" s="90"/>
      <c r="AR51" s="90"/>
      <c r="AS51" s="90"/>
      <c r="AT51" s="107"/>
      <c r="AY51" s="100"/>
      <c r="BB51" s="104"/>
      <c r="BC51" s="90"/>
      <c r="BD51" s="90"/>
      <c r="BE51" s="90"/>
      <c r="BF51" s="90"/>
      <c r="BG51" s="107"/>
    </row>
    <row r="52" spans="2:59" hidden="1" outlineLevel="1" x14ac:dyDescent="0.25">
      <c r="F52" s="103"/>
      <c r="G52" s="104"/>
      <c r="H52" s="90"/>
      <c r="I52" s="90"/>
      <c r="J52" s="90"/>
      <c r="K52" s="90"/>
      <c r="L52" s="90"/>
      <c r="M52" s="90"/>
      <c r="N52" s="90"/>
      <c r="O52" s="90"/>
      <c r="Q52" s="106"/>
      <c r="R52" s="104"/>
      <c r="S52" s="90"/>
      <c r="T52" s="90"/>
      <c r="U52" s="90"/>
      <c r="V52" s="90"/>
      <c r="W52" s="95"/>
      <c r="X52" s="90"/>
      <c r="Y52" s="90"/>
      <c r="Z52" s="90"/>
      <c r="AA52" s="90"/>
      <c r="AB52" s="100"/>
      <c r="AC52" s="106"/>
      <c r="AD52" s="96"/>
      <c r="AE52" s="96"/>
      <c r="AF52" s="96"/>
      <c r="AG52" s="96"/>
      <c r="AH52" s="97"/>
      <c r="AI52" s="14"/>
      <c r="AJ52" s="14"/>
      <c r="AK52" s="14"/>
      <c r="AL52" s="14"/>
      <c r="AM52" s="102"/>
      <c r="AN52" s="104"/>
      <c r="AO52" s="104"/>
      <c r="AP52" s="90"/>
      <c r="AQ52" s="90"/>
      <c r="AR52" s="90"/>
      <c r="AS52" s="90"/>
      <c r="AT52" s="95" t="s">
        <v>41</v>
      </c>
      <c r="AY52" s="100"/>
      <c r="BB52" s="104"/>
      <c r="BC52" s="90"/>
      <c r="BD52" s="90"/>
      <c r="BE52" s="90"/>
      <c r="BF52" s="90"/>
      <c r="BG52" s="95"/>
    </row>
    <row r="53" spans="2:59" hidden="1" outlineLevel="1" x14ac:dyDescent="0.25">
      <c r="F53" s="103"/>
      <c r="G53" s="104"/>
      <c r="H53" s="90"/>
      <c r="I53" s="90"/>
      <c r="J53" s="90"/>
      <c r="K53" s="90"/>
      <c r="L53" s="90"/>
      <c r="M53" s="90"/>
      <c r="N53" s="90"/>
      <c r="O53" s="90"/>
      <c r="Q53" s="106"/>
      <c r="R53" s="104"/>
      <c r="S53" s="90"/>
      <c r="T53" s="90"/>
      <c r="U53" s="90"/>
      <c r="V53" s="90"/>
      <c r="W53" s="109"/>
      <c r="X53" s="90"/>
      <c r="Y53" s="90"/>
      <c r="Z53" s="90"/>
      <c r="AA53" s="90"/>
      <c r="AB53" s="100">
        <v>0</v>
      </c>
      <c r="AC53" s="106"/>
      <c r="AD53" s="96"/>
      <c r="AE53" s="96"/>
      <c r="AF53" s="96"/>
      <c r="AG53" s="96"/>
      <c r="AH53" s="110"/>
      <c r="AI53" s="14"/>
      <c r="AJ53" s="14"/>
      <c r="AK53" s="14"/>
      <c r="AL53" s="14"/>
      <c r="AM53" s="102"/>
      <c r="AN53" s="104"/>
      <c r="AO53" s="104"/>
      <c r="AP53" s="90"/>
      <c r="AQ53" s="90"/>
      <c r="AR53" s="90"/>
      <c r="AS53" s="90"/>
      <c r="AT53" s="109" t="s">
        <v>42</v>
      </c>
      <c r="AY53" s="100">
        <v>0</v>
      </c>
      <c r="BB53" s="104"/>
      <c r="BC53" s="90"/>
      <c r="BD53" s="90"/>
      <c r="BE53" s="90"/>
      <c r="BF53" s="90"/>
      <c r="BG53" s="109"/>
    </row>
    <row r="54" spans="2:59" hidden="1" outlineLevel="1" x14ac:dyDescent="0.25">
      <c r="F54" s="103"/>
      <c r="G54" s="104"/>
      <c r="H54" s="90"/>
      <c r="I54" s="90"/>
      <c r="J54" s="90"/>
      <c r="K54" s="90"/>
      <c r="L54" s="90"/>
      <c r="M54" s="90"/>
      <c r="N54" s="90"/>
      <c r="O54" s="90"/>
      <c r="Q54" s="106"/>
      <c r="R54" s="104"/>
      <c r="S54" s="90"/>
      <c r="T54" s="90"/>
      <c r="U54" s="90"/>
      <c r="V54" s="90"/>
      <c r="W54" s="109"/>
      <c r="X54" s="90"/>
      <c r="Y54" s="90"/>
      <c r="Z54" s="90"/>
      <c r="AA54" s="90"/>
      <c r="AB54" s="105">
        <v>0</v>
      </c>
      <c r="AC54" s="106"/>
      <c r="AD54" s="96"/>
      <c r="AE54" s="96"/>
      <c r="AF54" s="96"/>
      <c r="AG54" s="96"/>
      <c r="AH54" s="110"/>
      <c r="AI54" s="14"/>
      <c r="AJ54" s="14"/>
      <c r="AK54" s="14"/>
      <c r="AL54" s="14"/>
      <c r="AM54" s="102"/>
      <c r="AN54" s="104"/>
      <c r="AO54" s="104"/>
      <c r="AP54" s="90"/>
      <c r="AQ54" s="90"/>
      <c r="AR54" s="90"/>
      <c r="AS54" s="90"/>
      <c r="AT54" s="109" t="s">
        <v>43</v>
      </c>
      <c r="AY54" s="105">
        <v>0</v>
      </c>
      <c r="BB54" s="104"/>
      <c r="BC54" s="90"/>
      <c r="BD54" s="90"/>
      <c r="BE54" s="90"/>
      <c r="BF54" s="90"/>
      <c r="BG54" s="109"/>
    </row>
    <row r="55" spans="2:59" hidden="1" outlineLevel="1" x14ac:dyDescent="0.25">
      <c r="F55" s="103"/>
      <c r="G55" s="104"/>
      <c r="H55" s="90"/>
      <c r="I55" s="90"/>
      <c r="J55" s="90"/>
      <c r="K55" s="90"/>
      <c r="L55" s="90"/>
      <c r="M55" s="90"/>
      <c r="N55" s="90"/>
      <c r="O55" s="90"/>
      <c r="Q55" s="106"/>
      <c r="R55" s="104"/>
      <c r="S55" s="90"/>
      <c r="T55" s="90"/>
      <c r="U55" s="90"/>
      <c r="V55" s="90"/>
      <c r="W55" s="107"/>
      <c r="X55" s="90"/>
      <c r="Y55" s="90"/>
      <c r="Z55" s="90"/>
      <c r="AA55" s="90"/>
      <c r="AB55" s="100">
        <f>SUM(AB53:AB54)</f>
        <v>0</v>
      </c>
      <c r="AC55" s="106"/>
      <c r="AD55" s="96"/>
      <c r="AE55" s="96"/>
      <c r="AF55" s="96"/>
      <c r="AG55" s="96"/>
      <c r="AH55" s="108"/>
      <c r="AI55" s="14"/>
      <c r="AJ55" s="14"/>
      <c r="AK55" s="14"/>
      <c r="AL55" s="14"/>
      <c r="AM55" s="102"/>
      <c r="AN55" s="104"/>
      <c r="AO55" s="104"/>
      <c r="AP55" s="90"/>
      <c r="AQ55" s="90"/>
      <c r="AR55" s="90"/>
      <c r="AS55" s="90"/>
      <c r="AT55" s="107" t="s">
        <v>44</v>
      </c>
      <c r="AY55" s="100">
        <f>SUM(AY53:AY54)</f>
        <v>0</v>
      </c>
      <c r="BB55" s="104"/>
      <c r="BC55" s="90"/>
      <c r="BD55" s="90"/>
      <c r="BE55" s="90"/>
      <c r="BF55" s="90"/>
      <c r="BG55" s="107"/>
    </row>
    <row r="56" spans="2:59" hidden="1" outlineLevel="1" x14ac:dyDescent="0.25">
      <c r="F56" s="93"/>
      <c r="G56" s="90"/>
      <c r="H56" s="90"/>
      <c r="I56" s="90"/>
      <c r="J56" s="90"/>
      <c r="K56" s="90"/>
      <c r="L56" s="90"/>
      <c r="M56" s="90"/>
      <c r="N56" s="90"/>
      <c r="O56" s="90"/>
      <c r="Q56" s="96"/>
      <c r="R56" s="90"/>
      <c r="S56" s="90"/>
      <c r="T56" s="90"/>
      <c r="U56" s="90"/>
      <c r="V56" s="90"/>
      <c r="W56" s="111"/>
      <c r="X56" s="90"/>
      <c r="Y56" s="90"/>
      <c r="Z56" s="90"/>
      <c r="AA56" s="90"/>
      <c r="AB56" s="100"/>
      <c r="AC56" s="96"/>
      <c r="AD56" s="96"/>
      <c r="AE56" s="96"/>
      <c r="AF56" s="96"/>
      <c r="AG56" s="96"/>
      <c r="AH56" s="112"/>
      <c r="AI56" s="14"/>
      <c r="AJ56" s="14"/>
      <c r="AK56" s="14"/>
      <c r="AL56" s="14"/>
      <c r="AM56" s="102"/>
      <c r="AN56" s="90"/>
      <c r="AO56" s="90"/>
      <c r="AP56" s="90"/>
      <c r="AQ56" s="90"/>
      <c r="AR56" s="90"/>
      <c r="AS56" s="90"/>
      <c r="AT56" s="111"/>
      <c r="AY56" s="100"/>
      <c r="BB56" s="90"/>
      <c r="BC56" s="90"/>
      <c r="BD56" s="90"/>
      <c r="BE56" s="90"/>
      <c r="BF56" s="90"/>
      <c r="BG56" s="111"/>
    </row>
    <row r="57" spans="2:59" ht="15.75" hidden="1" outlineLevel="1" thickBot="1" x14ac:dyDescent="0.3">
      <c r="F57" s="93"/>
      <c r="G57" s="90"/>
      <c r="H57" s="90"/>
      <c r="I57" s="90"/>
      <c r="J57" s="90"/>
      <c r="K57" s="90"/>
      <c r="L57" s="90"/>
      <c r="M57" s="90"/>
      <c r="N57" s="90"/>
      <c r="O57" s="90"/>
      <c r="Q57" s="96"/>
      <c r="R57" s="90"/>
      <c r="S57" s="90"/>
      <c r="T57" s="90"/>
      <c r="U57" s="90"/>
      <c r="V57" s="90"/>
      <c r="W57" s="111"/>
      <c r="X57" s="90"/>
      <c r="Y57" s="90"/>
      <c r="Z57" s="90"/>
      <c r="AA57" s="90"/>
      <c r="AB57" s="100">
        <f>AB24+AB50+AB55</f>
        <v>3614330</v>
      </c>
      <c r="AC57" s="96"/>
      <c r="AD57" s="96"/>
      <c r="AE57" s="96"/>
      <c r="AF57" s="96"/>
      <c r="AG57" s="96"/>
      <c r="AH57" s="112"/>
      <c r="AI57" s="14"/>
      <c r="AJ57" s="14"/>
      <c r="AK57" s="14"/>
      <c r="AL57" s="14"/>
      <c r="AM57" s="102"/>
      <c r="AN57" s="90"/>
      <c r="AO57" s="90"/>
      <c r="AP57" s="90"/>
      <c r="AQ57" s="90"/>
      <c r="AR57" s="90"/>
      <c r="AS57" s="90"/>
      <c r="AT57" s="111" t="s">
        <v>45</v>
      </c>
      <c r="AY57" s="190">
        <f>AY24+AY50+AY55</f>
        <v>0</v>
      </c>
      <c r="BB57" s="90"/>
      <c r="BC57" s="90"/>
      <c r="BD57" s="90"/>
      <c r="BE57" s="90"/>
      <c r="BF57" s="90"/>
      <c r="BG57" s="111"/>
    </row>
    <row r="58" spans="2:59" collapsed="1" x14ac:dyDescent="0.25">
      <c r="E58" s="90"/>
      <c r="F58" s="93"/>
      <c r="G58" s="90"/>
      <c r="H58" s="90"/>
      <c r="I58" s="90"/>
      <c r="J58" s="90"/>
      <c r="K58" s="90"/>
      <c r="L58" s="90"/>
      <c r="M58" s="90"/>
      <c r="N58" s="90"/>
      <c r="O58" s="90"/>
      <c r="Q58" s="96"/>
      <c r="R58" s="90"/>
      <c r="S58" s="90"/>
      <c r="T58" s="90"/>
      <c r="U58" s="90"/>
      <c r="V58" s="90"/>
      <c r="W58" s="90"/>
      <c r="X58" s="90"/>
      <c r="Y58" s="90"/>
      <c r="Z58" s="90"/>
      <c r="AA58" s="90"/>
      <c r="AC58" s="96"/>
      <c r="AD58" s="96"/>
      <c r="AE58" s="96"/>
      <c r="AF58" s="96"/>
      <c r="AG58" s="96"/>
      <c r="AH58" s="96"/>
      <c r="AI58" s="14"/>
      <c r="AJ58" s="14"/>
      <c r="AK58" s="14"/>
      <c r="AL58" s="14"/>
      <c r="AM58" s="98"/>
      <c r="AN58" s="90"/>
      <c r="AO58" s="90"/>
      <c r="AP58" s="90"/>
      <c r="AQ58" s="90"/>
      <c r="AR58" s="90"/>
      <c r="AS58" s="90"/>
      <c r="AT58" s="90"/>
      <c r="BB58" s="90"/>
      <c r="BC58" s="90"/>
      <c r="BD58" s="90"/>
      <c r="BE58" s="90"/>
      <c r="BF58" s="90"/>
      <c r="BG58" s="90"/>
    </row>
    <row r="59" spans="2:59" outlineLevel="1" x14ac:dyDescent="0.25">
      <c r="B59" s="113" t="s">
        <v>46</v>
      </c>
      <c r="C59" s="113"/>
      <c r="D59" s="114"/>
      <c r="L59" s="115" t="s">
        <v>47</v>
      </c>
      <c r="W59" s="115" t="s">
        <v>48</v>
      </c>
      <c r="AH59" s="115" t="s">
        <v>49</v>
      </c>
      <c r="AL59" s="14"/>
      <c r="AT59" s="115" t="s">
        <v>49</v>
      </c>
      <c r="BG59" s="115" t="s">
        <v>50</v>
      </c>
    </row>
    <row r="60" spans="2:59" outlineLevel="1" x14ac:dyDescent="0.25">
      <c r="B60" s="74"/>
      <c r="C60" s="74" t="s">
        <v>51</v>
      </c>
      <c r="D60" s="62"/>
      <c r="L60" s="82"/>
      <c r="W60" s="82"/>
      <c r="AH60" s="82"/>
      <c r="AL60" s="14"/>
      <c r="AT60" s="82"/>
      <c r="BG60" s="82"/>
    </row>
    <row r="61" spans="2:59" outlineLevel="1" x14ac:dyDescent="0.25">
      <c r="B61" s="39"/>
      <c r="C61" s="39"/>
      <c r="D61" s="40" t="s">
        <v>52</v>
      </c>
      <c r="L61" s="82">
        <f>'Balance Sheet'!D6+'Balance Sheet'!D7</f>
        <v>3010524.4</v>
      </c>
      <c r="W61" s="82">
        <f>'Balance Sheet'!F6+'Balance Sheet'!F7</f>
        <v>3920843.01</v>
      </c>
      <c r="AH61" s="82">
        <f>'Balance Sheet'!H6+'Balance Sheet'!H7</f>
        <v>3458297.7199999997</v>
      </c>
      <c r="AL61" s="14"/>
      <c r="AT61" s="82"/>
      <c r="BG61" s="82"/>
    </row>
    <row r="62" spans="2:59" outlineLevel="1" x14ac:dyDescent="0.25">
      <c r="B62" s="39"/>
      <c r="C62" s="39"/>
      <c r="D62" s="40" t="s">
        <v>53</v>
      </c>
      <c r="L62" s="82">
        <f>'Balance Sheet'!D8</f>
        <v>-8830</v>
      </c>
      <c r="W62" s="82">
        <f>'Balance Sheet'!F8</f>
        <v>-22900</v>
      </c>
      <c r="AH62" s="82">
        <f>'Balance Sheet'!H8</f>
        <v>23161</v>
      </c>
      <c r="AL62" s="14"/>
      <c r="AT62" s="82"/>
      <c r="BG62" s="82"/>
    </row>
    <row r="63" spans="2:59" outlineLevel="1" x14ac:dyDescent="0.25">
      <c r="B63" s="39"/>
      <c r="C63" s="39"/>
      <c r="D63" s="40" t="s">
        <v>54</v>
      </c>
      <c r="L63" s="82">
        <f>'Balance Sheet'!D10+'Balance Sheet'!D9</f>
        <v>223210.59999999998</v>
      </c>
      <c r="W63" s="82">
        <f>'Balance Sheet'!F10+'Balance Sheet'!F9</f>
        <v>295478.88</v>
      </c>
      <c r="AH63" s="82">
        <f>'Balance Sheet'!H10+'Balance Sheet'!H9</f>
        <v>695900.25</v>
      </c>
      <c r="AL63" s="14"/>
      <c r="AT63" s="82"/>
      <c r="BG63" s="82"/>
    </row>
    <row r="64" spans="2:59" outlineLevel="1" x14ac:dyDescent="0.25">
      <c r="B64" s="39"/>
      <c r="C64" s="39"/>
      <c r="D64" s="40" t="s">
        <v>55</v>
      </c>
      <c r="L64" s="82">
        <v>0</v>
      </c>
      <c r="W64" s="82">
        <v>0</v>
      </c>
      <c r="AH64" s="82">
        <v>0</v>
      </c>
      <c r="AL64" s="14"/>
      <c r="AT64" s="82"/>
      <c r="BG64" s="82"/>
    </row>
    <row r="65" spans="2:59" outlineLevel="1" x14ac:dyDescent="0.25">
      <c r="B65" s="39"/>
      <c r="C65" s="39"/>
      <c r="D65" s="40" t="s">
        <v>56</v>
      </c>
      <c r="L65" s="82">
        <v>0</v>
      </c>
      <c r="W65" s="82">
        <v>0</v>
      </c>
      <c r="AH65" s="82">
        <v>0</v>
      </c>
      <c r="AL65" s="14"/>
      <c r="AT65" s="82"/>
      <c r="BG65" s="82"/>
    </row>
    <row r="66" spans="2:59" ht="15.75" outlineLevel="1" thickBot="1" x14ac:dyDescent="0.3">
      <c r="B66" s="39"/>
      <c r="C66" s="74" t="s">
        <v>57</v>
      </c>
      <c r="D66" s="62"/>
      <c r="L66" s="116">
        <f>SUM(L61:L65)</f>
        <v>3224905</v>
      </c>
      <c r="W66" s="116">
        <f>SUM(W61:W65)</f>
        <v>4193421.8899999997</v>
      </c>
      <c r="AH66" s="116">
        <f>SUM(AH61:AH65)</f>
        <v>4177358.9699999997</v>
      </c>
      <c r="AL66" s="14"/>
      <c r="AT66" s="116">
        <f>SUM(AT61:AT64)</f>
        <v>0</v>
      </c>
      <c r="BG66" s="116">
        <f>SUM(BG61:BG64)</f>
        <v>0</v>
      </c>
    </row>
    <row r="67" spans="2:59" ht="15.75" outlineLevel="1" thickTop="1" x14ac:dyDescent="0.25">
      <c r="B67" s="39"/>
      <c r="C67" s="39"/>
      <c r="D67" s="40"/>
      <c r="L67" s="82"/>
      <c r="W67" s="82"/>
      <c r="AH67" s="82"/>
      <c r="AL67" s="14"/>
      <c r="AT67" s="82"/>
      <c r="BG67" s="82"/>
    </row>
    <row r="68" spans="2:59" outlineLevel="1" x14ac:dyDescent="0.25">
      <c r="B68" s="39"/>
      <c r="C68" s="74" t="s">
        <v>58</v>
      </c>
      <c r="D68" s="62"/>
      <c r="L68" s="82"/>
      <c r="W68" s="82"/>
      <c r="AH68" s="82"/>
      <c r="AL68" s="14"/>
      <c r="AT68" s="82"/>
      <c r="BG68" s="82"/>
    </row>
    <row r="69" spans="2:59" outlineLevel="1" x14ac:dyDescent="0.25">
      <c r="B69" s="39"/>
      <c r="C69" s="39"/>
      <c r="D69" s="40" t="s">
        <v>59</v>
      </c>
      <c r="L69" s="82">
        <f>'Balance Sheet'!D17</f>
        <v>3089.59</v>
      </c>
      <c r="W69" s="82">
        <f>'Balance Sheet'!F17</f>
        <v>2808.59</v>
      </c>
      <c r="AH69" s="82">
        <f>'Balance Sheet'!H17</f>
        <v>3702.1</v>
      </c>
      <c r="AL69" s="14"/>
      <c r="AT69" s="82"/>
      <c r="BG69" s="82"/>
    </row>
    <row r="70" spans="2:59" outlineLevel="1" x14ac:dyDescent="0.25">
      <c r="B70" s="39"/>
      <c r="C70" s="39"/>
      <c r="D70" s="40" t="s">
        <v>60</v>
      </c>
      <c r="L70" s="82">
        <f>-SUM('[1]Balance Sheet'!F20:F21)</f>
        <v>0</v>
      </c>
      <c r="W70" s="82">
        <f>-SUM('[1]Balance Sheet'!Q20:Q21)</f>
        <v>0</v>
      </c>
      <c r="AH70" s="82">
        <f>-SUM('[1]Balance Sheet'!AB20:AB21)</f>
        <v>0</v>
      </c>
      <c r="AL70" s="14"/>
      <c r="AT70" s="82"/>
      <c r="BG70" s="82"/>
    </row>
    <row r="71" spans="2:59" ht="15.75" outlineLevel="1" thickBot="1" x14ac:dyDescent="0.3">
      <c r="B71" s="39"/>
      <c r="C71" s="74" t="s">
        <v>61</v>
      </c>
      <c r="D71" s="62"/>
      <c r="L71" s="116">
        <f>SUM(L69:L70)</f>
        <v>3089.59</v>
      </c>
      <c r="W71" s="116">
        <f>SUM(W69:W70)</f>
        <v>2808.59</v>
      </c>
      <c r="AH71" s="116">
        <f>SUM(AH69:AH70)</f>
        <v>3702.1</v>
      </c>
      <c r="AL71" s="14"/>
      <c r="AT71" s="116">
        <f>SUM(AT69:AT70)</f>
        <v>0</v>
      </c>
      <c r="BG71" s="116">
        <f>SUM(BG69:BG70)</f>
        <v>0</v>
      </c>
    </row>
    <row r="72" spans="2:59" ht="15.75" outlineLevel="1" thickTop="1" x14ac:dyDescent="0.25">
      <c r="B72" s="39"/>
      <c r="C72" s="39"/>
      <c r="D72" s="40"/>
      <c r="L72" s="82"/>
      <c r="W72" s="82"/>
      <c r="AH72" s="82"/>
      <c r="AL72" s="14"/>
      <c r="AT72" s="82"/>
      <c r="BG72" s="82"/>
    </row>
    <row r="73" spans="2:59" outlineLevel="1" x14ac:dyDescent="0.25">
      <c r="B73" s="39"/>
      <c r="C73" s="74" t="s">
        <v>62</v>
      </c>
      <c r="D73" s="62"/>
      <c r="L73" s="82">
        <f>+L66-L71</f>
        <v>3221815.41</v>
      </c>
      <c r="W73" s="82">
        <f>+W66-W71</f>
        <v>4190613.3</v>
      </c>
      <c r="AH73" s="82">
        <f>+AH66-AH71</f>
        <v>4173656.8699999996</v>
      </c>
      <c r="AL73" s="14"/>
      <c r="AT73" s="82">
        <f>+AT66+AT71</f>
        <v>0</v>
      </c>
      <c r="BG73" s="82">
        <f>+BG66+BG71</f>
        <v>0</v>
      </c>
    </row>
    <row r="74" spans="2:59" outlineLevel="1" x14ac:dyDescent="0.25">
      <c r="B74" s="39"/>
      <c r="C74" s="39"/>
      <c r="D74" s="40"/>
      <c r="L74" s="82"/>
      <c r="W74" s="82"/>
      <c r="AH74" s="82"/>
      <c r="AL74" s="14"/>
      <c r="AT74" s="82"/>
      <c r="BG74" s="82"/>
    </row>
    <row r="75" spans="2:59" outlineLevel="1" x14ac:dyDescent="0.25">
      <c r="B75" s="39"/>
      <c r="C75" s="74" t="s">
        <v>63</v>
      </c>
      <c r="D75" s="62"/>
      <c r="L75" s="82"/>
      <c r="W75" s="82"/>
      <c r="AH75" s="82"/>
      <c r="AL75" s="14"/>
      <c r="AT75" s="82"/>
      <c r="BG75" s="82"/>
    </row>
    <row r="76" spans="2:59" outlineLevel="1" x14ac:dyDescent="0.25">
      <c r="B76" s="39"/>
      <c r="C76" s="39"/>
      <c r="D76" s="40" t="s">
        <v>64</v>
      </c>
      <c r="L76" s="82">
        <f>+L66-L62</f>
        <v>3233735</v>
      </c>
      <c r="W76" s="82">
        <f>+W66-W62</f>
        <v>4216321.8899999997</v>
      </c>
      <c r="AH76" s="82">
        <f>+AH66-AH62</f>
        <v>4154197.9699999997</v>
      </c>
      <c r="AL76" s="14"/>
      <c r="AT76" s="82">
        <f>+AT66</f>
        <v>0</v>
      </c>
      <c r="BG76" s="82">
        <f>+BG66</f>
        <v>0</v>
      </c>
    </row>
    <row r="77" spans="2:59" outlineLevel="1" x14ac:dyDescent="0.25">
      <c r="B77" s="39"/>
      <c r="C77" s="39"/>
      <c r="D77" s="40" t="s">
        <v>59</v>
      </c>
      <c r="L77" s="117">
        <f>+L71</f>
        <v>3089.59</v>
      </c>
      <c r="W77" s="117">
        <f>+W71</f>
        <v>2808.59</v>
      </c>
      <c r="AH77" s="117">
        <f>+AH71</f>
        <v>3702.1</v>
      </c>
      <c r="AL77" s="14"/>
      <c r="AT77" s="117">
        <f>+AT71</f>
        <v>0</v>
      </c>
      <c r="BG77" s="117">
        <f>+BG71</f>
        <v>0</v>
      </c>
    </row>
    <row r="78" spans="2:59" outlineLevel="1" x14ac:dyDescent="0.25">
      <c r="B78" s="39"/>
      <c r="C78" s="74" t="s">
        <v>65</v>
      </c>
      <c r="D78" s="62"/>
      <c r="L78" s="82">
        <f>SUM(L76:L77)</f>
        <v>3236824.59</v>
      </c>
      <c r="W78" s="82">
        <f>SUM(W76:W77)</f>
        <v>4219130.4799999995</v>
      </c>
      <c r="AH78" s="82">
        <f>SUM(AH76:AH77)</f>
        <v>4157900.07</v>
      </c>
      <c r="AL78" s="14"/>
      <c r="AT78" s="82">
        <f>SUM(AT76:AT77)</f>
        <v>0</v>
      </c>
      <c r="BG78" s="82">
        <f>SUM(BG76:BG77)</f>
        <v>0</v>
      </c>
    </row>
    <row r="79" spans="2:59" outlineLevel="1" x14ac:dyDescent="0.25">
      <c r="B79" s="39"/>
      <c r="C79" s="39"/>
      <c r="D79" s="40" t="s">
        <v>66</v>
      </c>
      <c r="L79" s="82">
        <f>L62</f>
        <v>-8830</v>
      </c>
      <c r="W79" s="82">
        <f>-'Balance Sheet'!F24</f>
        <v>-40562</v>
      </c>
      <c r="AH79" s="82">
        <f>-'Balance Sheet'!H24</f>
        <v>-40302</v>
      </c>
      <c r="AL79" s="14"/>
      <c r="AT79" s="82"/>
      <c r="BG79" s="82" t="e">
        <f>-#REF!</f>
        <v>#REF!</v>
      </c>
    </row>
    <row r="80" spans="2:59" outlineLevel="1" x14ac:dyDescent="0.25">
      <c r="B80" s="39"/>
      <c r="C80" s="39"/>
      <c r="D80" s="40" t="s">
        <v>67</v>
      </c>
      <c r="L80" s="117"/>
      <c r="W80" s="117"/>
      <c r="AH80" s="117"/>
      <c r="AL80" s="14"/>
      <c r="AT80" s="117"/>
      <c r="BG80" s="117"/>
    </row>
    <row r="81" spans="2:59" ht="15.75" outlineLevel="1" thickBot="1" x14ac:dyDescent="0.3">
      <c r="B81" s="39"/>
      <c r="C81" s="74" t="s">
        <v>68</v>
      </c>
      <c r="D81" s="62"/>
      <c r="L81" s="116">
        <f>SUM(L78:L80)</f>
        <v>3227994.59</v>
      </c>
      <c r="W81" s="116">
        <f>SUM(W78:W80)</f>
        <v>4178568.4799999995</v>
      </c>
      <c r="AH81" s="116">
        <f>SUM(AH78:AH80)</f>
        <v>4117598.07</v>
      </c>
      <c r="AL81" s="14"/>
      <c r="AT81" s="116">
        <f>SUM(AT78:AT80)</f>
        <v>0</v>
      </c>
      <c r="BG81" s="116" t="e">
        <f>SUM(BG78:BG80)</f>
        <v>#REF!</v>
      </c>
    </row>
    <row r="82" spans="2:59" ht="15.75" outlineLevel="1" thickTop="1" x14ac:dyDescent="0.25">
      <c r="AL82" s="14"/>
    </row>
    <row r="83" spans="2:59" outlineLevel="1" x14ac:dyDescent="0.25">
      <c r="L83" s="118">
        <f>+L81-L45</f>
        <v>6179.1800000001676</v>
      </c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8">
        <f>+W78-W45</f>
        <v>28517.180000000168</v>
      </c>
      <c r="AH83" s="118">
        <f>+AH78-AH45</f>
        <v>9993.1000000014901</v>
      </c>
      <c r="AL83" s="14"/>
      <c r="AT83" s="118">
        <f>+AT81-AT45</f>
        <v>-4147906.9699999983</v>
      </c>
      <c r="BG83" s="120" t="e">
        <f>+BG81-BG45</f>
        <v>#REF!</v>
      </c>
    </row>
    <row r="84" spans="2:59" outlineLevel="1" x14ac:dyDescent="0.25">
      <c r="W84" s="119"/>
      <c r="AL84" s="14"/>
      <c r="AT84" s="119"/>
      <c r="BG84" s="119">
        <f>3063401-BG24</f>
        <v>3063401</v>
      </c>
    </row>
    <row r="85" spans="2:59" x14ac:dyDescent="0.25">
      <c r="W85" s="119"/>
      <c r="AH85" s="119"/>
      <c r="AL85" s="14"/>
      <c r="AT85" s="119"/>
      <c r="BG85" s="119"/>
    </row>
    <row r="86" spans="2:59" x14ac:dyDescent="0.25">
      <c r="AG86" s="121"/>
    </row>
    <row r="87" spans="2:59" x14ac:dyDescent="0.25">
      <c r="AG87" s="121"/>
      <c r="AH87" s="14"/>
    </row>
    <row r="88" spans="2:59" x14ac:dyDescent="0.25">
      <c r="AG88" s="121"/>
      <c r="AH88" s="14"/>
    </row>
    <row r="89" spans="2:59" x14ac:dyDescent="0.25">
      <c r="AG89" s="14"/>
      <c r="AH89" s="121"/>
    </row>
    <row r="90" spans="2:59" x14ac:dyDescent="0.25">
      <c r="AH90" s="121"/>
    </row>
    <row r="91" spans="2:59" x14ac:dyDescent="0.25">
      <c r="AH91" s="121"/>
    </row>
    <row r="92" spans="2:59" x14ac:dyDescent="0.25">
      <c r="AH92" s="121"/>
    </row>
    <row r="93" spans="2:59" x14ac:dyDescent="0.25">
      <c r="AH93" s="121"/>
    </row>
    <row r="94" spans="2:59" x14ac:dyDescent="0.25">
      <c r="AH94" s="121"/>
    </row>
    <row r="95" spans="2:59" x14ac:dyDescent="0.25">
      <c r="AH95" s="121"/>
    </row>
    <row r="96" spans="2:59" x14ac:dyDescent="0.25">
      <c r="AH96" s="121"/>
    </row>
    <row r="97" spans="34:34" x14ac:dyDescent="0.25">
      <c r="AH97" s="121"/>
    </row>
    <row r="98" spans="34:34" x14ac:dyDescent="0.25">
      <c r="AH98" s="121"/>
    </row>
    <row r="99" spans="34:34" x14ac:dyDescent="0.25">
      <c r="AH99" s="121"/>
    </row>
    <row r="100" spans="34:34" x14ac:dyDescent="0.25">
      <c r="AH100" s="121"/>
    </row>
    <row r="101" spans="34:34" x14ac:dyDescent="0.25">
      <c r="AH101" s="121"/>
    </row>
    <row r="102" spans="34:34" x14ac:dyDescent="0.25">
      <c r="AH102" s="121"/>
    </row>
    <row r="103" spans="34:34" x14ac:dyDescent="0.25">
      <c r="AH103" s="121"/>
    </row>
    <row r="104" spans="34:34" x14ac:dyDescent="0.25">
      <c r="AH104" s="121"/>
    </row>
    <row r="105" spans="34:34" x14ac:dyDescent="0.25">
      <c r="AH105" s="14"/>
    </row>
    <row r="106" spans="34:34" x14ac:dyDescent="0.25">
      <c r="AH106" s="122"/>
    </row>
    <row r="107" spans="34:34" x14ac:dyDescent="0.25">
      <c r="AH107" s="123"/>
    </row>
    <row r="108" spans="34:34" x14ac:dyDescent="0.25">
      <c r="AH108" s="14"/>
    </row>
    <row r="109" spans="34:34" x14ac:dyDescent="0.25">
      <c r="AH109" s="14"/>
    </row>
    <row r="110" spans="34:34" x14ac:dyDescent="0.25">
      <c r="AH110" s="14"/>
    </row>
    <row r="111" spans="34:34" x14ac:dyDescent="0.25">
      <c r="AH111" s="14"/>
    </row>
    <row r="112" spans="34:34" x14ac:dyDescent="0.25">
      <c r="AH112" s="14"/>
    </row>
    <row r="113" spans="34:34" x14ac:dyDescent="0.25">
      <c r="AH113" s="14"/>
    </row>
    <row r="114" spans="34:34" x14ac:dyDescent="0.25">
      <c r="AH114" s="14"/>
    </row>
    <row r="115" spans="34:34" x14ac:dyDescent="0.25">
      <c r="AH115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3"/>
  <sheetViews>
    <sheetView topLeftCell="G88" zoomScale="120" zoomScaleNormal="120" workbookViewId="0">
      <selection activeCell="AA16" sqref="AA16"/>
    </sheetView>
  </sheetViews>
  <sheetFormatPr defaultRowHeight="12.75" outlineLevelCol="1" x14ac:dyDescent="0.2"/>
  <cols>
    <col min="1" max="1" width="9.140625" style="140"/>
    <col min="2" max="2" width="20.42578125" style="140" bestFit="1" customWidth="1"/>
    <col min="3" max="3" width="9.42578125" style="182" customWidth="1" outlineLevel="1"/>
    <col min="4" max="4" width="8" style="182" customWidth="1" outlineLevel="1"/>
    <col min="5" max="5" width="12.5703125" style="182" customWidth="1" outlineLevel="1"/>
    <col min="6" max="6" width="8.7109375" style="140" customWidth="1" outlineLevel="1"/>
    <col min="7" max="7" width="54.28515625" style="140" customWidth="1"/>
    <col min="8" max="8" width="11.85546875" style="140" hidden="1" customWidth="1" outlineLevel="1"/>
    <col min="9" max="9" width="11.85546875" style="140" bestFit="1" customWidth="1" collapsed="1"/>
    <col min="10" max="13" width="15.42578125" style="140" hidden="1" customWidth="1" outlineLevel="1"/>
    <col min="14" max="14" width="10.5703125" style="140" bestFit="1" customWidth="1" collapsed="1"/>
    <col min="15" max="15" width="13.28515625" style="140" hidden="1" customWidth="1" outlineLevel="1"/>
    <col min="16" max="16" width="2.7109375" style="140" customWidth="1" collapsed="1"/>
    <col min="17" max="17" width="12.42578125" style="140" hidden="1" customWidth="1" outlineLevel="1"/>
    <col min="18" max="18" width="11.85546875" style="140" bestFit="1" customWidth="1" collapsed="1"/>
    <col min="19" max="22" width="15.42578125" style="140" hidden="1" customWidth="1" outlineLevel="1"/>
    <col min="23" max="23" width="10.5703125" style="140" bestFit="1" customWidth="1" collapsed="1"/>
    <col min="24" max="24" width="17.7109375" style="140" hidden="1" customWidth="1" outlineLevel="1"/>
    <col min="25" max="25" width="2.7109375" style="140" customWidth="1" collapsed="1"/>
    <col min="26" max="26" width="12.42578125" style="140" hidden="1" customWidth="1" outlineLevel="1"/>
    <col min="27" max="27" width="11.85546875" style="140" bestFit="1" customWidth="1" collapsed="1"/>
    <col min="28" max="31" width="15.42578125" style="140" hidden="1" customWidth="1" outlineLevel="1"/>
    <col min="32" max="32" width="13.7109375" style="140" bestFit="1" customWidth="1" collapsed="1"/>
    <col min="33" max="33" width="13.28515625" style="140" hidden="1" customWidth="1" outlineLevel="1"/>
    <col min="34" max="34" width="2.7109375" style="140" customWidth="1" collapsed="1"/>
    <col min="35" max="35" width="10.7109375" style="140" customWidth="1"/>
    <col min="36" max="36" width="11.85546875" style="140" bestFit="1" customWidth="1"/>
    <col min="37" max="37" width="11.85546875" style="140" customWidth="1"/>
    <col min="38" max="41" width="15.42578125" style="140" bestFit="1" customWidth="1"/>
    <col min="42" max="42" width="13.7109375" style="140" bestFit="1" customWidth="1"/>
    <col min="43" max="43" width="17.7109375" style="140" bestFit="1" customWidth="1"/>
    <col min="44" max="44" width="2.7109375" style="140" customWidth="1"/>
    <col min="45" max="45" width="10.7109375" style="140" customWidth="1"/>
    <col min="46" max="46" width="11.85546875" style="140" bestFit="1" customWidth="1"/>
    <col min="47" max="50" width="15.42578125" style="140" bestFit="1" customWidth="1"/>
    <col min="51" max="51" width="13.7109375" style="140" bestFit="1" customWidth="1"/>
    <col min="52" max="52" width="17.7109375" style="140" bestFit="1" customWidth="1"/>
    <col min="53" max="258" width="9.140625" style="140"/>
    <col min="259" max="259" width="20.42578125" style="140" bestFit="1" customWidth="1"/>
    <col min="260" max="263" width="0" style="140" hidden="1" customWidth="1"/>
    <col min="264" max="264" width="54.28515625" style="140" customWidth="1"/>
    <col min="265" max="265" width="0" style="140" hidden="1" customWidth="1"/>
    <col min="266" max="266" width="11.85546875" style="140" bestFit="1" customWidth="1"/>
    <col min="267" max="270" width="0" style="140" hidden="1" customWidth="1"/>
    <col min="271" max="271" width="10.5703125" style="140" bestFit="1" customWidth="1"/>
    <col min="272" max="272" width="0" style="140" hidden="1" customWidth="1"/>
    <col min="273" max="273" width="2.7109375" style="140" customWidth="1"/>
    <col min="274" max="274" width="0" style="140" hidden="1" customWidth="1"/>
    <col min="275" max="275" width="11.85546875" style="140" bestFit="1" customWidth="1"/>
    <col min="276" max="279" width="0" style="140" hidden="1" customWidth="1"/>
    <col min="280" max="280" width="10.5703125" style="140" bestFit="1" customWidth="1"/>
    <col min="281" max="281" width="0" style="140" hidden="1" customWidth="1"/>
    <col min="282" max="282" width="2.7109375" style="140" customWidth="1"/>
    <col min="283" max="283" width="12.42578125" style="140" bestFit="1" customWidth="1"/>
    <col min="284" max="284" width="11.85546875" style="140" bestFit="1" customWidth="1"/>
    <col min="285" max="288" width="15.42578125" style="140" bestFit="1" customWidth="1"/>
    <col min="289" max="289" width="13.7109375" style="140" bestFit="1" customWidth="1"/>
    <col min="290" max="290" width="13.28515625" style="140" bestFit="1" customWidth="1"/>
    <col min="291" max="291" width="2.7109375" style="140" customWidth="1"/>
    <col min="292" max="292" width="10.7109375" style="140" customWidth="1"/>
    <col min="293" max="293" width="11.85546875" style="140" bestFit="1" customWidth="1"/>
    <col min="294" max="297" width="15.42578125" style="140" bestFit="1" customWidth="1"/>
    <col min="298" max="298" width="13.7109375" style="140" bestFit="1" customWidth="1"/>
    <col min="299" max="299" width="17.7109375" style="140" bestFit="1" customWidth="1"/>
    <col min="300" max="514" width="9.140625" style="140"/>
    <col min="515" max="515" width="20.42578125" style="140" bestFit="1" customWidth="1"/>
    <col min="516" max="519" width="0" style="140" hidden="1" customWidth="1"/>
    <col min="520" max="520" width="54.28515625" style="140" customWidth="1"/>
    <col min="521" max="521" width="0" style="140" hidden="1" customWidth="1"/>
    <col min="522" max="522" width="11.85546875" style="140" bestFit="1" customWidth="1"/>
    <col min="523" max="526" width="0" style="140" hidden="1" customWidth="1"/>
    <col min="527" max="527" width="10.5703125" style="140" bestFit="1" customWidth="1"/>
    <col min="528" max="528" width="0" style="140" hidden="1" customWidth="1"/>
    <col min="529" max="529" width="2.7109375" style="140" customWidth="1"/>
    <col min="530" max="530" width="0" style="140" hidden="1" customWidth="1"/>
    <col min="531" max="531" width="11.85546875" style="140" bestFit="1" customWidth="1"/>
    <col min="532" max="535" width="0" style="140" hidden="1" customWidth="1"/>
    <col min="536" max="536" width="10.5703125" style="140" bestFit="1" customWidth="1"/>
    <col min="537" max="537" width="0" style="140" hidden="1" customWidth="1"/>
    <col min="538" max="538" width="2.7109375" style="140" customWidth="1"/>
    <col min="539" max="539" width="12.42578125" style="140" bestFit="1" customWidth="1"/>
    <col min="540" max="540" width="11.85546875" style="140" bestFit="1" customWidth="1"/>
    <col min="541" max="544" width="15.42578125" style="140" bestFit="1" customWidth="1"/>
    <col min="545" max="545" width="13.7109375" style="140" bestFit="1" customWidth="1"/>
    <col min="546" max="546" width="13.28515625" style="140" bestFit="1" customWidth="1"/>
    <col min="547" max="547" width="2.7109375" style="140" customWidth="1"/>
    <col min="548" max="548" width="10.7109375" style="140" customWidth="1"/>
    <col min="549" max="549" width="11.85546875" style="140" bestFit="1" customWidth="1"/>
    <col min="550" max="553" width="15.42578125" style="140" bestFit="1" customWidth="1"/>
    <col min="554" max="554" width="13.7109375" style="140" bestFit="1" customWidth="1"/>
    <col min="555" max="555" width="17.7109375" style="140" bestFit="1" customWidth="1"/>
    <col min="556" max="770" width="9.140625" style="140"/>
    <col min="771" max="771" width="20.42578125" style="140" bestFit="1" customWidth="1"/>
    <col min="772" max="775" width="0" style="140" hidden="1" customWidth="1"/>
    <col min="776" max="776" width="54.28515625" style="140" customWidth="1"/>
    <col min="777" max="777" width="0" style="140" hidden="1" customWidth="1"/>
    <col min="778" max="778" width="11.85546875" style="140" bestFit="1" customWidth="1"/>
    <col min="779" max="782" width="0" style="140" hidden="1" customWidth="1"/>
    <col min="783" max="783" width="10.5703125" style="140" bestFit="1" customWidth="1"/>
    <col min="784" max="784" width="0" style="140" hidden="1" customWidth="1"/>
    <col min="785" max="785" width="2.7109375" style="140" customWidth="1"/>
    <col min="786" max="786" width="0" style="140" hidden="1" customWidth="1"/>
    <col min="787" max="787" width="11.85546875" style="140" bestFit="1" customWidth="1"/>
    <col min="788" max="791" width="0" style="140" hidden="1" customWidth="1"/>
    <col min="792" max="792" width="10.5703125" style="140" bestFit="1" customWidth="1"/>
    <col min="793" max="793" width="0" style="140" hidden="1" customWidth="1"/>
    <col min="794" max="794" width="2.7109375" style="140" customWidth="1"/>
    <col min="795" max="795" width="12.42578125" style="140" bestFit="1" customWidth="1"/>
    <col min="796" max="796" width="11.85546875" style="140" bestFit="1" customWidth="1"/>
    <col min="797" max="800" width="15.42578125" style="140" bestFit="1" customWidth="1"/>
    <col min="801" max="801" width="13.7109375" style="140" bestFit="1" customWidth="1"/>
    <col min="802" max="802" width="13.28515625" style="140" bestFit="1" customWidth="1"/>
    <col min="803" max="803" width="2.7109375" style="140" customWidth="1"/>
    <col min="804" max="804" width="10.7109375" style="140" customWidth="1"/>
    <col min="805" max="805" width="11.85546875" style="140" bestFit="1" customWidth="1"/>
    <col min="806" max="809" width="15.42578125" style="140" bestFit="1" customWidth="1"/>
    <col min="810" max="810" width="13.7109375" style="140" bestFit="1" customWidth="1"/>
    <col min="811" max="811" width="17.7109375" style="140" bestFit="1" customWidth="1"/>
    <col min="812" max="1026" width="9.140625" style="140"/>
    <col min="1027" max="1027" width="20.42578125" style="140" bestFit="1" customWidth="1"/>
    <col min="1028" max="1031" width="0" style="140" hidden="1" customWidth="1"/>
    <col min="1032" max="1032" width="54.28515625" style="140" customWidth="1"/>
    <col min="1033" max="1033" width="0" style="140" hidden="1" customWidth="1"/>
    <col min="1034" max="1034" width="11.85546875" style="140" bestFit="1" customWidth="1"/>
    <col min="1035" max="1038" width="0" style="140" hidden="1" customWidth="1"/>
    <col min="1039" max="1039" width="10.5703125" style="140" bestFit="1" customWidth="1"/>
    <col min="1040" max="1040" width="0" style="140" hidden="1" customWidth="1"/>
    <col min="1041" max="1041" width="2.7109375" style="140" customWidth="1"/>
    <col min="1042" max="1042" width="0" style="140" hidden="1" customWidth="1"/>
    <col min="1043" max="1043" width="11.85546875" style="140" bestFit="1" customWidth="1"/>
    <col min="1044" max="1047" width="0" style="140" hidden="1" customWidth="1"/>
    <col min="1048" max="1048" width="10.5703125" style="140" bestFit="1" customWidth="1"/>
    <col min="1049" max="1049" width="0" style="140" hidden="1" customWidth="1"/>
    <col min="1050" max="1050" width="2.7109375" style="140" customWidth="1"/>
    <col min="1051" max="1051" width="12.42578125" style="140" bestFit="1" customWidth="1"/>
    <col min="1052" max="1052" width="11.85546875" style="140" bestFit="1" customWidth="1"/>
    <col min="1053" max="1056" width="15.42578125" style="140" bestFit="1" customWidth="1"/>
    <col min="1057" max="1057" width="13.7109375" style="140" bestFit="1" customWidth="1"/>
    <col min="1058" max="1058" width="13.28515625" style="140" bestFit="1" customWidth="1"/>
    <col min="1059" max="1059" width="2.7109375" style="140" customWidth="1"/>
    <col min="1060" max="1060" width="10.7109375" style="140" customWidth="1"/>
    <col min="1061" max="1061" width="11.85546875" style="140" bestFit="1" customWidth="1"/>
    <col min="1062" max="1065" width="15.42578125" style="140" bestFit="1" customWidth="1"/>
    <col min="1066" max="1066" width="13.7109375" style="140" bestFit="1" customWidth="1"/>
    <col min="1067" max="1067" width="17.7109375" style="140" bestFit="1" customWidth="1"/>
    <col min="1068" max="1282" width="9.140625" style="140"/>
    <col min="1283" max="1283" width="20.42578125" style="140" bestFit="1" customWidth="1"/>
    <col min="1284" max="1287" width="0" style="140" hidden="1" customWidth="1"/>
    <col min="1288" max="1288" width="54.28515625" style="140" customWidth="1"/>
    <col min="1289" max="1289" width="0" style="140" hidden="1" customWidth="1"/>
    <col min="1290" max="1290" width="11.85546875" style="140" bestFit="1" customWidth="1"/>
    <col min="1291" max="1294" width="0" style="140" hidden="1" customWidth="1"/>
    <col min="1295" max="1295" width="10.5703125" style="140" bestFit="1" customWidth="1"/>
    <col min="1296" max="1296" width="0" style="140" hidden="1" customWidth="1"/>
    <col min="1297" max="1297" width="2.7109375" style="140" customWidth="1"/>
    <col min="1298" max="1298" width="0" style="140" hidden="1" customWidth="1"/>
    <col min="1299" max="1299" width="11.85546875" style="140" bestFit="1" customWidth="1"/>
    <col min="1300" max="1303" width="0" style="140" hidden="1" customWidth="1"/>
    <col min="1304" max="1304" width="10.5703125" style="140" bestFit="1" customWidth="1"/>
    <col min="1305" max="1305" width="0" style="140" hidden="1" customWidth="1"/>
    <col min="1306" max="1306" width="2.7109375" style="140" customWidth="1"/>
    <col min="1307" max="1307" width="12.42578125" style="140" bestFit="1" customWidth="1"/>
    <col min="1308" max="1308" width="11.85546875" style="140" bestFit="1" customWidth="1"/>
    <col min="1309" max="1312" width="15.42578125" style="140" bestFit="1" customWidth="1"/>
    <col min="1313" max="1313" width="13.7109375" style="140" bestFit="1" customWidth="1"/>
    <col min="1314" max="1314" width="13.28515625" style="140" bestFit="1" customWidth="1"/>
    <col min="1315" max="1315" width="2.7109375" style="140" customWidth="1"/>
    <col min="1316" max="1316" width="10.7109375" style="140" customWidth="1"/>
    <col min="1317" max="1317" width="11.85546875" style="140" bestFit="1" customWidth="1"/>
    <col min="1318" max="1321" width="15.42578125" style="140" bestFit="1" customWidth="1"/>
    <col min="1322" max="1322" width="13.7109375" style="140" bestFit="1" customWidth="1"/>
    <col min="1323" max="1323" width="17.7109375" style="140" bestFit="1" customWidth="1"/>
    <col min="1324" max="1538" width="9.140625" style="140"/>
    <col min="1539" max="1539" width="20.42578125" style="140" bestFit="1" customWidth="1"/>
    <col min="1540" max="1543" width="0" style="140" hidden="1" customWidth="1"/>
    <col min="1544" max="1544" width="54.28515625" style="140" customWidth="1"/>
    <col min="1545" max="1545" width="0" style="140" hidden="1" customWidth="1"/>
    <col min="1546" max="1546" width="11.85546875" style="140" bestFit="1" customWidth="1"/>
    <col min="1547" max="1550" width="0" style="140" hidden="1" customWidth="1"/>
    <col min="1551" max="1551" width="10.5703125" style="140" bestFit="1" customWidth="1"/>
    <col min="1552" max="1552" width="0" style="140" hidden="1" customWidth="1"/>
    <col min="1553" max="1553" width="2.7109375" style="140" customWidth="1"/>
    <col min="1554" max="1554" width="0" style="140" hidden="1" customWidth="1"/>
    <col min="1555" max="1555" width="11.85546875" style="140" bestFit="1" customWidth="1"/>
    <col min="1556" max="1559" width="0" style="140" hidden="1" customWidth="1"/>
    <col min="1560" max="1560" width="10.5703125" style="140" bestFit="1" customWidth="1"/>
    <col min="1561" max="1561" width="0" style="140" hidden="1" customWidth="1"/>
    <col min="1562" max="1562" width="2.7109375" style="140" customWidth="1"/>
    <col min="1563" max="1563" width="12.42578125" style="140" bestFit="1" customWidth="1"/>
    <col min="1564" max="1564" width="11.85546875" style="140" bestFit="1" customWidth="1"/>
    <col min="1565" max="1568" width="15.42578125" style="140" bestFit="1" customWidth="1"/>
    <col min="1569" max="1569" width="13.7109375" style="140" bestFit="1" customWidth="1"/>
    <col min="1570" max="1570" width="13.28515625" style="140" bestFit="1" customWidth="1"/>
    <col min="1571" max="1571" width="2.7109375" style="140" customWidth="1"/>
    <col min="1572" max="1572" width="10.7109375" style="140" customWidth="1"/>
    <col min="1573" max="1573" width="11.85546875" style="140" bestFit="1" customWidth="1"/>
    <col min="1574" max="1577" width="15.42578125" style="140" bestFit="1" customWidth="1"/>
    <col min="1578" max="1578" width="13.7109375" style="140" bestFit="1" customWidth="1"/>
    <col min="1579" max="1579" width="17.7109375" style="140" bestFit="1" customWidth="1"/>
    <col min="1580" max="1794" width="9.140625" style="140"/>
    <col min="1795" max="1795" width="20.42578125" style="140" bestFit="1" customWidth="1"/>
    <col min="1796" max="1799" width="0" style="140" hidden="1" customWidth="1"/>
    <col min="1800" max="1800" width="54.28515625" style="140" customWidth="1"/>
    <col min="1801" max="1801" width="0" style="140" hidden="1" customWidth="1"/>
    <col min="1802" max="1802" width="11.85546875" style="140" bestFit="1" customWidth="1"/>
    <col min="1803" max="1806" width="0" style="140" hidden="1" customWidth="1"/>
    <col min="1807" max="1807" width="10.5703125" style="140" bestFit="1" customWidth="1"/>
    <col min="1808" max="1808" width="0" style="140" hidden="1" customWidth="1"/>
    <col min="1809" max="1809" width="2.7109375" style="140" customWidth="1"/>
    <col min="1810" max="1810" width="0" style="140" hidden="1" customWidth="1"/>
    <col min="1811" max="1811" width="11.85546875" style="140" bestFit="1" customWidth="1"/>
    <col min="1812" max="1815" width="0" style="140" hidden="1" customWidth="1"/>
    <col min="1816" max="1816" width="10.5703125" style="140" bestFit="1" customWidth="1"/>
    <col min="1817" max="1817" width="0" style="140" hidden="1" customWidth="1"/>
    <col min="1818" max="1818" width="2.7109375" style="140" customWidth="1"/>
    <col min="1819" max="1819" width="12.42578125" style="140" bestFit="1" customWidth="1"/>
    <col min="1820" max="1820" width="11.85546875" style="140" bestFit="1" customWidth="1"/>
    <col min="1821" max="1824" width="15.42578125" style="140" bestFit="1" customWidth="1"/>
    <col min="1825" max="1825" width="13.7109375" style="140" bestFit="1" customWidth="1"/>
    <col min="1826" max="1826" width="13.28515625" style="140" bestFit="1" customWidth="1"/>
    <col min="1827" max="1827" width="2.7109375" style="140" customWidth="1"/>
    <col min="1828" max="1828" width="10.7109375" style="140" customWidth="1"/>
    <col min="1829" max="1829" width="11.85546875" style="140" bestFit="1" customWidth="1"/>
    <col min="1830" max="1833" width="15.42578125" style="140" bestFit="1" customWidth="1"/>
    <col min="1834" max="1834" width="13.7109375" style="140" bestFit="1" customWidth="1"/>
    <col min="1835" max="1835" width="17.7109375" style="140" bestFit="1" customWidth="1"/>
    <col min="1836" max="2050" width="9.140625" style="140"/>
    <col min="2051" max="2051" width="20.42578125" style="140" bestFit="1" customWidth="1"/>
    <col min="2052" max="2055" width="0" style="140" hidden="1" customWidth="1"/>
    <col min="2056" max="2056" width="54.28515625" style="140" customWidth="1"/>
    <col min="2057" max="2057" width="0" style="140" hidden="1" customWidth="1"/>
    <col min="2058" max="2058" width="11.85546875" style="140" bestFit="1" customWidth="1"/>
    <col min="2059" max="2062" width="0" style="140" hidden="1" customWidth="1"/>
    <col min="2063" max="2063" width="10.5703125" style="140" bestFit="1" customWidth="1"/>
    <col min="2064" max="2064" width="0" style="140" hidden="1" customWidth="1"/>
    <col min="2065" max="2065" width="2.7109375" style="140" customWidth="1"/>
    <col min="2066" max="2066" width="0" style="140" hidden="1" customWidth="1"/>
    <col min="2067" max="2067" width="11.85546875" style="140" bestFit="1" customWidth="1"/>
    <col min="2068" max="2071" width="0" style="140" hidden="1" customWidth="1"/>
    <col min="2072" max="2072" width="10.5703125" style="140" bestFit="1" customWidth="1"/>
    <col min="2073" max="2073" width="0" style="140" hidden="1" customWidth="1"/>
    <col min="2074" max="2074" width="2.7109375" style="140" customWidth="1"/>
    <col min="2075" max="2075" width="12.42578125" style="140" bestFit="1" customWidth="1"/>
    <col min="2076" max="2076" width="11.85546875" style="140" bestFit="1" customWidth="1"/>
    <col min="2077" max="2080" width="15.42578125" style="140" bestFit="1" customWidth="1"/>
    <col min="2081" max="2081" width="13.7109375" style="140" bestFit="1" customWidth="1"/>
    <col min="2082" max="2082" width="13.28515625" style="140" bestFit="1" customWidth="1"/>
    <col min="2083" max="2083" width="2.7109375" style="140" customWidth="1"/>
    <col min="2084" max="2084" width="10.7109375" style="140" customWidth="1"/>
    <col min="2085" max="2085" width="11.85546875" style="140" bestFit="1" customWidth="1"/>
    <col min="2086" max="2089" width="15.42578125" style="140" bestFit="1" customWidth="1"/>
    <col min="2090" max="2090" width="13.7109375" style="140" bestFit="1" customWidth="1"/>
    <col min="2091" max="2091" width="17.7109375" style="140" bestFit="1" customWidth="1"/>
    <col min="2092" max="2306" width="9.140625" style="140"/>
    <col min="2307" max="2307" width="20.42578125" style="140" bestFit="1" customWidth="1"/>
    <col min="2308" max="2311" width="0" style="140" hidden="1" customWidth="1"/>
    <col min="2312" max="2312" width="54.28515625" style="140" customWidth="1"/>
    <col min="2313" max="2313" width="0" style="140" hidden="1" customWidth="1"/>
    <col min="2314" max="2314" width="11.85546875" style="140" bestFit="1" customWidth="1"/>
    <col min="2315" max="2318" width="0" style="140" hidden="1" customWidth="1"/>
    <col min="2319" max="2319" width="10.5703125" style="140" bestFit="1" customWidth="1"/>
    <col min="2320" max="2320" width="0" style="140" hidden="1" customWidth="1"/>
    <col min="2321" max="2321" width="2.7109375" style="140" customWidth="1"/>
    <col min="2322" max="2322" width="0" style="140" hidden="1" customWidth="1"/>
    <col min="2323" max="2323" width="11.85546875" style="140" bestFit="1" customWidth="1"/>
    <col min="2324" max="2327" width="0" style="140" hidden="1" customWidth="1"/>
    <col min="2328" max="2328" width="10.5703125" style="140" bestFit="1" customWidth="1"/>
    <col min="2329" max="2329" width="0" style="140" hidden="1" customWidth="1"/>
    <col min="2330" max="2330" width="2.7109375" style="140" customWidth="1"/>
    <col min="2331" max="2331" width="12.42578125" style="140" bestFit="1" customWidth="1"/>
    <col min="2332" max="2332" width="11.85546875" style="140" bestFit="1" customWidth="1"/>
    <col min="2333" max="2336" width="15.42578125" style="140" bestFit="1" customWidth="1"/>
    <col min="2337" max="2337" width="13.7109375" style="140" bestFit="1" customWidth="1"/>
    <col min="2338" max="2338" width="13.28515625" style="140" bestFit="1" customWidth="1"/>
    <col min="2339" max="2339" width="2.7109375" style="140" customWidth="1"/>
    <col min="2340" max="2340" width="10.7109375" style="140" customWidth="1"/>
    <col min="2341" max="2341" width="11.85546875" style="140" bestFit="1" customWidth="1"/>
    <col min="2342" max="2345" width="15.42578125" style="140" bestFit="1" customWidth="1"/>
    <col min="2346" max="2346" width="13.7109375" style="140" bestFit="1" customWidth="1"/>
    <col min="2347" max="2347" width="17.7109375" style="140" bestFit="1" customWidth="1"/>
    <col min="2348" max="2562" width="9.140625" style="140"/>
    <col min="2563" max="2563" width="20.42578125" style="140" bestFit="1" customWidth="1"/>
    <col min="2564" max="2567" width="0" style="140" hidden="1" customWidth="1"/>
    <col min="2568" max="2568" width="54.28515625" style="140" customWidth="1"/>
    <col min="2569" max="2569" width="0" style="140" hidden="1" customWidth="1"/>
    <col min="2570" max="2570" width="11.85546875" style="140" bestFit="1" customWidth="1"/>
    <col min="2571" max="2574" width="0" style="140" hidden="1" customWidth="1"/>
    <col min="2575" max="2575" width="10.5703125" style="140" bestFit="1" customWidth="1"/>
    <col min="2576" max="2576" width="0" style="140" hidden="1" customWidth="1"/>
    <col min="2577" max="2577" width="2.7109375" style="140" customWidth="1"/>
    <col min="2578" max="2578" width="0" style="140" hidden="1" customWidth="1"/>
    <col min="2579" max="2579" width="11.85546875" style="140" bestFit="1" customWidth="1"/>
    <col min="2580" max="2583" width="0" style="140" hidden="1" customWidth="1"/>
    <col min="2584" max="2584" width="10.5703125" style="140" bestFit="1" customWidth="1"/>
    <col min="2585" max="2585" width="0" style="140" hidden="1" customWidth="1"/>
    <col min="2586" max="2586" width="2.7109375" style="140" customWidth="1"/>
    <col min="2587" max="2587" width="12.42578125" style="140" bestFit="1" customWidth="1"/>
    <col min="2588" max="2588" width="11.85546875" style="140" bestFit="1" customWidth="1"/>
    <col min="2589" max="2592" width="15.42578125" style="140" bestFit="1" customWidth="1"/>
    <col min="2593" max="2593" width="13.7109375" style="140" bestFit="1" customWidth="1"/>
    <col min="2594" max="2594" width="13.28515625" style="140" bestFit="1" customWidth="1"/>
    <col min="2595" max="2595" width="2.7109375" style="140" customWidth="1"/>
    <col min="2596" max="2596" width="10.7109375" style="140" customWidth="1"/>
    <col min="2597" max="2597" width="11.85546875" style="140" bestFit="1" customWidth="1"/>
    <col min="2598" max="2601" width="15.42578125" style="140" bestFit="1" customWidth="1"/>
    <col min="2602" max="2602" width="13.7109375" style="140" bestFit="1" customWidth="1"/>
    <col min="2603" max="2603" width="17.7109375" style="140" bestFit="1" customWidth="1"/>
    <col min="2604" max="2818" width="9.140625" style="140"/>
    <col min="2819" max="2819" width="20.42578125" style="140" bestFit="1" customWidth="1"/>
    <col min="2820" max="2823" width="0" style="140" hidden="1" customWidth="1"/>
    <col min="2824" max="2824" width="54.28515625" style="140" customWidth="1"/>
    <col min="2825" max="2825" width="0" style="140" hidden="1" customWidth="1"/>
    <col min="2826" max="2826" width="11.85546875" style="140" bestFit="1" customWidth="1"/>
    <col min="2827" max="2830" width="0" style="140" hidden="1" customWidth="1"/>
    <col min="2831" max="2831" width="10.5703125" style="140" bestFit="1" customWidth="1"/>
    <col min="2832" max="2832" width="0" style="140" hidden="1" customWidth="1"/>
    <col min="2833" max="2833" width="2.7109375" style="140" customWidth="1"/>
    <col min="2834" max="2834" width="0" style="140" hidden="1" customWidth="1"/>
    <col min="2835" max="2835" width="11.85546875" style="140" bestFit="1" customWidth="1"/>
    <col min="2836" max="2839" width="0" style="140" hidden="1" customWidth="1"/>
    <col min="2840" max="2840" width="10.5703125" style="140" bestFit="1" customWidth="1"/>
    <col min="2841" max="2841" width="0" style="140" hidden="1" customWidth="1"/>
    <col min="2842" max="2842" width="2.7109375" style="140" customWidth="1"/>
    <col min="2843" max="2843" width="12.42578125" style="140" bestFit="1" customWidth="1"/>
    <col min="2844" max="2844" width="11.85546875" style="140" bestFit="1" customWidth="1"/>
    <col min="2845" max="2848" width="15.42578125" style="140" bestFit="1" customWidth="1"/>
    <col min="2849" max="2849" width="13.7109375" style="140" bestFit="1" customWidth="1"/>
    <col min="2850" max="2850" width="13.28515625" style="140" bestFit="1" customWidth="1"/>
    <col min="2851" max="2851" width="2.7109375" style="140" customWidth="1"/>
    <col min="2852" max="2852" width="10.7109375" style="140" customWidth="1"/>
    <col min="2853" max="2853" width="11.85546875" style="140" bestFit="1" customWidth="1"/>
    <col min="2854" max="2857" width="15.42578125" style="140" bestFit="1" customWidth="1"/>
    <col min="2858" max="2858" width="13.7109375" style="140" bestFit="1" customWidth="1"/>
    <col min="2859" max="2859" width="17.7109375" style="140" bestFit="1" customWidth="1"/>
    <col min="2860" max="3074" width="9.140625" style="140"/>
    <col min="3075" max="3075" width="20.42578125" style="140" bestFit="1" customWidth="1"/>
    <col min="3076" max="3079" width="0" style="140" hidden="1" customWidth="1"/>
    <col min="3080" max="3080" width="54.28515625" style="140" customWidth="1"/>
    <col min="3081" max="3081" width="0" style="140" hidden="1" customWidth="1"/>
    <col min="3082" max="3082" width="11.85546875" style="140" bestFit="1" customWidth="1"/>
    <col min="3083" max="3086" width="0" style="140" hidden="1" customWidth="1"/>
    <col min="3087" max="3087" width="10.5703125" style="140" bestFit="1" customWidth="1"/>
    <col min="3088" max="3088" width="0" style="140" hidden="1" customWidth="1"/>
    <col min="3089" max="3089" width="2.7109375" style="140" customWidth="1"/>
    <col min="3090" max="3090" width="0" style="140" hidden="1" customWidth="1"/>
    <col min="3091" max="3091" width="11.85546875" style="140" bestFit="1" customWidth="1"/>
    <col min="3092" max="3095" width="0" style="140" hidden="1" customWidth="1"/>
    <col min="3096" max="3096" width="10.5703125" style="140" bestFit="1" customWidth="1"/>
    <col min="3097" max="3097" width="0" style="140" hidden="1" customWidth="1"/>
    <col min="3098" max="3098" width="2.7109375" style="140" customWidth="1"/>
    <col min="3099" max="3099" width="12.42578125" style="140" bestFit="1" customWidth="1"/>
    <col min="3100" max="3100" width="11.85546875" style="140" bestFit="1" customWidth="1"/>
    <col min="3101" max="3104" width="15.42578125" style="140" bestFit="1" customWidth="1"/>
    <col min="3105" max="3105" width="13.7109375" style="140" bestFit="1" customWidth="1"/>
    <col min="3106" max="3106" width="13.28515625" style="140" bestFit="1" customWidth="1"/>
    <col min="3107" max="3107" width="2.7109375" style="140" customWidth="1"/>
    <col min="3108" max="3108" width="10.7109375" style="140" customWidth="1"/>
    <col min="3109" max="3109" width="11.85546875" style="140" bestFit="1" customWidth="1"/>
    <col min="3110" max="3113" width="15.42578125" style="140" bestFit="1" customWidth="1"/>
    <col min="3114" max="3114" width="13.7109375" style="140" bestFit="1" customWidth="1"/>
    <col min="3115" max="3115" width="17.7109375" style="140" bestFit="1" customWidth="1"/>
    <col min="3116" max="3330" width="9.140625" style="140"/>
    <col min="3331" max="3331" width="20.42578125" style="140" bestFit="1" customWidth="1"/>
    <col min="3332" max="3335" width="0" style="140" hidden="1" customWidth="1"/>
    <col min="3336" max="3336" width="54.28515625" style="140" customWidth="1"/>
    <col min="3337" max="3337" width="0" style="140" hidden="1" customWidth="1"/>
    <col min="3338" max="3338" width="11.85546875" style="140" bestFit="1" customWidth="1"/>
    <col min="3339" max="3342" width="0" style="140" hidden="1" customWidth="1"/>
    <col min="3343" max="3343" width="10.5703125" style="140" bestFit="1" customWidth="1"/>
    <col min="3344" max="3344" width="0" style="140" hidden="1" customWidth="1"/>
    <col min="3345" max="3345" width="2.7109375" style="140" customWidth="1"/>
    <col min="3346" max="3346" width="0" style="140" hidden="1" customWidth="1"/>
    <col min="3347" max="3347" width="11.85546875" style="140" bestFit="1" customWidth="1"/>
    <col min="3348" max="3351" width="0" style="140" hidden="1" customWidth="1"/>
    <col min="3352" max="3352" width="10.5703125" style="140" bestFit="1" customWidth="1"/>
    <col min="3353" max="3353" width="0" style="140" hidden="1" customWidth="1"/>
    <col min="3354" max="3354" width="2.7109375" style="140" customWidth="1"/>
    <col min="3355" max="3355" width="12.42578125" style="140" bestFit="1" customWidth="1"/>
    <col min="3356" max="3356" width="11.85546875" style="140" bestFit="1" customWidth="1"/>
    <col min="3357" max="3360" width="15.42578125" style="140" bestFit="1" customWidth="1"/>
    <col min="3361" max="3361" width="13.7109375" style="140" bestFit="1" customWidth="1"/>
    <col min="3362" max="3362" width="13.28515625" style="140" bestFit="1" customWidth="1"/>
    <col min="3363" max="3363" width="2.7109375" style="140" customWidth="1"/>
    <col min="3364" max="3364" width="10.7109375" style="140" customWidth="1"/>
    <col min="3365" max="3365" width="11.85546875" style="140" bestFit="1" customWidth="1"/>
    <col min="3366" max="3369" width="15.42578125" style="140" bestFit="1" customWidth="1"/>
    <col min="3370" max="3370" width="13.7109375" style="140" bestFit="1" customWidth="1"/>
    <col min="3371" max="3371" width="17.7109375" style="140" bestFit="1" customWidth="1"/>
    <col min="3372" max="3586" width="9.140625" style="140"/>
    <col min="3587" max="3587" width="20.42578125" style="140" bestFit="1" customWidth="1"/>
    <col min="3588" max="3591" width="0" style="140" hidden="1" customWidth="1"/>
    <col min="3592" max="3592" width="54.28515625" style="140" customWidth="1"/>
    <col min="3593" max="3593" width="0" style="140" hidden="1" customWidth="1"/>
    <col min="3594" max="3594" width="11.85546875" style="140" bestFit="1" customWidth="1"/>
    <col min="3595" max="3598" width="0" style="140" hidden="1" customWidth="1"/>
    <col min="3599" max="3599" width="10.5703125" style="140" bestFit="1" customWidth="1"/>
    <col min="3600" max="3600" width="0" style="140" hidden="1" customWidth="1"/>
    <col min="3601" max="3601" width="2.7109375" style="140" customWidth="1"/>
    <col min="3602" max="3602" width="0" style="140" hidden="1" customWidth="1"/>
    <col min="3603" max="3603" width="11.85546875" style="140" bestFit="1" customWidth="1"/>
    <col min="3604" max="3607" width="0" style="140" hidden="1" customWidth="1"/>
    <col min="3608" max="3608" width="10.5703125" style="140" bestFit="1" customWidth="1"/>
    <col min="3609" max="3609" width="0" style="140" hidden="1" customWidth="1"/>
    <col min="3610" max="3610" width="2.7109375" style="140" customWidth="1"/>
    <col min="3611" max="3611" width="12.42578125" style="140" bestFit="1" customWidth="1"/>
    <col min="3612" max="3612" width="11.85546875" style="140" bestFit="1" customWidth="1"/>
    <col min="3613" max="3616" width="15.42578125" style="140" bestFit="1" customWidth="1"/>
    <col min="3617" max="3617" width="13.7109375" style="140" bestFit="1" customWidth="1"/>
    <col min="3618" max="3618" width="13.28515625" style="140" bestFit="1" customWidth="1"/>
    <col min="3619" max="3619" width="2.7109375" style="140" customWidth="1"/>
    <col min="3620" max="3620" width="10.7109375" style="140" customWidth="1"/>
    <col min="3621" max="3621" width="11.85546875" style="140" bestFit="1" customWidth="1"/>
    <col min="3622" max="3625" width="15.42578125" style="140" bestFit="1" customWidth="1"/>
    <col min="3626" max="3626" width="13.7109375" style="140" bestFit="1" customWidth="1"/>
    <col min="3627" max="3627" width="17.7109375" style="140" bestFit="1" customWidth="1"/>
    <col min="3628" max="3842" width="9.140625" style="140"/>
    <col min="3843" max="3843" width="20.42578125" style="140" bestFit="1" customWidth="1"/>
    <col min="3844" max="3847" width="0" style="140" hidden="1" customWidth="1"/>
    <col min="3848" max="3848" width="54.28515625" style="140" customWidth="1"/>
    <col min="3849" max="3849" width="0" style="140" hidden="1" customWidth="1"/>
    <col min="3850" max="3850" width="11.85546875" style="140" bestFit="1" customWidth="1"/>
    <col min="3851" max="3854" width="0" style="140" hidden="1" customWidth="1"/>
    <col min="3855" max="3855" width="10.5703125" style="140" bestFit="1" customWidth="1"/>
    <col min="3856" max="3856" width="0" style="140" hidden="1" customWidth="1"/>
    <col min="3857" max="3857" width="2.7109375" style="140" customWidth="1"/>
    <col min="3858" max="3858" width="0" style="140" hidden="1" customWidth="1"/>
    <col min="3859" max="3859" width="11.85546875" style="140" bestFit="1" customWidth="1"/>
    <col min="3860" max="3863" width="0" style="140" hidden="1" customWidth="1"/>
    <col min="3864" max="3864" width="10.5703125" style="140" bestFit="1" customWidth="1"/>
    <col min="3865" max="3865" width="0" style="140" hidden="1" customWidth="1"/>
    <col min="3866" max="3866" width="2.7109375" style="140" customWidth="1"/>
    <col min="3867" max="3867" width="12.42578125" style="140" bestFit="1" customWidth="1"/>
    <col min="3868" max="3868" width="11.85546875" style="140" bestFit="1" customWidth="1"/>
    <col min="3869" max="3872" width="15.42578125" style="140" bestFit="1" customWidth="1"/>
    <col min="3873" max="3873" width="13.7109375" style="140" bestFit="1" customWidth="1"/>
    <col min="3874" max="3874" width="13.28515625" style="140" bestFit="1" customWidth="1"/>
    <col min="3875" max="3875" width="2.7109375" style="140" customWidth="1"/>
    <col min="3876" max="3876" width="10.7109375" style="140" customWidth="1"/>
    <col min="3877" max="3877" width="11.85546875" style="140" bestFit="1" customWidth="1"/>
    <col min="3878" max="3881" width="15.42578125" style="140" bestFit="1" customWidth="1"/>
    <col min="3882" max="3882" width="13.7109375" style="140" bestFit="1" customWidth="1"/>
    <col min="3883" max="3883" width="17.7109375" style="140" bestFit="1" customWidth="1"/>
    <col min="3884" max="4098" width="9.140625" style="140"/>
    <col min="4099" max="4099" width="20.42578125" style="140" bestFit="1" customWidth="1"/>
    <col min="4100" max="4103" width="0" style="140" hidden="1" customWidth="1"/>
    <col min="4104" max="4104" width="54.28515625" style="140" customWidth="1"/>
    <col min="4105" max="4105" width="0" style="140" hidden="1" customWidth="1"/>
    <col min="4106" max="4106" width="11.85546875" style="140" bestFit="1" customWidth="1"/>
    <col min="4107" max="4110" width="0" style="140" hidden="1" customWidth="1"/>
    <col min="4111" max="4111" width="10.5703125" style="140" bestFit="1" customWidth="1"/>
    <col min="4112" max="4112" width="0" style="140" hidden="1" customWidth="1"/>
    <col min="4113" max="4113" width="2.7109375" style="140" customWidth="1"/>
    <col min="4114" max="4114" width="0" style="140" hidden="1" customWidth="1"/>
    <col min="4115" max="4115" width="11.85546875" style="140" bestFit="1" customWidth="1"/>
    <col min="4116" max="4119" width="0" style="140" hidden="1" customWidth="1"/>
    <col min="4120" max="4120" width="10.5703125" style="140" bestFit="1" customWidth="1"/>
    <col min="4121" max="4121" width="0" style="140" hidden="1" customWidth="1"/>
    <col min="4122" max="4122" width="2.7109375" style="140" customWidth="1"/>
    <col min="4123" max="4123" width="12.42578125" style="140" bestFit="1" customWidth="1"/>
    <col min="4124" max="4124" width="11.85546875" style="140" bestFit="1" customWidth="1"/>
    <col min="4125" max="4128" width="15.42578125" style="140" bestFit="1" customWidth="1"/>
    <col min="4129" max="4129" width="13.7109375" style="140" bestFit="1" customWidth="1"/>
    <col min="4130" max="4130" width="13.28515625" style="140" bestFit="1" customWidth="1"/>
    <col min="4131" max="4131" width="2.7109375" style="140" customWidth="1"/>
    <col min="4132" max="4132" width="10.7109375" style="140" customWidth="1"/>
    <col min="4133" max="4133" width="11.85546875" style="140" bestFit="1" customWidth="1"/>
    <col min="4134" max="4137" width="15.42578125" style="140" bestFit="1" customWidth="1"/>
    <col min="4138" max="4138" width="13.7109375" style="140" bestFit="1" customWidth="1"/>
    <col min="4139" max="4139" width="17.7109375" style="140" bestFit="1" customWidth="1"/>
    <col min="4140" max="4354" width="9.140625" style="140"/>
    <col min="4355" max="4355" width="20.42578125" style="140" bestFit="1" customWidth="1"/>
    <col min="4356" max="4359" width="0" style="140" hidden="1" customWidth="1"/>
    <col min="4360" max="4360" width="54.28515625" style="140" customWidth="1"/>
    <col min="4361" max="4361" width="0" style="140" hidden="1" customWidth="1"/>
    <col min="4362" max="4362" width="11.85546875" style="140" bestFit="1" customWidth="1"/>
    <col min="4363" max="4366" width="0" style="140" hidden="1" customWidth="1"/>
    <col min="4367" max="4367" width="10.5703125" style="140" bestFit="1" customWidth="1"/>
    <col min="4368" max="4368" width="0" style="140" hidden="1" customWidth="1"/>
    <col min="4369" max="4369" width="2.7109375" style="140" customWidth="1"/>
    <col min="4370" max="4370" width="0" style="140" hidden="1" customWidth="1"/>
    <col min="4371" max="4371" width="11.85546875" style="140" bestFit="1" customWidth="1"/>
    <col min="4372" max="4375" width="0" style="140" hidden="1" customWidth="1"/>
    <col min="4376" max="4376" width="10.5703125" style="140" bestFit="1" customWidth="1"/>
    <col min="4377" max="4377" width="0" style="140" hidden="1" customWidth="1"/>
    <col min="4378" max="4378" width="2.7109375" style="140" customWidth="1"/>
    <col min="4379" max="4379" width="12.42578125" style="140" bestFit="1" customWidth="1"/>
    <col min="4380" max="4380" width="11.85546875" style="140" bestFit="1" customWidth="1"/>
    <col min="4381" max="4384" width="15.42578125" style="140" bestFit="1" customWidth="1"/>
    <col min="4385" max="4385" width="13.7109375" style="140" bestFit="1" customWidth="1"/>
    <col min="4386" max="4386" width="13.28515625" style="140" bestFit="1" customWidth="1"/>
    <col min="4387" max="4387" width="2.7109375" style="140" customWidth="1"/>
    <col min="4388" max="4388" width="10.7109375" style="140" customWidth="1"/>
    <col min="4389" max="4389" width="11.85546875" style="140" bestFit="1" customWidth="1"/>
    <col min="4390" max="4393" width="15.42578125" style="140" bestFit="1" customWidth="1"/>
    <col min="4394" max="4394" width="13.7109375" style="140" bestFit="1" customWidth="1"/>
    <col min="4395" max="4395" width="17.7109375" style="140" bestFit="1" customWidth="1"/>
    <col min="4396" max="4610" width="9.140625" style="140"/>
    <col min="4611" max="4611" width="20.42578125" style="140" bestFit="1" customWidth="1"/>
    <col min="4612" max="4615" width="0" style="140" hidden="1" customWidth="1"/>
    <col min="4616" max="4616" width="54.28515625" style="140" customWidth="1"/>
    <col min="4617" max="4617" width="0" style="140" hidden="1" customWidth="1"/>
    <col min="4618" max="4618" width="11.85546875" style="140" bestFit="1" customWidth="1"/>
    <col min="4619" max="4622" width="0" style="140" hidden="1" customWidth="1"/>
    <col min="4623" max="4623" width="10.5703125" style="140" bestFit="1" customWidth="1"/>
    <col min="4624" max="4624" width="0" style="140" hidden="1" customWidth="1"/>
    <col min="4625" max="4625" width="2.7109375" style="140" customWidth="1"/>
    <col min="4626" max="4626" width="0" style="140" hidden="1" customWidth="1"/>
    <col min="4627" max="4627" width="11.85546875" style="140" bestFit="1" customWidth="1"/>
    <col min="4628" max="4631" width="0" style="140" hidden="1" customWidth="1"/>
    <col min="4632" max="4632" width="10.5703125" style="140" bestFit="1" customWidth="1"/>
    <col min="4633" max="4633" width="0" style="140" hidden="1" customWidth="1"/>
    <col min="4634" max="4634" width="2.7109375" style="140" customWidth="1"/>
    <col min="4635" max="4635" width="12.42578125" style="140" bestFit="1" customWidth="1"/>
    <col min="4636" max="4636" width="11.85546875" style="140" bestFit="1" customWidth="1"/>
    <col min="4637" max="4640" width="15.42578125" style="140" bestFit="1" customWidth="1"/>
    <col min="4641" max="4641" width="13.7109375" style="140" bestFit="1" customWidth="1"/>
    <col min="4642" max="4642" width="13.28515625" style="140" bestFit="1" customWidth="1"/>
    <col min="4643" max="4643" width="2.7109375" style="140" customWidth="1"/>
    <col min="4644" max="4644" width="10.7109375" style="140" customWidth="1"/>
    <col min="4645" max="4645" width="11.85546875" style="140" bestFit="1" customWidth="1"/>
    <col min="4646" max="4649" width="15.42578125" style="140" bestFit="1" customWidth="1"/>
    <col min="4650" max="4650" width="13.7109375" style="140" bestFit="1" customWidth="1"/>
    <col min="4651" max="4651" width="17.7109375" style="140" bestFit="1" customWidth="1"/>
    <col min="4652" max="4866" width="9.140625" style="140"/>
    <col min="4867" max="4867" width="20.42578125" style="140" bestFit="1" customWidth="1"/>
    <col min="4868" max="4871" width="0" style="140" hidden="1" customWidth="1"/>
    <col min="4872" max="4872" width="54.28515625" style="140" customWidth="1"/>
    <col min="4873" max="4873" width="0" style="140" hidden="1" customWidth="1"/>
    <col min="4874" max="4874" width="11.85546875" style="140" bestFit="1" customWidth="1"/>
    <col min="4875" max="4878" width="0" style="140" hidden="1" customWidth="1"/>
    <col min="4879" max="4879" width="10.5703125" style="140" bestFit="1" customWidth="1"/>
    <col min="4880" max="4880" width="0" style="140" hidden="1" customWidth="1"/>
    <col min="4881" max="4881" width="2.7109375" style="140" customWidth="1"/>
    <col min="4882" max="4882" width="0" style="140" hidden="1" customWidth="1"/>
    <col min="4883" max="4883" width="11.85546875" style="140" bestFit="1" customWidth="1"/>
    <col min="4884" max="4887" width="0" style="140" hidden="1" customWidth="1"/>
    <col min="4888" max="4888" width="10.5703125" style="140" bestFit="1" customWidth="1"/>
    <col min="4889" max="4889" width="0" style="140" hidden="1" customWidth="1"/>
    <col min="4890" max="4890" width="2.7109375" style="140" customWidth="1"/>
    <col min="4891" max="4891" width="12.42578125" style="140" bestFit="1" customWidth="1"/>
    <col min="4892" max="4892" width="11.85546875" style="140" bestFit="1" customWidth="1"/>
    <col min="4893" max="4896" width="15.42578125" style="140" bestFit="1" customWidth="1"/>
    <col min="4897" max="4897" width="13.7109375" style="140" bestFit="1" customWidth="1"/>
    <col min="4898" max="4898" width="13.28515625" style="140" bestFit="1" customWidth="1"/>
    <col min="4899" max="4899" width="2.7109375" style="140" customWidth="1"/>
    <col min="4900" max="4900" width="10.7109375" style="140" customWidth="1"/>
    <col min="4901" max="4901" width="11.85546875" style="140" bestFit="1" customWidth="1"/>
    <col min="4902" max="4905" width="15.42578125" style="140" bestFit="1" customWidth="1"/>
    <col min="4906" max="4906" width="13.7109375" style="140" bestFit="1" customWidth="1"/>
    <col min="4907" max="4907" width="17.7109375" style="140" bestFit="1" customWidth="1"/>
    <col min="4908" max="5122" width="9.140625" style="140"/>
    <col min="5123" max="5123" width="20.42578125" style="140" bestFit="1" customWidth="1"/>
    <col min="5124" max="5127" width="0" style="140" hidden="1" customWidth="1"/>
    <col min="5128" max="5128" width="54.28515625" style="140" customWidth="1"/>
    <col min="5129" max="5129" width="0" style="140" hidden="1" customWidth="1"/>
    <col min="5130" max="5130" width="11.85546875" style="140" bestFit="1" customWidth="1"/>
    <col min="5131" max="5134" width="0" style="140" hidden="1" customWidth="1"/>
    <col min="5135" max="5135" width="10.5703125" style="140" bestFit="1" customWidth="1"/>
    <col min="5136" max="5136" width="0" style="140" hidden="1" customWidth="1"/>
    <col min="5137" max="5137" width="2.7109375" style="140" customWidth="1"/>
    <col min="5138" max="5138" width="0" style="140" hidden="1" customWidth="1"/>
    <col min="5139" max="5139" width="11.85546875" style="140" bestFit="1" customWidth="1"/>
    <col min="5140" max="5143" width="0" style="140" hidden="1" customWidth="1"/>
    <col min="5144" max="5144" width="10.5703125" style="140" bestFit="1" customWidth="1"/>
    <col min="5145" max="5145" width="0" style="140" hidden="1" customWidth="1"/>
    <col min="5146" max="5146" width="2.7109375" style="140" customWidth="1"/>
    <col min="5147" max="5147" width="12.42578125" style="140" bestFit="1" customWidth="1"/>
    <col min="5148" max="5148" width="11.85546875" style="140" bestFit="1" customWidth="1"/>
    <col min="5149" max="5152" width="15.42578125" style="140" bestFit="1" customWidth="1"/>
    <col min="5153" max="5153" width="13.7109375" style="140" bestFit="1" customWidth="1"/>
    <col min="5154" max="5154" width="13.28515625" style="140" bestFit="1" customWidth="1"/>
    <col min="5155" max="5155" width="2.7109375" style="140" customWidth="1"/>
    <col min="5156" max="5156" width="10.7109375" style="140" customWidth="1"/>
    <col min="5157" max="5157" width="11.85546875" style="140" bestFit="1" customWidth="1"/>
    <col min="5158" max="5161" width="15.42578125" style="140" bestFit="1" customWidth="1"/>
    <col min="5162" max="5162" width="13.7109375" style="140" bestFit="1" customWidth="1"/>
    <col min="5163" max="5163" width="17.7109375" style="140" bestFit="1" customWidth="1"/>
    <col min="5164" max="5378" width="9.140625" style="140"/>
    <col min="5379" max="5379" width="20.42578125" style="140" bestFit="1" customWidth="1"/>
    <col min="5380" max="5383" width="0" style="140" hidden="1" customWidth="1"/>
    <col min="5384" max="5384" width="54.28515625" style="140" customWidth="1"/>
    <col min="5385" max="5385" width="0" style="140" hidden="1" customWidth="1"/>
    <col min="5386" max="5386" width="11.85546875" style="140" bestFit="1" customWidth="1"/>
    <col min="5387" max="5390" width="0" style="140" hidden="1" customWidth="1"/>
    <col min="5391" max="5391" width="10.5703125" style="140" bestFit="1" customWidth="1"/>
    <col min="5392" max="5392" width="0" style="140" hidden="1" customWidth="1"/>
    <col min="5393" max="5393" width="2.7109375" style="140" customWidth="1"/>
    <col min="5394" max="5394" width="0" style="140" hidden="1" customWidth="1"/>
    <col min="5395" max="5395" width="11.85546875" style="140" bestFit="1" customWidth="1"/>
    <col min="5396" max="5399" width="0" style="140" hidden="1" customWidth="1"/>
    <col min="5400" max="5400" width="10.5703125" style="140" bestFit="1" customWidth="1"/>
    <col min="5401" max="5401" width="0" style="140" hidden="1" customWidth="1"/>
    <col min="5402" max="5402" width="2.7109375" style="140" customWidth="1"/>
    <col min="5403" max="5403" width="12.42578125" style="140" bestFit="1" customWidth="1"/>
    <col min="5404" max="5404" width="11.85546875" style="140" bestFit="1" customWidth="1"/>
    <col min="5405" max="5408" width="15.42578125" style="140" bestFit="1" customWidth="1"/>
    <col min="5409" max="5409" width="13.7109375" style="140" bestFit="1" customWidth="1"/>
    <col min="5410" max="5410" width="13.28515625" style="140" bestFit="1" customWidth="1"/>
    <col min="5411" max="5411" width="2.7109375" style="140" customWidth="1"/>
    <col min="5412" max="5412" width="10.7109375" style="140" customWidth="1"/>
    <col min="5413" max="5413" width="11.85546875" style="140" bestFit="1" customWidth="1"/>
    <col min="5414" max="5417" width="15.42578125" style="140" bestFit="1" customWidth="1"/>
    <col min="5418" max="5418" width="13.7109375" style="140" bestFit="1" customWidth="1"/>
    <col min="5419" max="5419" width="17.7109375" style="140" bestFit="1" customWidth="1"/>
    <col min="5420" max="5634" width="9.140625" style="140"/>
    <col min="5635" max="5635" width="20.42578125" style="140" bestFit="1" customWidth="1"/>
    <col min="5636" max="5639" width="0" style="140" hidden="1" customWidth="1"/>
    <col min="5640" max="5640" width="54.28515625" style="140" customWidth="1"/>
    <col min="5641" max="5641" width="0" style="140" hidden="1" customWidth="1"/>
    <col min="5642" max="5642" width="11.85546875" style="140" bestFit="1" customWidth="1"/>
    <col min="5643" max="5646" width="0" style="140" hidden="1" customWidth="1"/>
    <col min="5647" max="5647" width="10.5703125" style="140" bestFit="1" customWidth="1"/>
    <col min="5648" max="5648" width="0" style="140" hidden="1" customWidth="1"/>
    <col min="5649" max="5649" width="2.7109375" style="140" customWidth="1"/>
    <col min="5650" max="5650" width="0" style="140" hidden="1" customWidth="1"/>
    <col min="5651" max="5651" width="11.85546875" style="140" bestFit="1" customWidth="1"/>
    <col min="5652" max="5655" width="0" style="140" hidden="1" customWidth="1"/>
    <col min="5656" max="5656" width="10.5703125" style="140" bestFit="1" customWidth="1"/>
    <col min="5657" max="5657" width="0" style="140" hidden="1" customWidth="1"/>
    <col min="5658" max="5658" width="2.7109375" style="140" customWidth="1"/>
    <col min="5659" max="5659" width="12.42578125" style="140" bestFit="1" customWidth="1"/>
    <col min="5660" max="5660" width="11.85546875" style="140" bestFit="1" customWidth="1"/>
    <col min="5661" max="5664" width="15.42578125" style="140" bestFit="1" customWidth="1"/>
    <col min="5665" max="5665" width="13.7109375" style="140" bestFit="1" customWidth="1"/>
    <col min="5666" max="5666" width="13.28515625" style="140" bestFit="1" customWidth="1"/>
    <col min="5667" max="5667" width="2.7109375" style="140" customWidth="1"/>
    <col min="5668" max="5668" width="10.7109375" style="140" customWidth="1"/>
    <col min="5669" max="5669" width="11.85546875" style="140" bestFit="1" customWidth="1"/>
    <col min="5670" max="5673" width="15.42578125" style="140" bestFit="1" customWidth="1"/>
    <col min="5674" max="5674" width="13.7109375" style="140" bestFit="1" customWidth="1"/>
    <col min="5675" max="5675" width="17.7109375" style="140" bestFit="1" customWidth="1"/>
    <col min="5676" max="5890" width="9.140625" style="140"/>
    <col min="5891" max="5891" width="20.42578125" style="140" bestFit="1" customWidth="1"/>
    <col min="5892" max="5895" width="0" style="140" hidden="1" customWidth="1"/>
    <col min="5896" max="5896" width="54.28515625" style="140" customWidth="1"/>
    <col min="5897" max="5897" width="0" style="140" hidden="1" customWidth="1"/>
    <col min="5898" max="5898" width="11.85546875" style="140" bestFit="1" customWidth="1"/>
    <col min="5899" max="5902" width="0" style="140" hidden="1" customWidth="1"/>
    <col min="5903" max="5903" width="10.5703125" style="140" bestFit="1" customWidth="1"/>
    <col min="5904" max="5904" width="0" style="140" hidden="1" customWidth="1"/>
    <col min="5905" max="5905" width="2.7109375" style="140" customWidth="1"/>
    <col min="5906" max="5906" width="0" style="140" hidden="1" customWidth="1"/>
    <col min="5907" max="5907" width="11.85546875" style="140" bestFit="1" customWidth="1"/>
    <col min="5908" max="5911" width="0" style="140" hidden="1" customWidth="1"/>
    <col min="5912" max="5912" width="10.5703125" style="140" bestFit="1" customWidth="1"/>
    <col min="5913" max="5913" width="0" style="140" hidden="1" customWidth="1"/>
    <col min="5914" max="5914" width="2.7109375" style="140" customWidth="1"/>
    <col min="5915" max="5915" width="12.42578125" style="140" bestFit="1" customWidth="1"/>
    <col min="5916" max="5916" width="11.85546875" style="140" bestFit="1" customWidth="1"/>
    <col min="5917" max="5920" width="15.42578125" style="140" bestFit="1" customWidth="1"/>
    <col min="5921" max="5921" width="13.7109375" style="140" bestFit="1" customWidth="1"/>
    <col min="5922" max="5922" width="13.28515625" style="140" bestFit="1" customWidth="1"/>
    <col min="5923" max="5923" width="2.7109375" style="140" customWidth="1"/>
    <col min="5924" max="5924" width="10.7109375" style="140" customWidth="1"/>
    <col min="5925" max="5925" width="11.85546875" style="140" bestFit="1" customWidth="1"/>
    <col min="5926" max="5929" width="15.42578125" style="140" bestFit="1" customWidth="1"/>
    <col min="5930" max="5930" width="13.7109375" style="140" bestFit="1" customWidth="1"/>
    <col min="5931" max="5931" width="17.7109375" style="140" bestFit="1" customWidth="1"/>
    <col min="5932" max="6146" width="9.140625" style="140"/>
    <col min="6147" max="6147" width="20.42578125" style="140" bestFit="1" customWidth="1"/>
    <col min="6148" max="6151" width="0" style="140" hidden="1" customWidth="1"/>
    <col min="6152" max="6152" width="54.28515625" style="140" customWidth="1"/>
    <col min="6153" max="6153" width="0" style="140" hidden="1" customWidth="1"/>
    <col min="6154" max="6154" width="11.85546875" style="140" bestFit="1" customWidth="1"/>
    <col min="6155" max="6158" width="0" style="140" hidden="1" customWidth="1"/>
    <col min="6159" max="6159" width="10.5703125" style="140" bestFit="1" customWidth="1"/>
    <col min="6160" max="6160" width="0" style="140" hidden="1" customWidth="1"/>
    <col min="6161" max="6161" width="2.7109375" style="140" customWidth="1"/>
    <col min="6162" max="6162" width="0" style="140" hidden="1" customWidth="1"/>
    <col min="6163" max="6163" width="11.85546875" style="140" bestFit="1" customWidth="1"/>
    <col min="6164" max="6167" width="0" style="140" hidden="1" customWidth="1"/>
    <col min="6168" max="6168" width="10.5703125" style="140" bestFit="1" customWidth="1"/>
    <col min="6169" max="6169" width="0" style="140" hidden="1" customWidth="1"/>
    <col min="6170" max="6170" width="2.7109375" style="140" customWidth="1"/>
    <col min="6171" max="6171" width="12.42578125" style="140" bestFit="1" customWidth="1"/>
    <col min="6172" max="6172" width="11.85546875" style="140" bestFit="1" customWidth="1"/>
    <col min="6173" max="6176" width="15.42578125" style="140" bestFit="1" customWidth="1"/>
    <col min="6177" max="6177" width="13.7109375" style="140" bestFit="1" customWidth="1"/>
    <col min="6178" max="6178" width="13.28515625" style="140" bestFit="1" customWidth="1"/>
    <col min="6179" max="6179" width="2.7109375" style="140" customWidth="1"/>
    <col min="6180" max="6180" width="10.7109375" style="140" customWidth="1"/>
    <col min="6181" max="6181" width="11.85546875" style="140" bestFit="1" customWidth="1"/>
    <col min="6182" max="6185" width="15.42578125" style="140" bestFit="1" customWidth="1"/>
    <col min="6186" max="6186" width="13.7109375" style="140" bestFit="1" customWidth="1"/>
    <col min="6187" max="6187" width="17.7109375" style="140" bestFit="1" customWidth="1"/>
    <col min="6188" max="6402" width="9.140625" style="140"/>
    <col min="6403" max="6403" width="20.42578125" style="140" bestFit="1" customWidth="1"/>
    <col min="6404" max="6407" width="0" style="140" hidden="1" customWidth="1"/>
    <col min="6408" max="6408" width="54.28515625" style="140" customWidth="1"/>
    <col min="6409" max="6409" width="0" style="140" hidden="1" customWidth="1"/>
    <col min="6410" max="6410" width="11.85546875" style="140" bestFit="1" customWidth="1"/>
    <col min="6411" max="6414" width="0" style="140" hidden="1" customWidth="1"/>
    <col min="6415" max="6415" width="10.5703125" style="140" bestFit="1" customWidth="1"/>
    <col min="6416" max="6416" width="0" style="140" hidden="1" customWidth="1"/>
    <col min="6417" max="6417" width="2.7109375" style="140" customWidth="1"/>
    <col min="6418" max="6418" width="0" style="140" hidden="1" customWidth="1"/>
    <col min="6419" max="6419" width="11.85546875" style="140" bestFit="1" customWidth="1"/>
    <col min="6420" max="6423" width="0" style="140" hidden="1" customWidth="1"/>
    <col min="6424" max="6424" width="10.5703125" style="140" bestFit="1" customWidth="1"/>
    <col min="6425" max="6425" width="0" style="140" hidden="1" customWidth="1"/>
    <col min="6426" max="6426" width="2.7109375" style="140" customWidth="1"/>
    <col min="6427" max="6427" width="12.42578125" style="140" bestFit="1" customWidth="1"/>
    <col min="6428" max="6428" width="11.85546875" style="140" bestFit="1" customWidth="1"/>
    <col min="6429" max="6432" width="15.42578125" style="140" bestFit="1" customWidth="1"/>
    <col min="6433" max="6433" width="13.7109375" style="140" bestFit="1" customWidth="1"/>
    <col min="6434" max="6434" width="13.28515625" style="140" bestFit="1" customWidth="1"/>
    <col min="6435" max="6435" width="2.7109375" style="140" customWidth="1"/>
    <col min="6436" max="6436" width="10.7109375" style="140" customWidth="1"/>
    <col min="6437" max="6437" width="11.85546875" style="140" bestFit="1" customWidth="1"/>
    <col min="6438" max="6441" width="15.42578125" style="140" bestFit="1" customWidth="1"/>
    <col min="6442" max="6442" width="13.7109375" style="140" bestFit="1" customWidth="1"/>
    <col min="6443" max="6443" width="17.7109375" style="140" bestFit="1" customWidth="1"/>
    <col min="6444" max="6658" width="9.140625" style="140"/>
    <col min="6659" max="6659" width="20.42578125" style="140" bestFit="1" customWidth="1"/>
    <col min="6660" max="6663" width="0" style="140" hidden="1" customWidth="1"/>
    <col min="6664" max="6664" width="54.28515625" style="140" customWidth="1"/>
    <col min="6665" max="6665" width="0" style="140" hidden="1" customWidth="1"/>
    <col min="6666" max="6666" width="11.85546875" style="140" bestFit="1" customWidth="1"/>
    <col min="6667" max="6670" width="0" style="140" hidden="1" customWidth="1"/>
    <col min="6671" max="6671" width="10.5703125" style="140" bestFit="1" customWidth="1"/>
    <col min="6672" max="6672" width="0" style="140" hidden="1" customWidth="1"/>
    <col min="6673" max="6673" width="2.7109375" style="140" customWidth="1"/>
    <col min="6674" max="6674" width="0" style="140" hidden="1" customWidth="1"/>
    <col min="6675" max="6675" width="11.85546875" style="140" bestFit="1" customWidth="1"/>
    <col min="6676" max="6679" width="0" style="140" hidden="1" customWidth="1"/>
    <col min="6680" max="6680" width="10.5703125" style="140" bestFit="1" customWidth="1"/>
    <col min="6681" max="6681" width="0" style="140" hidden="1" customWidth="1"/>
    <col min="6682" max="6682" width="2.7109375" style="140" customWidth="1"/>
    <col min="6683" max="6683" width="12.42578125" style="140" bestFit="1" customWidth="1"/>
    <col min="6684" max="6684" width="11.85546875" style="140" bestFit="1" customWidth="1"/>
    <col min="6685" max="6688" width="15.42578125" style="140" bestFit="1" customWidth="1"/>
    <col min="6689" max="6689" width="13.7109375" style="140" bestFit="1" customWidth="1"/>
    <col min="6690" max="6690" width="13.28515625" style="140" bestFit="1" customWidth="1"/>
    <col min="6691" max="6691" width="2.7109375" style="140" customWidth="1"/>
    <col min="6692" max="6692" width="10.7109375" style="140" customWidth="1"/>
    <col min="6693" max="6693" width="11.85546875" style="140" bestFit="1" customWidth="1"/>
    <col min="6694" max="6697" width="15.42578125" style="140" bestFit="1" customWidth="1"/>
    <col min="6698" max="6698" width="13.7109375" style="140" bestFit="1" customWidth="1"/>
    <col min="6699" max="6699" width="17.7109375" style="140" bestFit="1" customWidth="1"/>
    <col min="6700" max="6914" width="9.140625" style="140"/>
    <col min="6915" max="6915" width="20.42578125" style="140" bestFit="1" customWidth="1"/>
    <col min="6916" max="6919" width="0" style="140" hidden="1" customWidth="1"/>
    <col min="6920" max="6920" width="54.28515625" style="140" customWidth="1"/>
    <col min="6921" max="6921" width="0" style="140" hidden="1" customWidth="1"/>
    <col min="6922" max="6922" width="11.85546875" style="140" bestFit="1" customWidth="1"/>
    <col min="6923" max="6926" width="0" style="140" hidden="1" customWidth="1"/>
    <col min="6927" max="6927" width="10.5703125" style="140" bestFit="1" customWidth="1"/>
    <col min="6928" max="6928" width="0" style="140" hidden="1" customWidth="1"/>
    <col min="6929" max="6929" width="2.7109375" style="140" customWidth="1"/>
    <col min="6930" max="6930" width="0" style="140" hidden="1" customWidth="1"/>
    <col min="6931" max="6931" width="11.85546875" style="140" bestFit="1" customWidth="1"/>
    <col min="6932" max="6935" width="0" style="140" hidden="1" customWidth="1"/>
    <col min="6936" max="6936" width="10.5703125" style="140" bestFit="1" customWidth="1"/>
    <col min="6937" max="6937" width="0" style="140" hidden="1" customWidth="1"/>
    <col min="6938" max="6938" width="2.7109375" style="140" customWidth="1"/>
    <col min="6939" max="6939" width="12.42578125" style="140" bestFit="1" customWidth="1"/>
    <col min="6940" max="6940" width="11.85546875" style="140" bestFit="1" customWidth="1"/>
    <col min="6941" max="6944" width="15.42578125" style="140" bestFit="1" customWidth="1"/>
    <col min="6945" max="6945" width="13.7109375" style="140" bestFit="1" customWidth="1"/>
    <col min="6946" max="6946" width="13.28515625" style="140" bestFit="1" customWidth="1"/>
    <col min="6947" max="6947" width="2.7109375" style="140" customWidth="1"/>
    <col min="6948" max="6948" width="10.7109375" style="140" customWidth="1"/>
    <col min="6949" max="6949" width="11.85546875" style="140" bestFit="1" customWidth="1"/>
    <col min="6950" max="6953" width="15.42578125" style="140" bestFit="1" customWidth="1"/>
    <col min="6954" max="6954" width="13.7109375" style="140" bestFit="1" customWidth="1"/>
    <col min="6955" max="6955" width="17.7109375" style="140" bestFit="1" customWidth="1"/>
    <col min="6956" max="7170" width="9.140625" style="140"/>
    <col min="7171" max="7171" width="20.42578125" style="140" bestFit="1" customWidth="1"/>
    <col min="7172" max="7175" width="0" style="140" hidden="1" customWidth="1"/>
    <col min="7176" max="7176" width="54.28515625" style="140" customWidth="1"/>
    <col min="7177" max="7177" width="0" style="140" hidden="1" customWidth="1"/>
    <col min="7178" max="7178" width="11.85546875" style="140" bestFit="1" customWidth="1"/>
    <col min="7179" max="7182" width="0" style="140" hidden="1" customWidth="1"/>
    <col min="7183" max="7183" width="10.5703125" style="140" bestFit="1" customWidth="1"/>
    <col min="7184" max="7184" width="0" style="140" hidden="1" customWidth="1"/>
    <col min="7185" max="7185" width="2.7109375" style="140" customWidth="1"/>
    <col min="7186" max="7186" width="0" style="140" hidden="1" customWidth="1"/>
    <col min="7187" max="7187" width="11.85546875" style="140" bestFit="1" customWidth="1"/>
    <col min="7188" max="7191" width="0" style="140" hidden="1" customWidth="1"/>
    <col min="7192" max="7192" width="10.5703125" style="140" bestFit="1" customWidth="1"/>
    <col min="7193" max="7193" width="0" style="140" hidden="1" customWidth="1"/>
    <col min="7194" max="7194" width="2.7109375" style="140" customWidth="1"/>
    <col min="7195" max="7195" width="12.42578125" style="140" bestFit="1" customWidth="1"/>
    <col min="7196" max="7196" width="11.85546875" style="140" bestFit="1" customWidth="1"/>
    <col min="7197" max="7200" width="15.42578125" style="140" bestFit="1" customWidth="1"/>
    <col min="7201" max="7201" width="13.7109375" style="140" bestFit="1" customWidth="1"/>
    <col min="7202" max="7202" width="13.28515625" style="140" bestFit="1" customWidth="1"/>
    <col min="7203" max="7203" width="2.7109375" style="140" customWidth="1"/>
    <col min="7204" max="7204" width="10.7109375" style="140" customWidth="1"/>
    <col min="7205" max="7205" width="11.85546875" style="140" bestFit="1" customWidth="1"/>
    <col min="7206" max="7209" width="15.42578125" style="140" bestFit="1" customWidth="1"/>
    <col min="7210" max="7210" width="13.7109375" style="140" bestFit="1" customWidth="1"/>
    <col min="7211" max="7211" width="17.7109375" style="140" bestFit="1" customWidth="1"/>
    <col min="7212" max="7426" width="9.140625" style="140"/>
    <col min="7427" max="7427" width="20.42578125" style="140" bestFit="1" customWidth="1"/>
    <col min="7428" max="7431" width="0" style="140" hidden="1" customWidth="1"/>
    <col min="7432" max="7432" width="54.28515625" style="140" customWidth="1"/>
    <col min="7433" max="7433" width="0" style="140" hidden="1" customWidth="1"/>
    <col min="7434" max="7434" width="11.85546875" style="140" bestFit="1" customWidth="1"/>
    <col min="7435" max="7438" width="0" style="140" hidden="1" customWidth="1"/>
    <col min="7439" max="7439" width="10.5703125" style="140" bestFit="1" customWidth="1"/>
    <col min="7440" max="7440" width="0" style="140" hidden="1" customWidth="1"/>
    <col min="7441" max="7441" width="2.7109375" style="140" customWidth="1"/>
    <col min="7442" max="7442" width="0" style="140" hidden="1" customWidth="1"/>
    <col min="7443" max="7443" width="11.85546875" style="140" bestFit="1" customWidth="1"/>
    <col min="7444" max="7447" width="0" style="140" hidden="1" customWidth="1"/>
    <col min="7448" max="7448" width="10.5703125" style="140" bestFit="1" customWidth="1"/>
    <col min="7449" max="7449" width="0" style="140" hidden="1" customWidth="1"/>
    <col min="7450" max="7450" width="2.7109375" style="140" customWidth="1"/>
    <col min="7451" max="7451" width="12.42578125" style="140" bestFit="1" customWidth="1"/>
    <col min="7452" max="7452" width="11.85546875" style="140" bestFit="1" customWidth="1"/>
    <col min="7453" max="7456" width="15.42578125" style="140" bestFit="1" customWidth="1"/>
    <col min="7457" max="7457" width="13.7109375" style="140" bestFit="1" customWidth="1"/>
    <col min="7458" max="7458" width="13.28515625" style="140" bestFit="1" customWidth="1"/>
    <col min="7459" max="7459" width="2.7109375" style="140" customWidth="1"/>
    <col min="7460" max="7460" width="10.7109375" style="140" customWidth="1"/>
    <col min="7461" max="7461" width="11.85546875" style="140" bestFit="1" customWidth="1"/>
    <col min="7462" max="7465" width="15.42578125" style="140" bestFit="1" customWidth="1"/>
    <col min="7466" max="7466" width="13.7109375" style="140" bestFit="1" customWidth="1"/>
    <col min="7467" max="7467" width="17.7109375" style="140" bestFit="1" customWidth="1"/>
    <col min="7468" max="7682" width="9.140625" style="140"/>
    <col min="7683" max="7683" width="20.42578125" style="140" bestFit="1" customWidth="1"/>
    <col min="7684" max="7687" width="0" style="140" hidden="1" customWidth="1"/>
    <col min="7688" max="7688" width="54.28515625" style="140" customWidth="1"/>
    <col min="7689" max="7689" width="0" style="140" hidden="1" customWidth="1"/>
    <col min="7690" max="7690" width="11.85546875" style="140" bestFit="1" customWidth="1"/>
    <col min="7691" max="7694" width="0" style="140" hidden="1" customWidth="1"/>
    <col min="7695" max="7695" width="10.5703125" style="140" bestFit="1" customWidth="1"/>
    <col min="7696" max="7696" width="0" style="140" hidden="1" customWidth="1"/>
    <col min="7697" max="7697" width="2.7109375" style="140" customWidth="1"/>
    <col min="7698" max="7698" width="0" style="140" hidden="1" customWidth="1"/>
    <col min="7699" max="7699" width="11.85546875" style="140" bestFit="1" customWidth="1"/>
    <col min="7700" max="7703" width="0" style="140" hidden="1" customWidth="1"/>
    <col min="7704" max="7704" width="10.5703125" style="140" bestFit="1" customWidth="1"/>
    <col min="7705" max="7705" width="0" style="140" hidden="1" customWidth="1"/>
    <col min="7706" max="7706" width="2.7109375" style="140" customWidth="1"/>
    <col min="7707" max="7707" width="12.42578125" style="140" bestFit="1" customWidth="1"/>
    <col min="7708" max="7708" width="11.85546875" style="140" bestFit="1" customWidth="1"/>
    <col min="7709" max="7712" width="15.42578125" style="140" bestFit="1" customWidth="1"/>
    <col min="7713" max="7713" width="13.7109375" style="140" bestFit="1" customWidth="1"/>
    <col min="7714" max="7714" width="13.28515625" style="140" bestFit="1" customWidth="1"/>
    <col min="7715" max="7715" width="2.7109375" style="140" customWidth="1"/>
    <col min="7716" max="7716" width="10.7109375" style="140" customWidth="1"/>
    <col min="7717" max="7717" width="11.85546875" style="140" bestFit="1" customWidth="1"/>
    <col min="7718" max="7721" width="15.42578125" style="140" bestFit="1" customWidth="1"/>
    <col min="7722" max="7722" width="13.7109375" style="140" bestFit="1" customWidth="1"/>
    <col min="7723" max="7723" width="17.7109375" style="140" bestFit="1" customWidth="1"/>
    <col min="7724" max="7938" width="9.140625" style="140"/>
    <col min="7939" max="7939" width="20.42578125" style="140" bestFit="1" customWidth="1"/>
    <col min="7940" max="7943" width="0" style="140" hidden="1" customWidth="1"/>
    <col min="7944" max="7944" width="54.28515625" style="140" customWidth="1"/>
    <col min="7945" max="7945" width="0" style="140" hidden="1" customWidth="1"/>
    <col min="7946" max="7946" width="11.85546875" style="140" bestFit="1" customWidth="1"/>
    <col min="7947" max="7950" width="0" style="140" hidden="1" customWidth="1"/>
    <col min="7951" max="7951" width="10.5703125" style="140" bestFit="1" customWidth="1"/>
    <col min="7952" max="7952" width="0" style="140" hidden="1" customWidth="1"/>
    <col min="7953" max="7953" width="2.7109375" style="140" customWidth="1"/>
    <col min="7954" max="7954" width="0" style="140" hidden="1" customWidth="1"/>
    <col min="7955" max="7955" width="11.85546875" style="140" bestFit="1" customWidth="1"/>
    <col min="7956" max="7959" width="0" style="140" hidden="1" customWidth="1"/>
    <col min="7960" max="7960" width="10.5703125" style="140" bestFit="1" customWidth="1"/>
    <col min="7961" max="7961" width="0" style="140" hidden="1" customWidth="1"/>
    <col min="7962" max="7962" width="2.7109375" style="140" customWidth="1"/>
    <col min="7963" max="7963" width="12.42578125" style="140" bestFit="1" customWidth="1"/>
    <col min="7964" max="7964" width="11.85546875" style="140" bestFit="1" customWidth="1"/>
    <col min="7965" max="7968" width="15.42578125" style="140" bestFit="1" customWidth="1"/>
    <col min="7969" max="7969" width="13.7109375" style="140" bestFit="1" customWidth="1"/>
    <col min="7970" max="7970" width="13.28515625" style="140" bestFit="1" customWidth="1"/>
    <col min="7971" max="7971" width="2.7109375" style="140" customWidth="1"/>
    <col min="7972" max="7972" width="10.7109375" style="140" customWidth="1"/>
    <col min="7973" max="7973" width="11.85546875" style="140" bestFit="1" customWidth="1"/>
    <col min="7974" max="7977" width="15.42578125" style="140" bestFit="1" customWidth="1"/>
    <col min="7978" max="7978" width="13.7109375" style="140" bestFit="1" customWidth="1"/>
    <col min="7979" max="7979" width="17.7109375" style="140" bestFit="1" customWidth="1"/>
    <col min="7980" max="8194" width="9.140625" style="140"/>
    <col min="8195" max="8195" width="20.42578125" style="140" bestFit="1" customWidth="1"/>
    <col min="8196" max="8199" width="0" style="140" hidden="1" customWidth="1"/>
    <col min="8200" max="8200" width="54.28515625" style="140" customWidth="1"/>
    <col min="8201" max="8201" width="0" style="140" hidden="1" customWidth="1"/>
    <col min="8202" max="8202" width="11.85546875" style="140" bestFit="1" customWidth="1"/>
    <col min="8203" max="8206" width="0" style="140" hidden="1" customWidth="1"/>
    <col min="8207" max="8207" width="10.5703125" style="140" bestFit="1" customWidth="1"/>
    <col min="8208" max="8208" width="0" style="140" hidden="1" customWidth="1"/>
    <col min="8209" max="8209" width="2.7109375" style="140" customWidth="1"/>
    <col min="8210" max="8210" width="0" style="140" hidden="1" customWidth="1"/>
    <col min="8211" max="8211" width="11.85546875" style="140" bestFit="1" customWidth="1"/>
    <col min="8212" max="8215" width="0" style="140" hidden="1" customWidth="1"/>
    <col min="8216" max="8216" width="10.5703125" style="140" bestFit="1" customWidth="1"/>
    <col min="8217" max="8217" width="0" style="140" hidden="1" customWidth="1"/>
    <col min="8218" max="8218" width="2.7109375" style="140" customWidth="1"/>
    <col min="8219" max="8219" width="12.42578125" style="140" bestFit="1" customWidth="1"/>
    <col min="8220" max="8220" width="11.85546875" style="140" bestFit="1" customWidth="1"/>
    <col min="8221" max="8224" width="15.42578125" style="140" bestFit="1" customWidth="1"/>
    <col min="8225" max="8225" width="13.7109375" style="140" bestFit="1" customWidth="1"/>
    <col min="8226" max="8226" width="13.28515625" style="140" bestFit="1" customWidth="1"/>
    <col min="8227" max="8227" width="2.7109375" style="140" customWidth="1"/>
    <col min="8228" max="8228" width="10.7109375" style="140" customWidth="1"/>
    <col min="8229" max="8229" width="11.85546875" style="140" bestFit="1" customWidth="1"/>
    <col min="8230" max="8233" width="15.42578125" style="140" bestFit="1" customWidth="1"/>
    <col min="8234" max="8234" width="13.7109375" style="140" bestFit="1" customWidth="1"/>
    <col min="8235" max="8235" width="17.7109375" style="140" bestFit="1" customWidth="1"/>
    <col min="8236" max="8450" width="9.140625" style="140"/>
    <col min="8451" max="8451" width="20.42578125" style="140" bestFit="1" customWidth="1"/>
    <col min="8452" max="8455" width="0" style="140" hidden="1" customWidth="1"/>
    <col min="8456" max="8456" width="54.28515625" style="140" customWidth="1"/>
    <col min="8457" max="8457" width="0" style="140" hidden="1" customWidth="1"/>
    <col min="8458" max="8458" width="11.85546875" style="140" bestFit="1" customWidth="1"/>
    <col min="8459" max="8462" width="0" style="140" hidden="1" customWidth="1"/>
    <col min="8463" max="8463" width="10.5703125" style="140" bestFit="1" customWidth="1"/>
    <col min="8464" max="8464" width="0" style="140" hidden="1" customWidth="1"/>
    <col min="8465" max="8465" width="2.7109375" style="140" customWidth="1"/>
    <col min="8466" max="8466" width="0" style="140" hidden="1" customWidth="1"/>
    <col min="8467" max="8467" width="11.85546875" style="140" bestFit="1" customWidth="1"/>
    <col min="8468" max="8471" width="0" style="140" hidden="1" customWidth="1"/>
    <col min="8472" max="8472" width="10.5703125" style="140" bestFit="1" customWidth="1"/>
    <col min="8473" max="8473" width="0" style="140" hidden="1" customWidth="1"/>
    <col min="8474" max="8474" width="2.7109375" style="140" customWidth="1"/>
    <col min="8475" max="8475" width="12.42578125" style="140" bestFit="1" customWidth="1"/>
    <col min="8476" max="8476" width="11.85546875" style="140" bestFit="1" customWidth="1"/>
    <col min="8477" max="8480" width="15.42578125" style="140" bestFit="1" customWidth="1"/>
    <col min="8481" max="8481" width="13.7109375" style="140" bestFit="1" customWidth="1"/>
    <col min="8482" max="8482" width="13.28515625" style="140" bestFit="1" customWidth="1"/>
    <col min="8483" max="8483" width="2.7109375" style="140" customWidth="1"/>
    <col min="8484" max="8484" width="10.7109375" style="140" customWidth="1"/>
    <col min="8485" max="8485" width="11.85546875" style="140" bestFit="1" customWidth="1"/>
    <col min="8486" max="8489" width="15.42578125" style="140" bestFit="1" customWidth="1"/>
    <col min="8490" max="8490" width="13.7109375" style="140" bestFit="1" customWidth="1"/>
    <col min="8491" max="8491" width="17.7109375" style="140" bestFit="1" customWidth="1"/>
    <col min="8492" max="8706" width="9.140625" style="140"/>
    <col min="8707" max="8707" width="20.42578125" style="140" bestFit="1" customWidth="1"/>
    <col min="8708" max="8711" width="0" style="140" hidden="1" customWidth="1"/>
    <col min="8712" max="8712" width="54.28515625" style="140" customWidth="1"/>
    <col min="8713" max="8713" width="0" style="140" hidden="1" customWidth="1"/>
    <col min="8714" max="8714" width="11.85546875" style="140" bestFit="1" customWidth="1"/>
    <col min="8715" max="8718" width="0" style="140" hidden="1" customWidth="1"/>
    <col min="8719" max="8719" width="10.5703125" style="140" bestFit="1" customWidth="1"/>
    <col min="8720" max="8720" width="0" style="140" hidden="1" customWidth="1"/>
    <col min="8721" max="8721" width="2.7109375" style="140" customWidth="1"/>
    <col min="8722" max="8722" width="0" style="140" hidden="1" customWidth="1"/>
    <col min="8723" max="8723" width="11.85546875" style="140" bestFit="1" customWidth="1"/>
    <col min="8724" max="8727" width="0" style="140" hidden="1" customWidth="1"/>
    <col min="8728" max="8728" width="10.5703125" style="140" bestFit="1" customWidth="1"/>
    <col min="8729" max="8729" width="0" style="140" hidden="1" customWidth="1"/>
    <col min="8730" max="8730" width="2.7109375" style="140" customWidth="1"/>
    <col min="8731" max="8731" width="12.42578125" style="140" bestFit="1" customWidth="1"/>
    <col min="8732" max="8732" width="11.85546875" style="140" bestFit="1" customWidth="1"/>
    <col min="8733" max="8736" width="15.42578125" style="140" bestFit="1" customWidth="1"/>
    <col min="8737" max="8737" width="13.7109375" style="140" bestFit="1" customWidth="1"/>
    <col min="8738" max="8738" width="13.28515625" style="140" bestFit="1" customWidth="1"/>
    <col min="8739" max="8739" width="2.7109375" style="140" customWidth="1"/>
    <col min="8740" max="8740" width="10.7109375" style="140" customWidth="1"/>
    <col min="8741" max="8741" width="11.85546875" style="140" bestFit="1" customWidth="1"/>
    <col min="8742" max="8745" width="15.42578125" style="140" bestFit="1" customWidth="1"/>
    <col min="8746" max="8746" width="13.7109375" style="140" bestFit="1" customWidth="1"/>
    <col min="8747" max="8747" width="17.7109375" style="140" bestFit="1" customWidth="1"/>
    <col min="8748" max="8962" width="9.140625" style="140"/>
    <col min="8963" max="8963" width="20.42578125" style="140" bestFit="1" customWidth="1"/>
    <col min="8964" max="8967" width="0" style="140" hidden="1" customWidth="1"/>
    <col min="8968" max="8968" width="54.28515625" style="140" customWidth="1"/>
    <col min="8969" max="8969" width="0" style="140" hidden="1" customWidth="1"/>
    <col min="8970" max="8970" width="11.85546875" style="140" bestFit="1" customWidth="1"/>
    <col min="8971" max="8974" width="0" style="140" hidden="1" customWidth="1"/>
    <col min="8975" max="8975" width="10.5703125" style="140" bestFit="1" customWidth="1"/>
    <col min="8976" max="8976" width="0" style="140" hidden="1" customWidth="1"/>
    <col min="8977" max="8977" width="2.7109375" style="140" customWidth="1"/>
    <col min="8978" max="8978" width="0" style="140" hidden="1" customWidth="1"/>
    <col min="8979" max="8979" width="11.85546875" style="140" bestFit="1" customWidth="1"/>
    <col min="8980" max="8983" width="0" style="140" hidden="1" customWidth="1"/>
    <col min="8984" max="8984" width="10.5703125" style="140" bestFit="1" customWidth="1"/>
    <col min="8985" max="8985" width="0" style="140" hidden="1" customWidth="1"/>
    <col min="8986" max="8986" width="2.7109375" style="140" customWidth="1"/>
    <col min="8987" max="8987" width="12.42578125" style="140" bestFit="1" customWidth="1"/>
    <col min="8988" max="8988" width="11.85546875" style="140" bestFit="1" customWidth="1"/>
    <col min="8989" max="8992" width="15.42578125" style="140" bestFit="1" customWidth="1"/>
    <col min="8993" max="8993" width="13.7109375" style="140" bestFit="1" customWidth="1"/>
    <col min="8994" max="8994" width="13.28515625" style="140" bestFit="1" customWidth="1"/>
    <col min="8995" max="8995" width="2.7109375" style="140" customWidth="1"/>
    <col min="8996" max="8996" width="10.7109375" style="140" customWidth="1"/>
    <col min="8997" max="8997" width="11.85546875" style="140" bestFit="1" customWidth="1"/>
    <col min="8998" max="9001" width="15.42578125" style="140" bestFit="1" customWidth="1"/>
    <col min="9002" max="9002" width="13.7109375" style="140" bestFit="1" customWidth="1"/>
    <col min="9003" max="9003" width="17.7109375" style="140" bestFit="1" customWidth="1"/>
    <col min="9004" max="9218" width="9.140625" style="140"/>
    <col min="9219" max="9219" width="20.42578125" style="140" bestFit="1" customWidth="1"/>
    <col min="9220" max="9223" width="0" style="140" hidden="1" customWidth="1"/>
    <col min="9224" max="9224" width="54.28515625" style="140" customWidth="1"/>
    <col min="9225" max="9225" width="0" style="140" hidden="1" customWidth="1"/>
    <col min="9226" max="9226" width="11.85546875" style="140" bestFit="1" customWidth="1"/>
    <col min="9227" max="9230" width="0" style="140" hidden="1" customWidth="1"/>
    <col min="9231" max="9231" width="10.5703125" style="140" bestFit="1" customWidth="1"/>
    <col min="9232" max="9232" width="0" style="140" hidden="1" customWidth="1"/>
    <col min="9233" max="9233" width="2.7109375" style="140" customWidth="1"/>
    <col min="9234" max="9234" width="0" style="140" hidden="1" customWidth="1"/>
    <col min="9235" max="9235" width="11.85546875" style="140" bestFit="1" customWidth="1"/>
    <col min="9236" max="9239" width="0" style="140" hidden="1" customWidth="1"/>
    <col min="9240" max="9240" width="10.5703125" style="140" bestFit="1" customWidth="1"/>
    <col min="9241" max="9241" width="0" style="140" hidden="1" customWidth="1"/>
    <col min="9242" max="9242" width="2.7109375" style="140" customWidth="1"/>
    <col min="9243" max="9243" width="12.42578125" style="140" bestFit="1" customWidth="1"/>
    <col min="9244" max="9244" width="11.85546875" style="140" bestFit="1" customWidth="1"/>
    <col min="9245" max="9248" width="15.42578125" style="140" bestFit="1" customWidth="1"/>
    <col min="9249" max="9249" width="13.7109375" style="140" bestFit="1" customWidth="1"/>
    <col min="9250" max="9250" width="13.28515625" style="140" bestFit="1" customWidth="1"/>
    <col min="9251" max="9251" width="2.7109375" style="140" customWidth="1"/>
    <col min="9252" max="9252" width="10.7109375" style="140" customWidth="1"/>
    <col min="9253" max="9253" width="11.85546875" style="140" bestFit="1" customWidth="1"/>
    <col min="9254" max="9257" width="15.42578125" style="140" bestFit="1" customWidth="1"/>
    <col min="9258" max="9258" width="13.7109375" style="140" bestFit="1" customWidth="1"/>
    <col min="9259" max="9259" width="17.7109375" style="140" bestFit="1" customWidth="1"/>
    <col min="9260" max="9474" width="9.140625" style="140"/>
    <col min="9475" max="9475" width="20.42578125" style="140" bestFit="1" customWidth="1"/>
    <col min="9476" max="9479" width="0" style="140" hidden="1" customWidth="1"/>
    <col min="9480" max="9480" width="54.28515625" style="140" customWidth="1"/>
    <col min="9481" max="9481" width="0" style="140" hidden="1" customWidth="1"/>
    <col min="9482" max="9482" width="11.85546875" style="140" bestFit="1" customWidth="1"/>
    <col min="9483" max="9486" width="0" style="140" hidden="1" customWidth="1"/>
    <col min="9487" max="9487" width="10.5703125" style="140" bestFit="1" customWidth="1"/>
    <col min="9488" max="9488" width="0" style="140" hidden="1" customWidth="1"/>
    <col min="9489" max="9489" width="2.7109375" style="140" customWidth="1"/>
    <col min="9490" max="9490" width="0" style="140" hidden="1" customWidth="1"/>
    <col min="9491" max="9491" width="11.85546875" style="140" bestFit="1" customWidth="1"/>
    <col min="9492" max="9495" width="0" style="140" hidden="1" customWidth="1"/>
    <col min="9496" max="9496" width="10.5703125" style="140" bestFit="1" customWidth="1"/>
    <col min="9497" max="9497" width="0" style="140" hidden="1" customWidth="1"/>
    <col min="9498" max="9498" width="2.7109375" style="140" customWidth="1"/>
    <col min="9499" max="9499" width="12.42578125" style="140" bestFit="1" customWidth="1"/>
    <col min="9500" max="9500" width="11.85546875" style="140" bestFit="1" customWidth="1"/>
    <col min="9501" max="9504" width="15.42578125" style="140" bestFit="1" customWidth="1"/>
    <col min="9505" max="9505" width="13.7109375" style="140" bestFit="1" customWidth="1"/>
    <col min="9506" max="9506" width="13.28515625" style="140" bestFit="1" customWidth="1"/>
    <col min="9507" max="9507" width="2.7109375" style="140" customWidth="1"/>
    <col min="9508" max="9508" width="10.7109375" style="140" customWidth="1"/>
    <col min="9509" max="9509" width="11.85546875" style="140" bestFit="1" customWidth="1"/>
    <col min="9510" max="9513" width="15.42578125" style="140" bestFit="1" customWidth="1"/>
    <col min="9514" max="9514" width="13.7109375" style="140" bestFit="1" customWidth="1"/>
    <col min="9515" max="9515" width="17.7109375" style="140" bestFit="1" customWidth="1"/>
    <col min="9516" max="9730" width="9.140625" style="140"/>
    <col min="9731" max="9731" width="20.42578125" style="140" bestFit="1" customWidth="1"/>
    <col min="9732" max="9735" width="0" style="140" hidden="1" customWidth="1"/>
    <col min="9736" max="9736" width="54.28515625" style="140" customWidth="1"/>
    <col min="9737" max="9737" width="0" style="140" hidden="1" customWidth="1"/>
    <col min="9738" max="9738" width="11.85546875" style="140" bestFit="1" customWidth="1"/>
    <col min="9739" max="9742" width="0" style="140" hidden="1" customWidth="1"/>
    <col min="9743" max="9743" width="10.5703125" style="140" bestFit="1" customWidth="1"/>
    <col min="9744" max="9744" width="0" style="140" hidden="1" customWidth="1"/>
    <col min="9745" max="9745" width="2.7109375" style="140" customWidth="1"/>
    <col min="9746" max="9746" width="0" style="140" hidden="1" customWidth="1"/>
    <col min="9747" max="9747" width="11.85546875" style="140" bestFit="1" customWidth="1"/>
    <col min="9748" max="9751" width="0" style="140" hidden="1" customWidth="1"/>
    <col min="9752" max="9752" width="10.5703125" style="140" bestFit="1" customWidth="1"/>
    <col min="9753" max="9753" width="0" style="140" hidden="1" customWidth="1"/>
    <col min="9754" max="9754" width="2.7109375" style="140" customWidth="1"/>
    <col min="9755" max="9755" width="12.42578125" style="140" bestFit="1" customWidth="1"/>
    <col min="9756" max="9756" width="11.85546875" style="140" bestFit="1" customWidth="1"/>
    <col min="9757" max="9760" width="15.42578125" style="140" bestFit="1" customWidth="1"/>
    <col min="9761" max="9761" width="13.7109375" style="140" bestFit="1" customWidth="1"/>
    <col min="9762" max="9762" width="13.28515625" style="140" bestFit="1" customWidth="1"/>
    <col min="9763" max="9763" width="2.7109375" style="140" customWidth="1"/>
    <col min="9764" max="9764" width="10.7109375" style="140" customWidth="1"/>
    <col min="9765" max="9765" width="11.85546875" style="140" bestFit="1" customWidth="1"/>
    <col min="9766" max="9769" width="15.42578125" style="140" bestFit="1" customWidth="1"/>
    <col min="9770" max="9770" width="13.7109375" style="140" bestFit="1" customWidth="1"/>
    <col min="9771" max="9771" width="17.7109375" style="140" bestFit="1" customWidth="1"/>
    <col min="9772" max="9986" width="9.140625" style="140"/>
    <col min="9987" max="9987" width="20.42578125" style="140" bestFit="1" customWidth="1"/>
    <col min="9988" max="9991" width="0" style="140" hidden="1" customWidth="1"/>
    <col min="9992" max="9992" width="54.28515625" style="140" customWidth="1"/>
    <col min="9993" max="9993" width="0" style="140" hidden="1" customWidth="1"/>
    <col min="9994" max="9994" width="11.85546875" style="140" bestFit="1" customWidth="1"/>
    <col min="9995" max="9998" width="0" style="140" hidden="1" customWidth="1"/>
    <col min="9999" max="9999" width="10.5703125" style="140" bestFit="1" customWidth="1"/>
    <col min="10000" max="10000" width="0" style="140" hidden="1" customWidth="1"/>
    <col min="10001" max="10001" width="2.7109375" style="140" customWidth="1"/>
    <col min="10002" max="10002" width="0" style="140" hidden="1" customWidth="1"/>
    <col min="10003" max="10003" width="11.85546875" style="140" bestFit="1" customWidth="1"/>
    <col min="10004" max="10007" width="0" style="140" hidden="1" customWidth="1"/>
    <col min="10008" max="10008" width="10.5703125" style="140" bestFit="1" customWidth="1"/>
    <col min="10009" max="10009" width="0" style="140" hidden="1" customWidth="1"/>
    <col min="10010" max="10010" width="2.7109375" style="140" customWidth="1"/>
    <col min="10011" max="10011" width="12.42578125" style="140" bestFit="1" customWidth="1"/>
    <col min="10012" max="10012" width="11.85546875" style="140" bestFit="1" customWidth="1"/>
    <col min="10013" max="10016" width="15.42578125" style="140" bestFit="1" customWidth="1"/>
    <col min="10017" max="10017" width="13.7109375" style="140" bestFit="1" customWidth="1"/>
    <col min="10018" max="10018" width="13.28515625" style="140" bestFit="1" customWidth="1"/>
    <col min="10019" max="10019" width="2.7109375" style="140" customWidth="1"/>
    <col min="10020" max="10020" width="10.7109375" style="140" customWidth="1"/>
    <col min="10021" max="10021" width="11.85546875" style="140" bestFit="1" customWidth="1"/>
    <col min="10022" max="10025" width="15.42578125" style="140" bestFit="1" customWidth="1"/>
    <col min="10026" max="10026" width="13.7109375" style="140" bestFit="1" customWidth="1"/>
    <col min="10027" max="10027" width="17.7109375" style="140" bestFit="1" customWidth="1"/>
    <col min="10028" max="10242" width="9.140625" style="140"/>
    <col min="10243" max="10243" width="20.42578125" style="140" bestFit="1" customWidth="1"/>
    <col min="10244" max="10247" width="0" style="140" hidden="1" customWidth="1"/>
    <col min="10248" max="10248" width="54.28515625" style="140" customWidth="1"/>
    <col min="10249" max="10249" width="0" style="140" hidden="1" customWidth="1"/>
    <col min="10250" max="10250" width="11.85546875" style="140" bestFit="1" customWidth="1"/>
    <col min="10251" max="10254" width="0" style="140" hidden="1" customWidth="1"/>
    <col min="10255" max="10255" width="10.5703125" style="140" bestFit="1" customWidth="1"/>
    <col min="10256" max="10256" width="0" style="140" hidden="1" customWidth="1"/>
    <col min="10257" max="10257" width="2.7109375" style="140" customWidth="1"/>
    <col min="10258" max="10258" width="0" style="140" hidden="1" customWidth="1"/>
    <col min="10259" max="10259" width="11.85546875" style="140" bestFit="1" customWidth="1"/>
    <col min="10260" max="10263" width="0" style="140" hidden="1" customWidth="1"/>
    <col min="10264" max="10264" width="10.5703125" style="140" bestFit="1" customWidth="1"/>
    <col min="10265" max="10265" width="0" style="140" hidden="1" customWidth="1"/>
    <col min="10266" max="10266" width="2.7109375" style="140" customWidth="1"/>
    <col min="10267" max="10267" width="12.42578125" style="140" bestFit="1" customWidth="1"/>
    <col min="10268" max="10268" width="11.85546875" style="140" bestFit="1" customWidth="1"/>
    <col min="10269" max="10272" width="15.42578125" style="140" bestFit="1" customWidth="1"/>
    <col min="10273" max="10273" width="13.7109375" style="140" bestFit="1" customWidth="1"/>
    <col min="10274" max="10274" width="13.28515625" style="140" bestFit="1" customWidth="1"/>
    <col min="10275" max="10275" width="2.7109375" style="140" customWidth="1"/>
    <col min="10276" max="10276" width="10.7109375" style="140" customWidth="1"/>
    <col min="10277" max="10277" width="11.85546875" style="140" bestFit="1" customWidth="1"/>
    <col min="10278" max="10281" width="15.42578125" style="140" bestFit="1" customWidth="1"/>
    <col min="10282" max="10282" width="13.7109375" style="140" bestFit="1" customWidth="1"/>
    <col min="10283" max="10283" width="17.7109375" style="140" bestFit="1" customWidth="1"/>
    <col min="10284" max="10498" width="9.140625" style="140"/>
    <col min="10499" max="10499" width="20.42578125" style="140" bestFit="1" customWidth="1"/>
    <col min="10500" max="10503" width="0" style="140" hidden="1" customWidth="1"/>
    <col min="10504" max="10504" width="54.28515625" style="140" customWidth="1"/>
    <col min="10505" max="10505" width="0" style="140" hidden="1" customWidth="1"/>
    <col min="10506" max="10506" width="11.85546875" style="140" bestFit="1" customWidth="1"/>
    <col min="10507" max="10510" width="0" style="140" hidden="1" customWidth="1"/>
    <col min="10511" max="10511" width="10.5703125" style="140" bestFit="1" customWidth="1"/>
    <col min="10512" max="10512" width="0" style="140" hidden="1" customWidth="1"/>
    <col min="10513" max="10513" width="2.7109375" style="140" customWidth="1"/>
    <col min="10514" max="10514" width="0" style="140" hidden="1" customWidth="1"/>
    <col min="10515" max="10515" width="11.85546875" style="140" bestFit="1" customWidth="1"/>
    <col min="10516" max="10519" width="0" style="140" hidden="1" customWidth="1"/>
    <col min="10520" max="10520" width="10.5703125" style="140" bestFit="1" customWidth="1"/>
    <col min="10521" max="10521" width="0" style="140" hidden="1" customWidth="1"/>
    <col min="10522" max="10522" width="2.7109375" style="140" customWidth="1"/>
    <col min="10523" max="10523" width="12.42578125" style="140" bestFit="1" customWidth="1"/>
    <col min="10524" max="10524" width="11.85546875" style="140" bestFit="1" customWidth="1"/>
    <col min="10525" max="10528" width="15.42578125" style="140" bestFit="1" customWidth="1"/>
    <col min="10529" max="10529" width="13.7109375" style="140" bestFit="1" customWidth="1"/>
    <col min="10530" max="10530" width="13.28515625" style="140" bestFit="1" customWidth="1"/>
    <col min="10531" max="10531" width="2.7109375" style="140" customWidth="1"/>
    <col min="10532" max="10532" width="10.7109375" style="140" customWidth="1"/>
    <col min="10533" max="10533" width="11.85546875" style="140" bestFit="1" customWidth="1"/>
    <col min="10534" max="10537" width="15.42578125" style="140" bestFit="1" customWidth="1"/>
    <col min="10538" max="10538" width="13.7109375" style="140" bestFit="1" customWidth="1"/>
    <col min="10539" max="10539" width="17.7109375" style="140" bestFit="1" customWidth="1"/>
    <col min="10540" max="10754" width="9.140625" style="140"/>
    <col min="10755" max="10755" width="20.42578125" style="140" bestFit="1" customWidth="1"/>
    <col min="10756" max="10759" width="0" style="140" hidden="1" customWidth="1"/>
    <col min="10760" max="10760" width="54.28515625" style="140" customWidth="1"/>
    <col min="10761" max="10761" width="0" style="140" hidden="1" customWidth="1"/>
    <col min="10762" max="10762" width="11.85546875" style="140" bestFit="1" customWidth="1"/>
    <col min="10763" max="10766" width="0" style="140" hidden="1" customWidth="1"/>
    <col min="10767" max="10767" width="10.5703125" style="140" bestFit="1" customWidth="1"/>
    <col min="10768" max="10768" width="0" style="140" hidden="1" customWidth="1"/>
    <col min="10769" max="10769" width="2.7109375" style="140" customWidth="1"/>
    <col min="10770" max="10770" width="0" style="140" hidden="1" customWidth="1"/>
    <col min="10771" max="10771" width="11.85546875" style="140" bestFit="1" customWidth="1"/>
    <col min="10772" max="10775" width="0" style="140" hidden="1" customWidth="1"/>
    <col min="10776" max="10776" width="10.5703125" style="140" bestFit="1" customWidth="1"/>
    <col min="10777" max="10777" width="0" style="140" hidden="1" customWidth="1"/>
    <col min="10778" max="10778" width="2.7109375" style="140" customWidth="1"/>
    <col min="10779" max="10779" width="12.42578125" style="140" bestFit="1" customWidth="1"/>
    <col min="10780" max="10780" width="11.85546875" style="140" bestFit="1" customWidth="1"/>
    <col min="10781" max="10784" width="15.42578125" style="140" bestFit="1" customWidth="1"/>
    <col min="10785" max="10785" width="13.7109375" style="140" bestFit="1" customWidth="1"/>
    <col min="10786" max="10786" width="13.28515625" style="140" bestFit="1" customWidth="1"/>
    <col min="10787" max="10787" width="2.7109375" style="140" customWidth="1"/>
    <col min="10788" max="10788" width="10.7109375" style="140" customWidth="1"/>
    <col min="10789" max="10789" width="11.85546875" style="140" bestFit="1" customWidth="1"/>
    <col min="10790" max="10793" width="15.42578125" style="140" bestFit="1" customWidth="1"/>
    <col min="10794" max="10794" width="13.7109375" style="140" bestFit="1" customWidth="1"/>
    <col min="10795" max="10795" width="17.7109375" style="140" bestFit="1" customWidth="1"/>
    <col min="10796" max="11010" width="9.140625" style="140"/>
    <col min="11011" max="11011" width="20.42578125" style="140" bestFit="1" customWidth="1"/>
    <col min="11012" max="11015" width="0" style="140" hidden="1" customWidth="1"/>
    <col min="11016" max="11016" width="54.28515625" style="140" customWidth="1"/>
    <col min="11017" max="11017" width="0" style="140" hidden="1" customWidth="1"/>
    <col min="11018" max="11018" width="11.85546875" style="140" bestFit="1" customWidth="1"/>
    <col min="11019" max="11022" width="0" style="140" hidden="1" customWidth="1"/>
    <col min="11023" max="11023" width="10.5703125" style="140" bestFit="1" customWidth="1"/>
    <col min="11024" max="11024" width="0" style="140" hidden="1" customWidth="1"/>
    <col min="11025" max="11025" width="2.7109375" style="140" customWidth="1"/>
    <col min="11026" max="11026" width="0" style="140" hidden="1" customWidth="1"/>
    <col min="11027" max="11027" width="11.85546875" style="140" bestFit="1" customWidth="1"/>
    <col min="11028" max="11031" width="0" style="140" hidden="1" customWidth="1"/>
    <col min="11032" max="11032" width="10.5703125" style="140" bestFit="1" customWidth="1"/>
    <col min="11033" max="11033" width="0" style="140" hidden="1" customWidth="1"/>
    <col min="11034" max="11034" width="2.7109375" style="140" customWidth="1"/>
    <col min="11035" max="11035" width="12.42578125" style="140" bestFit="1" customWidth="1"/>
    <col min="11036" max="11036" width="11.85546875" style="140" bestFit="1" customWidth="1"/>
    <col min="11037" max="11040" width="15.42578125" style="140" bestFit="1" customWidth="1"/>
    <col min="11041" max="11041" width="13.7109375" style="140" bestFit="1" customWidth="1"/>
    <col min="11042" max="11042" width="13.28515625" style="140" bestFit="1" customWidth="1"/>
    <col min="11043" max="11043" width="2.7109375" style="140" customWidth="1"/>
    <col min="11044" max="11044" width="10.7109375" style="140" customWidth="1"/>
    <col min="11045" max="11045" width="11.85546875" style="140" bestFit="1" customWidth="1"/>
    <col min="11046" max="11049" width="15.42578125" style="140" bestFit="1" customWidth="1"/>
    <col min="11050" max="11050" width="13.7109375" style="140" bestFit="1" customWidth="1"/>
    <col min="11051" max="11051" width="17.7109375" style="140" bestFit="1" customWidth="1"/>
    <col min="11052" max="11266" width="9.140625" style="140"/>
    <col min="11267" max="11267" width="20.42578125" style="140" bestFit="1" customWidth="1"/>
    <col min="11268" max="11271" width="0" style="140" hidden="1" customWidth="1"/>
    <col min="11272" max="11272" width="54.28515625" style="140" customWidth="1"/>
    <col min="11273" max="11273" width="0" style="140" hidden="1" customWidth="1"/>
    <col min="11274" max="11274" width="11.85546875" style="140" bestFit="1" customWidth="1"/>
    <col min="11275" max="11278" width="0" style="140" hidden="1" customWidth="1"/>
    <col min="11279" max="11279" width="10.5703125" style="140" bestFit="1" customWidth="1"/>
    <col min="11280" max="11280" width="0" style="140" hidden="1" customWidth="1"/>
    <col min="11281" max="11281" width="2.7109375" style="140" customWidth="1"/>
    <col min="11282" max="11282" width="0" style="140" hidden="1" customWidth="1"/>
    <col min="11283" max="11283" width="11.85546875" style="140" bestFit="1" customWidth="1"/>
    <col min="11284" max="11287" width="0" style="140" hidden="1" customWidth="1"/>
    <col min="11288" max="11288" width="10.5703125" style="140" bestFit="1" customWidth="1"/>
    <col min="11289" max="11289" width="0" style="140" hidden="1" customWidth="1"/>
    <col min="11290" max="11290" width="2.7109375" style="140" customWidth="1"/>
    <col min="11291" max="11291" width="12.42578125" style="140" bestFit="1" customWidth="1"/>
    <col min="11292" max="11292" width="11.85546875" style="140" bestFit="1" customWidth="1"/>
    <col min="11293" max="11296" width="15.42578125" style="140" bestFit="1" customWidth="1"/>
    <col min="11297" max="11297" width="13.7109375" style="140" bestFit="1" customWidth="1"/>
    <col min="11298" max="11298" width="13.28515625" style="140" bestFit="1" customWidth="1"/>
    <col min="11299" max="11299" width="2.7109375" style="140" customWidth="1"/>
    <col min="11300" max="11300" width="10.7109375" style="140" customWidth="1"/>
    <col min="11301" max="11301" width="11.85546875" style="140" bestFit="1" customWidth="1"/>
    <col min="11302" max="11305" width="15.42578125" style="140" bestFit="1" customWidth="1"/>
    <col min="11306" max="11306" width="13.7109375" style="140" bestFit="1" customWidth="1"/>
    <col min="11307" max="11307" width="17.7109375" style="140" bestFit="1" customWidth="1"/>
    <col min="11308" max="11522" width="9.140625" style="140"/>
    <col min="11523" max="11523" width="20.42578125" style="140" bestFit="1" customWidth="1"/>
    <col min="11524" max="11527" width="0" style="140" hidden="1" customWidth="1"/>
    <col min="11528" max="11528" width="54.28515625" style="140" customWidth="1"/>
    <col min="11529" max="11529" width="0" style="140" hidden="1" customWidth="1"/>
    <col min="11530" max="11530" width="11.85546875" style="140" bestFit="1" customWidth="1"/>
    <col min="11531" max="11534" width="0" style="140" hidden="1" customWidth="1"/>
    <col min="11535" max="11535" width="10.5703125" style="140" bestFit="1" customWidth="1"/>
    <col min="11536" max="11536" width="0" style="140" hidden="1" customWidth="1"/>
    <col min="11537" max="11537" width="2.7109375" style="140" customWidth="1"/>
    <col min="11538" max="11538" width="0" style="140" hidden="1" customWidth="1"/>
    <col min="11539" max="11539" width="11.85546875" style="140" bestFit="1" customWidth="1"/>
    <col min="11540" max="11543" width="0" style="140" hidden="1" customWidth="1"/>
    <col min="11544" max="11544" width="10.5703125" style="140" bestFit="1" customWidth="1"/>
    <col min="11545" max="11545" width="0" style="140" hidden="1" customWidth="1"/>
    <col min="11546" max="11546" width="2.7109375" style="140" customWidth="1"/>
    <col min="11547" max="11547" width="12.42578125" style="140" bestFit="1" customWidth="1"/>
    <col min="11548" max="11548" width="11.85546875" style="140" bestFit="1" customWidth="1"/>
    <col min="11549" max="11552" width="15.42578125" style="140" bestFit="1" customWidth="1"/>
    <col min="11553" max="11553" width="13.7109375" style="140" bestFit="1" customWidth="1"/>
    <col min="11554" max="11554" width="13.28515625" style="140" bestFit="1" customWidth="1"/>
    <col min="11555" max="11555" width="2.7109375" style="140" customWidth="1"/>
    <col min="11556" max="11556" width="10.7109375" style="140" customWidth="1"/>
    <col min="11557" max="11557" width="11.85546875" style="140" bestFit="1" customWidth="1"/>
    <col min="11558" max="11561" width="15.42578125" style="140" bestFit="1" customWidth="1"/>
    <col min="11562" max="11562" width="13.7109375" style="140" bestFit="1" customWidth="1"/>
    <col min="11563" max="11563" width="17.7109375" style="140" bestFit="1" customWidth="1"/>
    <col min="11564" max="11778" width="9.140625" style="140"/>
    <col min="11779" max="11779" width="20.42578125" style="140" bestFit="1" customWidth="1"/>
    <col min="11780" max="11783" width="0" style="140" hidden="1" customWidth="1"/>
    <col min="11784" max="11784" width="54.28515625" style="140" customWidth="1"/>
    <col min="11785" max="11785" width="0" style="140" hidden="1" customWidth="1"/>
    <col min="11786" max="11786" width="11.85546875" style="140" bestFit="1" customWidth="1"/>
    <col min="11787" max="11790" width="0" style="140" hidden="1" customWidth="1"/>
    <col min="11791" max="11791" width="10.5703125" style="140" bestFit="1" customWidth="1"/>
    <col min="11792" max="11792" width="0" style="140" hidden="1" customWidth="1"/>
    <col min="11793" max="11793" width="2.7109375" style="140" customWidth="1"/>
    <col min="11794" max="11794" width="0" style="140" hidden="1" customWidth="1"/>
    <col min="11795" max="11795" width="11.85546875" style="140" bestFit="1" customWidth="1"/>
    <col min="11796" max="11799" width="0" style="140" hidden="1" customWidth="1"/>
    <col min="11800" max="11800" width="10.5703125" style="140" bestFit="1" customWidth="1"/>
    <col min="11801" max="11801" width="0" style="140" hidden="1" customWidth="1"/>
    <col min="11802" max="11802" width="2.7109375" style="140" customWidth="1"/>
    <col min="11803" max="11803" width="12.42578125" style="140" bestFit="1" customWidth="1"/>
    <col min="11804" max="11804" width="11.85546875" style="140" bestFit="1" customWidth="1"/>
    <col min="11805" max="11808" width="15.42578125" style="140" bestFit="1" customWidth="1"/>
    <col min="11809" max="11809" width="13.7109375" style="140" bestFit="1" customWidth="1"/>
    <col min="11810" max="11810" width="13.28515625" style="140" bestFit="1" customWidth="1"/>
    <col min="11811" max="11811" width="2.7109375" style="140" customWidth="1"/>
    <col min="11812" max="11812" width="10.7109375" style="140" customWidth="1"/>
    <col min="11813" max="11813" width="11.85546875" style="140" bestFit="1" customWidth="1"/>
    <col min="11814" max="11817" width="15.42578125" style="140" bestFit="1" customWidth="1"/>
    <col min="11818" max="11818" width="13.7109375" style="140" bestFit="1" customWidth="1"/>
    <col min="11819" max="11819" width="17.7109375" style="140" bestFit="1" customWidth="1"/>
    <col min="11820" max="12034" width="9.140625" style="140"/>
    <col min="12035" max="12035" width="20.42578125" style="140" bestFit="1" customWidth="1"/>
    <col min="12036" max="12039" width="0" style="140" hidden="1" customWidth="1"/>
    <col min="12040" max="12040" width="54.28515625" style="140" customWidth="1"/>
    <col min="12041" max="12041" width="0" style="140" hidden="1" customWidth="1"/>
    <col min="12042" max="12042" width="11.85546875" style="140" bestFit="1" customWidth="1"/>
    <col min="12043" max="12046" width="0" style="140" hidden="1" customWidth="1"/>
    <col min="12047" max="12047" width="10.5703125" style="140" bestFit="1" customWidth="1"/>
    <col min="12048" max="12048" width="0" style="140" hidden="1" customWidth="1"/>
    <col min="12049" max="12049" width="2.7109375" style="140" customWidth="1"/>
    <col min="12050" max="12050" width="0" style="140" hidden="1" customWidth="1"/>
    <col min="12051" max="12051" width="11.85546875" style="140" bestFit="1" customWidth="1"/>
    <col min="12052" max="12055" width="0" style="140" hidden="1" customWidth="1"/>
    <col min="12056" max="12056" width="10.5703125" style="140" bestFit="1" customWidth="1"/>
    <col min="12057" max="12057" width="0" style="140" hidden="1" customWidth="1"/>
    <col min="12058" max="12058" width="2.7109375" style="140" customWidth="1"/>
    <col min="12059" max="12059" width="12.42578125" style="140" bestFit="1" customWidth="1"/>
    <col min="12060" max="12060" width="11.85546875" style="140" bestFit="1" customWidth="1"/>
    <col min="12061" max="12064" width="15.42578125" style="140" bestFit="1" customWidth="1"/>
    <col min="12065" max="12065" width="13.7109375" style="140" bestFit="1" customWidth="1"/>
    <col min="12066" max="12066" width="13.28515625" style="140" bestFit="1" customWidth="1"/>
    <col min="12067" max="12067" width="2.7109375" style="140" customWidth="1"/>
    <col min="12068" max="12068" width="10.7109375" style="140" customWidth="1"/>
    <col min="12069" max="12069" width="11.85546875" style="140" bestFit="1" customWidth="1"/>
    <col min="12070" max="12073" width="15.42578125" style="140" bestFit="1" customWidth="1"/>
    <col min="12074" max="12074" width="13.7109375" style="140" bestFit="1" customWidth="1"/>
    <col min="12075" max="12075" width="17.7109375" style="140" bestFit="1" customWidth="1"/>
    <col min="12076" max="12290" width="9.140625" style="140"/>
    <col min="12291" max="12291" width="20.42578125" style="140" bestFit="1" customWidth="1"/>
    <col min="12292" max="12295" width="0" style="140" hidden="1" customWidth="1"/>
    <col min="12296" max="12296" width="54.28515625" style="140" customWidth="1"/>
    <col min="12297" max="12297" width="0" style="140" hidden="1" customWidth="1"/>
    <col min="12298" max="12298" width="11.85546875" style="140" bestFit="1" customWidth="1"/>
    <col min="12299" max="12302" width="0" style="140" hidden="1" customWidth="1"/>
    <col min="12303" max="12303" width="10.5703125" style="140" bestFit="1" customWidth="1"/>
    <col min="12304" max="12304" width="0" style="140" hidden="1" customWidth="1"/>
    <col min="12305" max="12305" width="2.7109375" style="140" customWidth="1"/>
    <col min="12306" max="12306" width="0" style="140" hidden="1" customWidth="1"/>
    <col min="12307" max="12307" width="11.85546875" style="140" bestFit="1" customWidth="1"/>
    <col min="12308" max="12311" width="0" style="140" hidden="1" customWidth="1"/>
    <col min="12312" max="12312" width="10.5703125" style="140" bestFit="1" customWidth="1"/>
    <col min="12313" max="12313" width="0" style="140" hidden="1" customWidth="1"/>
    <col min="12314" max="12314" width="2.7109375" style="140" customWidth="1"/>
    <col min="12315" max="12315" width="12.42578125" style="140" bestFit="1" customWidth="1"/>
    <col min="12316" max="12316" width="11.85546875" style="140" bestFit="1" customWidth="1"/>
    <col min="12317" max="12320" width="15.42578125" style="140" bestFit="1" customWidth="1"/>
    <col min="12321" max="12321" width="13.7109375" style="140" bestFit="1" customWidth="1"/>
    <col min="12322" max="12322" width="13.28515625" style="140" bestFit="1" customWidth="1"/>
    <col min="12323" max="12323" width="2.7109375" style="140" customWidth="1"/>
    <col min="12324" max="12324" width="10.7109375" style="140" customWidth="1"/>
    <col min="12325" max="12325" width="11.85546875" style="140" bestFit="1" customWidth="1"/>
    <col min="12326" max="12329" width="15.42578125" style="140" bestFit="1" customWidth="1"/>
    <col min="12330" max="12330" width="13.7109375" style="140" bestFit="1" customWidth="1"/>
    <col min="12331" max="12331" width="17.7109375" style="140" bestFit="1" customWidth="1"/>
    <col min="12332" max="12546" width="9.140625" style="140"/>
    <col min="12547" max="12547" width="20.42578125" style="140" bestFit="1" customWidth="1"/>
    <col min="12548" max="12551" width="0" style="140" hidden="1" customWidth="1"/>
    <col min="12552" max="12552" width="54.28515625" style="140" customWidth="1"/>
    <col min="12553" max="12553" width="0" style="140" hidden="1" customWidth="1"/>
    <col min="12554" max="12554" width="11.85546875" style="140" bestFit="1" customWidth="1"/>
    <col min="12555" max="12558" width="0" style="140" hidden="1" customWidth="1"/>
    <col min="12559" max="12559" width="10.5703125" style="140" bestFit="1" customWidth="1"/>
    <col min="12560" max="12560" width="0" style="140" hidden="1" customWidth="1"/>
    <col min="12561" max="12561" width="2.7109375" style="140" customWidth="1"/>
    <col min="12562" max="12562" width="0" style="140" hidden="1" customWidth="1"/>
    <col min="12563" max="12563" width="11.85546875" style="140" bestFit="1" customWidth="1"/>
    <col min="12564" max="12567" width="0" style="140" hidden="1" customWidth="1"/>
    <col min="12568" max="12568" width="10.5703125" style="140" bestFit="1" customWidth="1"/>
    <col min="12569" max="12569" width="0" style="140" hidden="1" customWidth="1"/>
    <col min="12570" max="12570" width="2.7109375" style="140" customWidth="1"/>
    <col min="12571" max="12571" width="12.42578125" style="140" bestFit="1" customWidth="1"/>
    <col min="12572" max="12572" width="11.85546875" style="140" bestFit="1" customWidth="1"/>
    <col min="12573" max="12576" width="15.42578125" style="140" bestFit="1" customWidth="1"/>
    <col min="12577" max="12577" width="13.7109375" style="140" bestFit="1" customWidth="1"/>
    <col min="12578" max="12578" width="13.28515625" style="140" bestFit="1" customWidth="1"/>
    <col min="12579" max="12579" width="2.7109375" style="140" customWidth="1"/>
    <col min="12580" max="12580" width="10.7109375" style="140" customWidth="1"/>
    <col min="12581" max="12581" width="11.85546875" style="140" bestFit="1" customWidth="1"/>
    <col min="12582" max="12585" width="15.42578125" style="140" bestFit="1" customWidth="1"/>
    <col min="12586" max="12586" width="13.7109375" style="140" bestFit="1" customWidth="1"/>
    <col min="12587" max="12587" width="17.7109375" style="140" bestFit="1" customWidth="1"/>
    <col min="12588" max="12802" width="9.140625" style="140"/>
    <col min="12803" max="12803" width="20.42578125" style="140" bestFit="1" customWidth="1"/>
    <col min="12804" max="12807" width="0" style="140" hidden="1" customWidth="1"/>
    <col min="12808" max="12808" width="54.28515625" style="140" customWidth="1"/>
    <col min="12809" max="12809" width="0" style="140" hidden="1" customWidth="1"/>
    <col min="12810" max="12810" width="11.85546875" style="140" bestFit="1" customWidth="1"/>
    <col min="12811" max="12814" width="0" style="140" hidden="1" customWidth="1"/>
    <col min="12815" max="12815" width="10.5703125" style="140" bestFit="1" customWidth="1"/>
    <col min="12816" max="12816" width="0" style="140" hidden="1" customWidth="1"/>
    <col min="12817" max="12817" width="2.7109375" style="140" customWidth="1"/>
    <col min="12818" max="12818" width="0" style="140" hidden="1" customWidth="1"/>
    <col min="12819" max="12819" width="11.85546875" style="140" bestFit="1" customWidth="1"/>
    <col min="12820" max="12823" width="0" style="140" hidden="1" customWidth="1"/>
    <col min="12824" max="12824" width="10.5703125" style="140" bestFit="1" customWidth="1"/>
    <col min="12825" max="12825" width="0" style="140" hidden="1" customWidth="1"/>
    <col min="12826" max="12826" width="2.7109375" style="140" customWidth="1"/>
    <col min="12827" max="12827" width="12.42578125" style="140" bestFit="1" customWidth="1"/>
    <col min="12828" max="12828" width="11.85546875" style="140" bestFit="1" customWidth="1"/>
    <col min="12829" max="12832" width="15.42578125" style="140" bestFit="1" customWidth="1"/>
    <col min="12833" max="12833" width="13.7109375" style="140" bestFit="1" customWidth="1"/>
    <col min="12834" max="12834" width="13.28515625" style="140" bestFit="1" customWidth="1"/>
    <col min="12835" max="12835" width="2.7109375" style="140" customWidth="1"/>
    <col min="12836" max="12836" width="10.7109375" style="140" customWidth="1"/>
    <col min="12837" max="12837" width="11.85546875" style="140" bestFit="1" customWidth="1"/>
    <col min="12838" max="12841" width="15.42578125" style="140" bestFit="1" customWidth="1"/>
    <col min="12842" max="12842" width="13.7109375" style="140" bestFit="1" customWidth="1"/>
    <col min="12843" max="12843" width="17.7109375" style="140" bestFit="1" customWidth="1"/>
    <col min="12844" max="13058" width="9.140625" style="140"/>
    <col min="13059" max="13059" width="20.42578125" style="140" bestFit="1" customWidth="1"/>
    <col min="13060" max="13063" width="0" style="140" hidden="1" customWidth="1"/>
    <col min="13064" max="13064" width="54.28515625" style="140" customWidth="1"/>
    <col min="13065" max="13065" width="0" style="140" hidden="1" customWidth="1"/>
    <col min="13066" max="13066" width="11.85546875" style="140" bestFit="1" customWidth="1"/>
    <col min="13067" max="13070" width="0" style="140" hidden="1" customWidth="1"/>
    <col min="13071" max="13071" width="10.5703125" style="140" bestFit="1" customWidth="1"/>
    <col min="13072" max="13072" width="0" style="140" hidden="1" customWidth="1"/>
    <col min="13073" max="13073" width="2.7109375" style="140" customWidth="1"/>
    <col min="13074" max="13074" width="0" style="140" hidden="1" customWidth="1"/>
    <col min="13075" max="13075" width="11.85546875" style="140" bestFit="1" customWidth="1"/>
    <col min="13076" max="13079" width="0" style="140" hidden="1" customWidth="1"/>
    <col min="13080" max="13080" width="10.5703125" style="140" bestFit="1" customWidth="1"/>
    <col min="13081" max="13081" width="0" style="140" hidden="1" customWidth="1"/>
    <col min="13082" max="13082" width="2.7109375" style="140" customWidth="1"/>
    <col min="13083" max="13083" width="12.42578125" style="140" bestFit="1" customWidth="1"/>
    <col min="13084" max="13084" width="11.85546875" style="140" bestFit="1" customWidth="1"/>
    <col min="13085" max="13088" width="15.42578125" style="140" bestFit="1" customWidth="1"/>
    <col min="13089" max="13089" width="13.7109375" style="140" bestFit="1" customWidth="1"/>
    <col min="13090" max="13090" width="13.28515625" style="140" bestFit="1" customWidth="1"/>
    <col min="13091" max="13091" width="2.7109375" style="140" customWidth="1"/>
    <col min="13092" max="13092" width="10.7109375" style="140" customWidth="1"/>
    <col min="13093" max="13093" width="11.85546875" style="140" bestFit="1" customWidth="1"/>
    <col min="13094" max="13097" width="15.42578125" style="140" bestFit="1" customWidth="1"/>
    <col min="13098" max="13098" width="13.7109375" style="140" bestFit="1" customWidth="1"/>
    <col min="13099" max="13099" width="17.7109375" style="140" bestFit="1" customWidth="1"/>
    <col min="13100" max="13314" width="9.140625" style="140"/>
    <col min="13315" max="13315" width="20.42578125" style="140" bestFit="1" customWidth="1"/>
    <col min="13316" max="13319" width="0" style="140" hidden="1" customWidth="1"/>
    <col min="13320" max="13320" width="54.28515625" style="140" customWidth="1"/>
    <col min="13321" max="13321" width="0" style="140" hidden="1" customWidth="1"/>
    <col min="13322" max="13322" width="11.85546875" style="140" bestFit="1" customWidth="1"/>
    <col min="13323" max="13326" width="0" style="140" hidden="1" customWidth="1"/>
    <col min="13327" max="13327" width="10.5703125" style="140" bestFit="1" customWidth="1"/>
    <col min="13328" max="13328" width="0" style="140" hidden="1" customWidth="1"/>
    <col min="13329" max="13329" width="2.7109375" style="140" customWidth="1"/>
    <col min="13330" max="13330" width="0" style="140" hidden="1" customWidth="1"/>
    <col min="13331" max="13331" width="11.85546875" style="140" bestFit="1" customWidth="1"/>
    <col min="13332" max="13335" width="0" style="140" hidden="1" customWidth="1"/>
    <col min="13336" max="13336" width="10.5703125" style="140" bestFit="1" customWidth="1"/>
    <col min="13337" max="13337" width="0" style="140" hidden="1" customWidth="1"/>
    <col min="13338" max="13338" width="2.7109375" style="140" customWidth="1"/>
    <col min="13339" max="13339" width="12.42578125" style="140" bestFit="1" customWidth="1"/>
    <col min="13340" max="13340" width="11.85546875" style="140" bestFit="1" customWidth="1"/>
    <col min="13341" max="13344" width="15.42578125" style="140" bestFit="1" customWidth="1"/>
    <col min="13345" max="13345" width="13.7109375" style="140" bestFit="1" customWidth="1"/>
    <col min="13346" max="13346" width="13.28515625" style="140" bestFit="1" customWidth="1"/>
    <col min="13347" max="13347" width="2.7109375" style="140" customWidth="1"/>
    <col min="13348" max="13348" width="10.7109375" style="140" customWidth="1"/>
    <col min="13349" max="13349" width="11.85546875" style="140" bestFit="1" customWidth="1"/>
    <col min="13350" max="13353" width="15.42578125" style="140" bestFit="1" customWidth="1"/>
    <col min="13354" max="13354" width="13.7109375" style="140" bestFit="1" customWidth="1"/>
    <col min="13355" max="13355" width="17.7109375" style="140" bestFit="1" customWidth="1"/>
    <col min="13356" max="13570" width="9.140625" style="140"/>
    <col min="13571" max="13571" width="20.42578125" style="140" bestFit="1" customWidth="1"/>
    <col min="13572" max="13575" width="0" style="140" hidden="1" customWidth="1"/>
    <col min="13576" max="13576" width="54.28515625" style="140" customWidth="1"/>
    <col min="13577" max="13577" width="0" style="140" hidden="1" customWidth="1"/>
    <col min="13578" max="13578" width="11.85546875" style="140" bestFit="1" customWidth="1"/>
    <col min="13579" max="13582" width="0" style="140" hidden="1" customWidth="1"/>
    <col min="13583" max="13583" width="10.5703125" style="140" bestFit="1" customWidth="1"/>
    <col min="13584" max="13584" width="0" style="140" hidden="1" customWidth="1"/>
    <col min="13585" max="13585" width="2.7109375" style="140" customWidth="1"/>
    <col min="13586" max="13586" width="0" style="140" hidden="1" customWidth="1"/>
    <col min="13587" max="13587" width="11.85546875" style="140" bestFit="1" customWidth="1"/>
    <col min="13588" max="13591" width="0" style="140" hidden="1" customWidth="1"/>
    <col min="13592" max="13592" width="10.5703125" style="140" bestFit="1" customWidth="1"/>
    <col min="13593" max="13593" width="0" style="140" hidden="1" customWidth="1"/>
    <col min="13594" max="13594" width="2.7109375" style="140" customWidth="1"/>
    <col min="13595" max="13595" width="12.42578125" style="140" bestFit="1" customWidth="1"/>
    <col min="13596" max="13596" width="11.85546875" style="140" bestFit="1" customWidth="1"/>
    <col min="13597" max="13600" width="15.42578125" style="140" bestFit="1" customWidth="1"/>
    <col min="13601" max="13601" width="13.7109375" style="140" bestFit="1" customWidth="1"/>
    <col min="13602" max="13602" width="13.28515625" style="140" bestFit="1" customWidth="1"/>
    <col min="13603" max="13603" width="2.7109375" style="140" customWidth="1"/>
    <col min="13604" max="13604" width="10.7109375" style="140" customWidth="1"/>
    <col min="13605" max="13605" width="11.85546875" style="140" bestFit="1" customWidth="1"/>
    <col min="13606" max="13609" width="15.42578125" style="140" bestFit="1" customWidth="1"/>
    <col min="13610" max="13610" width="13.7109375" style="140" bestFit="1" customWidth="1"/>
    <col min="13611" max="13611" width="17.7109375" style="140" bestFit="1" customWidth="1"/>
    <col min="13612" max="13826" width="9.140625" style="140"/>
    <col min="13827" max="13827" width="20.42578125" style="140" bestFit="1" customWidth="1"/>
    <col min="13828" max="13831" width="0" style="140" hidden="1" customWidth="1"/>
    <col min="13832" max="13832" width="54.28515625" style="140" customWidth="1"/>
    <col min="13833" max="13833" width="0" style="140" hidden="1" customWidth="1"/>
    <col min="13834" max="13834" width="11.85546875" style="140" bestFit="1" customWidth="1"/>
    <col min="13835" max="13838" width="0" style="140" hidden="1" customWidth="1"/>
    <col min="13839" max="13839" width="10.5703125" style="140" bestFit="1" customWidth="1"/>
    <col min="13840" max="13840" width="0" style="140" hidden="1" customWidth="1"/>
    <col min="13841" max="13841" width="2.7109375" style="140" customWidth="1"/>
    <col min="13842" max="13842" width="0" style="140" hidden="1" customWidth="1"/>
    <col min="13843" max="13843" width="11.85546875" style="140" bestFit="1" customWidth="1"/>
    <col min="13844" max="13847" width="0" style="140" hidden="1" customWidth="1"/>
    <col min="13848" max="13848" width="10.5703125" style="140" bestFit="1" customWidth="1"/>
    <col min="13849" max="13849" width="0" style="140" hidden="1" customWidth="1"/>
    <col min="13850" max="13850" width="2.7109375" style="140" customWidth="1"/>
    <col min="13851" max="13851" width="12.42578125" style="140" bestFit="1" customWidth="1"/>
    <col min="13852" max="13852" width="11.85546875" style="140" bestFit="1" customWidth="1"/>
    <col min="13853" max="13856" width="15.42578125" style="140" bestFit="1" customWidth="1"/>
    <col min="13857" max="13857" width="13.7109375" style="140" bestFit="1" customWidth="1"/>
    <col min="13858" max="13858" width="13.28515625" style="140" bestFit="1" customWidth="1"/>
    <col min="13859" max="13859" width="2.7109375" style="140" customWidth="1"/>
    <col min="13860" max="13860" width="10.7109375" style="140" customWidth="1"/>
    <col min="13861" max="13861" width="11.85546875" style="140" bestFit="1" customWidth="1"/>
    <col min="13862" max="13865" width="15.42578125" style="140" bestFit="1" customWidth="1"/>
    <col min="13866" max="13866" width="13.7109375" style="140" bestFit="1" customWidth="1"/>
    <col min="13867" max="13867" width="17.7109375" style="140" bestFit="1" customWidth="1"/>
    <col min="13868" max="14082" width="9.140625" style="140"/>
    <col min="14083" max="14083" width="20.42578125" style="140" bestFit="1" customWidth="1"/>
    <col min="14084" max="14087" width="0" style="140" hidden="1" customWidth="1"/>
    <col min="14088" max="14088" width="54.28515625" style="140" customWidth="1"/>
    <col min="14089" max="14089" width="0" style="140" hidden="1" customWidth="1"/>
    <col min="14090" max="14090" width="11.85546875" style="140" bestFit="1" customWidth="1"/>
    <col min="14091" max="14094" width="0" style="140" hidden="1" customWidth="1"/>
    <col min="14095" max="14095" width="10.5703125" style="140" bestFit="1" customWidth="1"/>
    <col min="14096" max="14096" width="0" style="140" hidden="1" customWidth="1"/>
    <col min="14097" max="14097" width="2.7109375" style="140" customWidth="1"/>
    <col min="14098" max="14098" width="0" style="140" hidden="1" customWidth="1"/>
    <col min="14099" max="14099" width="11.85546875" style="140" bestFit="1" customWidth="1"/>
    <col min="14100" max="14103" width="0" style="140" hidden="1" customWidth="1"/>
    <col min="14104" max="14104" width="10.5703125" style="140" bestFit="1" customWidth="1"/>
    <col min="14105" max="14105" width="0" style="140" hidden="1" customWidth="1"/>
    <col min="14106" max="14106" width="2.7109375" style="140" customWidth="1"/>
    <col min="14107" max="14107" width="12.42578125" style="140" bestFit="1" customWidth="1"/>
    <col min="14108" max="14108" width="11.85546875" style="140" bestFit="1" customWidth="1"/>
    <col min="14109" max="14112" width="15.42578125" style="140" bestFit="1" customWidth="1"/>
    <col min="14113" max="14113" width="13.7109375" style="140" bestFit="1" customWidth="1"/>
    <col min="14114" max="14114" width="13.28515625" style="140" bestFit="1" customWidth="1"/>
    <col min="14115" max="14115" width="2.7109375" style="140" customWidth="1"/>
    <col min="14116" max="14116" width="10.7109375" style="140" customWidth="1"/>
    <col min="14117" max="14117" width="11.85546875" style="140" bestFit="1" customWidth="1"/>
    <col min="14118" max="14121" width="15.42578125" style="140" bestFit="1" customWidth="1"/>
    <col min="14122" max="14122" width="13.7109375" style="140" bestFit="1" customWidth="1"/>
    <col min="14123" max="14123" width="17.7109375" style="140" bestFit="1" customWidth="1"/>
    <col min="14124" max="14338" width="9.140625" style="140"/>
    <col min="14339" max="14339" width="20.42578125" style="140" bestFit="1" customWidth="1"/>
    <col min="14340" max="14343" width="0" style="140" hidden="1" customWidth="1"/>
    <col min="14344" max="14344" width="54.28515625" style="140" customWidth="1"/>
    <col min="14345" max="14345" width="0" style="140" hidden="1" customWidth="1"/>
    <col min="14346" max="14346" width="11.85546875" style="140" bestFit="1" customWidth="1"/>
    <col min="14347" max="14350" width="0" style="140" hidden="1" customWidth="1"/>
    <col min="14351" max="14351" width="10.5703125" style="140" bestFit="1" customWidth="1"/>
    <col min="14352" max="14352" width="0" style="140" hidden="1" customWidth="1"/>
    <col min="14353" max="14353" width="2.7109375" style="140" customWidth="1"/>
    <col min="14354" max="14354" width="0" style="140" hidden="1" customWidth="1"/>
    <col min="14355" max="14355" width="11.85546875" style="140" bestFit="1" customWidth="1"/>
    <col min="14356" max="14359" width="0" style="140" hidden="1" customWidth="1"/>
    <col min="14360" max="14360" width="10.5703125" style="140" bestFit="1" customWidth="1"/>
    <col min="14361" max="14361" width="0" style="140" hidden="1" customWidth="1"/>
    <col min="14362" max="14362" width="2.7109375" style="140" customWidth="1"/>
    <col min="14363" max="14363" width="12.42578125" style="140" bestFit="1" customWidth="1"/>
    <col min="14364" max="14364" width="11.85546875" style="140" bestFit="1" customWidth="1"/>
    <col min="14365" max="14368" width="15.42578125" style="140" bestFit="1" customWidth="1"/>
    <col min="14369" max="14369" width="13.7109375" style="140" bestFit="1" customWidth="1"/>
    <col min="14370" max="14370" width="13.28515625" style="140" bestFit="1" customWidth="1"/>
    <col min="14371" max="14371" width="2.7109375" style="140" customWidth="1"/>
    <col min="14372" max="14372" width="10.7109375" style="140" customWidth="1"/>
    <col min="14373" max="14373" width="11.85546875" style="140" bestFit="1" customWidth="1"/>
    <col min="14374" max="14377" width="15.42578125" style="140" bestFit="1" customWidth="1"/>
    <col min="14378" max="14378" width="13.7109375" style="140" bestFit="1" customWidth="1"/>
    <col min="14379" max="14379" width="17.7109375" style="140" bestFit="1" customWidth="1"/>
    <col min="14380" max="14594" width="9.140625" style="140"/>
    <col min="14595" max="14595" width="20.42578125" style="140" bestFit="1" customWidth="1"/>
    <col min="14596" max="14599" width="0" style="140" hidden="1" customWidth="1"/>
    <col min="14600" max="14600" width="54.28515625" style="140" customWidth="1"/>
    <col min="14601" max="14601" width="0" style="140" hidden="1" customWidth="1"/>
    <col min="14602" max="14602" width="11.85546875" style="140" bestFit="1" customWidth="1"/>
    <col min="14603" max="14606" width="0" style="140" hidden="1" customWidth="1"/>
    <col min="14607" max="14607" width="10.5703125" style="140" bestFit="1" customWidth="1"/>
    <col min="14608" max="14608" width="0" style="140" hidden="1" customWidth="1"/>
    <col min="14609" max="14609" width="2.7109375" style="140" customWidth="1"/>
    <col min="14610" max="14610" width="0" style="140" hidden="1" customWidth="1"/>
    <col min="14611" max="14611" width="11.85546875" style="140" bestFit="1" customWidth="1"/>
    <col min="14612" max="14615" width="0" style="140" hidden="1" customWidth="1"/>
    <col min="14616" max="14616" width="10.5703125" style="140" bestFit="1" customWidth="1"/>
    <col min="14617" max="14617" width="0" style="140" hidden="1" customWidth="1"/>
    <col min="14618" max="14618" width="2.7109375" style="140" customWidth="1"/>
    <col min="14619" max="14619" width="12.42578125" style="140" bestFit="1" customWidth="1"/>
    <col min="14620" max="14620" width="11.85546875" style="140" bestFit="1" customWidth="1"/>
    <col min="14621" max="14624" width="15.42578125" style="140" bestFit="1" customWidth="1"/>
    <col min="14625" max="14625" width="13.7109375" style="140" bestFit="1" customWidth="1"/>
    <col min="14626" max="14626" width="13.28515625" style="140" bestFit="1" customWidth="1"/>
    <col min="14627" max="14627" width="2.7109375" style="140" customWidth="1"/>
    <col min="14628" max="14628" width="10.7109375" style="140" customWidth="1"/>
    <col min="14629" max="14629" width="11.85546875" style="140" bestFit="1" customWidth="1"/>
    <col min="14630" max="14633" width="15.42578125" style="140" bestFit="1" customWidth="1"/>
    <col min="14634" max="14634" width="13.7109375" style="140" bestFit="1" customWidth="1"/>
    <col min="14635" max="14635" width="17.7109375" style="140" bestFit="1" customWidth="1"/>
    <col min="14636" max="14850" width="9.140625" style="140"/>
    <col min="14851" max="14851" width="20.42578125" style="140" bestFit="1" customWidth="1"/>
    <col min="14852" max="14855" width="0" style="140" hidden="1" customWidth="1"/>
    <col min="14856" max="14856" width="54.28515625" style="140" customWidth="1"/>
    <col min="14857" max="14857" width="0" style="140" hidden="1" customWidth="1"/>
    <col min="14858" max="14858" width="11.85546875" style="140" bestFit="1" customWidth="1"/>
    <col min="14859" max="14862" width="0" style="140" hidden="1" customWidth="1"/>
    <col min="14863" max="14863" width="10.5703125" style="140" bestFit="1" customWidth="1"/>
    <col min="14864" max="14864" width="0" style="140" hidden="1" customWidth="1"/>
    <col min="14865" max="14865" width="2.7109375" style="140" customWidth="1"/>
    <col min="14866" max="14866" width="0" style="140" hidden="1" customWidth="1"/>
    <col min="14867" max="14867" width="11.85546875" style="140" bestFit="1" customWidth="1"/>
    <col min="14868" max="14871" width="0" style="140" hidden="1" customWidth="1"/>
    <col min="14872" max="14872" width="10.5703125" style="140" bestFit="1" customWidth="1"/>
    <col min="14873" max="14873" width="0" style="140" hidden="1" customWidth="1"/>
    <col min="14874" max="14874" width="2.7109375" style="140" customWidth="1"/>
    <col min="14875" max="14875" width="12.42578125" style="140" bestFit="1" customWidth="1"/>
    <col min="14876" max="14876" width="11.85546875" style="140" bestFit="1" customWidth="1"/>
    <col min="14877" max="14880" width="15.42578125" style="140" bestFit="1" customWidth="1"/>
    <col min="14881" max="14881" width="13.7109375" style="140" bestFit="1" customWidth="1"/>
    <col min="14882" max="14882" width="13.28515625" style="140" bestFit="1" customWidth="1"/>
    <col min="14883" max="14883" width="2.7109375" style="140" customWidth="1"/>
    <col min="14884" max="14884" width="10.7109375" style="140" customWidth="1"/>
    <col min="14885" max="14885" width="11.85546875" style="140" bestFit="1" customWidth="1"/>
    <col min="14886" max="14889" width="15.42578125" style="140" bestFit="1" customWidth="1"/>
    <col min="14890" max="14890" width="13.7109375" style="140" bestFit="1" customWidth="1"/>
    <col min="14891" max="14891" width="17.7109375" style="140" bestFit="1" customWidth="1"/>
    <col min="14892" max="15106" width="9.140625" style="140"/>
    <col min="15107" max="15107" width="20.42578125" style="140" bestFit="1" customWidth="1"/>
    <col min="15108" max="15111" width="0" style="140" hidden="1" customWidth="1"/>
    <col min="15112" max="15112" width="54.28515625" style="140" customWidth="1"/>
    <col min="15113" max="15113" width="0" style="140" hidden="1" customWidth="1"/>
    <col min="15114" max="15114" width="11.85546875" style="140" bestFit="1" customWidth="1"/>
    <col min="15115" max="15118" width="0" style="140" hidden="1" customWidth="1"/>
    <col min="15119" max="15119" width="10.5703125" style="140" bestFit="1" customWidth="1"/>
    <col min="15120" max="15120" width="0" style="140" hidden="1" customWidth="1"/>
    <col min="15121" max="15121" width="2.7109375" style="140" customWidth="1"/>
    <col min="15122" max="15122" width="0" style="140" hidden="1" customWidth="1"/>
    <col min="15123" max="15123" width="11.85546875" style="140" bestFit="1" customWidth="1"/>
    <col min="15124" max="15127" width="0" style="140" hidden="1" customWidth="1"/>
    <col min="15128" max="15128" width="10.5703125" style="140" bestFit="1" customWidth="1"/>
    <col min="15129" max="15129" width="0" style="140" hidden="1" customWidth="1"/>
    <col min="15130" max="15130" width="2.7109375" style="140" customWidth="1"/>
    <col min="15131" max="15131" width="12.42578125" style="140" bestFit="1" customWidth="1"/>
    <col min="15132" max="15132" width="11.85546875" style="140" bestFit="1" customWidth="1"/>
    <col min="15133" max="15136" width="15.42578125" style="140" bestFit="1" customWidth="1"/>
    <col min="15137" max="15137" width="13.7109375" style="140" bestFit="1" customWidth="1"/>
    <col min="15138" max="15138" width="13.28515625" style="140" bestFit="1" customWidth="1"/>
    <col min="15139" max="15139" width="2.7109375" style="140" customWidth="1"/>
    <col min="15140" max="15140" width="10.7109375" style="140" customWidth="1"/>
    <col min="15141" max="15141" width="11.85546875" style="140" bestFit="1" customWidth="1"/>
    <col min="15142" max="15145" width="15.42578125" style="140" bestFit="1" customWidth="1"/>
    <col min="15146" max="15146" width="13.7109375" style="140" bestFit="1" customWidth="1"/>
    <col min="15147" max="15147" width="17.7109375" style="140" bestFit="1" customWidth="1"/>
    <col min="15148" max="15362" width="9.140625" style="140"/>
    <col min="15363" max="15363" width="20.42578125" style="140" bestFit="1" customWidth="1"/>
    <col min="15364" max="15367" width="0" style="140" hidden="1" customWidth="1"/>
    <col min="15368" max="15368" width="54.28515625" style="140" customWidth="1"/>
    <col min="15369" max="15369" width="0" style="140" hidden="1" customWidth="1"/>
    <col min="15370" max="15370" width="11.85546875" style="140" bestFit="1" customWidth="1"/>
    <col min="15371" max="15374" width="0" style="140" hidden="1" customWidth="1"/>
    <col min="15375" max="15375" width="10.5703125" style="140" bestFit="1" customWidth="1"/>
    <col min="15376" max="15376" width="0" style="140" hidden="1" customWidth="1"/>
    <col min="15377" max="15377" width="2.7109375" style="140" customWidth="1"/>
    <col min="15378" max="15378" width="0" style="140" hidden="1" customWidth="1"/>
    <col min="15379" max="15379" width="11.85546875" style="140" bestFit="1" customWidth="1"/>
    <col min="15380" max="15383" width="0" style="140" hidden="1" customWidth="1"/>
    <col min="15384" max="15384" width="10.5703125" style="140" bestFit="1" customWidth="1"/>
    <col min="15385" max="15385" width="0" style="140" hidden="1" customWidth="1"/>
    <col min="15386" max="15386" width="2.7109375" style="140" customWidth="1"/>
    <col min="15387" max="15387" width="12.42578125" style="140" bestFit="1" customWidth="1"/>
    <col min="15388" max="15388" width="11.85546875" style="140" bestFit="1" customWidth="1"/>
    <col min="15389" max="15392" width="15.42578125" style="140" bestFit="1" customWidth="1"/>
    <col min="15393" max="15393" width="13.7109375" style="140" bestFit="1" customWidth="1"/>
    <col min="15394" max="15394" width="13.28515625" style="140" bestFit="1" customWidth="1"/>
    <col min="15395" max="15395" width="2.7109375" style="140" customWidth="1"/>
    <col min="15396" max="15396" width="10.7109375" style="140" customWidth="1"/>
    <col min="15397" max="15397" width="11.85546875" style="140" bestFit="1" customWidth="1"/>
    <col min="15398" max="15401" width="15.42578125" style="140" bestFit="1" customWidth="1"/>
    <col min="15402" max="15402" width="13.7109375" style="140" bestFit="1" customWidth="1"/>
    <col min="15403" max="15403" width="17.7109375" style="140" bestFit="1" customWidth="1"/>
    <col min="15404" max="15618" width="9.140625" style="140"/>
    <col min="15619" max="15619" width="20.42578125" style="140" bestFit="1" customWidth="1"/>
    <col min="15620" max="15623" width="0" style="140" hidden="1" customWidth="1"/>
    <col min="15624" max="15624" width="54.28515625" style="140" customWidth="1"/>
    <col min="15625" max="15625" width="0" style="140" hidden="1" customWidth="1"/>
    <col min="15626" max="15626" width="11.85546875" style="140" bestFit="1" customWidth="1"/>
    <col min="15627" max="15630" width="0" style="140" hidden="1" customWidth="1"/>
    <col min="15631" max="15631" width="10.5703125" style="140" bestFit="1" customWidth="1"/>
    <col min="15632" max="15632" width="0" style="140" hidden="1" customWidth="1"/>
    <col min="15633" max="15633" width="2.7109375" style="140" customWidth="1"/>
    <col min="15634" max="15634" width="0" style="140" hidden="1" customWidth="1"/>
    <col min="15635" max="15635" width="11.85546875" style="140" bestFit="1" customWidth="1"/>
    <col min="15636" max="15639" width="0" style="140" hidden="1" customWidth="1"/>
    <col min="15640" max="15640" width="10.5703125" style="140" bestFit="1" customWidth="1"/>
    <col min="15641" max="15641" width="0" style="140" hidden="1" customWidth="1"/>
    <col min="15642" max="15642" width="2.7109375" style="140" customWidth="1"/>
    <col min="15643" max="15643" width="12.42578125" style="140" bestFit="1" customWidth="1"/>
    <col min="15644" max="15644" width="11.85546875" style="140" bestFit="1" customWidth="1"/>
    <col min="15645" max="15648" width="15.42578125" style="140" bestFit="1" customWidth="1"/>
    <col min="15649" max="15649" width="13.7109375" style="140" bestFit="1" customWidth="1"/>
    <col min="15650" max="15650" width="13.28515625" style="140" bestFit="1" customWidth="1"/>
    <col min="15651" max="15651" width="2.7109375" style="140" customWidth="1"/>
    <col min="15652" max="15652" width="10.7109375" style="140" customWidth="1"/>
    <col min="15653" max="15653" width="11.85546875" style="140" bestFit="1" customWidth="1"/>
    <col min="15654" max="15657" width="15.42578125" style="140" bestFit="1" customWidth="1"/>
    <col min="15658" max="15658" width="13.7109375" style="140" bestFit="1" customWidth="1"/>
    <col min="15659" max="15659" width="17.7109375" style="140" bestFit="1" customWidth="1"/>
    <col min="15660" max="15874" width="9.140625" style="140"/>
    <col min="15875" max="15875" width="20.42578125" style="140" bestFit="1" customWidth="1"/>
    <col min="15876" max="15879" width="0" style="140" hidden="1" customWidth="1"/>
    <col min="15880" max="15880" width="54.28515625" style="140" customWidth="1"/>
    <col min="15881" max="15881" width="0" style="140" hidden="1" customWidth="1"/>
    <col min="15882" max="15882" width="11.85546875" style="140" bestFit="1" customWidth="1"/>
    <col min="15883" max="15886" width="0" style="140" hidden="1" customWidth="1"/>
    <col min="15887" max="15887" width="10.5703125" style="140" bestFit="1" customWidth="1"/>
    <col min="15888" max="15888" width="0" style="140" hidden="1" customWidth="1"/>
    <col min="15889" max="15889" width="2.7109375" style="140" customWidth="1"/>
    <col min="15890" max="15890" width="0" style="140" hidden="1" customWidth="1"/>
    <col min="15891" max="15891" width="11.85546875" style="140" bestFit="1" customWidth="1"/>
    <col min="15892" max="15895" width="0" style="140" hidden="1" customWidth="1"/>
    <col min="15896" max="15896" width="10.5703125" style="140" bestFit="1" customWidth="1"/>
    <col min="15897" max="15897" width="0" style="140" hidden="1" customWidth="1"/>
    <col min="15898" max="15898" width="2.7109375" style="140" customWidth="1"/>
    <col min="15899" max="15899" width="12.42578125" style="140" bestFit="1" customWidth="1"/>
    <col min="15900" max="15900" width="11.85546875" style="140" bestFit="1" customWidth="1"/>
    <col min="15901" max="15904" width="15.42578125" style="140" bestFit="1" customWidth="1"/>
    <col min="15905" max="15905" width="13.7109375" style="140" bestFit="1" customWidth="1"/>
    <col min="15906" max="15906" width="13.28515625" style="140" bestFit="1" customWidth="1"/>
    <col min="15907" max="15907" width="2.7109375" style="140" customWidth="1"/>
    <col min="15908" max="15908" width="10.7109375" style="140" customWidth="1"/>
    <col min="15909" max="15909" width="11.85546875" style="140" bestFit="1" customWidth="1"/>
    <col min="15910" max="15913" width="15.42578125" style="140" bestFit="1" customWidth="1"/>
    <col min="15914" max="15914" width="13.7109375" style="140" bestFit="1" customWidth="1"/>
    <col min="15915" max="15915" width="17.7109375" style="140" bestFit="1" customWidth="1"/>
    <col min="15916" max="16130" width="9.140625" style="140"/>
    <col min="16131" max="16131" width="20.42578125" style="140" bestFit="1" customWidth="1"/>
    <col min="16132" max="16135" width="0" style="140" hidden="1" customWidth="1"/>
    <col min="16136" max="16136" width="54.28515625" style="140" customWidth="1"/>
    <col min="16137" max="16137" width="0" style="140" hidden="1" customWidth="1"/>
    <col min="16138" max="16138" width="11.85546875" style="140" bestFit="1" customWidth="1"/>
    <col min="16139" max="16142" width="0" style="140" hidden="1" customWidth="1"/>
    <col min="16143" max="16143" width="10.5703125" style="140" bestFit="1" customWidth="1"/>
    <col min="16144" max="16144" width="0" style="140" hidden="1" customWidth="1"/>
    <col min="16145" max="16145" width="2.7109375" style="140" customWidth="1"/>
    <col min="16146" max="16146" width="0" style="140" hidden="1" customWidth="1"/>
    <col min="16147" max="16147" width="11.85546875" style="140" bestFit="1" customWidth="1"/>
    <col min="16148" max="16151" width="0" style="140" hidden="1" customWidth="1"/>
    <col min="16152" max="16152" width="10.5703125" style="140" bestFit="1" customWidth="1"/>
    <col min="16153" max="16153" width="0" style="140" hidden="1" customWidth="1"/>
    <col min="16154" max="16154" width="2.7109375" style="140" customWidth="1"/>
    <col min="16155" max="16155" width="12.42578125" style="140" bestFit="1" customWidth="1"/>
    <col min="16156" max="16156" width="11.85546875" style="140" bestFit="1" customWidth="1"/>
    <col min="16157" max="16160" width="15.42578125" style="140" bestFit="1" customWidth="1"/>
    <col min="16161" max="16161" width="13.7109375" style="140" bestFit="1" customWidth="1"/>
    <col min="16162" max="16162" width="13.28515625" style="140" bestFit="1" customWidth="1"/>
    <col min="16163" max="16163" width="2.7109375" style="140" customWidth="1"/>
    <col min="16164" max="16164" width="10.7109375" style="140" customWidth="1"/>
    <col min="16165" max="16165" width="11.85546875" style="140" bestFit="1" customWidth="1"/>
    <col min="16166" max="16169" width="15.42578125" style="140" bestFit="1" customWidth="1"/>
    <col min="16170" max="16170" width="13.7109375" style="140" bestFit="1" customWidth="1"/>
    <col min="16171" max="16171" width="17.7109375" style="140" bestFit="1" customWidth="1"/>
    <col min="16172" max="16384" width="9.140625" style="140"/>
  </cols>
  <sheetData>
    <row r="1" spans="1:52" x14ac:dyDescent="0.2">
      <c r="H1" s="214" t="s">
        <v>2</v>
      </c>
      <c r="I1" s="214"/>
      <c r="J1" s="214"/>
      <c r="K1" s="214"/>
      <c r="L1" s="214"/>
      <c r="M1" s="214"/>
      <c r="N1" s="214"/>
      <c r="O1" s="214"/>
      <c r="Q1" s="215" t="s">
        <v>3</v>
      </c>
      <c r="R1" s="215"/>
      <c r="S1" s="215"/>
      <c r="T1" s="215"/>
      <c r="U1" s="215"/>
      <c r="V1" s="215"/>
      <c r="W1" s="215"/>
      <c r="X1" s="215"/>
      <c r="Z1" s="216" t="s">
        <v>4</v>
      </c>
      <c r="AA1" s="216"/>
      <c r="AB1" s="216"/>
      <c r="AC1" s="216"/>
      <c r="AD1" s="216"/>
      <c r="AE1" s="216"/>
      <c r="AF1" s="216"/>
      <c r="AG1" s="216"/>
      <c r="AI1" s="217" t="s">
        <v>5</v>
      </c>
      <c r="AJ1" s="217"/>
      <c r="AK1" s="217"/>
      <c r="AL1" s="217"/>
      <c r="AM1" s="217"/>
      <c r="AN1" s="217"/>
      <c r="AO1" s="217"/>
      <c r="AP1" s="217"/>
      <c r="AQ1" s="217"/>
      <c r="AS1" s="215" t="s">
        <v>6</v>
      </c>
      <c r="AT1" s="215"/>
      <c r="AU1" s="215"/>
      <c r="AV1" s="215"/>
      <c r="AW1" s="215"/>
      <c r="AX1" s="215"/>
      <c r="AY1" s="215"/>
      <c r="AZ1" s="215"/>
    </row>
    <row r="2" spans="1:52" s="187" customFormat="1" ht="33.75" customHeight="1" x14ac:dyDescent="0.2">
      <c r="A2" s="183" t="s">
        <v>69</v>
      </c>
      <c r="B2" s="183" t="s">
        <v>70</v>
      </c>
      <c r="C2" s="184" t="s">
        <v>71</v>
      </c>
      <c r="D2" s="184" t="s">
        <v>72</v>
      </c>
      <c r="E2" s="184" t="s">
        <v>73</v>
      </c>
      <c r="F2" s="185" t="s">
        <v>74</v>
      </c>
      <c r="G2" s="185" t="s">
        <v>75</v>
      </c>
      <c r="H2" s="186" t="s">
        <v>7</v>
      </c>
      <c r="I2" s="186" t="s">
        <v>8</v>
      </c>
      <c r="J2" s="186" t="s">
        <v>76</v>
      </c>
      <c r="K2" s="186" t="s">
        <v>77</v>
      </c>
      <c r="L2" s="186" t="s">
        <v>78</v>
      </c>
      <c r="M2" s="186" t="s">
        <v>79</v>
      </c>
      <c r="N2" s="186" t="s">
        <v>13</v>
      </c>
      <c r="O2" s="186" t="s">
        <v>80</v>
      </c>
      <c r="Q2" s="163" t="s">
        <v>7</v>
      </c>
      <c r="R2" s="163" t="s">
        <v>8</v>
      </c>
      <c r="S2" s="163" t="s">
        <v>76</v>
      </c>
      <c r="T2" s="163" t="s">
        <v>77</v>
      </c>
      <c r="U2" s="163" t="s">
        <v>78</v>
      </c>
      <c r="V2" s="163" t="s">
        <v>79</v>
      </c>
      <c r="W2" s="163" t="s">
        <v>13</v>
      </c>
      <c r="X2" s="163" t="s">
        <v>80</v>
      </c>
      <c r="Z2" s="165" t="s">
        <v>7</v>
      </c>
      <c r="AA2" s="165" t="s">
        <v>8</v>
      </c>
      <c r="AB2" s="165" t="s">
        <v>76</v>
      </c>
      <c r="AC2" s="165" t="s">
        <v>77</v>
      </c>
      <c r="AD2" s="165" t="s">
        <v>78</v>
      </c>
      <c r="AE2" s="165" t="s">
        <v>79</v>
      </c>
      <c r="AF2" s="165" t="s">
        <v>13</v>
      </c>
      <c r="AG2" s="165" t="s">
        <v>80</v>
      </c>
      <c r="AI2" s="167" t="s">
        <v>7</v>
      </c>
      <c r="AJ2" s="167" t="s">
        <v>8</v>
      </c>
      <c r="AK2" s="167" t="s">
        <v>271</v>
      </c>
      <c r="AL2" s="167" t="s">
        <v>76</v>
      </c>
      <c r="AM2" s="167" t="s">
        <v>77</v>
      </c>
      <c r="AN2" s="167" t="s">
        <v>78</v>
      </c>
      <c r="AO2" s="167" t="s">
        <v>79</v>
      </c>
      <c r="AP2" s="167" t="s">
        <v>17</v>
      </c>
      <c r="AQ2" s="171" t="s">
        <v>81</v>
      </c>
      <c r="AR2" s="169"/>
      <c r="AS2" s="163" t="s">
        <v>7</v>
      </c>
      <c r="AT2" s="163" t="s">
        <v>8</v>
      </c>
      <c r="AU2" s="163" t="s">
        <v>76</v>
      </c>
      <c r="AV2" s="163" t="s">
        <v>77</v>
      </c>
      <c r="AW2" s="163" t="s">
        <v>78</v>
      </c>
      <c r="AX2" s="163" t="s">
        <v>79</v>
      </c>
      <c r="AY2" s="163" t="s">
        <v>17</v>
      </c>
      <c r="AZ2" s="180" t="s">
        <v>81</v>
      </c>
    </row>
    <row r="3" spans="1:52" x14ac:dyDescent="0.2">
      <c r="A3" s="188">
        <v>7</v>
      </c>
      <c r="B3" s="140" t="s">
        <v>257</v>
      </c>
      <c r="C3" s="148" t="str">
        <f t="shared" ref="C3:C34" si="0">MID(B3,5,2)</f>
        <v>00</v>
      </c>
      <c r="D3" s="148" t="str">
        <f t="shared" ref="D3:D34" si="1">MID(B3,8,2)</f>
        <v>00</v>
      </c>
      <c r="E3" s="146" t="str">
        <f t="shared" ref="E3:E34" si="2">MID(B3,11,3)</f>
        <v>900</v>
      </c>
      <c r="F3" s="140" t="str">
        <f t="shared" ref="F3:F34" si="3">RIGHT(B3,7)</f>
        <v>7000.01</v>
      </c>
      <c r="G3" s="140" t="s">
        <v>264</v>
      </c>
      <c r="H3" s="138">
        <f>IFERROR(VLOOKUP(B3,[5]Sheet1!$A$2:$I$101,2,FALSE),"0")</f>
        <v>0</v>
      </c>
      <c r="I3" s="138">
        <f>IFERROR(VLOOKUP(B3,[5]Sheet1!$A$2:$I$101,4,FALSE),"0")</f>
        <v>0</v>
      </c>
      <c r="J3" s="138"/>
      <c r="K3" s="138"/>
      <c r="L3" s="138"/>
      <c r="M3" s="138">
        <f>IFERROR(VLOOKUP(B3,[5]Sheet1!$A$2:$I$101,7,FALSE),"0")</f>
        <v>0</v>
      </c>
      <c r="N3" s="138">
        <v>0</v>
      </c>
      <c r="O3" s="138">
        <f t="shared" ref="O3:O8" si="4">N3-I3</f>
        <v>0</v>
      </c>
      <c r="Q3" s="172">
        <v>0</v>
      </c>
      <c r="R3" s="172">
        <v>0</v>
      </c>
      <c r="S3" s="172"/>
      <c r="T3" s="172"/>
      <c r="U3" s="172"/>
      <c r="V3" s="172">
        <v>0</v>
      </c>
      <c r="W3" s="139">
        <v>0</v>
      </c>
      <c r="X3" s="139">
        <f t="shared" ref="X3:X8" si="5">W3-R3</f>
        <v>0</v>
      </c>
      <c r="Z3" s="174">
        <v>0</v>
      </c>
      <c r="AA3" s="174">
        <v>0</v>
      </c>
      <c r="AB3" s="174"/>
      <c r="AC3" s="174"/>
      <c r="AD3" s="174"/>
      <c r="AE3" s="174">
        <v>0</v>
      </c>
      <c r="AF3" s="170">
        <v>0</v>
      </c>
      <c r="AG3" s="170">
        <f t="shared" ref="AG3:AG8" si="6">AF3-AA3</f>
        <v>0</v>
      </c>
      <c r="AI3" s="166">
        <v>0</v>
      </c>
      <c r="AJ3" s="166">
        <v>0</v>
      </c>
      <c r="AK3" s="168"/>
      <c r="AL3" s="168">
        <f>IFERROR(VLOOKUP(B3,[2]rptBudgetaryBudgetCrossOrganiza!$A$4524:$N$4623,13,FALSE),"0")</f>
        <v>0</v>
      </c>
      <c r="AM3" s="168"/>
      <c r="AN3" s="168"/>
      <c r="AO3" s="168"/>
      <c r="AP3" s="168"/>
      <c r="AQ3" s="168">
        <f t="shared" ref="AQ3:AQ8" si="7">AP3-AJ3</f>
        <v>0</v>
      </c>
      <c r="AS3" s="139"/>
      <c r="AT3" s="139"/>
      <c r="AU3" s="139"/>
      <c r="AV3" s="139"/>
      <c r="AW3" s="139"/>
      <c r="AX3" s="139"/>
      <c r="AY3" s="139"/>
      <c r="AZ3" s="139">
        <f t="shared" ref="AZ3:AZ8" si="8">AY3-AT3</f>
        <v>0</v>
      </c>
    </row>
    <row r="4" spans="1:52" x14ac:dyDescent="0.2">
      <c r="A4" s="188">
        <v>7</v>
      </c>
      <c r="B4" s="140" t="s">
        <v>258</v>
      </c>
      <c r="C4" s="148" t="str">
        <f t="shared" si="0"/>
        <v>00</v>
      </c>
      <c r="D4" s="148" t="str">
        <f t="shared" si="1"/>
        <v>00</v>
      </c>
      <c r="E4" s="146" t="str">
        <f t="shared" si="2"/>
        <v>900</v>
      </c>
      <c r="F4" s="140" t="str">
        <f t="shared" si="3"/>
        <v>7000.02</v>
      </c>
      <c r="G4" s="140" t="s">
        <v>129</v>
      </c>
      <c r="H4" s="138">
        <f>IFERROR(VLOOKUP(B4,[5]Sheet1!$A$2:$I$101,2,FALSE),"0")</f>
        <v>0</v>
      </c>
      <c r="I4" s="138">
        <f>IFERROR(VLOOKUP(B4,[5]Sheet1!$A$2:$I$101,4,FALSE),"0")</f>
        <v>0</v>
      </c>
      <c r="J4" s="138"/>
      <c r="K4" s="138"/>
      <c r="L4" s="138"/>
      <c r="M4" s="138">
        <f>IFERROR(VLOOKUP(B4,[5]Sheet1!$A$2:$I$101,7,FALSE),"0")</f>
        <v>0</v>
      </c>
      <c r="N4" s="138">
        <v>0</v>
      </c>
      <c r="O4" s="138">
        <f t="shared" si="4"/>
        <v>0</v>
      </c>
      <c r="Q4" s="172">
        <v>0</v>
      </c>
      <c r="R4" s="172">
        <v>0</v>
      </c>
      <c r="S4" s="172"/>
      <c r="T4" s="172"/>
      <c r="U4" s="172"/>
      <c r="V4" s="172">
        <v>0</v>
      </c>
      <c r="W4" s="139">
        <v>0</v>
      </c>
      <c r="X4" s="139">
        <f t="shared" si="5"/>
        <v>0</v>
      </c>
      <c r="Z4" s="174">
        <v>0</v>
      </c>
      <c r="AA4" s="174">
        <v>39000</v>
      </c>
      <c r="AB4" s="174"/>
      <c r="AC4" s="174"/>
      <c r="AD4" s="174"/>
      <c r="AE4" s="174">
        <v>0</v>
      </c>
      <c r="AF4" s="170">
        <v>0</v>
      </c>
      <c r="AG4" s="170">
        <f t="shared" si="6"/>
        <v>-39000</v>
      </c>
      <c r="AI4" s="166">
        <v>0</v>
      </c>
      <c r="AJ4" s="166">
        <v>0</v>
      </c>
      <c r="AK4" s="168"/>
      <c r="AL4" s="168">
        <f>IFERROR(VLOOKUP(B4,[2]rptBudgetaryBudgetCrossOrganiza!$A$4524:$N$4623,13,FALSE),"0")</f>
        <v>0</v>
      </c>
      <c r="AM4" s="168"/>
      <c r="AN4" s="168"/>
      <c r="AO4" s="168"/>
      <c r="AP4" s="168"/>
      <c r="AQ4" s="168">
        <f t="shared" si="7"/>
        <v>0</v>
      </c>
      <c r="AS4" s="139"/>
      <c r="AT4" s="139"/>
      <c r="AU4" s="139"/>
      <c r="AV4" s="139"/>
      <c r="AW4" s="139"/>
      <c r="AX4" s="139"/>
      <c r="AY4" s="139"/>
      <c r="AZ4" s="139">
        <f t="shared" si="8"/>
        <v>0</v>
      </c>
    </row>
    <row r="5" spans="1:52" x14ac:dyDescent="0.2">
      <c r="A5" s="188">
        <v>7</v>
      </c>
      <c r="B5" s="140" t="s">
        <v>259</v>
      </c>
      <c r="C5" s="148" t="str">
        <f t="shared" si="0"/>
        <v>00</v>
      </c>
      <c r="D5" s="148" t="str">
        <f t="shared" si="1"/>
        <v>00</v>
      </c>
      <c r="E5" s="146" t="str">
        <f t="shared" si="2"/>
        <v>900</v>
      </c>
      <c r="F5" s="140" t="str">
        <f t="shared" si="3"/>
        <v>7000.99</v>
      </c>
      <c r="G5" s="140" t="s">
        <v>83</v>
      </c>
      <c r="H5" s="138">
        <f>IFERROR(VLOOKUP(B5,[5]Sheet1!$A$2:$I$101,2,FALSE),"0")</f>
        <v>0</v>
      </c>
      <c r="I5" s="138">
        <f>IFERROR(VLOOKUP(B5,[5]Sheet1!$A$2:$I$101,4,FALSE),"0")</f>
        <v>0</v>
      </c>
      <c r="J5" s="138"/>
      <c r="K5" s="138"/>
      <c r="L5" s="138"/>
      <c r="M5" s="138">
        <f>IFERROR(VLOOKUP(B5,[5]Sheet1!$A$2:$I$101,7,FALSE),"0")</f>
        <v>0</v>
      </c>
      <c r="N5" s="138">
        <v>0</v>
      </c>
      <c r="O5" s="138">
        <f t="shared" si="4"/>
        <v>0</v>
      </c>
      <c r="Q5" s="172">
        <v>0</v>
      </c>
      <c r="R5" s="172">
        <v>0</v>
      </c>
      <c r="S5" s="172"/>
      <c r="T5" s="172"/>
      <c r="U5" s="172"/>
      <c r="V5" s="172">
        <v>0</v>
      </c>
      <c r="W5" s="139">
        <v>0</v>
      </c>
      <c r="X5" s="139">
        <f t="shared" si="5"/>
        <v>0</v>
      </c>
      <c r="Z5" s="174">
        <v>0</v>
      </c>
      <c r="AA5" s="174">
        <v>0</v>
      </c>
      <c r="AB5" s="174"/>
      <c r="AC5" s="174"/>
      <c r="AD5" s="174"/>
      <c r="AE5" s="174">
        <v>0</v>
      </c>
      <c r="AF5" s="170">
        <v>0</v>
      </c>
      <c r="AG5" s="170">
        <f t="shared" si="6"/>
        <v>0</v>
      </c>
      <c r="AI5" s="166">
        <v>0</v>
      </c>
      <c r="AJ5" s="166">
        <v>0</v>
      </c>
      <c r="AK5" s="168"/>
      <c r="AL5" s="168">
        <f>IFERROR(VLOOKUP(B5,[2]rptBudgetaryBudgetCrossOrganiza!$A$4524:$N$4623,13,FALSE),"0")</f>
        <v>0</v>
      </c>
      <c r="AM5" s="168"/>
      <c r="AN5" s="168"/>
      <c r="AO5" s="168"/>
      <c r="AP5" s="168"/>
      <c r="AQ5" s="168">
        <f t="shared" si="7"/>
        <v>0</v>
      </c>
      <c r="AS5" s="139"/>
      <c r="AT5" s="139"/>
      <c r="AU5" s="139"/>
      <c r="AV5" s="139"/>
      <c r="AW5" s="139"/>
      <c r="AX5" s="139"/>
      <c r="AY5" s="139"/>
      <c r="AZ5" s="139">
        <f t="shared" si="8"/>
        <v>0</v>
      </c>
    </row>
    <row r="6" spans="1:52" x14ac:dyDescent="0.2">
      <c r="A6" s="188">
        <v>8</v>
      </c>
      <c r="B6" s="140" t="s">
        <v>260</v>
      </c>
      <c r="C6" s="148" t="str">
        <f t="shared" si="0"/>
        <v>00</v>
      </c>
      <c r="D6" s="148" t="str">
        <f t="shared" si="1"/>
        <v>00</v>
      </c>
      <c r="E6" s="146" t="str">
        <f t="shared" si="2"/>
        <v>900</v>
      </c>
      <c r="F6" s="140" t="str">
        <f t="shared" si="3"/>
        <v>8000.99</v>
      </c>
      <c r="G6" s="140" t="s">
        <v>130</v>
      </c>
      <c r="H6" s="138">
        <f>IFERROR(VLOOKUP(B6,[5]Sheet1!$A$2:$I$101,2,FALSE),"0")</f>
        <v>0</v>
      </c>
      <c r="I6" s="138">
        <f>IFERROR(VLOOKUP(B6,[5]Sheet1!$A$2:$I$101,4,FALSE),"0")</f>
        <v>0</v>
      </c>
      <c r="J6" s="138"/>
      <c r="K6" s="138"/>
      <c r="L6" s="138"/>
      <c r="M6" s="138">
        <f>IFERROR(VLOOKUP(B6,[5]Sheet1!$A$2:$I$101,7,FALSE),"0")</f>
        <v>0</v>
      </c>
      <c r="N6" s="138">
        <v>0</v>
      </c>
      <c r="O6" s="138">
        <f t="shared" si="4"/>
        <v>0</v>
      </c>
      <c r="Q6" s="172">
        <v>0</v>
      </c>
      <c r="R6" s="172">
        <v>0</v>
      </c>
      <c r="S6" s="172"/>
      <c r="T6" s="172"/>
      <c r="U6" s="172"/>
      <c r="V6" s="172">
        <v>0</v>
      </c>
      <c r="W6" s="139">
        <v>0</v>
      </c>
      <c r="X6" s="139">
        <f t="shared" si="5"/>
        <v>0</v>
      </c>
      <c r="Z6" s="174">
        <v>0</v>
      </c>
      <c r="AA6" s="174">
        <v>0</v>
      </c>
      <c r="AB6" s="174"/>
      <c r="AC6" s="174"/>
      <c r="AD6" s="174"/>
      <c r="AE6" s="174">
        <v>0</v>
      </c>
      <c r="AF6" s="170">
        <v>0</v>
      </c>
      <c r="AG6" s="170">
        <f t="shared" si="6"/>
        <v>0</v>
      </c>
      <c r="AI6" s="166">
        <v>0</v>
      </c>
      <c r="AJ6" s="166">
        <v>0</v>
      </c>
      <c r="AK6" s="168"/>
      <c r="AL6" s="168">
        <f>IFERROR(VLOOKUP(B6,[2]rptBudgetaryBudgetCrossOrganiza!$A$4524:$N$4623,13,FALSE),"0")</f>
        <v>0</v>
      </c>
      <c r="AM6" s="168"/>
      <c r="AN6" s="168"/>
      <c r="AO6" s="168"/>
      <c r="AP6" s="168"/>
      <c r="AQ6" s="168">
        <f t="shared" si="7"/>
        <v>0</v>
      </c>
      <c r="AS6" s="139"/>
      <c r="AT6" s="139"/>
      <c r="AU6" s="139"/>
      <c r="AV6" s="139"/>
      <c r="AW6" s="139"/>
      <c r="AX6" s="139"/>
      <c r="AY6" s="139"/>
      <c r="AZ6" s="139">
        <f t="shared" si="8"/>
        <v>0</v>
      </c>
    </row>
    <row r="7" spans="1:52" x14ac:dyDescent="0.2">
      <c r="A7" s="188">
        <v>11</v>
      </c>
      <c r="B7" s="140" t="s">
        <v>261</v>
      </c>
      <c r="C7" s="148" t="str">
        <f t="shared" si="0"/>
        <v>00</v>
      </c>
      <c r="D7" s="148" t="str">
        <f t="shared" si="1"/>
        <v>00</v>
      </c>
      <c r="E7" s="146" t="str">
        <f t="shared" si="2"/>
        <v>900</v>
      </c>
      <c r="F7" s="140" t="str">
        <f t="shared" si="3"/>
        <v>9000.15</v>
      </c>
      <c r="G7" s="140" t="s">
        <v>265</v>
      </c>
      <c r="H7" s="138">
        <f>IFERROR(VLOOKUP(B7,[5]Sheet1!$A$2:$I$101,2,FALSE),"0")</f>
        <v>0</v>
      </c>
      <c r="I7" s="138">
        <f>IFERROR(VLOOKUP(B7,[5]Sheet1!$A$2:$I$101,4,FALSE),"0")</f>
        <v>0</v>
      </c>
      <c r="J7" s="138"/>
      <c r="K7" s="138"/>
      <c r="L7" s="138"/>
      <c r="M7" s="138">
        <f>IFERROR(VLOOKUP(B7,[5]Sheet1!$A$2:$I$101,7,FALSE),"0")</f>
        <v>0</v>
      </c>
      <c r="N7" s="138">
        <v>0</v>
      </c>
      <c r="O7" s="138">
        <f t="shared" si="4"/>
        <v>0</v>
      </c>
      <c r="Q7" s="172">
        <v>0</v>
      </c>
      <c r="R7" s="172">
        <v>0</v>
      </c>
      <c r="S7" s="172"/>
      <c r="T7" s="172"/>
      <c r="U7" s="172"/>
      <c r="V7" s="172">
        <v>0</v>
      </c>
      <c r="W7" s="139">
        <v>0</v>
      </c>
      <c r="X7" s="139">
        <f t="shared" si="5"/>
        <v>0</v>
      </c>
      <c r="Z7" s="174">
        <v>0</v>
      </c>
      <c r="AA7" s="174">
        <v>0</v>
      </c>
      <c r="AB7" s="174"/>
      <c r="AC7" s="174"/>
      <c r="AD7" s="174"/>
      <c r="AE7" s="174">
        <v>0</v>
      </c>
      <c r="AF7" s="170">
        <v>0</v>
      </c>
      <c r="AG7" s="170">
        <f t="shared" si="6"/>
        <v>0</v>
      </c>
      <c r="AI7" s="166">
        <v>0</v>
      </c>
      <c r="AJ7" s="166">
        <v>0</v>
      </c>
      <c r="AK7" s="168"/>
      <c r="AL7" s="168">
        <f>IFERROR(VLOOKUP(B7,[2]rptBudgetaryBudgetCrossOrganiza!$A$4524:$N$4623,13,FALSE),"0")</f>
        <v>0</v>
      </c>
      <c r="AM7" s="168"/>
      <c r="AN7" s="168"/>
      <c r="AO7" s="168"/>
      <c r="AP7" s="168"/>
      <c r="AQ7" s="168">
        <f t="shared" si="7"/>
        <v>0</v>
      </c>
      <c r="AS7" s="139"/>
      <c r="AT7" s="139"/>
      <c r="AU7" s="139"/>
      <c r="AV7" s="139"/>
      <c r="AW7" s="139"/>
      <c r="AX7" s="139"/>
      <c r="AY7" s="139"/>
      <c r="AZ7" s="139">
        <f t="shared" si="8"/>
        <v>0</v>
      </c>
    </row>
    <row r="8" spans="1:52" x14ac:dyDescent="0.2">
      <c r="A8" s="188">
        <v>4</v>
      </c>
      <c r="B8" s="140" t="s">
        <v>163</v>
      </c>
      <c r="C8" s="148" t="str">
        <f t="shared" si="0"/>
        <v>11</v>
      </c>
      <c r="D8" s="148" t="str">
        <f t="shared" si="1"/>
        <v>00</v>
      </c>
      <c r="E8" s="146" t="str">
        <f t="shared" si="2"/>
        <v>200</v>
      </c>
      <c r="F8" s="140" t="str">
        <f t="shared" si="3"/>
        <v>5000.01</v>
      </c>
      <c r="G8" s="140" t="s">
        <v>84</v>
      </c>
      <c r="H8" s="138">
        <f>IFERROR(VLOOKUP(B8,[5]Sheet1!$A$2:$I$101,2,FALSE),"0")</f>
        <v>1022255</v>
      </c>
      <c r="I8" s="138">
        <f>IFERROR(VLOOKUP(B8,[5]Sheet1!$A$2:$I$101,4,FALSE),"0")</f>
        <v>1022255</v>
      </c>
      <c r="J8" s="138"/>
      <c r="K8" s="138"/>
      <c r="L8" s="138"/>
      <c r="M8" s="138">
        <f>IFERROR(VLOOKUP(B8,[5]Sheet1!$A$2:$I$101,7,FALSE),"0")</f>
        <v>934409.12</v>
      </c>
      <c r="N8" s="138">
        <v>934409.12</v>
      </c>
      <c r="O8" s="138">
        <f t="shared" si="4"/>
        <v>-87845.88</v>
      </c>
      <c r="Q8" s="172">
        <v>1074550</v>
      </c>
      <c r="R8" s="172">
        <v>1074550</v>
      </c>
      <c r="S8" s="172"/>
      <c r="T8" s="172"/>
      <c r="U8" s="172"/>
      <c r="V8" s="172">
        <v>964095.59</v>
      </c>
      <c r="W8" s="139">
        <v>964095.59</v>
      </c>
      <c r="X8" s="139">
        <f t="shared" si="5"/>
        <v>-110454.41000000003</v>
      </c>
      <c r="Z8" s="174">
        <v>1561850</v>
      </c>
      <c r="AA8" s="174">
        <v>1663880</v>
      </c>
      <c r="AB8" s="174"/>
      <c r="AC8" s="174"/>
      <c r="AD8" s="174"/>
      <c r="AE8" s="174">
        <v>1673582.21</v>
      </c>
      <c r="AF8" s="170">
        <v>1673582.21</v>
      </c>
      <c r="AG8" s="170">
        <f t="shared" si="6"/>
        <v>9702.2099999999627</v>
      </c>
      <c r="AI8" s="166">
        <v>1608706</v>
      </c>
      <c r="AJ8" s="166">
        <v>1608706</v>
      </c>
      <c r="AK8" s="168"/>
      <c r="AL8" s="168">
        <f>IFERROR(VLOOKUP(B8,[2]rptBudgetaryBudgetCrossOrganiza!$A$4524:$N$4623,13,FALSE),"0")</f>
        <v>430199.02</v>
      </c>
      <c r="AM8" s="168"/>
      <c r="AN8" s="168"/>
      <c r="AO8" s="168"/>
      <c r="AP8" s="168"/>
      <c r="AQ8" s="168">
        <f t="shared" si="7"/>
        <v>-1608706</v>
      </c>
      <c r="AS8" s="139"/>
      <c r="AT8" s="139"/>
      <c r="AU8" s="139"/>
      <c r="AV8" s="139"/>
      <c r="AW8" s="139"/>
      <c r="AX8" s="139"/>
      <c r="AY8" s="139"/>
      <c r="AZ8" s="139">
        <f t="shared" si="8"/>
        <v>0</v>
      </c>
    </row>
    <row r="9" spans="1:52" x14ac:dyDescent="0.2">
      <c r="A9" s="188">
        <v>4</v>
      </c>
      <c r="B9" s="140" t="s">
        <v>166</v>
      </c>
      <c r="C9" s="148" t="str">
        <f t="shared" si="0"/>
        <v>11</v>
      </c>
      <c r="D9" s="148" t="str">
        <f t="shared" si="1"/>
        <v>00</v>
      </c>
      <c r="E9" s="146" t="str">
        <f t="shared" si="2"/>
        <v>200</v>
      </c>
      <c r="F9" s="140" t="str">
        <f t="shared" si="3"/>
        <v>5000.02</v>
      </c>
      <c r="G9" s="140" t="s">
        <v>85</v>
      </c>
      <c r="H9" s="138">
        <f>IFERROR(VLOOKUP(B9,[5]Sheet1!$A$2:$I$101,2,FALSE),"0")</f>
        <v>0</v>
      </c>
      <c r="I9" s="138">
        <f>IFERROR(VLOOKUP(B9,[5]Sheet1!$A$2:$I$101,4,FALSE),"0")</f>
        <v>0</v>
      </c>
      <c r="J9" s="138"/>
      <c r="K9" s="138"/>
      <c r="L9" s="138"/>
      <c r="M9" s="138">
        <f>IFERROR(VLOOKUP(B9,[5]Sheet1!$A$2:$I$101,7,FALSE),"0")</f>
        <v>0</v>
      </c>
      <c r="N9" s="138">
        <v>0</v>
      </c>
      <c r="O9" s="138"/>
      <c r="Q9" s="172">
        <v>0</v>
      </c>
      <c r="R9" s="172">
        <v>0</v>
      </c>
      <c r="S9" s="172"/>
      <c r="T9" s="172"/>
      <c r="U9" s="172"/>
      <c r="V9" s="172">
        <v>0</v>
      </c>
      <c r="W9" s="139">
        <v>0</v>
      </c>
      <c r="X9" s="139"/>
      <c r="Z9" s="174">
        <v>0</v>
      </c>
      <c r="AA9" s="174">
        <v>0</v>
      </c>
      <c r="AB9" s="174"/>
      <c r="AC9" s="174"/>
      <c r="AD9" s="174"/>
      <c r="AE9" s="174">
        <v>0</v>
      </c>
      <c r="AF9" s="170">
        <v>0</v>
      </c>
      <c r="AG9" s="170"/>
      <c r="AI9" s="166">
        <v>0</v>
      </c>
      <c r="AJ9" s="166">
        <v>0</v>
      </c>
      <c r="AK9" s="168"/>
      <c r="AL9" s="168">
        <f>IFERROR(VLOOKUP(B9,[2]rptBudgetaryBudgetCrossOrganiza!$A$4524:$N$4623,13,FALSE),"0")</f>
        <v>0</v>
      </c>
      <c r="AM9" s="168"/>
      <c r="AN9" s="168"/>
      <c r="AO9" s="168"/>
      <c r="AP9" s="168"/>
      <c r="AQ9" s="168"/>
      <c r="AS9" s="139"/>
      <c r="AT9" s="139"/>
      <c r="AU9" s="139"/>
      <c r="AV9" s="139"/>
      <c r="AW9" s="139"/>
      <c r="AX9" s="139"/>
      <c r="AY9" s="139"/>
      <c r="AZ9" s="139"/>
    </row>
    <row r="10" spans="1:52" x14ac:dyDescent="0.2">
      <c r="A10" s="188">
        <v>4</v>
      </c>
      <c r="B10" s="140" t="s">
        <v>168</v>
      </c>
      <c r="C10" s="148" t="str">
        <f t="shared" si="0"/>
        <v>11</v>
      </c>
      <c r="D10" s="148" t="str">
        <f t="shared" si="1"/>
        <v>00</v>
      </c>
      <c r="E10" s="146" t="str">
        <f t="shared" si="2"/>
        <v>200</v>
      </c>
      <c r="F10" s="140" t="str">
        <f t="shared" si="3"/>
        <v>5000.03</v>
      </c>
      <c r="G10" s="140" t="s">
        <v>86</v>
      </c>
      <c r="H10" s="138">
        <f>IFERROR(VLOOKUP(B10,[5]Sheet1!$A$2:$I$101,2,FALSE),"0")</f>
        <v>209200</v>
      </c>
      <c r="I10" s="138">
        <f>IFERROR(VLOOKUP(B10,[5]Sheet1!$A$2:$I$101,4,FALSE),"0")</f>
        <v>209200</v>
      </c>
      <c r="J10" s="138"/>
      <c r="K10" s="138"/>
      <c r="L10" s="138"/>
      <c r="M10" s="138">
        <f>IFERROR(VLOOKUP(B10,[5]Sheet1!$A$2:$I$101,7,FALSE),"0")</f>
        <v>166874.18</v>
      </c>
      <c r="N10" s="138">
        <v>166874.18</v>
      </c>
      <c r="O10" s="138">
        <f t="shared" ref="O10:O41" si="9">N10-I10</f>
        <v>-42325.820000000007</v>
      </c>
      <c r="Q10" s="172">
        <v>213400</v>
      </c>
      <c r="R10" s="172">
        <v>213400</v>
      </c>
      <c r="S10" s="172"/>
      <c r="T10" s="172"/>
      <c r="U10" s="172"/>
      <c r="V10" s="172">
        <v>191470.2</v>
      </c>
      <c r="W10" s="139">
        <v>191470.2</v>
      </c>
      <c r="X10" s="139">
        <f t="shared" ref="X10:X41" si="10">W10-R10</f>
        <v>-21929.799999999988</v>
      </c>
      <c r="Z10" s="174">
        <v>182670</v>
      </c>
      <c r="AA10" s="174">
        <v>182670</v>
      </c>
      <c r="AB10" s="174"/>
      <c r="AC10" s="174"/>
      <c r="AD10" s="174"/>
      <c r="AE10" s="174">
        <v>201113.75</v>
      </c>
      <c r="AF10" s="170">
        <v>201113.75</v>
      </c>
      <c r="AG10" s="170">
        <f t="shared" ref="AG10:AG41" si="11">AF10-AA10</f>
        <v>18443.75</v>
      </c>
      <c r="AI10" s="166">
        <v>188150</v>
      </c>
      <c r="AJ10" s="166">
        <v>188150</v>
      </c>
      <c r="AK10" s="168"/>
      <c r="AL10" s="168">
        <f>IFERROR(VLOOKUP(B10,[2]rptBudgetaryBudgetCrossOrganiza!$A$4524:$N$4623,13,FALSE),"0")</f>
        <v>57918.93</v>
      </c>
      <c r="AM10" s="168"/>
      <c r="AN10" s="168"/>
      <c r="AO10" s="168"/>
      <c r="AP10" s="168"/>
      <c r="AQ10" s="168">
        <f t="shared" ref="AQ10:AQ41" si="12">AP10-AJ10</f>
        <v>-188150</v>
      </c>
      <c r="AS10" s="139"/>
      <c r="AT10" s="139"/>
      <c r="AU10" s="139"/>
      <c r="AV10" s="139"/>
      <c r="AW10" s="139"/>
      <c r="AX10" s="139"/>
      <c r="AY10" s="139"/>
      <c r="AZ10" s="139">
        <f t="shared" ref="AZ10:AZ41" si="13">AY10-AT10</f>
        <v>0</v>
      </c>
    </row>
    <row r="11" spans="1:52" x14ac:dyDescent="0.2">
      <c r="A11" s="188">
        <v>4</v>
      </c>
      <c r="B11" s="189" t="s">
        <v>171</v>
      </c>
      <c r="C11" s="148" t="str">
        <f t="shared" si="0"/>
        <v>11</v>
      </c>
      <c r="D11" s="148" t="str">
        <f t="shared" si="1"/>
        <v>00</v>
      </c>
      <c r="E11" s="146" t="str">
        <f t="shared" si="2"/>
        <v>200</v>
      </c>
      <c r="F11" s="140" t="str">
        <f t="shared" si="3"/>
        <v>5000.04</v>
      </c>
      <c r="G11" s="140" t="s">
        <v>87</v>
      </c>
      <c r="H11" s="138">
        <f>IFERROR(VLOOKUP(B11,[5]Sheet1!$A$2:$I$101,2,FALSE),"0")</f>
        <v>0</v>
      </c>
      <c r="I11" s="138">
        <f>IFERROR(VLOOKUP(B11,[5]Sheet1!$A$2:$I$101,4,FALSE),"0")</f>
        <v>0</v>
      </c>
      <c r="J11" s="138"/>
      <c r="K11" s="138"/>
      <c r="L11" s="138"/>
      <c r="M11" s="138">
        <f>IFERROR(VLOOKUP(B11,[5]Sheet1!$A$2:$I$101,7,FALSE),"0")</f>
        <v>0</v>
      </c>
      <c r="N11" s="138">
        <v>0</v>
      </c>
      <c r="O11" s="138">
        <f t="shared" si="9"/>
        <v>0</v>
      </c>
      <c r="Q11" s="172">
        <v>0</v>
      </c>
      <c r="R11" s="172">
        <v>0</v>
      </c>
      <c r="S11" s="172"/>
      <c r="T11" s="172"/>
      <c r="U11" s="172"/>
      <c r="V11" s="172">
        <v>0</v>
      </c>
      <c r="W11" s="139">
        <v>0</v>
      </c>
      <c r="X11" s="139">
        <f t="shared" si="10"/>
        <v>0</v>
      </c>
      <c r="Z11" s="174">
        <v>0</v>
      </c>
      <c r="AA11" s="174">
        <v>0</v>
      </c>
      <c r="AB11" s="174"/>
      <c r="AC11" s="174"/>
      <c r="AD11" s="174"/>
      <c r="AE11" s="174">
        <v>0</v>
      </c>
      <c r="AF11" s="170">
        <v>0</v>
      </c>
      <c r="AG11" s="170">
        <f t="shared" si="11"/>
        <v>0</v>
      </c>
      <c r="AI11" s="166">
        <v>0</v>
      </c>
      <c r="AJ11" s="166">
        <v>0</v>
      </c>
      <c r="AK11" s="168"/>
      <c r="AL11" s="168">
        <f>IFERROR(VLOOKUP(B11,[2]rptBudgetaryBudgetCrossOrganiza!$A$4524:$N$4623,13,FALSE),"0")</f>
        <v>0</v>
      </c>
      <c r="AM11" s="168"/>
      <c r="AN11" s="168"/>
      <c r="AO11" s="168"/>
      <c r="AP11" s="168"/>
      <c r="AQ11" s="168">
        <f t="shared" si="12"/>
        <v>0</v>
      </c>
      <c r="AS11" s="139"/>
      <c r="AT11" s="139"/>
      <c r="AU11" s="139"/>
      <c r="AV11" s="139"/>
      <c r="AW11" s="139"/>
      <c r="AX11" s="139"/>
      <c r="AY11" s="139"/>
      <c r="AZ11" s="139">
        <f t="shared" si="13"/>
        <v>0</v>
      </c>
    </row>
    <row r="12" spans="1:52" x14ac:dyDescent="0.2">
      <c r="A12" s="188">
        <v>4</v>
      </c>
      <c r="B12" s="140" t="s">
        <v>174</v>
      </c>
      <c r="C12" s="148" t="str">
        <f t="shared" si="0"/>
        <v>11</v>
      </c>
      <c r="D12" s="148" t="str">
        <f t="shared" si="1"/>
        <v>00</v>
      </c>
      <c r="E12" s="146" t="str">
        <f t="shared" si="2"/>
        <v>200</v>
      </c>
      <c r="F12" s="140" t="str">
        <f t="shared" si="3"/>
        <v>5000.06</v>
      </c>
      <c r="G12" s="140" t="s">
        <v>88</v>
      </c>
      <c r="H12" s="138">
        <f>IFERROR(VLOOKUP(B12,[5]Sheet1!$A$2:$I$101,2,FALSE),"0")</f>
        <v>500</v>
      </c>
      <c r="I12" s="138">
        <f>IFERROR(VLOOKUP(B12,[5]Sheet1!$A$2:$I$101,4,FALSE),"0")</f>
        <v>500</v>
      </c>
      <c r="J12" s="138"/>
      <c r="K12" s="138"/>
      <c r="L12" s="138"/>
      <c r="M12" s="138">
        <f>IFERROR(VLOOKUP(B12,[5]Sheet1!$A$2:$I$101,7,FALSE),"0")</f>
        <v>1952.53</v>
      </c>
      <c r="N12" s="138">
        <v>1952.53</v>
      </c>
      <c r="O12" s="138">
        <f t="shared" si="9"/>
        <v>1452.53</v>
      </c>
      <c r="Q12" s="172">
        <v>1000</v>
      </c>
      <c r="R12" s="172">
        <v>1000</v>
      </c>
      <c r="S12" s="172"/>
      <c r="T12" s="172"/>
      <c r="U12" s="172"/>
      <c r="V12" s="172">
        <v>843.76</v>
      </c>
      <c r="W12" s="139">
        <v>843.76</v>
      </c>
      <c r="X12" s="139">
        <f t="shared" si="10"/>
        <v>-156.24</v>
      </c>
      <c r="Z12" s="174">
        <v>1000</v>
      </c>
      <c r="AA12" s="174">
        <v>1000</v>
      </c>
      <c r="AB12" s="174"/>
      <c r="AC12" s="174"/>
      <c r="AD12" s="174"/>
      <c r="AE12" s="174">
        <v>1867.39</v>
      </c>
      <c r="AF12" s="170">
        <v>1867.39</v>
      </c>
      <c r="AG12" s="170">
        <f t="shared" si="11"/>
        <v>867.3900000000001</v>
      </c>
      <c r="AI12" s="166">
        <v>1000</v>
      </c>
      <c r="AJ12" s="166">
        <v>1000</v>
      </c>
      <c r="AK12" s="168"/>
      <c r="AL12" s="168">
        <f>IFERROR(VLOOKUP(B12,[2]rptBudgetaryBudgetCrossOrganiza!$A$4524:$N$4623,13,FALSE),"0")</f>
        <v>0</v>
      </c>
      <c r="AM12" s="168"/>
      <c r="AN12" s="168"/>
      <c r="AO12" s="168"/>
      <c r="AP12" s="168"/>
      <c r="AQ12" s="168">
        <f t="shared" si="12"/>
        <v>-1000</v>
      </c>
      <c r="AS12" s="139"/>
      <c r="AT12" s="139"/>
      <c r="AU12" s="139"/>
      <c r="AV12" s="139"/>
      <c r="AW12" s="139"/>
      <c r="AX12" s="139"/>
      <c r="AY12" s="139"/>
      <c r="AZ12" s="139">
        <f t="shared" si="13"/>
        <v>0</v>
      </c>
    </row>
    <row r="13" spans="1:52" x14ac:dyDescent="0.2">
      <c r="A13" s="188">
        <v>4</v>
      </c>
      <c r="B13" s="140" t="s">
        <v>178</v>
      </c>
      <c r="C13" s="148" t="str">
        <f t="shared" si="0"/>
        <v>11</v>
      </c>
      <c r="D13" s="148" t="str">
        <f t="shared" si="1"/>
        <v>00</v>
      </c>
      <c r="E13" s="146" t="str">
        <f t="shared" si="2"/>
        <v>200</v>
      </c>
      <c r="F13" s="140" t="str">
        <f t="shared" si="3"/>
        <v>5000.08</v>
      </c>
      <c r="G13" s="140" t="s">
        <v>90</v>
      </c>
      <c r="H13" s="138">
        <f>IFERROR(VLOOKUP(B13,[5]Sheet1!$A$2:$I$101,2,FALSE),"0")</f>
        <v>34305</v>
      </c>
      <c r="I13" s="138">
        <f>IFERROR(VLOOKUP(B13,[5]Sheet1!$A$2:$I$101,4,FALSE),"0")</f>
        <v>34305</v>
      </c>
      <c r="J13" s="138"/>
      <c r="K13" s="138"/>
      <c r="L13" s="138"/>
      <c r="M13" s="138">
        <f>IFERROR(VLOOKUP(B13,[5]Sheet1!$A$2:$I$101,7,FALSE),"0")</f>
        <v>28388.3</v>
      </c>
      <c r="N13" s="138">
        <v>28388.3</v>
      </c>
      <c r="O13" s="138">
        <f t="shared" si="9"/>
        <v>-5916.7000000000007</v>
      </c>
      <c r="Q13" s="172">
        <v>33880</v>
      </c>
      <c r="R13" s="172">
        <v>33880</v>
      </c>
      <c r="S13" s="172"/>
      <c r="T13" s="172"/>
      <c r="U13" s="172"/>
      <c r="V13" s="172">
        <v>15004.5</v>
      </c>
      <c r="W13" s="139">
        <v>15004.5</v>
      </c>
      <c r="X13" s="139">
        <f t="shared" si="10"/>
        <v>-18875.5</v>
      </c>
      <c r="Z13" s="174">
        <v>24605</v>
      </c>
      <c r="AA13" s="174">
        <v>24605</v>
      </c>
      <c r="AB13" s="174"/>
      <c r="AC13" s="174"/>
      <c r="AD13" s="174"/>
      <c r="AE13" s="174">
        <v>18759.77</v>
      </c>
      <c r="AF13" s="170">
        <v>18759.77</v>
      </c>
      <c r="AG13" s="170">
        <f t="shared" si="11"/>
        <v>-5845.23</v>
      </c>
      <c r="AI13" s="166">
        <v>25343</v>
      </c>
      <c r="AJ13" s="166">
        <v>25343</v>
      </c>
      <c r="AK13" s="168"/>
      <c r="AL13" s="168">
        <f>IFERROR(VLOOKUP(B13,[2]rptBudgetaryBudgetCrossOrganiza!$A$4524:$N$4623,13,FALSE),"0")</f>
        <v>7535.7</v>
      </c>
      <c r="AM13" s="168"/>
      <c r="AN13" s="168"/>
      <c r="AO13" s="168"/>
      <c r="AP13" s="168"/>
      <c r="AQ13" s="168">
        <f t="shared" si="12"/>
        <v>-25343</v>
      </c>
      <c r="AS13" s="139"/>
      <c r="AT13" s="139"/>
      <c r="AU13" s="139"/>
      <c r="AV13" s="139"/>
      <c r="AW13" s="139"/>
      <c r="AX13" s="139"/>
      <c r="AY13" s="139"/>
      <c r="AZ13" s="139">
        <f t="shared" si="13"/>
        <v>0</v>
      </c>
    </row>
    <row r="14" spans="1:52" x14ac:dyDescent="0.2">
      <c r="A14" s="188">
        <v>4</v>
      </c>
      <c r="B14" s="140" t="s">
        <v>266</v>
      </c>
      <c r="C14" s="148" t="str">
        <f t="shared" si="0"/>
        <v>11</v>
      </c>
      <c r="D14" s="148" t="str">
        <f t="shared" si="1"/>
        <v>00</v>
      </c>
      <c r="E14" s="146" t="str">
        <f t="shared" si="2"/>
        <v>200</v>
      </c>
      <c r="F14" s="140" t="str">
        <f t="shared" si="3"/>
        <v>5000.10</v>
      </c>
      <c r="G14" s="140" t="s">
        <v>91</v>
      </c>
      <c r="H14" s="138">
        <f>IFERROR(VLOOKUP(B14,[5]Sheet1!$A$2:$I$101,2,FALSE),"0")</f>
        <v>0</v>
      </c>
      <c r="I14" s="138">
        <f>IFERROR(VLOOKUP(B14,[5]Sheet1!$A$2:$I$101,4,FALSE),"0")</f>
        <v>0</v>
      </c>
      <c r="J14" s="138"/>
      <c r="K14" s="138"/>
      <c r="L14" s="138"/>
      <c r="M14" s="138">
        <f>IFERROR(VLOOKUP(B14,[5]Sheet1!$A$2:$I$101,7,FALSE),"0")</f>
        <v>0</v>
      </c>
      <c r="N14" s="138">
        <v>0</v>
      </c>
      <c r="O14" s="138">
        <f t="shared" si="9"/>
        <v>0</v>
      </c>
      <c r="Q14" s="172">
        <v>0</v>
      </c>
      <c r="R14" s="172">
        <v>0</v>
      </c>
      <c r="S14" s="172"/>
      <c r="T14" s="172"/>
      <c r="U14" s="172"/>
      <c r="V14" s="172">
        <v>0</v>
      </c>
      <c r="W14" s="139">
        <v>0</v>
      </c>
      <c r="X14" s="139">
        <f t="shared" si="10"/>
        <v>0</v>
      </c>
      <c r="Z14" s="174">
        <v>0</v>
      </c>
      <c r="AA14" s="174">
        <v>0</v>
      </c>
      <c r="AB14" s="174"/>
      <c r="AC14" s="174"/>
      <c r="AD14" s="174"/>
      <c r="AE14" s="174">
        <v>0</v>
      </c>
      <c r="AF14" s="170">
        <v>0</v>
      </c>
      <c r="AG14" s="170">
        <f t="shared" si="11"/>
        <v>0</v>
      </c>
      <c r="AI14" s="166">
        <v>0</v>
      </c>
      <c r="AJ14" s="166">
        <v>0</v>
      </c>
      <c r="AK14" s="168"/>
      <c r="AL14" s="168">
        <f>IFERROR(VLOOKUP(B14,[2]rptBudgetaryBudgetCrossOrganiza!$A$4524:$N$4623,13,FALSE),"0")</f>
        <v>0</v>
      </c>
      <c r="AM14" s="168"/>
      <c r="AN14" s="168"/>
      <c r="AO14" s="168"/>
      <c r="AP14" s="168"/>
      <c r="AQ14" s="168">
        <f t="shared" si="12"/>
        <v>0</v>
      </c>
      <c r="AS14" s="139"/>
      <c r="AT14" s="139"/>
      <c r="AU14" s="139"/>
      <c r="AV14" s="139"/>
      <c r="AW14" s="139"/>
      <c r="AX14" s="139"/>
      <c r="AY14" s="139"/>
      <c r="AZ14" s="139">
        <f t="shared" si="13"/>
        <v>0</v>
      </c>
    </row>
    <row r="15" spans="1:52" x14ac:dyDescent="0.2">
      <c r="A15" s="188">
        <v>4</v>
      </c>
      <c r="B15" s="140" t="s">
        <v>183</v>
      </c>
      <c r="C15" s="148" t="str">
        <f t="shared" si="0"/>
        <v>11</v>
      </c>
      <c r="D15" s="148" t="str">
        <f t="shared" si="1"/>
        <v>00</v>
      </c>
      <c r="E15" s="146" t="str">
        <f t="shared" si="2"/>
        <v>200</v>
      </c>
      <c r="F15" s="140" t="str">
        <f t="shared" si="3"/>
        <v>5000.11</v>
      </c>
      <c r="G15" s="140" t="s">
        <v>92</v>
      </c>
      <c r="H15" s="138">
        <f>IFERROR(VLOOKUP(B15,[5]Sheet1!$A$2:$I$101,2,FALSE),"0")</f>
        <v>0</v>
      </c>
      <c r="I15" s="138">
        <f>IFERROR(VLOOKUP(B15,[5]Sheet1!$A$2:$I$101,4,FALSE),"0")</f>
        <v>0</v>
      </c>
      <c r="J15" s="138"/>
      <c r="K15" s="138"/>
      <c r="L15" s="138"/>
      <c r="M15" s="138">
        <f>IFERROR(VLOOKUP(B15,[5]Sheet1!$A$2:$I$101,7,FALSE),"0")</f>
        <v>0</v>
      </c>
      <c r="N15" s="138">
        <v>0</v>
      </c>
      <c r="O15" s="138">
        <f t="shared" si="9"/>
        <v>0</v>
      </c>
      <c r="Q15" s="172">
        <v>0</v>
      </c>
      <c r="R15" s="172">
        <v>0</v>
      </c>
      <c r="S15" s="172"/>
      <c r="T15" s="172"/>
      <c r="U15" s="172"/>
      <c r="V15" s="172">
        <v>0</v>
      </c>
      <c r="W15" s="139">
        <v>0</v>
      </c>
      <c r="X15" s="139">
        <f t="shared" si="10"/>
        <v>0</v>
      </c>
      <c r="Z15" s="174">
        <v>0</v>
      </c>
      <c r="AA15" s="174">
        <v>0</v>
      </c>
      <c r="AB15" s="174"/>
      <c r="AC15" s="174"/>
      <c r="AD15" s="174"/>
      <c r="AE15" s="174">
        <v>0</v>
      </c>
      <c r="AF15" s="170">
        <v>0</v>
      </c>
      <c r="AG15" s="170">
        <f t="shared" si="11"/>
        <v>0</v>
      </c>
      <c r="AI15" s="166">
        <v>0</v>
      </c>
      <c r="AJ15" s="166">
        <v>0</v>
      </c>
      <c r="AK15" s="168"/>
      <c r="AL15" s="168">
        <f>IFERROR(VLOOKUP(B15,[2]rptBudgetaryBudgetCrossOrganiza!$A$4524:$N$4623,13,FALSE),"0")</f>
        <v>4069.79</v>
      </c>
      <c r="AM15" s="168"/>
      <c r="AN15" s="168"/>
      <c r="AO15" s="168"/>
      <c r="AP15" s="168"/>
      <c r="AQ15" s="168">
        <f t="shared" si="12"/>
        <v>0</v>
      </c>
      <c r="AS15" s="139"/>
      <c r="AT15" s="139"/>
      <c r="AU15" s="139"/>
      <c r="AV15" s="139"/>
      <c r="AW15" s="139"/>
      <c r="AX15" s="139"/>
      <c r="AY15" s="139"/>
      <c r="AZ15" s="139">
        <f t="shared" si="13"/>
        <v>0</v>
      </c>
    </row>
    <row r="16" spans="1:52" x14ac:dyDescent="0.2">
      <c r="A16" s="188">
        <v>4</v>
      </c>
      <c r="B16" s="140" t="s">
        <v>186</v>
      </c>
      <c r="C16" s="148" t="str">
        <f t="shared" si="0"/>
        <v>11</v>
      </c>
      <c r="D16" s="148" t="str">
        <f t="shared" si="1"/>
        <v>00</v>
      </c>
      <c r="E16" s="146" t="str">
        <f t="shared" si="2"/>
        <v>200</v>
      </c>
      <c r="F16" s="140" t="str">
        <f t="shared" si="3"/>
        <v>5000.12</v>
      </c>
      <c r="G16" s="140" t="s">
        <v>93</v>
      </c>
      <c r="H16" s="138">
        <f>IFERROR(VLOOKUP(B16,[5]Sheet1!$A$2:$I$101,2,FALSE),"0")</f>
        <v>0</v>
      </c>
      <c r="I16" s="138">
        <f>IFERROR(VLOOKUP(B16,[5]Sheet1!$A$2:$I$101,4,FALSE),"0")</f>
        <v>0</v>
      </c>
      <c r="J16" s="138"/>
      <c r="K16" s="138"/>
      <c r="L16" s="138"/>
      <c r="M16" s="138">
        <f>IFERROR(VLOOKUP(B16,[5]Sheet1!$A$2:$I$101,7,FALSE),"0")</f>
        <v>0</v>
      </c>
      <c r="N16" s="138">
        <v>0</v>
      </c>
      <c r="O16" s="138">
        <f t="shared" si="9"/>
        <v>0</v>
      </c>
      <c r="Q16" s="172">
        <v>0</v>
      </c>
      <c r="R16" s="172">
        <v>0</v>
      </c>
      <c r="S16" s="172"/>
      <c r="T16" s="172"/>
      <c r="U16" s="172"/>
      <c r="V16" s="172">
        <v>0</v>
      </c>
      <c r="W16" s="139">
        <v>0</v>
      </c>
      <c r="X16" s="139">
        <f t="shared" si="10"/>
        <v>0</v>
      </c>
      <c r="Z16" s="174">
        <v>0</v>
      </c>
      <c r="AA16" s="174">
        <v>0</v>
      </c>
      <c r="AB16" s="174"/>
      <c r="AC16" s="174"/>
      <c r="AD16" s="174"/>
      <c r="AE16" s="174">
        <v>0</v>
      </c>
      <c r="AF16" s="170">
        <v>0</v>
      </c>
      <c r="AG16" s="170">
        <f t="shared" si="11"/>
        <v>0</v>
      </c>
      <c r="AI16" s="166">
        <v>0</v>
      </c>
      <c r="AJ16" s="166">
        <v>0</v>
      </c>
      <c r="AK16" s="168"/>
      <c r="AL16" s="168">
        <f>IFERROR(VLOOKUP(B16,[2]rptBudgetaryBudgetCrossOrganiza!$A$4524:$N$4623,13,FALSE),"0")</f>
        <v>0</v>
      </c>
      <c r="AM16" s="168"/>
      <c r="AN16" s="168"/>
      <c r="AO16" s="168"/>
      <c r="AP16" s="168"/>
      <c r="AQ16" s="168">
        <f t="shared" si="12"/>
        <v>0</v>
      </c>
      <c r="AS16" s="139"/>
      <c r="AT16" s="139"/>
      <c r="AU16" s="139"/>
      <c r="AV16" s="139"/>
      <c r="AW16" s="139"/>
      <c r="AX16" s="139"/>
      <c r="AY16" s="139"/>
      <c r="AZ16" s="139">
        <f t="shared" si="13"/>
        <v>0</v>
      </c>
    </row>
    <row r="17" spans="1:52" x14ac:dyDescent="0.2">
      <c r="A17" s="188">
        <v>4</v>
      </c>
      <c r="B17" s="140" t="s">
        <v>189</v>
      </c>
      <c r="C17" s="148" t="str">
        <f t="shared" si="0"/>
        <v>11</v>
      </c>
      <c r="D17" s="148" t="str">
        <f t="shared" si="1"/>
        <v>00</v>
      </c>
      <c r="E17" s="146" t="str">
        <f t="shared" si="2"/>
        <v>200</v>
      </c>
      <c r="F17" s="140" t="str">
        <f t="shared" si="3"/>
        <v>5000.99</v>
      </c>
      <c r="G17" s="140" t="s">
        <v>94</v>
      </c>
      <c r="H17" s="138">
        <f>IFERROR(VLOOKUP(B17,[5]Sheet1!$A$2:$I$101,2,FALSE),"0")</f>
        <v>0</v>
      </c>
      <c r="I17" s="138">
        <f>IFERROR(VLOOKUP(B17,[5]Sheet1!$A$2:$I$101,4,FALSE),"0")</f>
        <v>0</v>
      </c>
      <c r="J17" s="138"/>
      <c r="K17" s="138"/>
      <c r="L17" s="138"/>
      <c r="M17" s="138">
        <f>IFERROR(VLOOKUP(B17,[5]Sheet1!$A$2:$I$101,7,FALSE),"0")</f>
        <v>0</v>
      </c>
      <c r="N17" s="138">
        <v>0</v>
      </c>
      <c r="O17" s="138">
        <f t="shared" si="9"/>
        <v>0</v>
      </c>
      <c r="Q17" s="172">
        <v>0</v>
      </c>
      <c r="R17" s="172">
        <v>0</v>
      </c>
      <c r="S17" s="172"/>
      <c r="T17" s="172"/>
      <c r="U17" s="172"/>
      <c r="V17" s="172">
        <v>0</v>
      </c>
      <c r="W17" s="139">
        <v>0</v>
      </c>
      <c r="X17" s="139">
        <f t="shared" si="10"/>
        <v>0</v>
      </c>
      <c r="Z17" s="174">
        <v>180960</v>
      </c>
      <c r="AA17" s="174">
        <v>0</v>
      </c>
      <c r="AB17" s="174"/>
      <c r="AC17" s="174"/>
      <c r="AD17" s="174"/>
      <c r="AE17" s="174">
        <v>0</v>
      </c>
      <c r="AF17" s="170">
        <v>0</v>
      </c>
      <c r="AG17" s="170">
        <f t="shared" si="11"/>
        <v>0</v>
      </c>
      <c r="AI17" s="166">
        <v>180960</v>
      </c>
      <c r="AJ17" s="166">
        <v>180960</v>
      </c>
      <c r="AK17" s="168"/>
      <c r="AL17" s="168">
        <f>IFERROR(VLOOKUP(B17,[2]rptBudgetaryBudgetCrossOrganiza!$A$4524:$N$4623,13,FALSE),"0")</f>
        <v>0</v>
      </c>
      <c r="AM17" s="168"/>
      <c r="AN17" s="168"/>
      <c r="AO17" s="168"/>
      <c r="AP17" s="168"/>
      <c r="AQ17" s="168">
        <f t="shared" si="12"/>
        <v>-180960</v>
      </c>
      <c r="AS17" s="139"/>
      <c r="AT17" s="139"/>
      <c r="AU17" s="139"/>
      <c r="AV17" s="139"/>
      <c r="AW17" s="139"/>
      <c r="AX17" s="139"/>
      <c r="AY17" s="139"/>
      <c r="AZ17" s="139">
        <f t="shared" si="13"/>
        <v>0</v>
      </c>
    </row>
    <row r="18" spans="1:52" x14ac:dyDescent="0.2">
      <c r="A18" s="188">
        <v>4</v>
      </c>
      <c r="B18" s="140" t="s">
        <v>192</v>
      </c>
      <c r="C18" s="148" t="str">
        <f t="shared" si="0"/>
        <v>11</v>
      </c>
      <c r="D18" s="148" t="str">
        <f t="shared" si="1"/>
        <v>00</v>
      </c>
      <c r="E18" s="146" t="str">
        <f t="shared" si="2"/>
        <v>200</v>
      </c>
      <c r="F18" s="140" t="str">
        <f t="shared" si="3"/>
        <v>5100.00</v>
      </c>
      <c r="G18" s="140" t="s">
        <v>95</v>
      </c>
      <c r="H18" s="138">
        <f>IFERROR(VLOOKUP(B18,[5]Sheet1!$A$2:$I$101,2,FALSE),"0")</f>
        <v>170550</v>
      </c>
      <c r="I18" s="138">
        <f>IFERROR(VLOOKUP(B18,[5]Sheet1!$A$2:$I$101,4,FALSE),"0")</f>
        <v>170550</v>
      </c>
      <c r="J18" s="138"/>
      <c r="K18" s="138"/>
      <c r="L18" s="138"/>
      <c r="M18" s="138">
        <f>IFERROR(VLOOKUP(B18,[5]Sheet1!$A$2:$I$101,7,FALSE),"0")</f>
        <v>159010.18</v>
      </c>
      <c r="N18" s="138">
        <v>159010.18</v>
      </c>
      <c r="O18" s="138">
        <f t="shared" si="9"/>
        <v>-11539.820000000007</v>
      </c>
      <c r="Q18" s="172">
        <v>213255</v>
      </c>
      <c r="R18" s="172">
        <v>213255</v>
      </c>
      <c r="S18" s="172"/>
      <c r="T18" s="172"/>
      <c r="U18" s="172"/>
      <c r="V18" s="172">
        <v>144589.1</v>
      </c>
      <c r="W18" s="139">
        <v>144589.1</v>
      </c>
      <c r="X18" s="139">
        <f t="shared" si="10"/>
        <v>-68665.899999999994</v>
      </c>
      <c r="Z18" s="174">
        <v>190125</v>
      </c>
      <c r="AA18" s="174">
        <v>190210</v>
      </c>
      <c r="AB18" s="174"/>
      <c r="AC18" s="174"/>
      <c r="AD18" s="174"/>
      <c r="AE18" s="174">
        <v>227233.29</v>
      </c>
      <c r="AF18" s="170">
        <v>227233.29</v>
      </c>
      <c r="AG18" s="170">
        <f t="shared" si="11"/>
        <v>37023.290000000008</v>
      </c>
      <c r="AI18" s="166">
        <v>190125</v>
      </c>
      <c r="AJ18" s="166">
        <v>190125</v>
      </c>
      <c r="AK18" s="168"/>
      <c r="AL18" s="168">
        <f>IFERROR(VLOOKUP(B18,[2]rptBudgetaryBudgetCrossOrganiza!$A$4524:$N$4623,13,FALSE),"0")</f>
        <v>70562.789999999994</v>
      </c>
      <c r="AM18" s="168"/>
      <c r="AN18" s="168"/>
      <c r="AO18" s="168"/>
      <c r="AP18" s="168"/>
      <c r="AQ18" s="168">
        <f t="shared" si="12"/>
        <v>-190125</v>
      </c>
      <c r="AS18" s="139"/>
      <c r="AT18" s="139"/>
      <c r="AU18" s="139"/>
      <c r="AV18" s="139"/>
      <c r="AW18" s="139"/>
      <c r="AX18" s="139"/>
      <c r="AY18" s="139"/>
      <c r="AZ18" s="139">
        <f t="shared" si="13"/>
        <v>0</v>
      </c>
    </row>
    <row r="19" spans="1:52" x14ac:dyDescent="0.2">
      <c r="A19" s="188">
        <v>4</v>
      </c>
      <c r="B19" s="140" t="s">
        <v>195</v>
      </c>
      <c r="C19" s="148" t="str">
        <f t="shared" si="0"/>
        <v>11</v>
      </c>
      <c r="D19" s="148" t="str">
        <f t="shared" si="1"/>
        <v>00</v>
      </c>
      <c r="E19" s="146" t="str">
        <f t="shared" si="2"/>
        <v>200</v>
      </c>
      <c r="F19" s="140" t="str">
        <f t="shared" si="3"/>
        <v>5100.01</v>
      </c>
      <c r="G19" s="140" t="s">
        <v>96</v>
      </c>
      <c r="H19" s="138">
        <f>IFERROR(VLOOKUP(B19,[5]Sheet1!$A$2:$I$101,2,FALSE),"0")</f>
        <v>117960</v>
      </c>
      <c r="I19" s="138">
        <f>IFERROR(VLOOKUP(B19,[5]Sheet1!$A$2:$I$101,4,FALSE),"0")</f>
        <v>117960</v>
      </c>
      <c r="J19" s="138"/>
      <c r="K19" s="138"/>
      <c r="L19" s="138"/>
      <c r="M19" s="138">
        <f>IFERROR(VLOOKUP(B19,[5]Sheet1!$A$2:$I$101,7,FALSE),"0")</f>
        <v>106342.1</v>
      </c>
      <c r="N19" s="138">
        <v>106342.1</v>
      </c>
      <c r="O19" s="138">
        <f t="shared" si="9"/>
        <v>-11617.899999999994</v>
      </c>
      <c r="Q19" s="172">
        <v>124085</v>
      </c>
      <c r="R19" s="172">
        <v>124085</v>
      </c>
      <c r="S19" s="172"/>
      <c r="T19" s="172"/>
      <c r="U19" s="172"/>
      <c r="V19" s="172">
        <v>100598.64</v>
      </c>
      <c r="W19" s="139">
        <v>100598.64</v>
      </c>
      <c r="X19" s="139">
        <f t="shared" si="10"/>
        <v>-23486.36</v>
      </c>
      <c r="Z19" s="174">
        <v>200580</v>
      </c>
      <c r="AA19" s="174">
        <v>213800</v>
      </c>
      <c r="AB19" s="174"/>
      <c r="AC19" s="174"/>
      <c r="AD19" s="174"/>
      <c r="AE19" s="174">
        <v>218230.66</v>
      </c>
      <c r="AF19" s="170">
        <v>218230.66</v>
      </c>
      <c r="AG19" s="170">
        <f t="shared" si="11"/>
        <v>4430.6600000000035</v>
      </c>
      <c r="AI19" s="166">
        <v>200580</v>
      </c>
      <c r="AJ19" s="166">
        <v>200580</v>
      </c>
      <c r="AK19" s="168"/>
      <c r="AL19" s="168">
        <f>IFERROR(VLOOKUP(B19,[2]rptBudgetaryBudgetCrossOrganiza!$A$4524:$N$4623,13,FALSE),"0")</f>
        <v>62923.94</v>
      </c>
      <c r="AM19" s="168"/>
      <c r="AN19" s="168"/>
      <c r="AO19" s="168"/>
      <c r="AP19" s="168"/>
      <c r="AQ19" s="168">
        <f t="shared" si="12"/>
        <v>-200580</v>
      </c>
      <c r="AS19" s="139"/>
      <c r="AT19" s="139"/>
      <c r="AU19" s="139"/>
      <c r="AV19" s="139"/>
      <c r="AW19" s="139"/>
      <c r="AX19" s="139"/>
      <c r="AY19" s="139"/>
      <c r="AZ19" s="139">
        <f t="shared" si="13"/>
        <v>0</v>
      </c>
    </row>
    <row r="20" spans="1:52" x14ac:dyDescent="0.2">
      <c r="A20" s="188">
        <v>4</v>
      </c>
      <c r="B20" s="140" t="s">
        <v>198</v>
      </c>
      <c r="C20" s="148" t="str">
        <f t="shared" si="0"/>
        <v>11</v>
      </c>
      <c r="D20" s="148" t="str">
        <f t="shared" si="1"/>
        <v>00</v>
      </c>
      <c r="E20" s="146" t="str">
        <f t="shared" si="2"/>
        <v>200</v>
      </c>
      <c r="F20" s="140" t="str">
        <f t="shared" si="3"/>
        <v>5100.02</v>
      </c>
      <c r="G20" s="140" t="s">
        <v>97</v>
      </c>
      <c r="H20" s="138">
        <f>IFERROR(VLOOKUP(B20,[5]Sheet1!$A$2:$I$101,2,FALSE),"0")</f>
        <v>84240</v>
      </c>
      <c r="I20" s="138">
        <f>IFERROR(VLOOKUP(B20,[5]Sheet1!$A$2:$I$101,4,FALSE),"0")</f>
        <v>84240</v>
      </c>
      <c r="J20" s="138"/>
      <c r="K20" s="138"/>
      <c r="L20" s="138"/>
      <c r="M20" s="138">
        <f>IFERROR(VLOOKUP(B20,[5]Sheet1!$A$2:$I$101,7,FALSE),"0")</f>
        <v>65745</v>
      </c>
      <c r="N20" s="138">
        <v>65745</v>
      </c>
      <c r="O20" s="138">
        <f t="shared" si="9"/>
        <v>-18495</v>
      </c>
      <c r="Q20" s="172">
        <v>101520</v>
      </c>
      <c r="R20" s="172">
        <v>101520</v>
      </c>
      <c r="S20" s="172"/>
      <c r="T20" s="172"/>
      <c r="U20" s="172"/>
      <c r="V20" s="172">
        <v>101914.06</v>
      </c>
      <c r="W20" s="139">
        <v>101914.06</v>
      </c>
      <c r="X20" s="139">
        <f t="shared" si="10"/>
        <v>394.05999999999767</v>
      </c>
      <c r="Z20" s="174">
        <v>156610</v>
      </c>
      <c r="AA20" s="174">
        <v>173890</v>
      </c>
      <c r="AB20" s="174"/>
      <c r="AC20" s="174"/>
      <c r="AD20" s="174"/>
      <c r="AE20" s="174">
        <v>137286.72</v>
      </c>
      <c r="AF20" s="170">
        <v>137286.72</v>
      </c>
      <c r="AG20" s="170">
        <f t="shared" si="11"/>
        <v>-36603.279999999999</v>
      </c>
      <c r="AI20" s="166">
        <v>156610</v>
      </c>
      <c r="AJ20" s="166">
        <v>156610</v>
      </c>
      <c r="AK20" s="168"/>
      <c r="AL20" s="168">
        <f>IFERROR(VLOOKUP(B20,[2]rptBudgetaryBudgetCrossOrganiza!$A$4524:$N$4623,13,FALSE),"0")</f>
        <v>36079.86</v>
      </c>
      <c r="AM20" s="168"/>
      <c r="AN20" s="168"/>
      <c r="AO20" s="168"/>
      <c r="AP20" s="168"/>
      <c r="AQ20" s="168">
        <f t="shared" si="12"/>
        <v>-156610</v>
      </c>
      <c r="AS20" s="139"/>
      <c r="AT20" s="139"/>
      <c r="AU20" s="139"/>
      <c r="AV20" s="139"/>
      <c r="AW20" s="139"/>
      <c r="AX20" s="139"/>
      <c r="AY20" s="139"/>
      <c r="AZ20" s="139">
        <f t="shared" si="13"/>
        <v>0</v>
      </c>
    </row>
    <row r="21" spans="1:52" x14ac:dyDescent="0.2">
      <c r="A21" s="188">
        <v>4</v>
      </c>
      <c r="B21" s="140" t="s">
        <v>201</v>
      </c>
      <c r="C21" s="148" t="str">
        <f t="shared" si="0"/>
        <v>11</v>
      </c>
      <c r="D21" s="148" t="str">
        <f t="shared" si="1"/>
        <v>00</v>
      </c>
      <c r="E21" s="146" t="str">
        <f t="shared" si="2"/>
        <v>200</v>
      </c>
      <c r="F21" s="140" t="str">
        <f t="shared" si="3"/>
        <v>5100.03</v>
      </c>
      <c r="G21" s="140" t="s">
        <v>98</v>
      </c>
      <c r="H21" s="138">
        <f>IFERROR(VLOOKUP(B21,[5]Sheet1!$A$2:$I$101,2,FALSE),"0")</f>
        <v>13845</v>
      </c>
      <c r="I21" s="138">
        <f>IFERROR(VLOOKUP(B21,[5]Sheet1!$A$2:$I$101,4,FALSE),"0")</f>
        <v>13845</v>
      </c>
      <c r="J21" s="138"/>
      <c r="K21" s="138"/>
      <c r="L21" s="138"/>
      <c r="M21" s="138">
        <f>IFERROR(VLOOKUP(B21,[5]Sheet1!$A$2:$I$101,7,FALSE),"0")</f>
        <v>9805.9699999999993</v>
      </c>
      <c r="N21" s="138">
        <v>9805.9699999999993</v>
      </c>
      <c r="O21" s="138">
        <f t="shared" si="9"/>
        <v>-4039.0300000000007</v>
      </c>
      <c r="Q21" s="172">
        <v>12045</v>
      </c>
      <c r="R21" s="172">
        <v>12045</v>
      </c>
      <c r="S21" s="172"/>
      <c r="T21" s="172"/>
      <c r="U21" s="172"/>
      <c r="V21" s="172">
        <v>9976.8799999999992</v>
      </c>
      <c r="W21" s="139">
        <v>9976.8799999999992</v>
      </c>
      <c r="X21" s="139">
        <f t="shared" si="10"/>
        <v>-2068.1200000000008</v>
      </c>
      <c r="Z21" s="174">
        <v>15460</v>
      </c>
      <c r="AA21" s="174">
        <v>16960</v>
      </c>
      <c r="AB21" s="174"/>
      <c r="AC21" s="174"/>
      <c r="AD21" s="174"/>
      <c r="AE21" s="174">
        <v>17095.439999999999</v>
      </c>
      <c r="AF21" s="170">
        <v>17095.439999999999</v>
      </c>
      <c r="AG21" s="170">
        <f t="shared" si="11"/>
        <v>135.43999999999869</v>
      </c>
      <c r="AI21" s="166">
        <v>15460</v>
      </c>
      <c r="AJ21" s="166">
        <v>15460</v>
      </c>
      <c r="AK21" s="168"/>
      <c r="AL21" s="168">
        <f>IFERROR(VLOOKUP(B21,[2]rptBudgetaryBudgetCrossOrganiza!$A$4524:$N$4623,13,FALSE),"0")</f>
        <v>4191.72</v>
      </c>
      <c r="AM21" s="168"/>
      <c r="AN21" s="168"/>
      <c r="AO21" s="168"/>
      <c r="AP21" s="168"/>
      <c r="AQ21" s="168">
        <f t="shared" si="12"/>
        <v>-15460</v>
      </c>
      <c r="AS21" s="139"/>
      <c r="AT21" s="139"/>
      <c r="AU21" s="139"/>
      <c r="AV21" s="139"/>
      <c r="AW21" s="139"/>
      <c r="AX21" s="139"/>
      <c r="AY21" s="139"/>
      <c r="AZ21" s="139">
        <f t="shared" si="13"/>
        <v>0</v>
      </c>
    </row>
    <row r="22" spans="1:52" x14ac:dyDescent="0.2">
      <c r="A22" s="188">
        <v>4</v>
      </c>
      <c r="B22" s="140" t="s">
        <v>204</v>
      </c>
      <c r="C22" s="148" t="str">
        <f t="shared" si="0"/>
        <v>11</v>
      </c>
      <c r="D22" s="148" t="str">
        <f t="shared" si="1"/>
        <v>00</v>
      </c>
      <c r="E22" s="146" t="str">
        <f t="shared" si="2"/>
        <v>200</v>
      </c>
      <c r="F22" s="140" t="str">
        <f t="shared" si="3"/>
        <v>5100.04</v>
      </c>
      <c r="G22" s="140" t="s">
        <v>99</v>
      </c>
      <c r="H22" s="138">
        <f>IFERROR(VLOOKUP(B22,[5]Sheet1!$A$2:$I$101,2,FALSE),"0")</f>
        <v>1665</v>
      </c>
      <c r="I22" s="138">
        <f>IFERROR(VLOOKUP(B22,[5]Sheet1!$A$2:$I$101,4,FALSE),"0")</f>
        <v>1665</v>
      </c>
      <c r="J22" s="138"/>
      <c r="K22" s="138"/>
      <c r="L22" s="138"/>
      <c r="M22" s="138">
        <f>IFERROR(VLOOKUP(B22,[5]Sheet1!$A$2:$I$101,7,FALSE),"0")</f>
        <v>1270.47</v>
      </c>
      <c r="N22" s="138">
        <v>1270.47</v>
      </c>
      <c r="O22" s="138">
        <f t="shared" si="9"/>
        <v>-394.53</v>
      </c>
      <c r="Q22" s="172">
        <v>1558</v>
      </c>
      <c r="R22" s="172">
        <v>1558</v>
      </c>
      <c r="S22" s="172"/>
      <c r="T22" s="172"/>
      <c r="U22" s="172"/>
      <c r="V22" s="172">
        <v>960.12</v>
      </c>
      <c r="W22" s="139">
        <v>960.12</v>
      </c>
      <c r="X22" s="139">
        <f t="shared" si="10"/>
        <v>-597.88</v>
      </c>
      <c r="Z22" s="174">
        <v>2050</v>
      </c>
      <c r="AA22" s="174">
        <v>2230</v>
      </c>
      <c r="AB22" s="174"/>
      <c r="AC22" s="174"/>
      <c r="AD22" s="174"/>
      <c r="AE22" s="174">
        <v>2915.88</v>
      </c>
      <c r="AF22" s="170">
        <v>2915.88</v>
      </c>
      <c r="AG22" s="170">
        <f t="shared" si="11"/>
        <v>685.88000000000011</v>
      </c>
      <c r="AI22" s="166">
        <v>2050</v>
      </c>
      <c r="AJ22" s="166">
        <v>2050</v>
      </c>
      <c r="AK22" s="168"/>
      <c r="AL22" s="168">
        <f>IFERROR(VLOOKUP(B22,[2]rptBudgetaryBudgetCrossOrganiza!$A$4524:$N$4623,13,FALSE),"0")</f>
        <v>743.88</v>
      </c>
      <c r="AM22" s="168"/>
      <c r="AN22" s="168"/>
      <c r="AO22" s="168"/>
      <c r="AP22" s="168"/>
      <c r="AQ22" s="168">
        <f t="shared" si="12"/>
        <v>-2050</v>
      </c>
      <c r="AS22" s="139"/>
      <c r="AT22" s="139"/>
      <c r="AU22" s="139"/>
      <c r="AV22" s="139"/>
      <c r="AW22" s="139"/>
      <c r="AX22" s="139"/>
      <c r="AY22" s="139"/>
      <c r="AZ22" s="139">
        <f t="shared" si="13"/>
        <v>0</v>
      </c>
    </row>
    <row r="23" spans="1:52" x14ac:dyDescent="0.2">
      <c r="A23" s="188">
        <v>4</v>
      </c>
      <c r="B23" s="140" t="s">
        <v>207</v>
      </c>
      <c r="C23" s="148" t="str">
        <f t="shared" si="0"/>
        <v>11</v>
      </c>
      <c r="D23" s="148" t="str">
        <f t="shared" si="1"/>
        <v>00</v>
      </c>
      <c r="E23" s="146" t="str">
        <f t="shared" si="2"/>
        <v>200</v>
      </c>
      <c r="F23" s="140" t="str">
        <f t="shared" si="3"/>
        <v>5100.05</v>
      </c>
      <c r="G23" s="140" t="s">
        <v>100</v>
      </c>
      <c r="H23" s="138">
        <f>IFERROR(VLOOKUP(B23,[5]Sheet1!$A$2:$I$101,2,FALSE),"0")</f>
        <v>175</v>
      </c>
      <c r="I23" s="138">
        <f>IFERROR(VLOOKUP(B23,[5]Sheet1!$A$2:$I$101,4,FALSE),"0")</f>
        <v>175</v>
      </c>
      <c r="J23" s="138"/>
      <c r="K23" s="138"/>
      <c r="L23" s="138"/>
      <c r="M23" s="138">
        <f>IFERROR(VLOOKUP(B23,[5]Sheet1!$A$2:$I$101,7,FALSE),"0")</f>
        <v>155.31</v>
      </c>
      <c r="N23" s="138">
        <v>155.31</v>
      </c>
      <c r="O23" s="138">
        <f t="shared" si="9"/>
        <v>-19.689999999999998</v>
      </c>
      <c r="Q23" s="172">
        <v>210</v>
      </c>
      <c r="R23" s="172">
        <v>210</v>
      </c>
      <c r="S23" s="172"/>
      <c r="T23" s="172"/>
      <c r="U23" s="172"/>
      <c r="V23" s="172">
        <v>163.68</v>
      </c>
      <c r="W23" s="139">
        <v>163.68</v>
      </c>
      <c r="X23" s="139">
        <f t="shared" si="10"/>
        <v>-46.319999999999993</v>
      </c>
      <c r="Z23" s="174">
        <v>305</v>
      </c>
      <c r="AA23" s="174">
        <v>340</v>
      </c>
      <c r="AB23" s="174"/>
      <c r="AC23" s="174"/>
      <c r="AD23" s="174"/>
      <c r="AE23" s="174">
        <v>285.12</v>
      </c>
      <c r="AF23" s="170">
        <v>285.12</v>
      </c>
      <c r="AG23" s="170">
        <f t="shared" si="11"/>
        <v>-54.879999999999995</v>
      </c>
      <c r="AI23" s="166">
        <v>305</v>
      </c>
      <c r="AJ23" s="166">
        <v>305</v>
      </c>
      <c r="AK23" s="168"/>
      <c r="AL23" s="168">
        <f>IFERROR(VLOOKUP(B23,[2]rptBudgetaryBudgetCrossOrganiza!$A$4524:$N$4623,13,FALSE),"0")</f>
        <v>72.099999999999994</v>
      </c>
      <c r="AM23" s="168"/>
      <c r="AN23" s="168"/>
      <c r="AO23" s="168"/>
      <c r="AP23" s="168"/>
      <c r="AQ23" s="168">
        <f t="shared" si="12"/>
        <v>-305</v>
      </c>
      <c r="AS23" s="139"/>
      <c r="AT23" s="139"/>
      <c r="AU23" s="139"/>
      <c r="AV23" s="139"/>
      <c r="AW23" s="139"/>
      <c r="AX23" s="139"/>
      <c r="AY23" s="139"/>
      <c r="AZ23" s="139">
        <f t="shared" si="13"/>
        <v>0</v>
      </c>
    </row>
    <row r="24" spans="1:52" x14ac:dyDescent="0.2">
      <c r="A24" s="188">
        <v>4</v>
      </c>
      <c r="B24" s="140" t="s">
        <v>210</v>
      </c>
      <c r="C24" s="148" t="str">
        <f t="shared" si="0"/>
        <v>11</v>
      </c>
      <c r="D24" s="148" t="str">
        <f t="shared" si="1"/>
        <v>00</v>
      </c>
      <c r="E24" s="146" t="str">
        <f t="shared" si="2"/>
        <v>200</v>
      </c>
      <c r="F24" s="140" t="str">
        <f t="shared" si="3"/>
        <v>5100.06</v>
      </c>
      <c r="G24" s="140" t="s">
        <v>101</v>
      </c>
      <c r="H24" s="138">
        <f>IFERROR(VLOOKUP(B24,[5]Sheet1!$A$2:$I$101,2,FALSE),"0")</f>
        <v>34550</v>
      </c>
      <c r="I24" s="138">
        <f>IFERROR(VLOOKUP(B24,[5]Sheet1!$A$2:$I$101,4,FALSE),"0")</f>
        <v>34550</v>
      </c>
      <c r="J24" s="138"/>
      <c r="K24" s="138"/>
      <c r="L24" s="138"/>
      <c r="M24" s="138">
        <f>IFERROR(VLOOKUP(B24,[5]Sheet1!$A$2:$I$101,7,FALSE),"0")</f>
        <v>34550</v>
      </c>
      <c r="N24" s="138">
        <v>34550</v>
      </c>
      <c r="O24" s="138">
        <f t="shared" si="9"/>
        <v>0</v>
      </c>
      <c r="Q24" s="172">
        <v>31280</v>
      </c>
      <c r="R24" s="172">
        <v>31280</v>
      </c>
      <c r="S24" s="172"/>
      <c r="T24" s="172"/>
      <c r="U24" s="172"/>
      <c r="V24" s="172">
        <v>31280</v>
      </c>
      <c r="W24" s="139">
        <v>31280</v>
      </c>
      <c r="X24" s="139">
        <f t="shared" si="10"/>
        <v>0</v>
      </c>
      <c r="Z24" s="174">
        <v>42210</v>
      </c>
      <c r="AA24" s="174">
        <v>42210</v>
      </c>
      <c r="AB24" s="174"/>
      <c r="AC24" s="174"/>
      <c r="AD24" s="174"/>
      <c r="AE24" s="174">
        <v>42210</v>
      </c>
      <c r="AF24" s="170">
        <v>42210</v>
      </c>
      <c r="AG24" s="170">
        <f t="shared" si="11"/>
        <v>0</v>
      </c>
      <c r="AI24" s="166">
        <v>42210</v>
      </c>
      <c r="AJ24" s="166">
        <v>42210</v>
      </c>
      <c r="AK24" s="168"/>
      <c r="AL24" s="168">
        <f>IFERROR(VLOOKUP(B24,[2]rptBudgetaryBudgetCrossOrganiza!$A$4524:$N$4623,13,FALSE),"0")</f>
        <v>0</v>
      </c>
      <c r="AM24" s="168"/>
      <c r="AN24" s="168"/>
      <c r="AO24" s="168"/>
      <c r="AP24" s="168"/>
      <c r="AQ24" s="168">
        <f t="shared" si="12"/>
        <v>-42210</v>
      </c>
      <c r="AS24" s="139"/>
      <c r="AT24" s="139"/>
      <c r="AU24" s="139"/>
      <c r="AV24" s="139"/>
      <c r="AW24" s="139"/>
      <c r="AX24" s="139"/>
      <c r="AY24" s="139"/>
      <c r="AZ24" s="139">
        <f t="shared" si="13"/>
        <v>0</v>
      </c>
    </row>
    <row r="25" spans="1:52" x14ac:dyDescent="0.2">
      <c r="A25" s="188">
        <v>4</v>
      </c>
      <c r="B25" s="140" t="s">
        <v>213</v>
      </c>
      <c r="C25" s="148" t="str">
        <f t="shared" si="0"/>
        <v>11</v>
      </c>
      <c r="D25" s="148" t="str">
        <f t="shared" si="1"/>
        <v>00</v>
      </c>
      <c r="E25" s="146" t="str">
        <f t="shared" si="2"/>
        <v>200</v>
      </c>
      <c r="F25" s="140" t="str">
        <f t="shared" si="3"/>
        <v>5100.07</v>
      </c>
      <c r="G25" s="140" t="s">
        <v>102</v>
      </c>
      <c r="H25" s="138">
        <f>IFERROR(VLOOKUP(B25,[5]Sheet1!$A$2:$I$101,2,FALSE),"0")</f>
        <v>35</v>
      </c>
      <c r="I25" s="138">
        <f>IFERROR(VLOOKUP(B25,[5]Sheet1!$A$2:$I$101,4,FALSE),"0")</f>
        <v>35</v>
      </c>
      <c r="J25" s="138"/>
      <c r="K25" s="138"/>
      <c r="L25" s="138"/>
      <c r="M25" s="138">
        <f>IFERROR(VLOOKUP(B25,[5]Sheet1!$A$2:$I$101,7,FALSE),"0")</f>
        <v>28.35</v>
      </c>
      <c r="N25" s="138">
        <v>28.35</v>
      </c>
      <c r="O25" s="138">
        <f t="shared" si="9"/>
        <v>-6.6499999999999986</v>
      </c>
      <c r="Q25" s="172">
        <v>55</v>
      </c>
      <c r="R25" s="172">
        <v>55</v>
      </c>
      <c r="S25" s="172"/>
      <c r="T25" s="172"/>
      <c r="U25" s="172"/>
      <c r="V25" s="172">
        <v>35.340000000000003</v>
      </c>
      <c r="W25" s="139">
        <v>35.340000000000003</v>
      </c>
      <c r="X25" s="139">
        <f t="shared" si="10"/>
        <v>-19.659999999999997</v>
      </c>
      <c r="Z25" s="174">
        <v>70</v>
      </c>
      <c r="AA25" s="174">
        <v>70</v>
      </c>
      <c r="AB25" s="174"/>
      <c r="AC25" s="174"/>
      <c r="AD25" s="174"/>
      <c r="AE25" s="174">
        <v>61.56</v>
      </c>
      <c r="AF25" s="170">
        <v>61.56</v>
      </c>
      <c r="AG25" s="170">
        <f t="shared" si="11"/>
        <v>-8.4399999999999977</v>
      </c>
      <c r="AI25" s="166">
        <v>70</v>
      </c>
      <c r="AJ25" s="166">
        <v>70</v>
      </c>
      <c r="AK25" s="168"/>
      <c r="AL25" s="168">
        <f>IFERROR(VLOOKUP(B25,[2]rptBudgetaryBudgetCrossOrganiza!$A$4524:$N$4623,13,FALSE),"0")</f>
        <v>15.96</v>
      </c>
      <c r="AM25" s="168"/>
      <c r="AN25" s="168"/>
      <c r="AO25" s="168"/>
      <c r="AP25" s="168"/>
      <c r="AQ25" s="168">
        <f t="shared" si="12"/>
        <v>-70</v>
      </c>
      <c r="AS25" s="139"/>
      <c r="AT25" s="139"/>
      <c r="AU25" s="139"/>
      <c r="AV25" s="139"/>
      <c r="AW25" s="139"/>
      <c r="AX25" s="139"/>
      <c r="AY25" s="139"/>
      <c r="AZ25" s="139">
        <f t="shared" si="13"/>
        <v>0</v>
      </c>
    </row>
    <row r="26" spans="1:52" x14ac:dyDescent="0.2">
      <c r="A26" s="188">
        <v>4</v>
      </c>
      <c r="B26" s="140" t="s">
        <v>216</v>
      </c>
      <c r="C26" s="148" t="str">
        <f t="shared" si="0"/>
        <v>11</v>
      </c>
      <c r="D26" s="148" t="str">
        <f t="shared" si="1"/>
        <v>00</v>
      </c>
      <c r="E26" s="146" t="str">
        <f t="shared" si="2"/>
        <v>200</v>
      </c>
      <c r="F26" s="140" t="str">
        <f t="shared" si="3"/>
        <v>5100.08</v>
      </c>
      <c r="G26" s="140" t="s">
        <v>103</v>
      </c>
      <c r="H26" s="138">
        <f>IFERROR(VLOOKUP(B26,[5]Sheet1!$A$2:$I$101,2,FALSE),"0")</f>
        <v>15120</v>
      </c>
      <c r="I26" s="138">
        <f>IFERROR(VLOOKUP(B26,[5]Sheet1!$A$2:$I$101,4,FALSE),"0")</f>
        <v>15120</v>
      </c>
      <c r="J26" s="138"/>
      <c r="K26" s="138"/>
      <c r="L26" s="138"/>
      <c r="M26" s="138">
        <f>IFERROR(VLOOKUP(B26,[5]Sheet1!$A$2:$I$101,7,FALSE),"0")</f>
        <v>8321.44</v>
      </c>
      <c r="N26" s="138">
        <v>8321.44</v>
      </c>
      <c r="O26" s="138">
        <f t="shared" si="9"/>
        <v>-6798.5599999999995</v>
      </c>
      <c r="Q26" s="172">
        <v>15120</v>
      </c>
      <c r="R26" s="172">
        <v>15120</v>
      </c>
      <c r="S26" s="172"/>
      <c r="T26" s="172"/>
      <c r="U26" s="172"/>
      <c r="V26" s="172">
        <v>0</v>
      </c>
      <c r="W26" s="139">
        <v>0</v>
      </c>
      <c r="X26" s="139">
        <f t="shared" si="10"/>
        <v>-15120</v>
      </c>
      <c r="Z26" s="174">
        <v>0</v>
      </c>
      <c r="AA26" s="174">
        <v>0</v>
      </c>
      <c r="AB26" s="174"/>
      <c r="AC26" s="174"/>
      <c r="AD26" s="174"/>
      <c r="AE26" s="174">
        <v>2520</v>
      </c>
      <c r="AF26" s="170">
        <v>2520</v>
      </c>
      <c r="AG26" s="170">
        <f t="shared" si="11"/>
        <v>2520</v>
      </c>
      <c r="AI26" s="166">
        <v>0</v>
      </c>
      <c r="AJ26" s="166">
        <v>0</v>
      </c>
      <c r="AK26" s="168"/>
      <c r="AL26" s="168">
        <f>IFERROR(VLOOKUP(B26,[2]rptBudgetaryBudgetCrossOrganiza!$A$4524:$N$4623,13,FALSE),"0")</f>
        <v>3209.92</v>
      </c>
      <c r="AM26" s="168"/>
      <c r="AN26" s="168"/>
      <c r="AO26" s="168"/>
      <c r="AP26" s="168"/>
      <c r="AQ26" s="168">
        <f t="shared" si="12"/>
        <v>0</v>
      </c>
      <c r="AS26" s="139"/>
      <c r="AT26" s="139"/>
      <c r="AU26" s="139"/>
      <c r="AV26" s="139"/>
      <c r="AW26" s="139"/>
      <c r="AX26" s="139"/>
      <c r="AY26" s="139"/>
      <c r="AZ26" s="139">
        <f t="shared" si="13"/>
        <v>0</v>
      </c>
    </row>
    <row r="27" spans="1:52" x14ac:dyDescent="0.2">
      <c r="A27" s="188">
        <v>4</v>
      </c>
      <c r="B27" s="140" t="s">
        <v>219</v>
      </c>
      <c r="C27" s="148" t="str">
        <f t="shared" si="0"/>
        <v>11</v>
      </c>
      <c r="D27" s="148" t="str">
        <f t="shared" si="1"/>
        <v>00</v>
      </c>
      <c r="E27" s="146" t="str">
        <f t="shared" si="2"/>
        <v>200</v>
      </c>
      <c r="F27" s="140" t="str">
        <f t="shared" si="3"/>
        <v>5100.09</v>
      </c>
      <c r="G27" s="140" t="s">
        <v>104</v>
      </c>
      <c r="H27" s="138">
        <f>IFERROR(VLOOKUP(B27,[5]Sheet1!$A$2:$I$101,2,FALSE),"0")</f>
        <v>0</v>
      </c>
      <c r="I27" s="138">
        <f>IFERROR(VLOOKUP(B27,[5]Sheet1!$A$2:$I$101,4,FALSE),"0")</f>
        <v>0</v>
      </c>
      <c r="J27" s="138"/>
      <c r="K27" s="138"/>
      <c r="L27" s="138"/>
      <c r="M27" s="138">
        <f>IFERROR(VLOOKUP(B27,[5]Sheet1!$A$2:$I$101,7,FALSE),"0")</f>
        <v>0</v>
      </c>
      <c r="N27" s="138">
        <v>0</v>
      </c>
      <c r="O27" s="138">
        <f t="shared" si="9"/>
        <v>0</v>
      </c>
      <c r="Q27" s="172">
        <v>0</v>
      </c>
      <c r="R27" s="172">
        <v>0</v>
      </c>
      <c r="S27" s="172"/>
      <c r="T27" s="172"/>
      <c r="U27" s="172"/>
      <c r="V27" s="172">
        <v>0</v>
      </c>
      <c r="W27" s="139">
        <v>0</v>
      </c>
      <c r="X27" s="139">
        <f t="shared" si="10"/>
        <v>0</v>
      </c>
      <c r="Z27" s="174">
        <v>0</v>
      </c>
      <c r="AA27" s="174">
        <v>0</v>
      </c>
      <c r="AB27" s="174"/>
      <c r="AC27" s="174"/>
      <c r="AD27" s="174"/>
      <c r="AE27" s="174">
        <v>0</v>
      </c>
      <c r="AF27" s="170">
        <v>0</v>
      </c>
      <c r="AG27" s="170">
        <f t="shared" si="11"/>
        <v>0</v>
      </c>
      <c r="AI27" s="166">
        <v>0</v>
      </c>
      <c r="AJ27" s="166">
        <v>0</v>
      </c>
      <c r="AK27" s="168"/>
      <c r="AL27" s="168">
        <f>IFERROR(VLOOKUP(B27,[2]rptBudgetaryBudgetCrossOrganiza!$A$4524:$N$4623,13,FALSE),"0")</f>
        <v>0</v>
      </c>
      <c r="AM27" s="168"/>
      <c r="AN27" s="168"/>
      <c r="AO27" s="168"/>
      <c r="AP27" s="168"/>
      <c r="AQ27" s="168">
        <f t="shared" si="12"/>
        <v>0</v>
      </c>
      <c r="AS27" s="139"/>
      <c r="AT27" s="139"/>
      <c r="AU27" s="139"/>
      <c r="AV27" s="139"/>
      <c r="AW27" s="139"/>
      <c r="AX27" s="139"/>
      <c r="AY27" s="139"/>
      <c r="AZ27" s="139">
        <f t="shared" si="13"/>
        <v>0</v>
      </c>
    </row>
    <row r="28" spans="1:52" x14ac:dyDescent="0.2">
      <c r="A28" s="188">
        <v>4</v>
      </c>
      <c r="B28" s="140" t="s">
        <v>222</v>
      </c>
      <c r="C28" s="148" t="str">
        <f t="shared" si="0"/>
        <v>11</v>
      </c>
      <c r="D28" s="148" t="str">
        <f t="shared" si="1"/>
        <v>00</v>
      </c>
      <c r="E28" s="146" t="str">
        <f t="shared" si="2"/>
        <v>200</v>
      </c>
      <c r="F28" s="140" t="str">
        <f t="shared" si="3"/>
        <v>5100.10</v>
      </c>
      <c r="G28" s="140" t="s">
        <v>105</v>
      </c>
      <c r="H28" s="138">
        <f>IFERROR(VLOOKUP(B28,[5]Sheet1!$A$2:$I$101,2,FALSE),"0")</f>
        <v>9000</v>
      </c>
      <c r="I28" s="138">
        <f>IFERROR(VLOOKUP(B28,[5]Sheet1!$A$2:$I$101,4,FALSE),"0")</f>
        <v>9000</v>
      </c>
      <c r="J28" s="138"/>
      <c r="K28" s="138"/>
      <c r="L28" s="138"/>
      <c r="M28" s="138">
        <f>IFERROR(VLOOKUP(B28,[5]Sheet1!$A$2:$I$101,7,FALSE),"0")</f>
        <v>10000</v>
      </c>
      <c r="N28" s="138">
        <v>10000</v>
      </c>
      <c r="O28" s="138">
        <f t="shared" si="9"/>
        <v>1000</v>
      </c>
      <c r="Q28" s="172">
        <v>9000</v>
      </c>
      <c r="R28" s="172">
        <v>9000</v>
      </c>
      <c r="S28" s="172"/>
      <c r="T28" s="172"/>
      <c r="U28" s="172"/>
      <c r="V28" s="172">
        <v>9000</v>
      </c>
      <c r="W28" s="139">
        <v>9000</v>
      </c>
      <c r="X28" s="139">
        <f t="shared" si="10"/>
        <v>0</v>
      </c>
      <c r="Z28" s="174">
        <v>13000</v>
      </c>
      <c r="AA28" s="174">
        <v>14000</v>
      </c>
      <c r="AB28" s="174"/>
      <c r="AC28" s="174"/>
      <c r="AD28" s="174"/>
      <c r="AE28" s="174">
        <v>29800</v>
      </c>
      <c r="AF28" s="170">
        <v>29800</v>
      </c>
      <c r="AG28" s="170">
        <f t="shared" si="11"/>
        <v>15800</v>
      </c>
      <c r="AI28" s="166">
        <v>13000</v>
      </c>
      <c r="AJ28" s="166">
        <v>13000</v>
      </c>
      <c r="AK28" s="168"/>
      <c r="AL28" s="168">
        <f>IFERROR(VLOOKUP(B28,[2]rptBudgetaryBudgetCrossOrganiza!$A$4524:$N$4623,13,FALSE),"0")</f>
        <v>0</v>
      </c>
      <c r="AM28" s="168"/>
      <c r="AN28" s="168"/>
      <c r="AO28" s="168"/>
      <c r="AP28" s="168"/>
      <c r="AQ28" s="168">
        <f t="shared" si="12"/>
        <v>-13000</v>
      </c>
      <c r="AS28" s="139"/>
      <c r="AT28" s="139"/>
      <c r="AU28" s="139"/>
      <c r="AV28" s="139"/>
      <c r="AW28" s="139"/>
      <c r="AX28" s="139"/>
      <c r="AY28" s="139"/>
      <c r="AZ28" s="139">
        <f t="shared" si="13"/>
        <v>0</v>
      </c>
    </row>
    <row r="29" spans="1:52" x14ac:dyDescent="0.2">
      <c r="A29" s="188">
        <v>4</v>
      </c>
      <c r="B29" s="140" t="s">
        <v>225</v>
      </c>
      <c r="C29" s="148" t="str">
        <f t="shared" si="0"/>
        <v>11</v>
      </c>
      <c r="D29" s="148" t="str">
        <f t="shared" si="1"/>
        <v>00</v>
      </c>
      <c r="E29" s="146" t="str">
        <f t="shared" si="2"/>
        <v>200</v>
      </c>
      <c r="F29" s="140" t="str">
        <f t="shared" si="3"/>
        <v>5100.11</v>
      </c>
      <c r="G29" s="140" t="s">
        <v>106</v>
      </c>
      <c r="H29" s="138">
        <f>IFERROR(VLOOKUP(B29,[5]Sheet1!$A$2:$I$101,2,FALSE),"0")</f>
        <v>18540</v>
      </c>
      <c r="I29" s="138">
        <f>IFERROR(VLOOKUP(B29,[5]Sheet1!$A$2:$I$101,4,FALSE),"0")</f>
        <v>18540</v>
      </c>
      <c r="J29" s="138"/>
      <c r="K29" s="138"/>
      <c r="L29" s="138"/>
      <c r="M29" s="138">
        <f>IFERROR(VLOOKUP(B29,[5]Sheet1!$A$2:$I$101,7,FALSE),"0")</f>
        <v>16875.759999999998</v>
      </c>
      <c r="N29" s="138">
        <v>16875.759999999998</v>
      </c>
      <c r="O29" s="138">
        <f t="shared" si="9"/>
        <v>-1664.2400000000016</v>
      </c>
      <c r="Q29" s="172">
        <v>19200</v>
      </c>
      <c r="R29" s="172">
        <v>19200</v>
      </c>
      <c r="S29" s="172"/>
      <c r="T29" s="172"/>
      <c r="U29" s="172"/>
      <c r="V29" s="172">
        <v>16680.310000000001</v>
      </c>
      <c r="W29" s="139">
        <v>16680.310000000001</v>
      </c>
      <c r="X29" s="139">
        <f t="shared" si="10"/>
        <v>-2519.6899999999987</v>
      </c>
      <c r="Z29" s="174">
        <v>25795</v>
      </c>
      <c r="AA29" s="174">
        <v>27280</v>
      </c>
      <c r="AB29" s="174"/>
      <c r="AC29" s="174"/>
      <c r="AD29" s="174"/>
      <c r="AE29" s="174">
        <v>27991.43</v>
      </c>
      <c r="AF29" s="170">
        <v>27991.43</v>
      </c>
      <c r="AG29" s="170">
        <f t="shared" si="11"/>
        <v>711.43000000000029</v>
      </c>
      <c r="AI29" s="166">
        <v>25795</v>
      </c>
      <c r="AJ29" s="166">
        <v>25795</v>
      </c>
      <c r="AK29" s="168"/>
      <c r="AL29" s="168">
        <f>IFERROR(VLOOKUP(B29,[2]rptBudgetaryBudgetCrossOrganiza!$A$4524:$N$4623,13,FALSE),"0")</f>
        <v>7233.27</v>
      </c>
      <c r="AM29" s="168"/>
      <c r="AN29" s="168"/>
      <c r="AO29" s="168"/>
      <c r="AP29" s="168"/>
      <c r="AQ29" s="168">
        <f t="shared" si="12"/>
        <v>-25795</v>
      </c>
      <c r="AS29" s="139"/>
      <c r="AT29" s="139"/>
      <c r="AU29" s="139"/>
      <c r="AV29" s="139"/>
      <c r="AW29" s="139"/>
      <c r="AX29" s="139"/>
      <c r="AY29" s="139"/>
      <c r="AZ29" s="139">
        <f t="shared" si="13"/>
        <v>0</v>
      </c>
    </row>
    <row r="30" spans="1:52" x14ac:dyDescent="0.2">
      <c r="A30" s="188">
        <v>4</v>
      </c>
      <c r="B30" s="140" t="s">
        <v>228</v>
      </c>
      <c r="C30" s="148" t="str">
        <f t="shared" si="0"/>
        <v>11</v>
      </c>
      <c r="D30" s="148" t="str">
        <f t="shared" si="1"/>
        <v>00</v>
      </c>
      <c r="E30" s="146" t="str">
        <f t="shared" si="2"/>
        <v>200</v>
      </c>
      <c r="F30" s="140" t="str">
        <f t="shared" si="3"/>
        <v>5100.12</v>
      </c>
      <c r="G30" s="140" t="s">
        <v>107</v>
      </c>
      <c r="H30" s="138">
        <f>IFERROR(VLOOKUP(B30,[5]Sheet1!$A$2:$I$101,2,FALSE),"0")</f>
        <v>0</v>
      </c>
      <c r="I30" s="138">
        <f>IFERROR(VLOOKUP(B30,[5]Sheet1!$A$2:$I$101,4,FALSE),"0")</f>
        <v>0</v>
      </c>
      <c r="J30" s="138"/>
      <c r="K30" s="138"/>
      <c r="L30" s="138"/>
      <c r="M30" s="138">
        <f>IFERROR(VLOOKUP(B30,[5]Sheet1!$A$2:$I$101,7,FALSE),"0")</f>
        <v>0</v>
      </c>
      <c r="N30" s="138">
        <v>0</v>
      </c>
      <c r="O30" s="138">
        <f t="shared" si="9"/>
        <v>0</v>
      </c>
      <c r="Q30" s="172">
        <v>25</v>
      </c>
      <c r="R30" s="172">
        <v>25</v>
      </c>
      <c r="S30" s="172"/>
      <c r="T30" s="172"/>
      <c r="U30" s="172"/>
      <c r="V30" s="172">
        <v>0</v>
      </c>
      <c r="W30" s="139">
        <v>0</v>
      </c>
      <c r="X30" s="139">
        <f t="shared" si="10"/>
        <v>-25</v>
      </c>
      <c r="Z30" s="174">
        <v>0</v>
      </c>
      <c r="AA30" s="174">
        <v>0</v>
      </c>
      <c r="AB30" s="174"/>
      <c r="AC30" s="174"/>
      <c r="AD30" s="174"/>
      <c r="AE30" s="174">
        <v>0</v>
      </c>
      <c r="AF30" s="170">
        <v>0</v>
      </c>
      <c r="AG30" s="170">
        <f t="shared" si="11"/>
        <v>0</v>
      </c>
      <c r="AI30" s="166">
        <v>0</v>
      </c>
      <c r="AJ30" s="166">
        <v>0</v>
      </c>
      <c r="AK30" s="168"/>
      <c r="AL30" s="168">
        <f>IFERROR(VLOOKUP(B30,[2]rptBudgetaryBudgetCrossOrganiza!$A$4524:$N$4623,13,FALSE),"0")</f>
        <v>0</v>
      </c>
      <c r="AM30" s="168"/>
      <c r="AN30" s="168"/>
      <c r="AO30" s="168"/>
      <c r="AP30" s="168"/>
      <c r="AQ30" s="168">
        <f t="shared" si="12"/>
        <v>0</v>
      </c>
      <c r="AS30" s="139"/>
      <c r="AT30" s="139"/>
      <c r="AU30" s="139"/>
      <c r="AV30" s="139"/>
      <c r="AW30" s="139"/>
      <c r="AX30" s="139"/>
      <c r="AY30" s="139"/>
      <c r="AZ30" s="139">
        <f t="shared" si="13"/>
        <v>0</v>
      </c>
    </row>
    <row r="31" spans="1:52" x14ac:dyDescent="0.2">
      <c r="A31" s="188">
        <v>4</v>
      </c>
      <c r="B31" s="140" t="s">
        <v>231</v>
      </c>
      <c r="C31" s="148" t="str">
        <f t="shared" si="0"/>
        <v>11</v>
      </c>
      <c r="D31" s="148" t="str">
        <f t="shared" si="1"/>
        <v>00</v>
      </c>
      <c r="E31" s="146" t="str">
        <f t="shared" si="2"/>
        <v>200</v>
      </c>
      <c r="F31" s="140" t="str">
        <f t="shared" si="3"/>
        <v>5100.13</v>
      </c>
      <c r="G31" s="140" t="s">
        <v>108</v>
      </c>
      <c r="H31" s="138">
        <f>IFERROR(VLOOKUP(B31,[5]Sheet1!$A$2:$I$101,2,FALSE),"0")</f>
        <v>0</v>
      </c>
      <c r="I31" s="138">
        <f>IFERROR(VLOOKUP(B31,[5]Sheet1!$A$2:$I$101,4,FALSE),"0")</f>
        <v>0</v>
      </c>
      <c r="J31" s="138"/>
      <c r="K31" s="138"/>
      <c r="L31" s="138"/>
      <c r="M31" s="138">
        <f>IFERROR(VLOOKUP(B31,[5]Sheet1!$A$2:$I$101,7,FALSE),"0")</f>
        <v>0</v>
      </c>
      <c r="N31" s="138">
        <v>0</v>
      </c>
      <c r="O31" s="138">
        <f t="shared" si="9"/>
        <v>0</v>
      </c>
      <c r="Q31" s="172">
        <v>0</v>
      </c>
      <c r="R31" s="172">
        <v>0</v>
      </c>
      <c r="S31" s="172"/>
      <c r="T31" s="172"/>
      <c r="U31" s="172"/>
      <c r="V31" s="172">
        <v>0</v>
      </c>
      <c r="W31" s="139">
        <v>0</v>
      </c>
      <c r="X31" s="139">
        <f t="shared" si="10"/>
        <v>0</v>
      </c>
      <c r="Z31" s="174">
        <v>0</v>
      </c>
      <c r="AA31" s="174">
        <v>0</v>
      </c>
      <c r="AB31" s="174"/>
      <c r="AC31" s="174"/>
      <c r="AD31" s="174"/>
      <c r="AE31" s="174">
        <v>0</v>
      </c>
      <c r="AF31" s="170">
        <v>0</v>
      </c>
      <c r="AG31" s="170">
        <f t="shared" si="11"/>
        <v>0</v>
      </c>
      <c r="AI31" s="166">
        <v>0</v>
      </c>
      <c r="AJ31" s="166">
        <v>0</v>
      </c>
      <c r="AK31" s="168"/>
      <c r="AL31" s="168">
        <f>IFERROR(VLOOKUP(B31,[2]rptBudgetaryBudgetCrossOrganiza!$A$4524:$N$4623,13,FALSE),"0")</f>
        <v>0</v>
      </c>
      <c r="AM31" s="168"/>
      <c r="AN31" s="168"/>
      <c r="AO31" s="168"/>
      <c r="AP31" s="168"/>
      <c r="AQ31" s="168">
        <f t="shared" si="12"/>
        <v>0</v>
      </c>
      <c r="AS31" s="139"/>
      <c r="AT31" s="139"/>
      <c r="AU31" s="139"/>
      <c r="AV31" s="139"/>
      <c r="AW31" s="139"/>
      <c r="AX31" s="139"/>
      <c r="AY31" s="139"/>
      <c r="AZ31" s="139">
        <f t="shared" si="13"/>
        <v>0</v>
      </c>
    </row>
    <row r="32" spans="1:52" x14ac:dyDescent="0.2">
      <c r="A32" s="188">
        <v>4</v>
      </c>
      <c r="B32" s="140" t="s">
        <v>234</v>
      </c>
      <c r="C32" s="148" t="str">
        <f t="shared" si="0"/>
        <v>11</v>
      </c>
      <c r="D32" s="148" t="str">
        <f t="shared" si="1"/>
        <v>00</v>
      </c>
      <c r="E32" s="146" t="str">
        <f t="shared" si="2"/>
        <v>200</v>
      </c>
      <c r="F32" s="140" t="str">
        <f t="shared" si="3"/>
        <v>5100.14</v>
      </c>
      <c r="G32" s="140" t="s">
        <v>109</v>
      </c>
      <c r="H32" s="138">
        <f>IFERROR(VLOOKUP(B32,[5]Sheet1!$A$2:$I$101,2,FALSE),"0")</f>
        <v>0</v>
      </c>
      <c r="I32" s="138">
        <f>IFERROR(VLOOKUP(B32,[5]Sheet1!$A$2:$I$101,4,FALSE),"0")</f>
        <v>0</v>
      </c>
      <c r="J32" s="138"/>
      <c r="K32" s="138"/>
      <c r="L32" s="138"/>
      <c r="M32" s="138">
        <f>IFERROR(VLOOKUP(B32,[5]Sheet1!$A$2:$I$101,7,FALSE),"0")</f>
        <v>0</v>
      </c>
      <c r="N32" s="138">
        <v>0</v>
      </c>
      <c r="O32" s="138">
        <f t="shared" si="9"/>
        <v>0</v>
      </c>
      <c r="Q32" s="172">
        <v>0</v>
      </c>
      <c r="R32" s="172">
        <v>0</v>
      </c>
      <c r="S32" s="172"/>
      <c r="T32" s="172"/>
      <c r="U32" s="172"/>
      <c r="V32" s="172">
        <v>0</v>
      </c>
      <c r="W32" s="139">
        <v>0</v>
      </c>
      <c r="X32" s="139">
        <f t="shared" si="10"/>
        <v>0</v>
      </c>
      <c r="Z32" s="174">
        <v>0</v>
      </c>
      <c r="AA32" s="174">
        <v>2800</v>
      </c>
      <c r="AB32" s="174"/>
      <c r="AC32" s="174"/>
      <c r="AD32" s="174"/>
      <c r="AE32" s="174">
        <v>0</v>
      </c>
      <c r="AF32" s="170">
        <v>0</v>
      </c>
      <c r="AG32" s="170">
        <f t="shared" si="11"/>
        <v>-2800</v>
      </c>
      <c r="AI32" s="166">
        <v>0</v>
      </c>
      <c r="AJ32" s="166">
        <v>0</v>
      </c>
      <c r="AK32" s="168"/>
      <c r="AL32" s="168">
        <f>IFERROR(VLOOKUP(B32,[2]rptBudgetaryBudgetCrossOrganiza!$A$4524:$N$4623,13,FALSE),"0")</f>
        <v>0</v>
      </c>
      <c r="AM32" s="168"/>
      <c r="AN32" s="168"/>
      <c r="AO32" s="168"/>
      <c r="AP32" s="168"/>
      <c r="AQ32" s="168">
        <f t="shared" si="12"/>
        <v>0</v>
      </c>
      <c r="AS32" s="139"/>
      <c r="AT32" s="139"/>
      <c r="AU32" s="139"/>
      <c r="AV32" s="139"/>
      <c r="AW32" s="139"/>
      <c r="AX32" s="139"/>
      <c r="AY32" s="139"/>
      <c r="AZ32" s="139">
        <f t="shared" si="13"/>
        <v>0</v>
      </c>
    </row>
    <row r="33" spans="1:52" x14ac:dyDescent="0.2">
      <c r="A33" s="188">
        <v>4</v>
      </c>
      <c r="B33" s="140" t="s">
        <v>237</v>
      </c>
      <c r="C33" s="148" t="str">
        <f t="shared" si="0"/>
        <v>11</v>
      </c>
      <c r="D33" s="148" t="str">
        <f t="shared" si="1"/>
        <v>00</v>
      </c>
      <c r="E33" s="146" t="str">
        <f t="shared" si="2"/>
        <v>200</v>
      </c>
      <c r="F33" s="140" t="str">
        <f t="shared" si="3"/>
        <v>5100.15</v>
      </c>
      <c r="G33" s="140" t="s">
        <v>110</v>
      </c>
      <c r="H33" s="138">
        <f>IFERROR(VLOOKUP(B33,[5]Sheet1!$A$2:$I$101,2,FALSE),"0")</f>
        <v>2150</v>
      </c>
      <c r="I33" s="138">
        <f>IFERROR(VLOOKUP(B33,[5]Sheet1!$A$2:$I$101,4,FALSE),"0")</f>
        <v>2150</v>
      </c>
      <c r="J33" s="138"/>
      <c r="K33" s="138"/>
      <c r="L33" s="138"/>
      <c r="M33" s="138">
        <f>IFERROR(VLOOKUP(B33,[5]Sheet1!$A$2:$I$101,7,FALSE),"0")</f>
        <v>1658</v>
      </c>
      <c r="N33" s="138">
        <v>1658</v>
      </c>
      <c r="O33" s="138">
        <f t="shared" si="9"/>
        <v>-492</v>
      </c>
      <c r="Q33" s="172">
        <v>2148</v>
      </c>
      <c r="R33" s="172">
        <v>2148</v>
      </c>
      <c r="S33" s="172"/>
      <c r="T33" s="172"/>
      <c r="U33" s="172"/>
      <c r="V33" s="172">
        <v>135</v>
      </c>
      <c r="W33" s="139">
        <v>135</v>
      </c>
      <c r="X33" s="139">
        <f t="shared" si="10"/>
        <v>-2013</v>
      </c>
      <c r="Z33" s="174">
        <v>1085</v>
      </c>
      <c r="AA33" s="174">
        <v>1085</v>
      </c>
      <c r="AB33" s="174"/>
      <c r="AC33" s="174"/>
      <c r="AD33" s="174"/>
      <c r="AE33" s="174">
        <v>2405</v>
      </c>
      <c r="AF33" s="170">
        <v>2405</v>
      </c>
      <c r="AG33" s="170">
        <f t="shared" si="11"/>
        <v>1320</v>
      </c>
      <c r="AI33" s="166">
        <v>1085</v>
      </c>
      <c r="AJ33" s="166">
        <v>1085</v>
      </c>
      <c r="AK33" s="168"/>
      <c r="AL33" s="168">
        <f>IFERROR(VLOOKUP(B33,[2]rptBudgetaryBudgetCrossOrganiza!$A$4524:$N$4623,13,FALSE),"0")</f>
        <v>540</v>
      </c>
      <c r="AM33" s="168"/>
      <c r="AN33" s="168"/>
      <c r="AO33" s="168"/>
      <c r="AP33" s="168"/>
      <c r="AQ33" s="168">
        <f t="shared" si="12"/>
        <v>-1085</v>
      </c>
      <c r="AS33" s="139"/>
      <c r="AT33" s="139"/>
      <c r="AU33" s="139"/>
      <c r="AV33" s="139"/>
      <c r="AW33" s="139"/>
      <c r="AX33" s="139"/>
      <c r="AY33" s="139"/>
      <c r="AZ33" s="139">
        <f t="shared" si="13"/>
        <v>0</v>
      </c>
    </row>
    <row r="34" spans="1:52" x14ac:dyDescent="0.2">
      <c r="A34" s="188">
        <v>6</v>
      </c>
      <c r="B34" s="140" t="s">
        <v>242</v>
      </c>
      <c r="C34" s="148" t="str">
        <f t="shared" si="0"/>
        <v>11</v>
      </c>
      <c r="D34" s="148" t="str">
        <f t="shared" si="1"/>
        <v>00</v>
      </c>
      <c r="E34" s="146" t="str">
        <f t="shared" si="2"/>
        <v>200</v>
      </c>
      <c r="F34" s="140" t="str">
        <f t="shared" si="3"/>
        <v>6200.02</v>
      </c>
      <c r="G34" s="140" t="s">
        <v>112</v>
      </c>
      <c r="H34" s="138">
        <f>IFERROR(VLOOKUP(B34,[5]Sheet1!$A$2:$I$101,2,FALSE),"0")</f>
        <v>0</v>
      </c>
      <c r="I34" s="138">
        <f>IFERROR(VLOOKUP(B34,[5]Sheet1!$A$2:$I$101,4,FALSE),"0")</f>
        <v>0</v>
      </c>
      <c r="J34" s="138"/>
      <c r="K34" s="138"/>
      <c r="L34" s="138"/>
      <c r="M34" s="138">
        <f>IFERROR(VLOOKUP(B34,[5]Sheet1!$A$2:$I$101,7,FALSE),"0")</f>
        <v>0</v>
      </c>
      <c r="N34" s="138">
        <v>0</v>
      </c>
      <c r="O34" s="138">
        <f t="shared" si="9"/>
        <v>0</v>
      </c>
      <c r="Q34" s="172">
        <v>0</v>
      </c>
      <c r="R34" s="172">
        <v>0</v>
      </c>
      <c r="S34" s="172"/>
      <c r="T34" s="172"/>
      <c r="U34" s="172"/>
      <c r="V34" s="172">
        <v>0</v>
      </c>
      <c r="W34" s="139">
        <v>0</v>
      </c>
      <c r="X34" s="139">
        <f t="shared" si="10"/>
        <v>0</v>
      </c>
      <c r="Z34" s="174">
        <v>0</v>
      </c>
      <c r="AA34" s="174">
        <v>0</v>
      </c>
      <c r="AB34" s="174"/>
      <c r="AC34" s="174"/>
      <c r="AD34" s="174"/>
      <c r="AE34" s="174">
        <v>0</v>
      </c>
      <c r="AF34" s="170">
        <v>0</v>
      </c>
      <c r="AG34" s="170">
        <f t="shared" si="11"/>
        <v>0</v>
      </c>
      <c r="AI34" s="166">
        <v>0</v>
      </c>
      <c r="AJ34" s="166">
        <v>0</v>
      </c>
      <c r="AK34" s="168"/>
      <c r="AL34" s="168">
        <f>IFERROR(VLOOKUP(B34,[2]rptBudgetaryBudgetCrossOrganiza!$A$4524:$N$4623,13,FALSE),"0")</f>
        <v>0</v>
      </c>
      <c r="AM34" s="168"/>
      <c r="AN34" s="168"/>
      <c r="AO34" s="168"/>
      <c r="AP34" s="168"/>
      <c r="AQ34" s="168">
        <f t="shared" si="12"/>
        <v>0</v>
      </c>
      <c r="AS34" s="139"/>
      <c r="AT34" s="139"/>
      <c r="AU34" s="139"/>
      <c r="AV34" s="139"/>
      <c r="AW34" s="139"/>
      <c r="AX34" s="139"/>
      <c r="AY34" s="139"/>
      <c r="AZ34" s="139">
        <f t="shared" si="13"/>
        <v>0</v>
      </c>
    </row>
    <row r="35" spans="1:52" x14ac:dyDescent="0.2">
      <c r="A35" s="188">
        <v>6</v>
      </c>
      <c r="B35" s="140" t="s">
        <v>244</v>
      </c>
      <c r="C35" s="148" t="str">
        <f t="shared" ref="C35:C66" si="14">MID(B35,5,2)</f>
        <v>11</v>
      </c>
      <c r="D35" s="148" t="str">
        <f t="shared" ref="D35:D66" si="15">MID(B35,8,2)</f>
        <v>00</v>
      </c>
      <c r="E35" s="146" t="str">
        <f t="shared" ref="E35:E66" si="16">MID(B35,11,3)</f>
        <v>200</v>
      </c>
      <c r="F35" s="140" t="str">
        <f t="shared" ref="F35:F66" si="17">RIGHT(B35,7)</f>
        <v>6200.09</v>
      </c>
      <c r="G35" s="140" t="s">
        <v>128</v>
      </c>
      <c r="H35" s="138">
        <f>IFERROR(VLOOKUP(B35,[5]Sheet1!$A$2:$I$101,2,FALSE),"0")</f>
        <v>0</v>
      </c>
      <c r="I35" s="138">
        <f>IFERROR(VLOOKUP(B35,[5]Sheet1!$A$2:$I$101,4,FALSE),"0")</f>
        <v>0</v>
      </c>
      <c r="J35" s="138"/>
      <c r="K35" s="138"/>
      <c r="L35" s="138"/>
      <c r="M35" s="138">
        <f>IFERROR(VLOOKUP(B35,[5]Sheet1!$A$2:$I$101,7,FALSE),"0")</f>
        <v>0</v>
      </c>
      <c r="N35" s="138">
        <v>0</v>
      </c>
      <c r="O35" s="138">
        <f t="shared" si="9"/>
        <v>0</v>
      </c>
      <c r="Q35" s="172">
        <v>0</v>
      </c>
      <c r="R35" s="172">
        <v>0</v>
      </c>
      <c r="S35" s="172"/>
      <c r="T35" s="172"/>
      <c r="U35" s="172"/>
      <c r="V35" s="172">
        <v>0</v>
      </c>
      <c r="W35" s="139">
        <v>0</v>
      </c>
      <c r="X35" s="139">
        <f t="shared" si="10"/>
        <v>0</v>
      </c>
      <c r="Z35" s="174">
        <v>0</v>
      </c>
      <c r="AA35" s="174">
        <v>0</v>
      </c>
      <c r="AB35" s="174"/>
      <c r="AC35" s="174"/>
      <c r="AD35" s="174"/>
      <c r="AE35" s="174">
        <v>0</v>
      </c>
      <c r="AF35" s="170">
        <v>0</v>
      </c>
      <c r="AG35" s="170">
        <f t="shared" si="11"/>
        <v>0</v>
      </c>
      <c r="AI35" s="166">
        <v>0</v>
      </c>
      <c r="AJ35" s="166">
        <v>0</v>
      </c>
      <c r="AK35" s="168"/>
      <c r="AL35" s="168">
        <f>IFERROR(VLOOKUP(B35,[2]rptBudgetaryBudgetCrossOrganiza!$A$4524:$N$4623,13,FALSE),"0")</f>
        <v>0</v>
      </c>
      <c r="AM35" s="168"/>
      <c r="AN35" s="168"/>
      <c r="AO35" s="168"/>
      <c r="AP35" s="168"/>
      <c r="AQ35" s="168">
        <f t="shared" si="12"/>
        <v>0</v>
      </c>
      <c r="AS35" s="139"/>
      <c r="AT35" s="139"/>
      <c r="AU35" s="139"/>
      <c r="AV35" s="139"/>
      <c r="AW35" s="139"/>
      <c r="AX35" s="139"/>
      <c r="AY35" s="139"/>
      <c r="AZ35" s="139">
        <f t="shared" si="13"/>
        <v>0</v>
      </c>
    </row>
    <row r="36" spans="1:52" x14ac:dyDescent="0.2">
      <c r="A36" s="188">
        <v>6</v>
      </c>
      <c r="B36" s="140" t="s">
        <v>246</v>
      </c>
      <c r="C36" s="148" t="str">
        <f t="shared" si="14"/>
        <v>11</v>
      </c>
      <c r="D36" s="148" t="str">
        <f t="shared" si="15"/>
        <v>00</v>
      </c>
      <c r="E36" s="146" t="str">
        <f t="shared" si="16"/>
        <v>200</v>
      </c>
      <c r="F36" s="140" t="str">
        <f t="shared" si="17"/>
        <v>6600.04</v>
      </c>
      <c r="G36" s="140" t="s">
        <v>113</v>
      </c>
      <c r="H36" s="138">
        <f>IFERROR(VLOOKUP(B36,[5]Sheet1!$A$2:$I$101,2,FALSE),"0")</f>
        <v>0</v>
      </c>
      <c r="I36" s="138">
        <f>IFERROR(VLOOKUP(B36,[5]Sheet1!$A$2:$I$101,4,FALSE),"0")</f>
        <v>0</v>
      </c>
      <c r="J36" s="138"/>
      <c r="K36" s="138"/>
      <c r="L36" s="138"/>
      <c r="M36" s="138">
        <f>IFERROR(VLOOKUP(B36,[5]Sheet1!$A$2:$I$101,7,FALSE),"0")</f>
        <v>0</v>
      </c>
      <c r="N36" s="138">
        <v>0</v>
      </c>
      <c r="O36" s="138">
        <f t="shared" si="9"/>
        <v>0</v>
      </c>
      <c r="Q36" s="172">
        <v>0</v>
      </c>
      <c r="R36" s="172">
        <v>0</v>
      </c>
      <c r="S36" s="172"/>
      <c r="T36" s="172"/>
      <c r="U36" s="172"/>
      <c r="V36" s="172">
        <v>0</v>
      </c>
      <c r="W36" s="139">
        <v>0</v>
      </c>
      <c r="X36" s="139">
        <f t="shared" si="10"/>
        <v>0</v>
      </c>
      <c r="Z36" s="174">
        <v>0</v>
      </c>
      <c r="AA36" s="174">
        <v>0</v>
      </c>
      <c r="AB36" s="174"/>
      <c r="AC36" s="174"/>
      <c r="AD36" s="174"/>
      <c r="AE36" s="174">
        <v>0</v>
      </c>
      <c r="AF36" s="170">
        <v>0</v>
      </c>
      <c r="AG36" s="170">
        <f t="shared" si="11"/>
        <v>0</v>
      </c>
      <c r="AI36" s="166">
        <v>0</v>
      </c>
      <c r="AJ36" s="166">
        <v>0</v>
      </c>
      <c r="AK36" s="168"/>
      <c r="AL36" s="168">
        <f>IFERROR(VLOOKUP(B36,[2]rptBudgetaryBudgetCrossOrganiza!$A$4524:$N$4623,13,FALSE),"0")</f>
        <v>0</v>
      </c>
      <c r="AM36" s="168"/>
      <c r="AN36" s="168"/>
      <c r="AO36" s="168"/>
      <c r="AP36" s="168"/>
      <c r="AQ36" s="168">
        <f t="shared" si="12"/>
        <v>0</v>
      </c>
      <c r="AS36" s="139"/>
      <c r="AT36" s="139"/>
      <c r="AU36" s="139"/>
      <c r="AV36" s="139"/>
      <c r="AW36" s="139"/>
      <c r="AX36" s="139"/>
      <c r="AY36" s="139"/>
      <c r="AZ36" s="139">
        <f t="shared" si="13"/>
        <v>0</v>
      </c>
    </row>
    <row r="37" spans="1:52" x14ac:dyDescent="0.2">
      <c r="A37" s="188">
        <v>6</v>
      </c>
      <c r="B37" s="140" t="s">
        <v>248</v>
      </c>
      <c r="C37" s="148" t="str">
        <f t="shared" si="14"/>
        <v>11</v>
      </c>
      <c r="D37" s="148" t="str">
        <f t="shared" si="15"/>
        <v>00</v>
      </c>
      <c r="E37" s="146" t="str">
        <f t="shared" si="16"/>
        <v>200</v>
      </c>
      <c r="F37" s="140" t="str">
        <f t="shared" si="17"/>
        <v>6600.07</v>
      </c>
      <c r="G37" s="140" t="s">
        <v>114</v>
      </c>
      <c r="H37" s="138">
        <f>IFERROR(VLOOKUP(B37,[5]Sheet1!$A$2:$I$101,2,FALSE),"0")</f>
        <v>0</v>
      </c>
      <c r="I37" s="138">
        <f>IFERROR(VLOOKUP(B37,[5]Sheet1!$A$2:$I$101,4,FALSE),"0")</f>
        <v>0</v>
      </c>
      <c r="J37" s="138"/>
      <c r="K37" s="138"/>
      <c r="L37" s="138"/>
      <c r="M37" s="138">
        <f>IFERROR(VLOOKUP(B37,[5]Sheet1!$A$2:$I$101,7,FALSE),"0")</f>
        <v>0</v>
      </c>
      <c r="N37" s="138">
        <v>0</v>
      </c>
      <c r="O37" s="138">
        <f t="shared" si="9"/>
        <v>0</v>
      </c>
      <c r="Q37" s="172">
        <v>0</v>
      </c>
      <c r="R37" s="172">
        <v>0</v>
      </c>
      <c r="S37" s="172"/>
      <c r="T37" s="172"/>
      <c r="U37" s="172"/>
      <c r="V37" s="172">
        <v>0</v>
      </c>
      <c r="W37" s="139">
        <v>0</v>
      </c>
      <c r="X37" s="139">
        <f t="shared" si="10"/>
        <v>0</v>
      </c>
      <c r="Z37" s="174">
        <v>0</v>
      </c>
      <c r="AA37" s="174">
        <v>3035</v>
      </c>
      <c r="AB37" s="174"/>
      <c r="AC37" s="174"/>
      <c r="AD37" s="174"/>
      <c r="AE37" s="174">
        <v>0</v>
      </c>
      <c r="AF37" s="170">
        <v>0</v>
      </c>
      <c r="AG37" s="170">
        <f t="shared" si="11"/>
        <v>-3035</v>
      </c>
      <c r="AI37" s="166">
        <v>0</v>
      </c>
      <c r="AJ37" s="166">
        <v>0</v>
      </c>
      <c r="AK37" s="168"/>
      <c r="AL37" s="168">
        <f>IFERROR(VLOOKUP(B37,[2]rptBudgetaryBudgetCrossOrganiza!$A$4524:$N$4623,13,FALSE),"0")</f>
        <v>0</v>
      </c>
      <c r="AM37" s="168"/>
      <c r="AN37" s="168"/>
      <c r="AO37" s="168"/>
      <c r="AP37" s="168"/>
      <c r="AQ37" s="168">
        <f t="shared" si="12"/>
        <v>0</v>
      </c>
      <c r="AS37" s="139"/>
      <c r="AT37" s="139"/>
      <c r="AU37" s="139"/>
      <c r="AV37" s="139"/>
      <c r="AW37" s="139"/>
      <c r="AX37" s="139"/>
      <c r="AY37" s="139"/>
      <c r="AZ37" s="139">
        <f t="shared" si="13"/>
        <v>0</v>
      </c>
    </row>
    <row r="38" spans="1:52" x14ac:dyDescent="0.2">
      <c r="A38" s="188">
        <v>6</v>
      </c>
      <c r="B38" s="140" t="s">
        <v>251</v>
      </c>
      <c r="C38" s="148" t="str">
        <f t="shared" si="14"/>
        <v>11</v>
      </c>
      <c r="D38" s="148" t="str">
        <f t="shared" si="15"/>
        <v>00</v>
      </c>
      <c r="E38" s="146" t="str">
        <f t="shared" si="16"/>
        <v>200</v>
      </c>
      <c r="F38" s="140" t="str">
        <f t="shared" si="17"/>
        <v>6600.26</v>
      </c>
      <c r="G38" s="140" t="s">
        <v>134</v>
      </c>
      <c r="H38" s="138">
        <f>IFERROR(VLOOKUP(B38,[5]Sheet1!$A$2:$I$101,2,FALSE),"0")</f>
        <v>0</v>
      </c>
      <c r="I38" s="138">
        <f>IFERROR(VLOOKUP(B38,[5]Sheet1!$A$2:$I$101,4,FALSE),"0")</f>
        <v>0</v>
      </c>
      <c r="J38" s="138"/>
      <c r="K38" s="138"/>
      <c r="L38" s="138"/>
      <c r="M38" s="138">
        <f>IFERROR(VLOOKUP(B38,[5]Sheet1!$A$2:$I$101,7,FALSE),"0")</f>
        <v>0</v>
      </c>
      <c r="N38" s="138">
        <v>0</v>
      </c>
      <c r="O38" s="138">
        <f t="shared" si="9"/>
        <v>0</v>
      </c>
      <c r="Q38" s="172">
        <v>0</v>
      </c>
      <c r="R38" s="172">
        <v>0</v>
      </c>
      <c r="S38" s="172"/>
      <c r="T38" s="172"/>
      <c r="U38" s="172"/>
      <c r="V38" s="172">
        <v>0</v>
      </c>
      <c r="W38" s="139">
        <v>0</v>
      </c>
      <c r="X38" s="139">
        <f t="shared" si="10"/>
        <v>0</v>
      </c>
      <c r="Z38" s="174">
        <v>0</v>
      </c>
      <c r="AA38" s="174">
        <v>0</v>
      </c>
      <c r="AB38" s="174"/>
      <c r="AC38" s="174"/>
      <c r="AD38" s="174"/>
      <c r="AE38" s="174">
        <v>745</v>
      </c>
      <c r="AF38" s="170">
        <v>745</v>
      </c>
      <c r="AG38" s="170">
        <f t="shared" si="11"/>
        <v>745</v>
      </c>
      <c r="AI38" s="166">
        <v>0</v>
      </c>
      <c r="AJ38" s="166">
        <v>0</v>
      </c>
      <c r="AK38" s="168"/>
      <c r="AL38" s="168">
        <f>IFERROR(VLOOKUP(B38,[2]rptBudgetaryBudgetCrossOrganiza!$A$4524:$N$4623,13,FALSE),"0")</f>
        <v>0</v>
      </c>
      <c r="AM38" s="168"/>
      <c r="AN38" s="168"/>
      <c r="AO38" s="168"/>
      <c r="AP38" s="168"/>
      <c r="AQ38" s="168">
        <f t="shared" si="12"/>
        <v>0</v>
      </c>
      <c r="AS38" s="139"/>
      <c r="AT38" s="139"/>
      <c r="AU38" s="139"/>
      <c r="AV38" s="139"/>
      <c r="AW38" s="139"/>
      <c r="AX38" s="139"/>
      <c r="AY38" s="139"/>
      <c r="AZ38" s="139">
        <f t="shared" si="13"/>
        <v>0</v>
      </c>
    </row>
    <row r="39" spans="1:52" x14ac:dyDescent="0.2">
      <c r="A39" s="188">
        <v>6</v>
      </c>
      <c r="B39" s="140" t="s">
        <v>254</v>
      </c>
      <c r="C39" s="148" t="str">
        <f t="shared" si="14"/>
        <v>11</v>
      </c>
      <c r="D39" s="148" t="str">
        <f t="shared" si="15"/>
        <v>00</v>
      </c>
      <c r="E39" s="146" t="str">
        <f t="shared" si="16"/>
        <v>200</v>
      </c>
      <c r="F39" s="140" t="str">
        <f t="shared" si="17"/>
        <v>6600.36</v>
      </c>
      <c r="G39" s="140" t="s">
        <v>135</v>
      </c>
      <c r="H39" s="138">
        <f>IFERROR(VLOOKUP(B39,[5]Sheet1!$A$2:$I$101,2,FALSE),"0")</f>
        <v>34160</v>
      </c>
      <c r="I39" s="138">
        <f>IFERROR(VLOOKUP(B39,[5]Sheet1!$A$2:$I$101,4,FALSE),"0")</f>
        <v>34160</v>
      </c>
      <c r="J39" s="138"/>
      <c r="K39" s="138"/>
      <c r="L39" s="138"/>
      <c r="M39" s="138">
        <f>IFERROR(VLOOKUP(B39,[5]Sheet1!$A$2:$I$101,7,FALSE),"0")</f>
        <v>34160</v>
      </c>
      <c r="N39" s="138">
        <v>34160</v>
      </c>
      <c r="O39" s="138">
        <f t="shared" si="9"/>
        <v>0</v>
      </c>
      <c r="Q39" s="172">
        <v>28910</v>
      </c>
      <c r="R39" s="172">
        <v>28910</v>
      </c>
      <c r="S39" s="172"/>
      <c r="T39" s="172"/>
      <c r="U39" s="172"/>
      <c r="V39" s="172">
        <v>28910</v>
      </c>
      <c r="W39" s="139">
        <v>28910</v>
      </c>
      <c r="X39" s="139">
        <f t="shared" si="10"/>
        <v>0</v>
      </c>
      <c r="Z39" s="174">
        <v>37010</v>
      </c>
      <c r="AA39" s="174">
        <v>37010</v>
      </c>
      <c r="AB39" s="174"/>
      <c r="AC39" s="174"/>
      <c r="AD39" s="174"/>
      <c r="AE39" s="174">
        <v>37010.04</v>
      </c>
      <c r="AF39" s="170">
        <v>37010.04</v>
      </c>
      <c r="AG39" s="170">
        <f t="shared" si="11"/>
        <v>4.0000000000873115E-2</v>
      </c>
      <c r="AI39" s="166">
        <v>37010</v>
      </c>
      <c r="AJ39" s="166">
        <v>37010</v>
      </c>
      <c r="AK39" s="168"/>
      <c r="AL39" s="168">
        <f>IFERROR(VLOOKUP(B39,[2]rptBudgetaryBudgetCrossOrganiza!$A$4524:$N$4623,13,FALSE),"0")</f>
        <v>0</v>
      </c>
      <c r="AM39" s="168"/>
      <c r="AN39" s="168"/>
      <c r="AO39" s="168"/>
      <c r="AP39" s="168"/>
      <c r="AQ39" s="168">
        <f t="shared" si="12"/>
        <v>-37010</v>
      </c>
      <c r="AS39" s="139"/>
      <c r="AT39" s="139"/>
      <c r="AU39" s="139"/>
      <c r="AV39" s="139"/>
      <c r="AW39" s="139"/>
      <c r="AX39" s="139"/>
      <c r="AY39" s="139"/>
      <c r="AZ39" s="139">
        <f t="shared" si="13"/>
        <v>0</v>
      </c>
    </row>
    <row r="40" spans="1:52" x14ac:dyDescent="0.2">
      <c r="A40" s="188">
        <v>4</v>
      </c>
      <c r="B40" s="140" t="s">
        <v>164</v>
      </c>
      <c r="C40" s="148" t="str">
        <f t="shared" si="14"/>
        <v>11</v>
      </c>
      <c r="D40" s="148" t="str">
        <f t="shared" si="15"/>
        <v>00</v>
      </c>
      <c r="E40" s="146" t="str">
        <f t="shared" si="16"/>
        <v>210</v>
      </c>
      <c r="F40" s="140" t="str">
        <f t="shared" si="17"/>
        <v>5000.01</v>
      </c>
      <c r="G40" s="140" t="s">
        <v>84</v>
      </c>
      <c r="H40" s="138">
        <f>IFERROR(VLOOKUP(B40,[5]Sheet1!$A$2:$I$101,2,FALSE),"0")</f>
        <v>725145</v>
      </c>
      <c r="I40" s="138">
        <f>IFERROR(VLOOKUP(B40,[5]Sheet1!$A$2:$I$101,4,FALSE),"0")</f>
        <v>725145</v>
      </c>
      <c r="J40" s="138"/>
      <c r="K40" s="138"/>
      <c r="L40" s="138"/>
      <c r="M40" s="138">
        <f>IFERROR(VLOOKUP(B40,[5]Sheet1!$A$2:$I$101,7,FALSE),"0")</f>
        <v>740049.47</v>
      </c>
      <c r="N40" s="138">
        <v>740049.47</v>
      </c>
      <c r="O40" s="138">
        <f t="shared" si="9"/>
        <v>14904.469999999972</v>
      </c>
      <c r="Q40" s="172">
        <v>643575</v>
      </c>
      <c r="R40" s="172">
        <v>643575</v>
      </c>
      <c r="S40" s="172"/>
      <c r="T40" s="172"/>
      <c r="U40" s="172"/>
      <c r="V40" s="172">
        <v>626648.57999999996</v>
      </c>
      <c r="W40" s="139">
        <v>626648.57999999996</v>
      </c>
      <c r="X40" s="139">
        <f t="shared" si="10"/>
        <v>-16926.420000000042</v>
      </c>
      <c r="Z40" s="174">
        <v>512820</v>
      </c>
      <c r="AA40" s="174">
        <v>512820</v>
      </c>
      <c r="AB40" s="174"/>
      <c r="AC40" s="174"/>
      <c r="AD40" s="174"/>
      <c r="AE40" s="174">
        <v>716092.36</v>
      </c>
      <c r="AF40" s="170">
        <v>716092.36</v>
      </c>
      <c r="AG40" s="170">
        <f t="shared" si="11"/>
        <v>203272.36</v>
      </c>
      <c r="AI40" s="166">
        <v>528205</v>
      </c>
      <c r="AJ40" s="166">
        <v>528205</v>
      </c>
      <c r="AK40" s="168"/>
      <c r="AL40" s="168">
        <f>IFERROR(VLOOKUP(B40,[2]rptBudgetaryBudgetCrossOrganiza!$A$4524:$N$4623,13,FALSE),"0")</f>
        <v>147148.39000000001</v>
      </c>
      <c r="AM40" s="168"/>
      <c r="AN40" s="168"/>
      <c r="AO40" s="168"/>
      <c r="AP40" s="168"/>
      <c r="AQ40" s="168">
        <f t="shared" si="12"/>
        <v>-528205</v>
      </c>
      <c r="AS40" s="139"/>
      <c r="AT40" s="139"/>
      <c r="AU40" s="139"/>
      <c r="AV40" s="139"/>
      <c r="AW40" s="139"/>
      <c r="AX40" s="139"/>
      <c r="AY40" s="139"/>
      <c r="AZ40" s="139">
        <f t="shared" si="13"/>
        <v>0</v>
      </c>
    </row>
    <row r="41" spans="1:52" x14ac:dyDescent="0.2">
      <c r="A41" s="188">
        <v>4</v>
      </c>
      <c r="B41" s="140" t="s">
        <v>169</v>
      </c>
      <c r="C41" s="148" t="str">
        <f t="shared" si="14"/>
        <v>11</v>
      </c>
      <c r="D41" s="148" t="str">
        <f t="shared" si="15"/>
        <v>00</v>
      </c>
      <c r="E41" s="146" t="str">
        <f t="shared" si="16"/>
        <v>210</v>
      </c>
      <c r="F41" s="140" t="str">
        <f t="shared" si="17"/>
        <v>5000.03</v>
      </c>
      <c r="G41" s="140" t="s">
        <v>86</v>
      </c>
      <c r="H41" s="138">
        <f>IFERROR(VLOOKUP(B41,[5]Sheet1!$A$2:$I$101,2,FALSE),"0")</f>
        <v>140775</v>
      </c>
      <c r="I41" s="138">
        <f>IFERROR(VLOOKUP(B41,[5]Sheet1!$A$2:$I$101,4,FALSE),"0")</f>
        <v>140775</v>
      </c>
      <c r="J41" s="138"/>
      <c r="K41" s="138"/>
      <c r="L41" s="138"/>
      <c r="M41" s="138">
        <f>IFERROR(VLOOKUP(B41,[5]Sheet1!$A$2:$I$101,7,FALSE),"0")</f>
        <v>89220.12</v>
      </c>
      <c r="N41" s="138">
        <v>89220.12</v>
      </c>
      <c r="O41" s="138">
        <f t="shared" si="9"/>
        <v>-51554.880000000005</v>
      </c>
      <c r="Q41" s="172">
        <v>143600</v>
      </c>
      <c r="R41" s="172">
        <v>143600</v>
      </c>
      <c r="S41" s="172"/>
      <c r="T41" s="172"/>
      <c r="U41" s="172"/>
      <c r="V41" s="172">
        <v>130913.52</v>
      </c>
      <c r="W41" s="139">
        <v>130913.52</v>
      </c>
      <c r="X41" s="139">
        <f t="shared" si="10"/>
        <v>-12686.479999999996</v>
      </c>
      <c r="Z41" s="174">
        <v>96475</v>
      </c>
      <c r="AA41" s="174">
        <v>96475</v>
      </c>
      <c r="AB41" s="174"/>
      <c r="AC41" s="174"/>
      <c r="AD41" s="174"/>
      <c r="AE41" s="174">
        <v>107678.99</v>
      </c>
      <c r="AF41" s="170">
        <v>107678.99</v>
      </c>
      <c r="AG41" s="170">
        <f t="shared" si="11"/>
        <v>11203.990000000005</v>
      </c>
      <c r="AI41" s="166">
        <v>99370</v>
      </c>
      <c r="AJ41" s="166">
        <v>99370</v>
      </c>
      <c r="AK41" s="168"/>
      <c r="AL41" s="168">
        <f>IFERROR(VLOOKUP(B41,[2]rptBudgetaryBudgetCrossOrganiza!$A$4524:$N$4623,13,FALSE),"0")</f>
        <v>20815.29</v>
      </c>
      <c r="AM41" s="168"/>
      <c r="AN41" s="168"/>
      <c r="AO41" s="168"/>
      <c r="AP41" s="168"/>
      <c r="AQ41" s="168">
        <f t="shared" si="12"/>
        <v>-99370</v>
      </c>
      <c r="AS41" s="139"/>
      <c r="AT41" s="139"/>
      <c r="AU41" s="139"/>
      <c r="AV41" s="139"/>
      <c r="AW41" s="139"/>
      <c r="AX41" s="139"/>
      <c r="AY41" s="139"/>
      <c r="AZ41" s="139">
        <f t="shared" si="13"/>
        <v>0</v>
      </c>
    </row>
    <row r="42" spans="1:52" x14ac:dyDescent="0.2">
      <c r="A42" s="188">
        <v>4</v>
      </c>
      <c r="B42" s="140" t="s">
        <v>172</v>
      </c>
      <c r="C42" s="148" t="str">
        <f t="shared" si="14"/>
        <v>11</v>
      </c>
      <c r="D42" s="148" t="str">
        <f t="shared" si="15"/>
        <v>00</v>
      </c>
      <c r="E42" s="146" t="str">
        <f t="shared" si="16"/>
        <v>210</v>
      </c>
      <c r="F42" s="140" t="str">
        <f t="shared" si="17"/>
        <v>5000.04</v>
      </c>
      <c r="G42" s="140" t="s">
        <v>87</v>
      </c>
      <c r="H42" s="138">
        <f>IFERROR(VLOOKUP(B42,[5]Sheet1!$A$2:$I$101,2,FALSE),"0")</f>
        <v>0</v>
      </c>
      <c r="I42" s="138">
        <f>IFERROR(VLOOKUP(B42,[5]Sheet1!$A$2:$I$101,4,FALSE),"0")</f>
        <v>0</v>
      </c>
      <c r="J42" s="138"/>
      <c r="K42" s="138"/>
      <c r="L42" s="138"/>
      <c r="M42" s="138">
        <f>IFERROR(VLOOKUP(B42,[5]Sheet1!$A$2:$I$101,7,FALSE),"0")</f>
        <v>0</v>
      </c>
      <c r="N42" s="138">
        <v>0</v>
      </c>
      <c r="O42" s="138">
        <f t="shared" ref="O42:O73" si="18">N42-I42</f>
        <v>0</v>
      </c>
      <c r="Q42" s="172">
        <v>0</v>
      </c>
      <c r="R42" s="172">
        <v>0</v>
      </c>
      <c r="S42" s="172"/>
      <c r="T42" s="172"/>
      <c r="U42" s="172"/>
      <c r="V42" s="172">
        <v>0</v>
      </c>
      <c r="W42" s="139">
        <v>0</v>
      </c>
      <c r="X42" s="139">
        <f t="shared" ref="X42:X73" si="19">W42-R42</f>
        <v>0</v>
      </c>
      <c r="Z42" s="174">
        <v>0</v>
      </c>
      <c r="AA42" s="174">
        <v>0</v>
      </c>
      <c r="AB42" s="174"/>
      <c r="AC42" s="174"/>
      <c r="AD42" s="174"/>
      <c r="AE42" s="174">
        <v>0</v>
      </c>
      <c r="AF42" s="170">
        <v>0</v>
      </c>
      <c r="AG42" s="170">
        <f t="shared" ref="AG42:AG73" si="20">AF42-AA42</f>
        <v>0</v>
      </c>
      <c r="AI42" s="166">
        <v>0</v>
      </c>
      <c r="AJ42" s="166">
        <v>0</v>
      </c>
      <c r="AK42" s="168"/>
      <c r="AL42" s="168">
        <f>IFERROR(VLOOKUP(B42,[2]rptBudgetaryBudgetCrossOrganiza!$A$4524:$N$4623,13,FALSE),"0")</f>
        <v>0</v>
      </c>
      <c r="AM42" s="168"/>
      <c r="AN42" s="168"/>
      <c r="AO42" s="168"/>
      <c r="AP42" s="168"/>
      <c r="AQ42" s="168">
        <f t="shared" ref="AQ42:AQ73" si="21">AP42-AJ42</f>
        <v>0</v>
      </c>
      <c r="AS42" s="139"/>
      <c r="AT42" s="139"/>
      <c r="AU42" s="139"/>
      <c r="AV42" s="139"/>
      <c r="AW42" s="139"/>
      <c r="AX42" s="139"/>
      <c r="AY42" s="139"/>
      <c r="AZ42" s="139">
        <f t="shared" ref="AZ42:AZ73" si="22">AY42-AT42</f>
        <v>0</v>
      </c>
    </row>
    <row r="43" spans="1:52" x14ac:dyDescent="0.2">
      <c r="A43" s="188">
        <v>4</v>
      </c>
      <c r="B43" s="140" t="s">
        <v>175</v>
      </c>
      <c r="C43" s="148" t="str">
        <f t="shared" si="14"/>
        <v>11</v>
      </c>
      <c r="D43" s="148" t="str">
        <f t="shared" si="15"/>
        <v>00</v>
      </c>
      <c r="E43" s="146" t="str">
        <f t="shared" si="16"/>
        <v>210</v>
      </c>
      <c r="F43" s="140" t="str">
        <f t="shared" si="17"/>
        <v>5000.06</v>
      </c>
      <c r="G43" s="140" t="s">
        <v>88</v>
      </c>
      <c r="H43" s="138">
        <f>IFERROR(VLOOKUP(B43,[5]Sheet1!$A$2:$I$101,2,FALSE),"0")</f>
        <v>0</v>
      </c>
      <c r="I43" s="138">
        <f>IFERROR(VLOOKUP(B43,[5]Sheet1!$A$2:$I$101,4,FALSE),"0")</f>
        <v>0</v>
      </c>
      <c r="J43" s="138"/>
      <c r="K43" s="138"/>
      <c r="L43" s="138"/>
      <c r="M43" s="138">
        <f>IFERROR(VLOOKUP(B43,[5]Sheet1!$A$2:$I$101,7,FALSE),"0")</f>
        <v>0</v>
      </c>
      <c r="N43" s="138">
        <v>0</v>
      </c>
      <c r="O43" s="138">
        <f t="shared" si="18"/>
        <v>0</v>
      </c>
      <c r="Q43" s="172">
        <v>0</v>
      </c>
      <c r="R43" s="172">
        <v>0</v>
      </c>
      <c r="S43" s="172"/>
      <c r="T43" s="172"/>
      <c r="U43" s="172"/>
      <c r="V43" s="172">
        <v>0</v>
      </c>
      <c r="W43" s="139">
        <v>0</v>
      </c>
      <c r="X43" s="139">
        <f t="shared" si="19"/>
        <v>0</v>
      </c>
      <c r="Z43" s="174">
        <v>0</v>
      </c>
      <c r="AA43" s="174">
        <v>0</v>
      </c>
      <c r="AB43" s="174"/>
      <c r="AC43" s="174"/>
      <c r="AD43" s="174"/>
      <c r="AE43" s="174">
        <v>28.87</v>
      </c>
      <c r="AF43" s="170">
        <v>28.87</v>
      </c>
      <c r="AG43" s="170">
        <f t="shared" si="20"/>
        <v>28.87</v>
      </c>
      <c r="AI43" s="166">
        <v>0</v>
      </c>
      <c r="AJ43" s="166">
        <v>0</v>
      </c>
      <c r="AK43" s="168"/>
      <c r="AL43" s="168">
        <f>IFERROR(VLOOKUP(B43,[2]rptBudgetaryBudgetCrossOrganiza!$A$4524:$N$4623,13,FALSE),"0")</f>
        <v>0</v>
      </c>
      <c r="AM43" s="168"/>
      <c r="AN43" s="168"/>
      <c r="AO43" s="168"/>
      <c r="AP43" s="168"/>
      <c r="AQ43" s="168">
        <f t="shared" si="21"/>
        <v>0</v>
      </c>
      <c r="AS43" s="139"/>
      <c r="AT43" s="139"/>
      <c r="AU43" s="139"/>
      <c r="AV43" s="139"/>
      <c r="AW43" s="139"/>
      <c r="AX43" s="139"/>
      <c r="AY43" s="139"/>
      <c r="AZ43" s="139">
        <f t="shared" si="22"/>
        <v>0</v>
      </c>
    </row>
    <row r="44" spans="1:52" x14ac:dyDescent="0.2">
      <c r="A44" s="188">
        <v>4</v>
      </c>
      <c r="B44" s="140" t="s">
        <v>179</v>
      </c>
      <c r="C44" s="148" t="str">
        <f t="shared" si="14"/>
        <v>11</v>
      </c>
      <c r="D44" s="148" t="str">
        <f t="shared" si="15"/>
        <v>00</v>
      </c>
      <c r="E44" s="146" t="str">
        <f t="shared" si="16"/>
        <v>210</v>
      </c>
      <c r="F44" s="140" t="str">
        <f t="shared" si="17"/>
        <v>5000.08</v>
      </c>
      <c r="G44" s="140" t="s">
        <v>90</v>
      </c>
      <c r="H44" s="138">
        <f>IFERROR(VLOOKUP(B44,[5]Sheet1!$A$2:$I$101,2,FALSE),"0")</f>
        <v>26485</v>
      </c>
      <c r="I44" s="138">
        <f>IFERROR(VLOOKUP(B44,[5]Sheet1!$A$2:$I$101,4,FALSE),"0")</f>
        <v>26485</v>
      </c>
      <c r="J44" s="138"/>
      <c r="K44" s="138"/>
      <c r="L44" s="138"/>
      <c r="M44" s="138">
        <f>IFERROR(VLOOKUP(B44,[5]Sheet1!$A$2:$I$101,7,FALSE),"0")</f>
        <v>19936.330000000002</v>
      </c>
      <c r="N44" s="138">
        <v>19936.330000000002</v>
      </c>
      <c r="O44" s="138">
        <f t="shared" si="18"/>
        <v>-6548.6699999999983</v>
      </c>
      <c r="Q44" s="172">
        <v>11315</v>
      </c>
      <c r="R44" s="172">
        <v>11315</v>
      </c>
      <c r="S44" s="172"/>
      <c r="T44" s="172"/>
      <c r="U44" s="172"/>
      <c r="V44" s="172">
        <v>12110.54</v>
      </c>
      <c r="W44" s="139">
        <v>12110.54</v>
      </c>
      <c r="X44" s="139">
        <f t="shared" si="19"/>
        <v>795.54000000000087</v>
      </c>
      <c r="Z44" s="174">
        <v>9340</v>
      </c>
      <c r="AA44" s="174">
        <v>9340</v>
      </c>
      <c r="AB44" s="174"/>
      <c r="AC44" s="174"/>
      <c r="AD44" s="174"/>
      <c r="AE44" s="174">
        <v>11186.57</v>
      </c>
      <c r="AF44" s="170">
        <v>11186.57</v>
      </c>
      <c r="AG44" s="170">
        <f t="shared" si="20"/>
        <v>1846.5699999999997</v>
      </c>
      <c r="AI44" s="166">
        <v>9620</v>
      </c>
      <c r="AJ44" s="166">
        <v>9620</v>
      </c>
      <c r="AK44" s="168"/>
      <c r="AL44" s="168">
        <f>IFERROR(VLOOKUP(B44,[2]rptBudgetaryBudgetCrossOrganiza!$A$4524:$N$4623,13,FALSE),"0")</f>
        <v>2909.28</v>
      </c>
      <c r="AM44" s="168"/>
      <c r="AN44" s="168"/>
      <c r="AO44" s="168"/>
      <c r="AP44" s="168"/>
      <c r="AQ44" s="168">
        <f t="shared" si="21"/>
        <v>-9620</v>
      </c>
      <c r="AS44" s="139"/>
      <c r="AT44" s="139"/>
      <c r="AU44" s="139"/>
      <c r="AV44" s="139"/>
      <c r="AW44" s="139"/>
      <c r="AX44" s="139"/>
      <c r="AY44" s="139"/>
      <c r="AZ44" s="139">
        <f t="shared" si="22"/>
        <v>0</v>
      </c>
    </row>
    <row r="45" spans="1:52" x14ac:dyDescent="0.2">
      <c r="A45" s="188">
        <v>4</v>
      </c>
      <c r="B45" s="140" t="s">
        <v>181</v>
      </c>
      <c r="C45" s="148" t="str">
        <f t="shared" si="14"/>
        <v>11</v>
      </c>
      <c r="D45" s="148" t="str">
        <f t="shared" si="15"/>
        <v>00</v>
      </c>
      <c r="E45" s="146" t="str">
        <f t="shared" si="16"/>
        <v>210</v>
      </c>
      <c r="F45" s="140" t="str">
        <f t="shared" si="17"/>
        <v>-5000.1</v>
      </c>
      <c r="G45" s="140" t="s">
        <v>91</v>
      </c>
      <c r="H45" s="138" t="str">
        <f>IFERROR(VLOOKUP(B45,[5]Sheet1!$A$2:$I$101,2,FALSE),"0")</f>
        <v>0</v>
      </c>
      <c r="I45" s="138" t="str">
        <f>IFERROR(VLOOKUP(B45,[5]Sheet1!$A$2:$I$101,4,FALSE),"0")</f>
        <v>0</v>
      </c>
      <c r="J45" s="138"/>
      <c r="K45" s="138"/>
      <c r="L45" s="138"/>
      <c r="M45" s="138" t="str">
        <f>IFERROR(VLOOKUP(B45,[5]Sheet1!$A$2:$I$101,7,FALSE),"0")</f>
        <v>0</v>
      </c>
      <c r="N45" s="138" t="s">
        <v>127</v>
      </c>
      <c r="O45" s="138">
        <f t="shared" si="18"/>
        <v>0</v>
      </c>
      <c r="Q45" s="172" t="s">
        <v>127</v>
      </c>
      <c r="R45" s="172" t="s">
        <v>127</v>
      </c>
      <c r="S45" s="172"/>
      <c r="T45" s="172"/>
      <c r="U45" s="172"/>
      <c r="V45" s="172" t="s">
        <v>127</v>
      </c>
      <c r="W45" s="139" t="s">
        <v>127</v>
      </c>
      <c r="X45" s="139">
        <f t="shared" si="19"/>
        <v>0</v>
      </c>
      <c r="Z45" s="174" t="s">
        <v>127</v>
      </c>
      <c r="AA45" s="174" t="s">
        <v>127</v>
      </c>
      <c r="AB45" s="174"/>
      <c r="AC45" s="174"/>
      <c r="AD45" s="174"/>
      <c r="AE45" s="174" t="s">
        <v>127</v>
      </c>
      <c r="AF45" s="170" t="s">
        <v>127</v>
      </c>
      <c r="AG45" s="170">
        <f t="shared" si="20"/>
        <v>0</v>
      </c>
      <c r="AI45" s="166" t="s">
        <v>127</v>
      </c>
      <c r="AJ45" s="166" t="s">
        <v>127</v>
      </c>
      <c r="AK45" s="168"/>
      <c r="AL45" s="168" t="str">
        <f>IFERROR(VLOOKUP(B45,[2]rptBudgetaryBudgetCrossOrganiza!$A$4524:$N$4623,13,FALSE),"0")</f>
        <v>0</v>
      </c>
      <c r="AM45" s="168"/>
      <c r="AN45" s="168"/>
      <c r="AO45" s="168"/>
      <c r="AP45" s="168"/>
      <c r="AQ45" s="168">
        <f t="shared" si="21"/>
        <v>0</v>
      </c>
      <c r="AS45" s="139"/>
      <c r="AT45" s="139"/>
      <c r="AU45" s="139"/>
      <c r="AV45" s="139"/>
      <c r="AW45" s="139"/>
      <c r="AX45" s="139"/>
      <c r="AY45" s="139"/>
      <c r="AZ45" s="139">
        <f t="shared" si="22"/>
        <v>0</v>
      </c>
    </row>
    <row r="46" spans="1:52" x14ac:dyDescent="0.2">
      <c r="A46" s="188">
        <v>4</v>
      </c>
      <c r="B46" s="140" t="s">
        <v>184</v>
      </c>
      <c r="C46" s="148" t="str">
        <f t="shared" si="14"/>
        <v>11</v>
      </c>
      <c r="D46" s="148" t="str">
        <f t="shared" si="15"/>
        <v>00</v>
      </c>
      <c r="E46" s="146" t="str">
        <f t="shared" si="16"/>
        <v>210</v>
      </c>
      <c r="F46" s="140" t="str">
        <f t="shared" si="17"/>
        <v>5000.11</v>
      </c>
      <c r="G46" s="140" t="s">
        <v>92</v>
      </c>
      <c r="H46" s="138">
        <f>IFERROR(VLOOKUP(B46,[5]Sheet1!$A$2:$I$101,2,FALSE),"0")</f>
        <v>0</v>
      </c>
      <c r="I46" s="138">
        <f>IFERROR(VLOOKUP(B46,[5]Sheet1!$A$2:$I$101,4,FALSE),"0")</f>
        <v>0</v>
      </c>
      <c r="J46" s="138"/>
      <c r="K46" s="138"/>
      <c r="L46" s="138"/>
      <c r="M46" s="138">
        <f>IFERROR(VLOOKUP(B46,[5]Sheet1!$A$2:$I$101,7,FALSE),"0")</f>
        <v>0</v>
      </c>
      <c r="N46" s="138">
        <v>0</v>
      </c>
      <c r="O46" s="138">
        <f t="shared" si="18"/>
        <v>0</v>
      </c>
      <c r="Q46" s="172">
        <v>0</v>
      </c>
      <c r="R46" s="172">
        <v>0</v>
      </c>
      <c r="S46" s="172"/>
      <c r="T46" s="172"/>
      <c r="U46" s="172"/>
      <c r="V46" s="172">
        <v>0</v>
      </c>
      <c r="W46" s="139">
        <v>0</v>
      </c>
      <c r="X46" s="139">
        <f t="shared" si="19"/>
        <v>0</v>
      </c>
      <c r="Z46" s="174">
        <v>0</v>
      </c>
      <c r="AA46" s="174">
        <v>0</v>
      </c>
      <c r="AB46" s="174"/>
      <c r="AC46" s="174"/>
      <c r="AD46" s="174"/>
      <c r="AE46" s="174">
        <v>0</v>
      </c>
      <c r="AF46" s="170">
        <v>0</v>
      </c>
      <c r="AG46" s="170">
        <f t="shared" si="20"/>
        <v>0</v>
      </c>
      <c r="AI46" s="166">
        <v>0</v>
      </c>
      <c r="AJ46" s="166">
        <v>0</v>
      </c>
      <c r="AK46" s="168"/>
      <c r="AL46" s="168">
        <f>IFERROR(VLOOKUP(B46,[2]rptBudgetaryBudgetCrossOrganiza!$A$4524:$N$4623,13,FALSE),"0")</f>
        <v>7459.72</v>
      </c>
      <c r="AM46" s="168"/>
      <c r="AN46" s="168"/>
      <c r="AO46" s="168"/>
      <c r="AP46" s="168"/>
      <c r="AQ46" s="168">
        <f t="shared" si="21"/>
        <v>0</v>
      </c>
      <c r="AS46" s="139"/>
      <c r="AT46" s="139"/>
      <c r="AU46" s="139"/>
      <c r="AV46" s="139"/>
      <c r="AW46" s="139"/>
      <c r="AX46" s="139"/>
      <c r="AY46" s="139"/>
      <c r="AZ46" s="139">
        <f t="shared" si="22"/>
        <v>0</v>
      </c>
    </row>
    <row r="47" spans="1:52" x14ac:dyDescent="0.2">
      <c r="A47" s="188">
        <v>4</v>
      </c>
      <c r="B47" s="140" t="s">
        <v>187</v>
      </c>
      <c r="C47" s="148" t="str">
        <f t="shared" si="14"/>
        <v>11</v>
      </c>
      <c r="D47" s="148" t="str">
        <f t="shared" si="15"/>
        <v>00</v>
      </c>
      <c r="E47" s="146" t="str">
        <f t="shared" si="16"/>
        <v>210</v>
      </c>
      <c r="F47" s="140" t="str">
        <f t="shared" si="17"/>
        <v>5000.12</v>
      </c>
      <c r="G47" s="140" t="s">
        <v>93</v>
      </c>
      <c r="H47" s="138">
        <f>IFERROR(VLOOKUP(B47,[5]Sheet1!$A$2:$I$101,2,FALSE),"0")</f>
        <v>0</v>
      </c>
      <c r="I47" s="138">
        <f>IFERROR(VLOOKUP(B47,[5]Sheet1!$A$2:$I$101,4,FALSE),"0")</f>
        <v>0</v>
      </c>
      <c r="J47" s="138"/>
      <c r="K47" s="138"/>
      <c r="L47" s="138"/>
      <c r="M47" s="138">
        <f>IFERROR(VLOOKUP(B47,[5]Sheet1!$A$2:$I$101,7,FALSE),"0")</f>
        <v>0</v>
      </c>
      <c r="N47" s="138">
        <v>0</v>
      </c>
      <c r="O47" s="138">
        <f t="shared" si="18"/>
        <v>0</v>
      </c>
      <c r="Q47" s="172">
        <v>0</v>
      </c>
      <c r="R47" s="172">
        <v>0</v>
      </c>
      <c r="S47" s="172"/>
      <c r="T47" s="172"/>
      <c r="U47" s="172"/>
      <c r="V47" s="172">
        <v>0</v>
      </c>
      <c r="W47" s="139">
        <v>0</v>
      </c>
      <c r="X47" s="139">
        <f t="shared" si="19"/>
        <v>0</v>
      </c>
      <c r="Z47" s="174">
        <v>0</v>
      </c>
      <c r="AA47" s="174">
        <v>0</v>
      </c>
      <c r="AB47" s="174"/>
      <c r="AC47" s="174"/>
      <c r="AD47" s="174"/>
      <c r="AE47" s="174">
        <v>0</v>
      </c>
      <c r="AF47" s="170">
        <v>0</v>
      </c>
      <c r="AG47" s="170">
        <f t="shared" si="20"/>
        <v>0</v>
      </c>
      <c r="AI47" s="166">
        <v>0</v>
      </c>
      <c r="AJ47" s="166">
        <v>0</v>
      </c>
      <c r="AK47" s="168"/>
      <c r="AL47" s="168">
        <f>IFERROR(VLOOKUP(B47,[2]rptBudgetaryBudgetCrossOrganiza!$A$4524:$N$4623,13,FALSE),"0")</f>
        <v>0</v>
      </c>
      <c r="AM47" s="168"/>
      <c r="AN47" s="168"/>
      <c r="AO47" s="168"/>
      <c r="AP47" s="168"/>
      <c r="AQ47" s="168">
        <f t="shared" si="21"/>
        <v>0</v>
      </c>
      <c r="AS47" s="139"/>
      <c r="AT47" s="139"/>
      <c r="AU47" s="139"/>
      <c r="AV47" s="139"/>
      <c r="AW47" s="139"/>
      <c r="AX47" s="139"/>
      <c r="AY47" s="139"/>
      <c r="AZ47" s="139">
        <f t="shared" si="22"/>
        <v>0</v>
      </c>
    </row>
    <row r="48" spans="1:52" x14ac:dyDescent="0.2">
      <c r="A48" s="188">
        <v>4</v>
      </c>
      <c r="B48" s="140" t="s">
        <v>190</v>
      </c>
      <c r="C48" s="148" t="str">
        <f t="shared" si="14"/>
        <v>11</v>
      </c>
      <c r="D48" s="148" t="str">
        <f t="shared" si="15"/>
        <v>00</v>
      </c>
      <c r="E48" s="146" t="str">
        <f t="shared" si="16"/>
        <v>210</v>
      </c>
      <c r="F48" s="140" t="str">
        <f t="shared" si="17"/>
        <v>5000.99</v>
      </c>
      <c r="G48" s="140" t="s">
        <v>94</v>
      </c>
      <c r="H48" s="138">
        <f>IFERROR(VLOOKUP(B48,[5]Sheet1!$A$2:$I$101,2,FALSE),"0")</f>
        <v>0</v>
      </c>
      <c r="I48" s="138">
        <f>IFERROR(VLOOKUP(B48,[5]Sheet1!$A$2:$I$101,4,FALSE),"0")</f>
        <v>0</v>
      </c>
      <c r="J48" s="138"/>
      <c r="K48" s="138"/>
      <c r="L48" s="138"/>
      <c r="M48" s="138">
        <f>IFERROR(VLOOKUP(B48,[5]Sheet1!$A$2:$I$101,7,FALSE),"0")</f>
        <v>0</v>
      </c>
      <c r="N48" s="138">
        <v>0</v>
      </c>
      <c r="O48" s="138">
        <f t="shared" si="18"/>
        <v>0</v>
      </c>
      <c r="Q48" s="172">
        <v>0</v>
      </c>
      <c r="R48" s="172">
        <v>0</v>
      </c>
      <c r="S48" s="172"/>
      <c r="T48" s="172"/>
      <c r="U48" s="172"/>
      <c r="V48" s="172">
        <v>0</v>
      </c>
      <c r="W48" s="139">
        <v>0</v>
      </c>
      <c r="X48" s="139">
        <f t="shared" si="19"/>
        <v>0</v>
      </c>
      <c r="Z48" s="174">
        <v>0</v>
      </c>
      <c r="AA48" s="174">
        <v>0</v>
      </c>
      <c r="AB48" s="174"/>
      <c r="AC48" s="174"/>
      <c r="AD48" s="174"/>
      <c r="AE48" s="174">
        <v>0</v>
      </c>
      <c r="AF48" s="170">
        <v>0</v>
      </c>
      <c r="AG48" s="170">
        <f t="shared" si="20"/>
        <v>0</v>
      </c>
      <c r="AI48" s="166">
        <v>0</v>
      </c>
      <c r="AJ48" s="166">
        <v>0</v>
      </c>
      <c r="AK48" s="168"/>
      <c r="AL48" s="168">
        <f>IFERROR(VLOOKUP(B48,[2]rptBudgetaryBudgetCrossOrganiza!$A$4524:$N$4623,13,FALSE),"0")</f>
        <v>0</v>
      </c>
      <c r="AM48" s="168"/>
      <c r="AN48" s="168"/>
      <c r="AO48" s="168"/>
      <c r="AP48" s="168"/>
      <c r="AQ48" s="168">
        <f t="shared" si="21"/>
        <v>0</v>
      </c>
      <c r="AS48" s="139"/>
      <c r="AT48" s="139"/>
      <c r="AU48" s="139"/>
      <c r="AV48" s="139"/>
      <c r="AW48" s="139"/>
      <c r="AX48" s="139"/>
      <c r="AY48" s="139"/>
      <c r="AZ48" s="139">
        <f t="shared" si="22"/>
        <v>0</v>
      </c>
    </row>
    <row r="49" spans="1:52" x14ac:dyDescent="0.2">
      <c r="A49" s="188">
        <v>4</v>
      </c>
      <c r="B49" s="140" t="s">
        <v>193</v>
      </c>
      <c r="C49" s="148" t="str">
        <f t="shared" si="14"/>
        <v>11</v>
      </c>
      <c r="D49" s="148" t="str">
        <f t="shared" si="15"/>
        <v>00</v>
      </c>
      <c r="E49" s="146" t="str">
        <f t="shared" si="16"/>
        <v>210</v>
      </c>
      <c r="F49" s="140" t="str">
        <f t="shared" si="17"/>
        <v>5100.00</v>
      </c>
      <c r="G49" s="140" t="s">
        <v>95</v>
      </c>
      <c r="H49" s="138">
        <f>IFERROR(VLOOKUP(B49,[5]Sheet1!$A$2:$I$101,2,FALSE),"0")</f>
        <v>145145</v>
      </c>
      <c r="I49" s="138">
        <f>IFERROR(VLOOKUP(B49,[5]Sheet1!$A$2:$I$101,4,FALSE),"0")</f>
        <v>145145</v>
      </c>
      <c r="J49" s="138"/>
      <c r="K49" s="138"/>
      <c r="L49" s="138"/>
      <c r="M49" s="138">
        <f>IFERROR(VLOOKUP(B49,[5]Sheet1!$A$2:$I$101,7,FALSE),"0")</f>
        <v>119331.19</v>
      </c>
      <c r="N49" s="138">
        <v>119331.19</v>
      </c>
      <c r="O49" s="138">
        <f t="shared" si="18"/>
        <v>-25813.809999999998</v>
      </c>
      <c r="Q49" s="172">
        <v>103700</v>
      </c>
      <c r="R49" s="172">
        <v>103700</v>
      </c>
      <c r="S49" s="172"/>
      <c r="T49" s="172"/>
      <c r="U49" s="172"/>
      <c r="V49" s="172">
        <v>104644.29</v>
      </c>
      <c r="W49" s="139">
        <v>104644.29</v>
      </c>
      <c r="X49" s="139">
        <f t="shared" si="19"/>
        <v>944.2899999999936</v>
      </c>
      <c r="Z49" s="174">
        <v>172665</v>
      </c>
      <c r="AA49" s="174">
        <v>172665</v>
      </c>
      <c r="AB49" s="174"/>
      <c r="AC49" s="174"/>
      <c r="AD49" s="174"/>
      <c r="AE49" s="174">
        <v>194776.63</v>
      </c>
      <c r="AF49" s="170">
        <v>194776.63</v>
      </c>
      <c r="AG49" s="170">
        <f t="shared" si="20"/>
        <v>22111.630000000005</v>
      </c>
      <c r="AI49" s="166">
        <v>172665</v>
      </c>
      <c r="AJ49" s="166">
        <v>172665</v>
      </c>
      <c r="AK49" s="168"/>
      <c r="AL49" s="168">
        <f>IFERROR(VLOOKUP(B49,[2]rptBudgetaryBudgetCrossOrganiza!$A$4524:$N$4623,13,FALSE),"0")</f>
        <v>48801.19</v>
      </c>
      <c r="AM49" s="168"/>
      <c r="AN49" s="168"/>
      <c r="AO49" s="168"/>
      <c r="AP49" s="168"/>
      <c r="AQ49" s="168">
        <f t="shared" si="21"/>
        <v>-172665</v>
      </c>
      <c r="AS49" s="139"/>
      <c r="AT49" s="139"/>
      <c r="AU49" s="139"/>
      <c r="AV49" s="139"/>
      <c r="AW49" s="139"/>
      <c r="AX49" s="139"/>
      <c r="AY49" s="139"/>
      <c r="AZ49" s="139">
        <f t="shared" si="22"/>
        <v>0</v>
      </c>
    </row>
    <row r="50" spans="1:52" x14ac:dyDescent="0.2">
      <c r="A50" s="188">
        <v>4</v>
      </c>
      <c r="B50" s="140" t="s">
        <v>196</v>
      </c>
      <c r="C50" s="148" t="str">
        <f t="shared" si="14"/>
        <v>11</v>
      </c>
      <c r="D50" s="148" t="str">
        <f t="shared" si="15"/>
        <v>00</v>
      </c>
      <c r="E50" s="146" t="str">
        <f t="shared" si="16"/>
        <v>210</v>
      </c>
      <c r="F50" s="140" t="str">
        <f t="shared" si="17"/>
        <v>5100.01</v>
      </c>
      <c r="G50" s="140" t="s">
        <v>96</v>
      </c>
      <c r="H50" s="138">
        <f>IFERROR(VLOOKUP(B50,[5]Sheet1!$A$2:$I$101,2,FALSE),"0")</f>
        <v>88475</v>
      </c>
      <c r="I50" s="138">
        <f>IFERROR(VLOOKUP(B50,[5]Sheet1!$A$2:$I$101,4,FALSE),"0")</f>
        <v>88475</v>
      </c>
      <c r="J50" s="138"/>
      <c r="K50" s="138"/>
      <c r="L50" s="138"/>
      <c r="M50" s="138">
        <f>IFERROR(VLOOKUP(B50,[5]Sheet1!$A$2:$I$101,7,FALSE),"0")</f>
        <v>72943.759999999995</v>
      </c>
      <c r="N50" s="138">
        <v>72943.759999999995</v>
      </c>
      <c r="O50" s="138">
        <f t="shared" si="18"/>
        <v>-15531.240000000005</v>
      </c>
      <c r="Q50" s="172">
        <v>72060</v>
      </c>
      <c r="R50" s="172">
        <v>72060</v>
      </c>
      <c r="S50" s="172"/>
      <c r="T50" s="172"/>
      <c r="U50" s="172"/>
      <c r="V50" s="172">
        <v>71086.149999999994</v>
      </c>
      <c r="W50" s="139">
        <v>71086.149999999994</v>
      </c>
      <c r="X50" s="139">
        <f t="shared" si="19"/>
        <v>-973.85000000000582</v>
      </c>
      <c r="Z50" s="174">
        <v>72185</v>
      </c>
      <c r="AA50" s="174">
        <v>72185</v>
      </c>
      <c r="AB50" s="174"/>
      <c r="AC50" s="174"/>
      <c r="AD50" s="174"/>
      <c r="AE50" s="174">
        <v>100254.39</v>
      </c>
      <c r="AF50" s="170">
        <v>100254.39</v>
      </c>
      <c r="AG50" s="170">
        <f t="shared" si="20"/>
        <v>28069.39</v>
      </c>
      <c r="AI50" s="166">
        <v>72185</v>
      </c>
      <c r="AJ50" s="166">
        <v>72185</v>
      </c>
      <c r="AK50" s="168"/>
      <c r="AL50" s="168">
        <f>IFERROR(VLOOKUP(B50,[2]rptBudgetaryBudgetCrossOrganiza!$A$4524:$N$4623,13,FALSE),"0")</f>
        <v>22666.14</v>
      </c>
      <c r="AM50" s="168"/>
      <c r="AN50" s="168"/>
      <c r="AO50" s="168"/>
      <c r="AP50" s="168"/>
      <c r="AQ50" s="168">
        <f t="shared" si="21"/>
        <v>-72185</v>
      </c>
      <c r="AS50" s="139"/>
      <c r="AT50" s="139"/>
      <c r="AU50" s="139"/>
      <c r="AV50" s="139"/>
      <c r="AW50" s="139"/>
      <c r="AX50" s="139"/>
      <c r="AY50" s="139"/>
      <c r="AZ50" s="139">
        <f t="shared" si="22"/>
        <v>0</v>
      </c>
    </row>
    <row r="51" spans="1:52" x14ac:dyDescent="0.2">
      <c r="A51" s="188">
        <v>4</v>
      </c>
      <c r="B51" s="140" t="s">
        <v>199</v>
      </c>
      <c r="C51" s="148" t="str">
        <f t="shared" si="14"/>
        <v>11</v>
      </c>
      <c r="D51" s="148" t="str">
        <f t="shared" si="15"/>
        <v>00</v>
      </c>
      <c r="E51" s="146" t="str">
        <f t="shared" si="16"/>
        <v>210</v>
      </c>
      <c r="F51" s="140" t="str">
        <f t="shared" si="17"/>
        <v>5100.02</v>
      </c>
      <c r="G51" s="140" t="s">
        <v>97</v>
      </c>
      <c r="H51" s="138">
        <f>IFERROR(VLOOKUP(B51,[5]Sheet1!$A$2:$I$101,2,FALSE),"0")</f>
        <v>56160</v>
      </c>
      <c r="I51" s="138">
        <f>IFERROR(VLOOKUP(B51,[5]Sheet1!$A$2:$I$101,4,FALSE),"0")</f>
        <v>56160</v>
      </c>
      <c r="J51" s="138"/>
      <c r="K51" s="138"/>
      <c r="L51" s="138"/>
      <c r="M51" s="138">
        <f>IFERROR(VLOOKUP(B51,[5]Sheet1!$A$2:$I$101,7,FALSE),"0")</f>
        <v>62415</v>
      </c>
      <c r="N51" s="138">
        <v>62415</v>
      </c>
      <c r="O51" s="138">
        <f t="shared" si="18"/>
        <v>6255</v>
      </c>
      <c r="Q51" s="172">
        <v>103680</v>
      </c>
      <c r="R51" s="172">
        <v>103680</v>
      </c>
      <c r="S51" s="172"/>
      <c r="T51" s="172"/>
      <c r="U51" s="172"/>
      <c r="V51" s="172">
        <v>95580</v>
      </c>
      <c r="W51" s="139">
        <v>95580</v>
      </c>
      <c r="X51" s="139">
        <f t="shared" si="19"/>
        <v>-8100</v>
      </c>
      <c r="Z51" s="174">
        <v>69120</v>
      </c>
      <c r="AA51" s="174">
        <v>69120</v>
      </c>
      <c r="AB51" s="174"/>
      <c r="AC51" s="174"/>
      <c r="AD51" s="174"/>
      <c r="AE51" s="174">
        <v>89995.27</v>
      </c>
      <c r="AF51" s="170">
        <v>89995.27</v>
      </c>
      <c r="AG51" s="170">
        <f t="shared" si="20"/>
        <v>20875.270000000004</v>
      </c>
      <c r="AI51" s="166">
        <v>69120</v>
      </c>
      <c r="AJ51" s="166">
        <v>69120</v>
      </c>
      <c r="AK51" s="168"/>
      <c r="AL51" s="168">
        <f>IFERROR(VLOOKUP(B51,[2]rptBudgetaryBudgetCrossOrganiza!$A$4524:$N$4623,13,FALSE),"0")</f>
        <v>20241.560000000001</v>
      </c>
      <c r="AM51" s="168"/>
      <c r="AN51" s="168"/>
      <c r="AO51" s="168"/>
      <c r="AP51" s="168"/>
      <c r="AQ51" s="168">
        <f t="shared" si="21"/>
        <v>-69120</v>
      </c>
      <c r="AS51" s="139"/>
      <c r="AT51" s="139"/>
      <c r="AU51" s="139"/>
      <c r="AV51" s="139"/>
      <c r="AW51" s="139"/>
      <c r="AX51" s="139"/>
      <c r="AY51" s="139"/>
      <c r="AZ51" s="139">
        <f t="shared" si="22"/>
        <v>0</v>
      </c>
    </row>
    <row r="52" spans="1:52" x14ac:dyDescent="0.2">
      <c r="A52" s="188">
        <v>4</v>
      </c>
      <c r="B52" s="140" t="s">
        <v>202</v>
      </c>
      <c r="C52" s="148" t="str">
        <f t="shared" si="14"/>
        <v>11</v>
      </c>
      <c r="D52" s="148" t="str">
        <f t="shared" si="15"/>
        <v>00</v>
      </c>
      <c r="E52" s="146" t="str">
        <f t="shared" si="16"/>
        <v>210</v>
      </c>
      <c r="F52" s="140" t="str">
        <f t="shared" si="17"/>
        <v>5100.03</v>
      </c>
      <c r="G52" s="140" t="s">
        <v>98</v>
      </c>
      <c r="H52" s="138">
        <f>IFERROR(VLOOKUP(B52,[5]Sheet1!$A$2:$I$101,2,FALSE),"0")</f>
        <v>8645</v>
      </c>
      <c r="I52" s="138">
        <f>IFERROR(VLOOKUP(B52,[5]Sheet1!$A$2:$I$101,4,FALSE),"0")</f>
        <v>8645</v>
      </c>
      <c r="J52" s="138"/>
      <c r="K52" s="138"/>
      <c r="L52" s="138"/>
      <c r="M52" s="138">
        <f>IFERROR(VLOOKUP(B52,[5]Sheet1!$A$2:$I$101,7,FALSE),"0")</f>
        <v>6426.56</v>
      </c>
      <c r="N52" s="138">
        <v>6426.56</v>
      </c>
      <c r="O52" s="138">
        <f t="shared" si="18"/>
        <v>-2218.4399999999996</v>
      </c>
      <c r="Q52" s="172">
        <v>8550</v>
      </c>
      <c r="R52" s="172">
        <v>8550</v>
      </c>
      <c r="S52" s="172"/>
      <c r="T52" s="172"/>
      <c r="U52" s="172"/>
      <c r="V52" s="172">
        <v>8090.58</v>
      </c>
      <c r="W52" s="139">
        <v>8090.58</v>
      </c>
      <c r="X52" s="139">
        <f t="shared" si="19"/>
        <v>-459.42000000000007</v>
      </c>
      <c r="Z52" s="174">
        <v>5515</v>
      </c>
      <c r="AA52" s="174">
        <v>5515</v>
      </c>
      <c r="AB52" s="174"/>
      <c r="AC52" s="174"/>
      <c r="AD52" s="174"/>
      <c r="AE52" s="174">
        <v>7816.59</v>
      </c>
      <c r="AF52" s="170">
        <v>7816.59</v>
      </c>
      <c r="AG52" s="170">
        <f t="shared" si="20"/>
        <v>2301.59</v>
      </c>
      <c r="AI52" s="166">
        <v>5515</v>
      </c>
      <c r="AJ52" s="166">
        <v>5515</v>
      </c>
      <c r="AK52" s="168"/>
      <c r="AL52" s="168">
        <f>IFERROR(VLOOKUP(B52,[2]rptBudgetaryBudgetCrossOrganiza!$A$4524:$N$4623,13,FALSE),"0")</f>
        <v>1299.73</v>
      </c>
      <c r="AM52" s="168"/>
      <c r="AN52" s="168"/>
      <c r="AO52" s="168"/>
      <c r="AP52" s="168"/>
      <c r="AQ52" s="168">
        <f t="shared" si="21"/>
        <v>-5515</v>
      </c>
      <c r="AS52" s="139"/>
      <c r="AT52" s="139"/>
      <c r="AU52" s="139"/>
      <c r="AV52" s="139"/>
      <c r="AW52" s="139"/>
      <c r="AX52" s="139"/>
      <c r="AY52" s="139"/>
      <c r="AZ52" s="139">
        <f t="shared" si="22"/>
        <v>0</v>
      </c>
    </row>
    <row r="53" spans="1:52" x14ac:dyDescent="0.2">
      <c r="A53" s="188">
        <v>4</v>
      </c>
      <c r="B53" s="140" t="s">
        <v>205</v>
      </c>
      <c r="C53" s="148" t="str">
        <f t="shared" si="14"/>
        <v>11</v>
      </c>
      <c r="D53" s="148" t="str">
        <f t="shared" si="15"/>
        <v>00</v>
      </c>
      <c r="E53" s="146" t="str">
        <f t="shared" si="16"/>
        <v>210</v>
      </c>
      <c r="F53" s="140" t="str">
        <f t="shared" si="17"/>
        <v>5100.04</v>
      </c>
      <c r="G53" s="140" t="s">
        <v>99</v>
      </c>
      <c r="H53" s="138">
        <f>IFERROR(VLOOKUP(B53,[5]Sheet1!$A$2:$I$101,2,FALSE),"0")</f>
        <v>1045</v>
      </c>
      <c r="I53" s="138">
        <f>IFERROR(VLOOKUP(B53,[5]Sheet1!$A$2:$I$101,4,FALSE),"0")</f>
        <v>1045</v>
      </c>
      <c r="J53" s="138"/>
      <c r="K53" s="138"/>
      <c r="L53" s="138"/>
      <c r="M53" s="138">
        <f>IFERROR(VLOOKUP(B53,[5]Sheet1!$A$2:$I$101,7,FALSE),"0")</f>
        <v>833.28</v>
      </c>
      <c r="N53" s="138">
        <v>833.28</v>
      </c>
      <c r="O53" s="138">
        <f t="shared" si="18"/>
        <v>-211.72000000000003</v>
      </c>
      <c r="Q53" s="172">
        <v>1087</v>
      </c>
      <c r="R53" s="172">
        <v>1087</v>
      </c>
      <c r="S53" s="172"/>
      <c r="T53" s="172"/>
      <c r="U53" s="172"/>
      <c r="V53" s="172">
        <v>1049.04</v>
      </c>
      <c r="W53" s="139">
        <v>1049.04</v>
      </c>
      <c r="X53" s="139">
        <f t="shared" si="19"/>
        <v>-37.960000000000036</v>
      </c>
      <c r="Z53" s="174">
        <v>720</v>
      </c>
      <c r="AA53" s="174">
        <v>720</v>
      </c>
      <c r="AB53" s="174"/>
      <c r="AC53" s="174"/>
      <c r="AD53" s="174"/>
      <c r="AE53" s="174">
        <v>1322.02</v>
      </c>
      <c r="AF53" s="170">
        <v>1322.02</v>
      </c>
      <c r="AG53" s="170">
        <f t="shared" si="20"/>
        <v>602.02</v>
      </c>
      <c r="AI53" s="166">
        <v>720</v>
      </c>
      <c r="AJ53" s="166">
        <v>720</v>
      </c>
      <c r="AK53" s="168"/>
      <c r="AL53" s="168">
        <f>IFERROR(VLOOKUP(B53,[2]rptBudgetaryBudgetCrossOrganiza!$A$4524:$N$4623,13,FALSE),"0")</f>
        <v>228.62</v>
      </c>
      <c r="AM53" s="168"/>
      <c r="AN53" s="168"/>
      <c r="AO53" s="168"/>
      <c r="AP53" s="168"/>
      <c r="AQ53" s="168">
        <f t="shared" si="21"/>
        <v>-720</v>
      </c>
      <c r="AS53" s="139"/>
      <c r="AT53" s="139"/>
      <c r="AU53" s="139"/>
      <c r="AV53" s="139"/>
      <c r="AW53" s="139"/>
      <c r="AX53" s="139"/>
      <c r="AY53" s="139"/>
      <c r="AZ53" s="139">
        <f t="shared" si="22"/>
        <v>0</v>
      </c>
    </row>
    <row r="54" spans="1:52" x14ac:dyDescent="0.2">
      <c r="A54" s="188">
        <v>4</v>
      </c>
      <c r="B54" s="140" t="s">
        <v>208</v>
      </c>
      <c r="C54" s="148" t="str">
        <f t="shared" si="14"/>
        <v>11</v>
      </c>
      <c r="D54" s="148" t="str">
        <f t="shared" si="15"/>
        <v>00</v>
      </c>
      <c r="E54" s="146" t="str">
        <f t="shared" si="16"/>
        <v>210</v>
      </c>
      <c r="F54" s="140" t="str">
        <f t="shared" si="17"/>
        <v>5100.05</v>
      </c>
      <c r="G54" s="140" t="s">
        <v>100</v>
      </c>
      <c r="H54" s="138">
        <f>IFERROR(VLOOKUP(B54,[5]Sheet1!$A$2:$I$101,2,FALSE),"0")</f>
        <v>110</v>
      </c>
      <c r="I54" s="138">
        <f>IFERROR(VLOOKUP(B54,[5]Sheet1!$A$2:$I$101,4,FALSE),"0")</f>
        <v>110</v>
      </c>
      <c r="J54" s="138"/>
      <c r="K54" s="138"/>
      <c r="L54" s="138"/>
      <c r="M54" s="138">
        <f>IFERROR(VLOOKUP(B54,[5]Sheet1!$A$2:$I$101,7,FALSE),"0")</f>
        <v>92.57</v>
      </c>
      <c r="N54" s="138">
        <v>92.57</v>
      </c>
      <c r="O54" s="138">
        <f t="shared" si="18"/>
        <v>-17.430000000000007</v>
      </c>
      <c r="Q54" s="172">
        <v>140</v>
      </c>
      <c r="R54" s="172">
        <v>140</v>
      </c>
      <c r="S54" s="172"/>
      <c r="T54" s="172"/>
      <c r="U54" s="172"/>
      <c r="V54" s="172">
        <v>121.44</v>
      </c>
      <c r="W54" s="139">
        <v>121.44</v>
      </c>
      <c r="X54" s="139">
        <f t="shared" si="19"/>
        <v>-18.560000000000002</v>
      </c>
      <c r="Z54" s="174">
        <v>100</v>
      </c>
      <c r="AA54" s="174">
        <v>100</v>
      </c>
      <c r="AB54" s="174"/>
      <c r="AC54" s="174"/>
      <c r="AD54" s="174"/>
      <c r="AE54" s="174">
        <v>112.64</v>
      </c>
      <c r="AF54" s="170">
        <v>112.64</v>
      </c>
      <c r="AG54" s="170">
        <f t="shared" si="20"/>
        <v>12.64</v>
      </c>
      <c r="AI54" s="166">
        <v>100</v>
      </c>
      <c r="AJ54" s="166">
        <v>100</v>
      </c>
      <c r="AK54" s="168"/>
      <c r="AL54" s="168">
        <f>IFERROR(VLOOKUP(B54,[2]rptBudgetaryBudgetCrossOrganiza!$A$4524:$N$4623,13,FALSE),"0")</f>
        <v>22.36</v>
      </c>
      <c r="AM54" s="168"/>
      <c r="AN54" s="168"/>
      <c r="AO54" s="168"/>
      <c r="AP54" s="168"/>
      <c r="AQ54" s="168">
        <f t="shared" si="21"/>
        <v>-100</v>
      </c>
      <c r="AS54" s="139"/>
      <c r="AT54" s="139"/>
      <c r="AU54" s="139"/>
      <c r="AV54" s="139"/>
      <c r="AW54" s="139"/>
      <c r="AX54" s="139"/>
      <c r="AY54" s="139"/>
      <c r="AZ54" s="139">
        <f t="shared" si="22"/>
        <v>0</v>
      </c>
    </row>
    <row r="55" spans="1:52" x14ac:dyDescent="0.2">
      <c r="A55" s="188">
        <v>4</v>
      </c>
      <c r="B55" s="140" t="s">
        <v>211</v>
      </c>
      <c r="C55" s="148" t="str">
        <f t="shared" si="14"/>
        <v>11</v>
      </c>
      <c r="D55" s="148" t="str">
        <f t="shared" si="15"/>
        <v>00</v>
      </c>
      <c r="E55" s="146" t="str">
        <f t="shared" si="16"/>
        <v>210</v>
      </c>
      <c r="F55" s="140" t="str">
        <f t="shared" si="17"/>
        <v>5100.06</v>
      </c>
      <c r="G55" s="140" t="s">
        <v>101</v>
      </c>
      <c r="H55" s="138">
        <f>IFERROR(VLOOKUP(B55,[5]Sheet1!$A$2:$I$101,2,FALSE),"0")</f>
        <v>23820</v>
      </c>
      <c r="I55" s="138">
        <f>IFERROR(VLOOKUP(B55,[5]Sheet1!$A$2:$I$101,4,FALSE),"0")</f>
        <v>23820</v>
      </c>
      <c r="J55" s="138"/>
      <c r="K55" s="138"/>
      <c r="L55" s="138"/>
      <c r="M55" s="138">
        <f>IFERROR(VLOOKUP(B55,[5]Sheet1!$A$2:$I$101,7,FALSE),"0")</f>
        <v>23820</v>
      </c>
      <c r="N55" s="138">
        <v>23820</v>
      </c>
      <c r="O55" s="138">
        <f t="shared" si="18"/>
        <v>0</v>
      </c>
      <c r="Q55" s="172">
        <v>22460</v>
      </c>
      <c r="R55" s="172">
        <v>22460</v>
      </c>
      <c r="S55" s="172"/>
      <c r="T55" s="172"/>
      <c r="U55" s="172"/>
      <c r="V55" s="172">
        <v>22460</v>
      </c>
      <c r="W55" s="139">
        <v>22460</v>
      </c>
      <c r="X55" s="139">
        <f t="shared" si="19"/>
        <v>0</v>
      </c>
      <c r="Z55" s="174">
        <v>23600</v>
      </c>
      <c r="AA55" s="174">
        <v>23600</v>
      </c>
      <c r="AB55" s="174"/>
      <c r="AC55" s="174"/>
      <c r="AD55" s="174"/>
      <c r="AE55" s="174">
        <v>23426.43</v>
      </c>
      <c r="AF55" s="170">
        <v>23426.43</v>
      </c>
      <c r="AG55" s="170">
        <f t="shared" si="20"/>
        <v>-173.56999999999971</v>
      </c>
      <c r="AI55" s="166">
        <v>23600</v>
      </c>
      <c r="AJ55" s="166">
        <v>23600</v>
      </c>
      <c r="AK55" s="168"/>
      <c r="AL55" s="168">
        <f>IFERROR(VLOOKUP(B55,[2]rptBudgetaryBudgetCrossOrganiza!$A$4524:$N$4623,13,FALSE),"0")</f>
        <v>0</v>
      </c>
      <c r="AM55" s="168"/>
      <c r="AN55" s="168"/>
      <c r="AO55" s="168"/>
      <c r="AP55" s="168"/>
      <c r="AQ55" s="168">
        <f t="shared" si="21"/>
        <v>-23600</v>
      </c>
      <c r="AS55" s="139"/>
      <c r="AT55" s="139"/>
      <c r="AU55" s="139"/>
      <c r="AV55" s="139"/>
      <c r="AW55" s="139"/>
      <c r="AX55" s="139"/>
      <c r="AY55" s="139"/>
      <c r="AZ55" s="139">
        <f t="shared" si="22"/>
        <v>0</v>
      </c>
    </row>
    <row r="56" spans="1:52" x14ac:dyDescent="0.2">
      <c r="A56" s="188">
        <v>4</v>
      </c>
      <c r="B56" s="140" t="s">
        <v>214</v>
      </c>
      <c r="C56" s="148" t="str">
        <f t="shared" si="14"/>
        <v>11</v>
      </c>
      <c r="D56" s="148" t="str">
        <f t="shared" si="15"/>
        <v>00</v>
      </c>
      <c r="E56" s="146" t="str">
        <f t="shared" si="16"/>
        <v>210</v>
      </c>
      <c r="F56" s="140" t="str">
        <f t="shared" si="17"/>
        <v>5100.07</v>
      </c>
      <c r="G56" s="140" t="s">
        <v>102</v>
      </c>
      <c r="H56" s="138">
        <f>IFERROR(VLOOKUP(B56,[5]Sheet1!$A$2:$I$101,2,FALSE),"0")</f>
        <v>25</v>
      </c>
      <c r="I56" s="138">
        <f>IFERROR(VLOOKUP(B56,[5]Sheet1!$A$2:$I$101,4,FALSE),"0")</f>
        <v>25</v>
      </c>
      <c r="J56" s="138"/>
      <c r="K56" s="138"/>
      <c r="L56" s="138"/>
      <c r="M56" s="138">
        <f>IFERROR(VLOOKUP(B56,[5]Sheet1!$A$2:$I$101,7,FALSE),"0")</f>
        <v>17.100000000000001</v>
      </c>
      <c r="N56" s="138">
        <v>17.100000000000001</v>
      </c>
      <c r="O56" s="138">
        <f t="shared" si="18"/>
        <v>-7.8999999999999986</v>
      </c>
      <c r="Q56" s="172">
        <v>35</v>
      </c>
      <c r="R56" s="172">
        <v>35</v>
      </c>
      <c r="S56" s="172"/>
      <c r="T56" s="172"/>
      <c r="U56" s="172"/>
      <c r="V56" s="172">
        <v>26.22</v>
      </c>
      <c r="W56" s="139">
        <v>26.22</v>
      </c>
      <c r="X56" s="139">
        <f t="shared" si="19"/>
        <v>-8.7800000000000011</v>
      </c>
      <c r="Z56" s="174">
        <v>30</v>
      </c>
      <c r="AA56" s="174">
        <v>30</v>
      </c>
      <c r="AB56" s="174"/>
      <c r="AC56" s="174"/>
      <c r="AD56" s="174"/>
      <c r="AE56" s="174">
        <v>24.32</v>
      </c>
      <c r="AF56" s="170">
        <v>24.32</v>
      </c>
      <c r="AG56" s="170">
        <f t="shared" si="20"/>
        <v>-5.68</v>
      </c>
      <c r="AI56" s="166">
        <v>30</v>
      </c>
      <c r="AJ56" s="166">
        <v>30</v>
      </c>
      <c r="AK56" s="168"/>
      <c r="AL56" s="168">
        <f>IFERROR(VLOOKUP(B56,[2]rptBudgetaryBudgetCrossOrganiza!$A$4524:$N$4623,13,FALSE),"0")</f>
        <v>4.9400000000000004</v>
      </c>
      <c r="AM56" s="168"/>
      <c r="AN56" s="168"/>
      <c r="AO56" s="168"/>
      <c r="AP56" s="168"/>
      <c r="AQ56" s="168">
        <f t="shared" si="21"/>
        <v>-30</v>
      </c>
      <c r="AS56" s="139"/>
      <c r="AT56" s="139"/>
      <c r="AU56" s="139"/>
      <c r="AV56" s="139"/>
      <c r="AW56" s="139"/>
      <c r="AX56" s="139"/>
      <c r="AY56" s="139"/>
      <c r="AZ56" s="139">
        <f t="shared" si="22"/>
        <v>0</v>
      </c>
    </row>
    <row r="57" spans="1:52" x14ac:dyDescent="0.2">
      <c r="A57" s="188">
        <v>4</v>
      </c>
      <c r="B57" s="140" t="s">
        <v>217</v>
      </c>
      <c r="C57" s="148" t="str">
        <f t="shared" si="14"/>
        <v>11</v>
      </c>
      <c r="D57" s="148" t="str">
        <f t="shared" si="15"/>
        <v>00</v>
      </c>
      <c r="E57" s="146" t="str">
        <f t="shared" si="16"/>
        <v>210</v>
      </c>
      <c r="F57" s="140" t="str">
        <f t="shared" si="17"/>
        <v>5100.08</v>
      </c>
      <c r="G57" s="140" t="s">
        <v>103</v>
      </c>
      <c r="H57" s="138">
        <f>IFERROR(VLOOKUP(B57,[5]Sheet1!$A$2:$I$101,2,FALSE),"0")</f>
        <v>7560</v>
      </c>
      <c r="I57" s="138">
        <f>IFERROR(VLOOKUP(B57,[5]Sheet1!$A$2:$I$101,4,FALSE),"0")</f>
        <v>7560</v>
      </c>
      <c r="J57" s="138"/>
      <c r="K57" s="138"/>
      <c r="L57" s="138"/>
      <c r="M57" s="138">
        <f>IFERROR(VLOOKUP(B57,[5]Sheet1!$A$2:$I$101,7,FALSE),"0")</f>
        <v>3150</v>
      </c>
      <c r="N57" s="138">
        <v>3150</v>
      </c>
      <c r="O57" s="138">
        <f t="shared" si="18"/>
        <v>-4410</v>
      </c>
      <c r="Q57" s="172">
        <v>0</v>
      </c>
      <c r="R57" s="172">
        <v>0</v>
      </c>
      <c r="S57" s="172"/>
      <c r="T57" s="172"/>
      <c r="U57" s="172"/>
      <c r="V57" s="172">
        <v>0</v>
      </c>
      <c r="W57" s="139">
        <v>0</v>
      </c>
      <c r="X57" s="139">
        <f t="shared" si="19"/>
        <v>0</v>
      </c>
      <c r="Z57" s="174">
        <v>0</v>
      </c>
      <c r="AA57" s="174">
        <v>0</v>
      </c>
      <c r="AB57" s="174"/>
      <c r="AC57" s="174"/>
      <c r="AD57" s="174"/>
      <c r="AE57" s="174">
        <v>0</v>
      </c>
      <c r="AF57" s="170">
        <v>0</v>
      </c>
      <c r="AG57" s="170">
        <f t="shared" si="20"/>
        <v>0</v>
      </c>
      <c r="AI57" s="166">
        <v>0</v>
      </c>
      <c r="AJ57" s="166">
        <v>0</v>
      </c>
      <c r="AK57" s="168"/>
      <c r="AL57" s="168">
        <f>IFERROR(VLOOKUP(B57,[2]rptBudgetaryBudgetCrossOrganiza!$A$4524:$N$4623,13,FALSE),"0")</f>
        <v>1398.14</v>
      </c>
      <c r="AM57" s="168"/>
      <c r="AN57" s="168"/>
      <c r="AO57" s="168"/>
      <c r="AP57" s="168"/>
      <c r="AQ57" s="168">
        <f t="shared" si="21"/>
        <v>0</v>
      </c>
      <c r="AS57" s="139"/>
      <c r="AT57" s="139"/>
      <c r="AU57" s="139"/>
      <c r="AV57" s="139"/>
      <c r="AW57" s="139"/>
      <c r="AX57" s="139"/>
      <c r="AY57" s="139"/>
      <c r="AZ57" s="139">
        <f t="shared" si="22"/>
        <v>0</v>
      </c>
    </row>
    <row r="58" spans="1:52" x14ac:dyDescent="0.2">
      <c r="A58" s="188">
        <v>4</v>
      </c>
      <c r="B58" s="140" t="s">
        <v>220</v>
      </c>
      <c r="C58" s="148" t="str">
        <f t="shared" si="14"/>
        <v>11</v>
      </c>
      <c r="D58" s="148" t="str">
        <f t="shared" si="15"/>
        <v>00</v>
      </c>
      <c r="E58" s="146" t="str">
        <f t="shared" si="16"/>
        <v>210</v>
      </c>
      <c r="F58" s="140" t="str">
        <f t="shared" si="17"/>
        <v>5100.09</v>
      </c>
      <c r="G58" s="140" t="s">
        <v>104</v>
      </c>
      <c r="H58" s="138">
        <f>IFERROR(VLOOKUP(B58,[5]Sheet1!$A$2:$I$101,2,FALSE),"0")</f>
        <v>0</v>
      </c>
      <c r="I58" s="138">
        <f>IFERROR(VLOOKUP(B58,[5]Sheet1!$A$2:$I$101,4,FALSE),"0")</f>
        <v>0</v>
      </c>
      <c r="J58" s="138"/>
      <c r="K58" s="138"/>
      <c r="L58" s="138"/>
      <c r="M58" s="138">
        <f>IFERROR(VLOOKUP(B58,[5]Sheet1!$A$2:$I$101,7,FALSE),"0")</f>
        <v>1118</v>
      </c>
      <c r="N58" s="138">
        <v>1118</v>
      </c>
      <c r="O58" s="138">
        <f t="shared" si="18"/>
        <v>1118</v>
      </c>
      <c r="Q58" s="172">
        <v>0</v>
      </c>
      <c r="R58" s="172">
        <v>0</v>
      </c>
      <c r="S58" s="172"/>
      <c r="T58" s="172"/>
      <c r="U58" s="172"/>
      <c r="V58" s="172">
        <v>8487.35</v>
      </c>
      <c r="W58" s="139">
        <v>8487.35</v>
      </c>
      <c r="X58" s="139">
        <f t="shared" si="19"/>
        <v>8487.35</v>
      </c>
      <c r="Z58" s="174">
        <v>0</v>
      </c>
      <c r="AA58" s="174">
        <v>0</v>
      </c>
      <c r="AB58" s="174"/>
      <c r="AC58" s="174"/>
      <c r="AD58" s="174"/>
      <c r="AE58" s="174">
        <v>0</v>
      </c>
      <c r="AF58" s="170">
        <v>0</v>
      </c>
      <c r="AG58" s="170">
        <f t="shared" si="20"/>
        <v>0</v>
      </c>
      <c r="AI58" s="166">
        <v>0</v>
      </c>
      <c r="AJ58" s="166">
        <v>0</v>
      </c>
      <c r="AK58" s="168"/>
      <c r="AL58" s="168">
        <f>IFERROR(VLOOKUP(B58,[2]rptBudgetaryBudgetCrossOrganiza!$A$4524:$N$4623,13,FALSE),"0")</f>
        <v>0</v>
      </c>
      <c r="AM58" s="168"/>
      <c r="AN58" s="168"/>
      <c r="AO58" s="168"/>
      <c r="AP58" s="168"/>
      <c r="AQ58" s="168">
        <f t="shared" si="21"/>
        <v>0</v>
      </c>
      <c r="AS58" s="139"/>
      <c r="AT58" s="139"/>
      <c r="AU58" s="139"/>
      <c r="AV58" s="139"/>
      <c r="AW58" s="139"/>
      <c r="AX58" s="139"/>
      <c r="AY58" s="139"/>
      <c r="AZ58" s="139">
        <f t="shared" si="22"/>
        <v>0</v>
      </c>
    </row>
    <row r="59" spans="1:52" x14ac:dyDescent="0.2">
      <c r="A59" s="188">
        <v>4</v>
      </c>
      <c r="B59" s="140" t="s">
        <v>223</v>
      </c>
      <c r="C59" s="148" t="str">
        <f t="shared" si="14"/>
        <v>11</v>
      </c>
      <c r="D59" s="148" t="str">
        <f t="shared" si="15"/>
        <v>00</v>
      </c>
      <c r="E59" s="146" t="str">
        <f t="shared" si="16"/>
        <v>210</v>
      </c>
      <c r="F59" s="140" t="str">
        <f t="shared" si="17"/>
        <v>5100.10</v>
      </c>
      <c r="G59" s="140" t="s">
        <v>105</v>
      </c>
      <c r="H59" s="138">
        <f>IFERROR(VLOOKUP(B59,[5]Sheet1!$A$2:$I$101,2,FALSE),"0")</f>
        <v>6000</v>
      </c>
      <c r="I59" s="138">
        <f>IFERROR(VLOOKUP(B59,[5]Sheet1!$A$2:$I$101,4,FALSE),"0")</f>
        <v>6000</v>
      </c>
      <c r="J59" s="138"/>
      <c r="K59" s="138"/>
      <c r="L59" s="138"/>
      <c r="M59" s="138">
        <f>IFERROR(VLOOKUP(B59,[5]Sheet1!$A$2:$I$101,7,FALSE),"0")</f>
        <v>8000</v>
      </c>
      <c r="N59" s="138">
        <v>8000</v>
      </c>
      <c r="O59" s="138">
        <f t="shared" si="18"/>
        <v>2000</v>
      </c>
      <c r="Q59" s="172">
        <v>6000</v>
      </c>
      <c r="R59" s="172">
        <v>6000</v>
      </c>
      <c r="S59" s="172"/>
      <c r="T59" s="172"/>
      <c r="U59" s="172"/>
      <c r="V59" s="172">
        <v>6000</v>
      </c>
      <c r="W59" s="139">
        <v>6000</v>
      </c>
      <c r="X59" s="139">
        <f t="shared" si="19"/>
        <v>0</v>
      </c>
      <c r="Z59" s="174">
        <v>4000</v>
      </c>
      <c r="AA59" s="174">
        <v>4000</v>
      </c>
      <c r="AB59" s="174"/>
      <c r="AC59" s="174"/>
      <c r="AD59" s="174"/>
      <c r="AE59" s="174">
        <v>16800</v>
      </c>
      <c r="AF59" s="170">
        <v>16800</v>
      </c>
      <c r="AG59" s="170">
        <f t="shared" si="20"/>
        <v>12800</v>
      </c>
      <c r="AI59" s="166">
        <v>4000</v>
      </c>
      <c r="AJ59" s="166">
        <v>4000</v>
      </c>
      <c r="AK59" s="168"/>
      <c r="AL59" s="168">
        <f>IFERROR(VLOOKUP(B59,[2]rptBudgetaryBudgetCrossOrganiza!$A$4524:$N$4623,13,FALSE),"0")</f>
        <v>0</v>
      </c>
      <c r="AM59" s="168"/>
      <c r="AN59" s="168"/>
      <c r="AO59" s="168"/>
      <c r="AP59" s="168"/>
      <c r="AQ59" s="168">
        <f t="shared" si="21"/>
        <v>-4000</v>
      </c>
      <c r="AS59" s="139"/>
      <c r="AT59" s="139"/>
      <c r="AU59" s="139"/>
      <c r="AV59" s="139"/>
      <c r="AW59" s="139"/>
      <c r="AX59" s="139"/>
      <c r="AY59" s="139"/>
      <c r="AZ59" s="139">
        <f t="shared" si="22"/>
        <v>0</v>
      </c>
    </row>
    <row r="60" spans="1:52" x14ac:dyDescent="0.2">
      <c r="A60" s="188">
        <v>4</v>
      </c>
      <c r="B60" s="140" t="s">
        <v>226</v>
      </c>
      <c r="C60" s="148" t="str">
        <f t="shared" si="14"/>
        <v>11</v>
      </c>
      <c r="D60" s="148" t="str">
        <f t="shared" si="15"/>
        <v>00</v>
      </c>
      <c r="E60" s="146" t="str">
        <f t="shared" si="16"/>
        <v>210</v>
      </c>
      <c r="F60" s="140" t="str">
        <f t="shared" si="17"/>
        <v>5100.11</v>
      </c>
      <c r="G60" s="140" t="s">
        <v>106</v>
      </c>
      <c r="H60" s="138">
        <f>IFERROR(VLOOKUP(B60,[5]Sheet1!$A$2:$I$101,2,FALSE),"0")</f>
        <v>11040</v>
      </c>
      <c r="I60" s="138">
        <f>IFERROR(VLOOKUP(B60,[5]Sheet1!$A$2:$I$101,4,FALSE),"0")</f>
        <v>11040</v>
      </c>
      <c r="J60" s="138"/>
      <c r="K60" s="138"/>
      <c r="L60" s="138"/>
      <c r="M60" s="138">
        <f>IFERROR(VLOOKUP(B60,[5]Sheet1!$A$2:$I$101,7,FALSE),"0")</f>
        <v>12565.13</v>
      </c>
      <c r="N60" s="138">
        <v>12565.13</v>
      </c>
      <c r="O60" s="138">
        <f t="shared" si="18"/>
        <v>1525.1299999999992</v>
      </c>
      <c r="Q60" s="172">
        <v>11535</v>
      </c>
      <c r="R60" s="172">
        <v>11535</v>
      </c>
      <c r="S60" s="172"/>
      <c r="T60" s="172"/>
      <c r="U60" s="172"/>
      <c r="V60" s="172">
        <v>11279.41</v>
      </c>
      <c r="W60" s="139">
        <v>11279.41</v>
      </c>
      <c r="X60" s="139">
        <f t="shared" si="19"/>
        <v>-255.59000000000015</v>
      </c>
      <c r="Z60" s="174">
        <v>9170</v>
      </c>
      <c r="AA60" s="174">
        <v>9170</v>
      </c>
      <c r="AB60" s="174"/>
      <c r="AC60" s="174"/>
      <c r="AD60" s="174"/>
      <c r="AE60" s="174">
        <v>12466.12</v>
      </c>
      <c r="AF60" s="170">
        <v>12466.12</v>
      </c>
      <c r="AG60" s="170">
        <f t="shared" si="20"/>
        <v>3296.1200000000008</v>
      </c>
      <c r="AI60" s="166">
        <v>9170</v>
      </c>
      <c r="AJ60" s="166">
        <v>9170</v>
      </c>
      <c r="AK60" s="168"/>
      <c r="AL60" s="168">
        <f>IFERROR(VLOOKUP(B60,[2]rptBudgetaryBudgetCrossOrganiza!$A$4524:$N$4623,13,FALSE),"0")</f>
        <v>2511.73</v>
      </c>
      <c r="AM60" s="168"/>
      <c r="AN60" s="168"/>
      <c r="AO60" s="168"/>
      <c r="AP60" s="168"/>
      <c r="AQ60" s="168">
        <f t="shared" si="21"/>
        <v>-9170</v>
      </c>
      <c r="AS60" s="139"/>
      <c r="AT60" s="139"/>
      <c r="AU60" s="139"/>
      <c r="AV60" s="139"/>
      <c r="AW60" s="139"/>
      <c r="AX60" s="139"/>
      <c r="AY60" s="139"/>
      <c r="AZ60" s="139">
        <f t="shared" si="22"/>
        <v>0</v>
      </c>
    </row>
    <row r="61" spans="1:52" x14ac:dyDescent="0.2">
      <c r="A61" s="188">
        <v>4</v>
      </c>
      <c r="B61" s="140" t="s">
        <v>229</v>
      </c>
      <c r="C61" s="148" t="str">
        <f t="shared" si="14"/>
        <v>11</v>
      </c>
      <c r="D61" s="148" t="str">
        <f t="shared" si="15"/>
        <v>00</v>
      </c>
      <c r="E61" s="146" t="str">
        <f t="shared" si="16"/>
        <v>210</v>
      </c>
      <c r="F61" s="140" t="str">
        <f t="shared" si="17"/>
        <v>5100.12</v>
      </c>
      <c r="G61" s="140" t="s">
        <v>107</v>
      </c>
      <c r="H61" s="138">
        <f>IFERROR(VLOOKUP(B61,[5]Sheet1!$A$2:$I$101,2,FALSE),"0")</f>
        <v>0</v>
      </c>
      <c r="I61" s="138">
        <f>IFERROR(VLOOKUP(B61,[5]Sheet1!$A$2:$I$101,4,FALSE),"0")</f>
        <v>0</v>
      </c>
      <c r="J61" s="138"/>
      <c r="K61" s="138"/>
      <c r="L61" s="138"/>
      <c r="M61" s="138">
        <f>IFERROR(VLOOKUP(B61,[5]Sheet1!$A$2:$I$101,7,FALSE),"0")</f>
        <v>0</v>
      </c>
      <c r="N61" s="138">
        <v>0</v>
      </c>
      <c r="O61" s="138">
        <f t="shared" si="18"/>
        <v>0</v>
      </c>
      <c r="Q61" s="172">
        <v>0</v>
      </c>
      <c r="R61" s="172">
        <v>0</v>
      </c>
      <c r="S61" s="172"/>
      <c r="T61" s="172"/>
      <c r="U61" s="172"/>
      <c r="V61" s="172">
        <v>0</v>
      </c>
      <c r="W61" s="139">
        <v>0</v>
      </c>
      <c r="X61" s="139">
        <f t="shared" si="19"/>
        <v>0</v>
      </c>
      <c r="Z61" s="174">
        <v>0</v>
      </c>
      <c r="AA61" s="174">
        <v>0</v>
      </c>
      <c r="AB61" s="174"/>
      <c r="AC61" s="174"/>
      <c r="AD61" s="174"/>
      <c r="AE61" s="174">
        <v>0</v>
      </c>
      <c r="AF61" s="170">
        <v>0</v>
      </c>
      <c r="AG61" s="170">
        <f t="shared" si="20"/>
        <v>0</v>
      </c>
      <c r="AI61" s="166">
        <v>0</v>
      </c>
      <c r="AJ61" s="166">
        <v>0</v>
      </c>
      <c r="AK61" s="168"/>
      <c r="AL61" s="168">
        <f>IFERROR(VLOOKUP(B61,[2]rptBudgetaryBudgetCrossOrganiza!$A$4524:$N$4623,13,FALSE),"0")</f>
        <v>0</v>
      </c>
      <c r="AM61" s="168"/>
      <c r="AN61" s="168"/>
      <c r="AO61" s="168"/>
      <c r="AP61" s="168"/>
      <c r="AQ61" s="168">
        <f t="shared" si="21"/>
        <v>0</v>
      </c>
      <c r="AS61" s="139"/>
      <c r="AT61" s="139"/>
      <c r="AU61" s="139"/>
      <c r="AV61" s="139"/>
      <c r="AW61" s="139"/>
      <c r="AX61" s="139"/>
      <c r="AY61" s="139"/>
      <c r="AZ61" s="139">
        <f t="shared" si="22"/>
        <v>0</v>
      </c>
    </row>
    <row r="62" spans="1:52" x14ac:dyDescent="0.2">
      <c r="A62" s="188">
        <v>4</v>
      </c>
      <c r="B62" s="140" t="s">
        <v>232</v>
      </c>
      <c r="C62" s="148" t="str">
        <f t="shared" si="14"/>
        <v>11</v>
      </c>
      <c r="D62" s="148" t="str">
        <f t="shared" si="15"/>
        <v>00</v>
      </c>
      <c r="E62" s="146" t="str">
        <f t="shared" si="16"/>
        <v>210</v>
      </c>
      <c r="F62" s="140" t="str">
        <f t="shared" si="17"/>
        <v>5100.13</v>
      </c>
      <c r="G62" s="140" t="s">
        <v>108</v>
      </c>
      <c r="H62" s="138">
        <f>IFERROR(VLOOKUP(B62,[5]Sheet1!$A$2:$I$101,2,FALSE),"0")</f>
        <v>0</v>
      </c>
      <c r="I62" s="138">
        <f>IFERROR(VLOOKUP(B62,[5]Sheet1!$A$2:$I$101,4,FALSE),"0")</f>
        <v>0</v>
      </c>
      <c r="J62" s="138"/>
      <c r="K62" s="138"/>
      <c r="L62" s="138"/>
      <c r="M62" s="138">
        <f>IFERROR(VLOOKUP(B62,[5]Sheet1!$A$2:$I$101,7,FALSE),"0")</f>
        <v>0</v>
      </c>
      <c r="N62" s="138">
        <v>0</v>
      </c>
      <c r="O62" s="138">
        <f t="shared" si="18"/>
        <v>0</v>
      </c>
      <c r="Q62" s="172">
        <v>0</v>
      </c>
      <c r="R62" s="172">
        <v>0</v>
      </c>
      <c r="S62" s="172"/>
      <c r="T62" s="172"/>
      <c r="U62" s="172"/>
      <c r="V62" s="172">
        <v>0</v>
      </c>
      <c r="W62" s="139">
        <v>0</v>
      </c>
      <c r="X62" s="139">
        <f t="shared" si="19"/>
        <v>0</v>
      </c>
      <c r="Z62" s="174">
        <v>0</v>
      </c>
      <c r="AA62" s="174">
        <v>0</v>
      </c>
      <c r="AB62" s="174"/>
      <c r="AC62" s="174"/>
      <c r="AD62" s="174"/>
      <c r="AE62" s="174">
        <v>0</v>
      </c>
      <c r="AF62" s="170">
        <v>0</v>
      </c>
      <c r="AG62" s="170">
        <f t="shared" si="20"/>
        <v>0</v>
      </c>
      <c r="AI62" s="166">
        <v>0</v>
      </c>
      <c r="AJ62" s="166">
        <v>0</v>
      </c>
      <c r="AK62" s="168"/>
      <c r="AL62" s="168">
        <f>IFERROR(VLOOKUP(B62,[2]rptBudgetaryBudgetCrossOrganiza!$A$4524:$N$4623,13,FALSE),"0")</f>
        <v>0</v>
      </c>
      <c r="AM62" s="168"/>
      <c r="AN62" s="168"/>
      <c r="AO62" s="168"/>
      <c r="AP62" s="168"/>
      <c r="AQ62" s="168">
        <f t="shared" si="21"/>
        <v>0</v>
      </c>
      <c r="AS62" s="139"/>
      <c r="AT62" s="139"/>
      <c r="AU62" s="139"/>
      <c r="AV62" s="139"/>
      <c r="AW62" s="139"/>
      <c r="AX62" s="139"/>
      <c r="AY62" s="139"/>
      <c r="AZ62" s="139">
        <f t="shared" si="22"/>
        <v>0</v>
      </c>
    </row>
    <row r="63" spans="1:52" x14ac:dyDescent="0.2">
      <c r="A63" s="188">
        <v>4</v>
      </c>
      <c r="B63" s="140" t="s">
        <v>235</v>
      </c>
      <c r="C63" s="148" t="str">
        <f t="shared" si="14"/>
        <v>11</v>
      </c>
      <c r="D63" s="148" t="str">
        <f t="shared" si="15"/>
        <v>00</v>
      </c>
      <c r="E63" s="146" t="str">
        <f t="shared" si="16"/>
        <v>210</v>
      </c>
      <c r="F63" s="140" t="str">
        <f t="shared" si="17"/>
        <v>5100.14</v>
      </c>
      <c r="G63" s="140" t="s">
        <v>109</v>
      </c>
      <c r="H63" s="138">
        <f>IFERROR(VLOOKUP(B63,[5]Sheet1!$A$2:$I$101,2,FALSE),"0")</f>
        <v>0</v>
      </c>
      <c r="I63" s="138">
        <f>IFERROR(VLOOKUP(B63,[5]Sheet1!$A$2:$I$101,4,FALSE),"0")</f>
        <v>0</v>
      </c>
      <c r="J63" s="138"/>
      <c r="K63" s="138"/>
      <c r="L63" s="138"/>
      <c r="M63" s="138">
        <f>IFERROR(VLOOKUP(B63,[5]Sheet1!$A$2:$I$101,7,FALSE),"0")</f>
        <v>0</v>
      </c>
      <c r="N63" s="138">
        <v>0</v>
      </c>
      <c r="O63" s="138">
        <f t="shared" si="18"/>
        <v>0</v>
      </c>
      <c r="Q63" s="172">
        <v>0</v>
      </c>
      <c r="R63" s="172">
        <v>0</v>
      </c>
      <c r="S63" s="172"/>
      <c r="T63" s="172"/>
      <c r="U63" s="172"/>
      <c r="V63" s="172">
        <v>0</v>
      </c>
      <c r="W63" s="139">
        <v>0</v>
      </c>
      <c r="X63" s="139">
        <f t="shared" si="19"/>
        <v>0</v>
      </c>
      <c r="Z63" s="174">
        <v>0</v>
      </c>
      <c r="AA63" s="174">
        <v>0</v>
      </c>
      <c r="AB63" s="174"/>
      <c r="AC63" s="174"/>
      <c r="AD63" s="174"/>
      <c r="AE63" s="174">
        <v>0</v>
      </c>
      <c r="AF63" s="170">
        <v>0</v>
      </c>
      <c r="AG63" s="170">
        <f t="shared" si="20"/>
        <v>0</v>
      </c>
      <c r="AI63" s="166">
        <v>0</v>
      </c>
      <c r="AJ63" s="166">
        <v>0</v>
      </c>
      <c r="AK63" s="168"/>
      <c r="AL63" s="168">
        <f>IFERROR(VLOOKUP(B63,[2]rptBudgetaryBudgetCrossOrganiza!$A$4524:$N$4623,13,FALSE),"0")</f>
        <v>0</v>
      </c>
      <c r="AM63" s="168"/>
      <c r="AN63" s="168"/>
      <c r="AO63" s="168"/>
      <c r="AP63" s="168"/>
      <c r="AQ63" s="168">
        <f t="shared" si="21"/>
        <v>0</v>
      </c>
      <c r="AS63" s="139"/>
      <c r="AT63" s="139"/>
      <c r="AU63" s="139"/>
      <c r="AV63" s="139"/>
      <c r="AW63" s="139"/>
      <c r="AX63" s="139"/>
      <c r="AY63" s="139"/>
      <c r="AZ63" s="139">
        <f t="shared" si="22"/>
        <v>0</v>
      </c>
    </row>
    <row r="64" spans="1:52" x14ac:dyDescent="0.2">
      <c r="A64" s="188">
        <v>4</v>
      </c>
      <c r="B64" s="140" t="s">
        <v>238</v>
      </c>
      <c r="C64" s="148" t="str">
        <f t="shared" si="14"/>
        <v>11</v>
      </c>
      <c r="D64" s="148" t="str">
        <f t="shared" si="15"/>
        <v>00</v>
      </c>
      <c r="E64" s="146" t="str">
        <f t="shared" si="16"/>
        <v>210</v>
      </c>
      <c r="F64" s="140" t="str">
        <f t="shared" si="17"/>
        <v>5100.15</v>
      </c>
      <c r="G64" s="140" t="s">
        <v>110</v>
      </c>
      <c r="H64" s="138">
        <f>IFERROR(VLOOKUP(B64,[5]Sheet1!$A$2:$I$101,2,FALSE),"0")</f>
        <v>4275</v>
      </c>
      <c r="I64" s="138">
        <f>IFERROR(VLOOKUP(B64,[5]Sheet1!$A$2:$I$101,4,FALSE),"0")</f>
        <v>4275</v>
      </c>
      <c r="J64" s="138"/>
      <c r="K64" s="138"/>
      <c r="L64" s="138"/>
      <c r="M64" s="138">
        <f>IFERROR(VLOOKUP(B64,[5]Sheet1!$A$2:$I$101,7,FALSE),"0")</f>
        <v>2937</v>
      </c>
      <c r="N64" s="138">
        <v>2937</v>
      </c>
      <c r="O64" s="138">
        <f t="shared" si="18"/>
        <v>-1338</v>
      </c>
      <c r="Q64" s="172">
        <v>2136</v>
      </c>
      <c r="R64" s="172">
        <v>2136</v>
      </c>
      <c r="S64" s="172"/>
      <c r="T64" s="172"/>
      <c r="U64" s="172"/>
      <c r="V64" s="172">
        <v>1968</v>
      </c>
      <c r="W64" s="139">
        <v>1968</v>
      </c>
      <c r="X64" s="139">
        <f t="shared" si="19"/>
        <v>-168</v>
      </c>
      <c r="Z64" s="174">
        <v>3205</v>
      </c>
      <c r="AA64" s="174">
        <v>3205</v>
      </c>
      <c r="AB64" s="174"/>
      <c r="AC64" s="174"/>
      <c r="AD64" s="174"/>
      <c r="AE64" s="174">
        <v>4539</v>
      </c>
      <c r="AF64" s="170">
        <v>4539</v>
      </c>
      <c r="AG64" s="170">
        <f t="shared" si="20"/>
        <v>1334</v>
      </c>
      <c r="AI64" s="166">
        <v>3205</v>
      </c>
      <c r="AJ64" s="166">
        <v>3205</v>
      </c>
      <c r="AK64" s="168"/>
      <c r="AL64" s="168">
        <f>IFERROR(VLOOKUP(B64,[2]rptBudgetaryBudgetCrossOrganiza!$A$4524:$N$4623,13,FALSE),"0")</f>
        <v>1157</v>
      </c>
      <c r="AM64" s="168"/>
      <c r="AN64" s="168"/>
      <c r="AO64" s="168"/>
      <c r="AP64" s="168"/>
      <c r="AQ64" s="168">
        <f t="shared" si="21"/>
        <v>-3205</v>
      </c>
      <c r="AS64" s="139"/>
      <c r="AT64" s="139"/>
      <c r="AU64" s="139"/>
      <c r="AV64" s="139"/>
      <c r="AW64" s="139"/>
      <c r="AX64" s="139"/>
      <c r="AY64" s="139"/>
      <c r="AZ64" s="139">
        <f t="shared" si="22"/>
        <v>0</v>
      </c>
    </row>
    <row r="65" spans="1:52" x14ac:dyDescent="0.2">
      <c r="A65" s="188">
        <v>6</v>
      </c>
      <c r="B65" s="140" t="s">
        <v>243</v>
      </c>
      <c r="C65" s="148" t="str">
        <f t="shared" si="14"/>
        <v>11</v>
      </c>
      <c r="D65" s="148" t="str">
        <f t="shared" si="15"/>
        <v>00</v>
      </c>
      <c r="E65" s="146" t="str">
        <f t="shared" si="16"/>
        <v>210</v>
      </c>
      <c r="F65" s="140" t="str">
        <f t="shared" si="17"/>
        <v>6200.02</v>
      </c>
      <c r="G65" s="140" t="s">
        <v>112</v>
      </c>
      <c r="H65" s="138">
        <f>IFERROR(VLOOKUP(B65,[5]Sheet1!$A$2:$I$101,2,FALSE),"0")</f>
        <v>0</v>
      </c>
      <c r="I65" s="138">
        <f>IFERROR(VLOOKUP(B65,[5]Sheet1!$A$2:$I$101,4,FALSE),"0")</f>
        <v>0</v>
      </c>
      <c r="J65" s="138"/>
      <c r="K65" s="138"/>
      <c r="L65" s="138"/>
      <c r="M65" s="138">
        <f>IFERROR(VLOOKUP(B65,[5]Sheet1!$A$2:$I$101,7,FALSE),"0")</f>
        <v>0</v>
      </c>
      <c r="N65" s="138">
        <v>0</v>
      </c>
      <c r="O65" s="138">
        <f t="shared" si="18"/>
        <v>0</v>
      </c>
      <c r="Q65" s="172">
        <v>0</v>
      </c>
      <c r="R65" s="172">
        <v>0</v>
      </c>
      <c r="S65" s="172"/>
      <c r="T65" s="172"/>
      <c r="U65" s="172"/>
      <c r="V65" s="172">
        <v>0</v>
      </c>
      <c r="W65" s="139">
        <v>0</v>
      </c>
      <c r="X65" s="139">
        <f t="shared" si="19"/>
        <v>0</v>
      </c>
      <c r="Z65" s="174">
        <v>0</v>
      </c>
      <c r="AA65" s="174">
        <v>0</v>
      </c>
      <c r="AB65" s="174"/>
      <c r="AC65" s="174"/>
      <c r="AD65" s="174"/>
      <c r="AE65" s="174">
        <v>0</v>
      </c>
      <c r="AF65" s="170">
        <v>0</v>
      </c>
      <c r="AG65" s="170">
        <f t="shared" si="20"/>
        <v>0</v>
      </c>
      <c r="AI65" s="166">
        <v>0</v>
      </c>
      <c r="AJ65" s="166">
        <v>0</v>
      </c>
      <c r="AK65" s="168"/>
      <c r="AL65" s="168">
        <f>IFERROR(VLOOKUP(B65,[2]rptBudgetaryBudgetCrossOrganiza!$A$4524:$N$4623,13,FALSE),"0")</f>
        <v>0</v>
      </c>
      <c r="AM65" s="168"/>
      <c r="AN65" s="168"/>
      <c r="AO65" s="168"/>
      <c r="AP65" s="168"/>
      <c r="AQ65" s="168">
        <f t="shared" si="21"/>
        <v>0</v>
      </c>
      <c r="AS65" s="139"/>
      <c r="AT65" s="139"/>
      <c r="AU65" s="139"/>
      <c r="AV65" s="139"/>
      <c r="AW65" s="139"/>
      <c r="AX65" s="139"/>
      <c r="AY65" s="139"/>
      <c r="AZ65" s="139">
        <f t="shared" si="22"/>
        <v>0</v>
      </c>
    </row>
    <row r="66" spans="1:52" x14ac:dyDescent="0.2">
      <c r="A66" s="188">
        <v>6</v>
      </c>
      <c r="B66" s="140" t="s">
        <v>247</v>
      </c>
      <c r="C66" s="148" t="str">
        <f t="shared" si="14"/>
        <v>11</v>
      </c>
      <c r="D66" s="148" t="str">
        <f t="shared" si="15"/>
        <v>00</v>
      </c>
      <c r="E66" s="146" t="str">
        <f t="shared" si="16"/>
        <v>210</v>
      </c>
      <c r="F66" s="140" t="str">
        <f t="shared" si="17"/>
        <v>6600.04</v>
      </c>
      <c r="G66" s="140" t="s">
        <v>113</v>
      </c>
      <c r="H66" s="138">
        <f>IFERROR(VLOOKUP(B66,[5]Sheet1!$A$2:$I$101,2,FALSE),"0")</f>
        <v>0</v>
      </c>
      <c r="I66" s="138">
        <f>IFERROR(VLOOKUP(B66,[5]Sheet1!$A$2:$I$101,4,FALSE),"0")</f>
        <v>0</v>
      </c>
      <c r="J66" s="138"/>
      <c r="K66" s="138"/>
      <c r="L66" s="138"/>
      <c r="M66" s="138">
        <f>IFERROR(VLOOKUP(B66,[5]Sheet1!$A$2:$I$101,7,FALSE),"0")</f>
        <v>0</v>
      </c>
      <c r="N66" s="138">
        <v>0</v>
      </c>
      <c r="O66" s="138">
        <f t="shared" si="18"/>
        <v>0</v>
      </c>
      <c r="Q66" s="172">
        <v>0</v>
      </c>
      <c r="R66" s="172">
        <v>0</v>
      </c>
      <c r="S66" s="172"/>
      <c r="T66" s="172"/>
      <c r="U66" s="172"/>
      <c r="V66" s="172">
        <v>0</v>
      </c>
      <c r="W66" s="139">
        <v>0</v>
      </c>
      <c r="X66" s="139">
        <f t="shared" si="19"/>
        <v>0</v>
      </c>
      <c r="Z66" s="174">
        <v>0</v>
      </c>
      <c r="AA66" s="174">
        <v>0</v>
      </c>
      <c r="AB66" s="174"/>
      <c r="AC66" s="174"/>
      <c r="AD66" s="174"/>
      <c r="AE66" s="174">
        <v>0</v>
      </c>
      <c r="AF66" s="170">
        <v>0</v>
      </c>
      <c r="AG66" s="170">
        <f t="shared" si="20"/>
        <v>0</v>
      </c>
      <c r="AI66" s="166">
        <v>0</v>
      </c>
      <c r="AJ66" s="166">
        <v>0</v>
      </c>
      <c r="AK66" s="168"/>
      <c r="AL66" s="168">
        <f>IFERROR(VLOOKUP(B66,[2]rptBudgetaryBudgetCrossOrganiza!$A$4524:$N$4623,13,FALSE),"0")</f>
        <v>0</v>
      </c>
      <c r="AM66" s="168"/>
      <c r="AN66" s="168"/>
      <c r="AO66" s="168"/>
      <c r="AP66" s="168"/>
      <c r="AQ66" s="168">
        <f t="shared" si="21"/>
        <v>0</v>
      </c>
      <c r="AS66" s="139"/>
      <c r="AT66" s="139"/>
      <c r="AU66" s="139"/>
      <c r="AV66" s="139"/>
      <c r="AW66" s="139"/>
      <c r="AX66" s="139"/>
      <c r="AY66" s="139"/>
      <c r="AZ66" s="139">
        <f t="shared" si="22"/>
        <v>0</v>
      </c>
    </row>
    <row r="67" spans="1:52" x14ac:dyDescent="0.2">
      <c r="A67" s="188">
        <v>6</v>
      </c>
      <c r="B67" s="140" t="s">
        <v>249</v>
      </c>
      <c r="C67" s="148" t="str">
        <f t="shared" ref="C67:C98" si="23">MID(B67,5,2)</f>
        <v>11</v>
      </c>
      <c r="D67" s="148" t="str">
        <f t="shared" ref="D67:D102" si="24">MID(B67,8,2)</f>
        <v>00</v>
      </c>
      <c r="E67" s="146" t="str">
        <f t="shared" ref="E67:E102" si="25">MID(B67,11,3)</f>
        <v>210</v>
      </c>
      <c r="F67" s="140" t="str">
        <f t="shared" ref="F67:F102" si="26">RIGHT(B67,7)</f>
        <v>6600.07</v>
      </c>
      <c r="G67" s="140" t="s">
        <v>114</v>
      </c>
      <c r="H67" s="138">
        <f>IFERROR(VLOOKUP(B67,[5]Sheet1!$A$2:$I$101,2,FALSE),"0")</f>
        <v>0</v>
      </c>
      <c r="I67" s="138">
        <f>IFERROR(VLOOKUP(B67,[5]Sheet1!$A$2:$I$101,4,FALSE),"0")</f>
        <v>0</v>
      </c>
      <c r="J67" s="138"/>
      <c r="K67" s="138"/>
      <c r="L67" s="138"/>
      <c r="M67" s="138">
        <f>IFERROR(VLOOKUP(B67,[5]Sheet1!$A$2:$I$101,7,FALSE),"0")</f>
        <v>0</v>
      </c>
      <c r="N67" s="138">
        <v>0</v>
      </c>
      <c r="O67" s="138">
        <f t="shared" si="18"/>
        <v>0</v>
      </c>
      <c r="Q67" s="172">
        <v>0</v>
      </c>
      <c r="R67" s="172">
        <v>0</v>
      </c>
      <c r="S67" s="172"/>
      <c r="T67" s="172"/>
      <c r="U67" s="172"/>
      <c r="V67" s="172">
        <v>0</v>
      </c>
      <c r="W67" s="139">
        <v>0</v>
      </c>
      <c r="X67" s="139">
        <f t="shared" si="19"/>
        <v>0</v>
      </c>
      <c r="Z67" s="174">
        <v>0</v>
      </c>
      <c r="AA67" s="174">
        <v>0</v>
      </c>
      <c r="AB67" s="174"/>
      <c r="AC67" s="174"/>
      <c r="AD67" s="174"/>
      <c r="AE67" s="174">
        <v>0</v>
      </c>
      <c r="AF67" s="170">
        <v>0</v>
      </c>
      <c r="AG67" s="170">
        <f t="shared" si="20"/>
        <v>0</v>
      </c>
      <c r="AI67" s="166">
        <v>0</v>
      </c>
      <c r="AJ67" s="166">
        <v>0</v>
      </c>
      <c r="AK67" s="168"/>
      <c r="AL67" s="168">
        <f>IFERROR(VLOOKUP(B67,[2]rptBudgetaryBudgetCrossOrganiza!$A$4524:$N$4623,13,FALSE),"0")</f>
        <v>0</v>
      </c>
      <c r="AM67" s="168"/>
      <c r="AN67" s="168"/>
      <c r="AO67" s="168"/>
      <c r="AP67" s="168"/>
      <c r="AQ67" s="168">
        <f t="shared" si="21"/>
        <v>0</v>
      </c>
      <c r="AS67" s="139"/>
      <c r="AT67" s="139"/>
      <c r="AU67" s="139"/>
      <c r="AV67" s="139"/>
      <c r="AW67" s="139"/>
      <c r="AX67" s="139"/>
      <c r="AY67" s="139"/>
      <c r="AZ67" s="139">
        <f t="shared" si="22"/>
        <v>0</v>
      </c>
    </row>
    <row r="68" spans="1:52" x14ac:dyDescent="0.2">
      <c r="A68" s="188">
        <v>6</v>
      </c>
      <c r="B68" s="140" t="s">
        <v>252</v>
      </c>
      <c r="C68" s="148" t="str">
        <f t="shared" si="23"/>
        <v>11</v>
      </c>
      <c r="D68" s="148" t="str">
        <f t="shared" si="24"/>
        <v>00</v>
      </c>
      <c r="E68" s="146" t="str">
        <f t="shared" si="25"/>
        <v>210</v>
      </c>
      <c r="F68" s="140" t="str">
        <f t="shared" si="26"/>
        <v>6600.26</v>
      </c>
      <c r="G68" s="140" t="s">
        <v>134</v>
      </c>
      <c r="H68" s="138">
        <f>IFERROR(VLOOKUP(B68,[5]Sheet1!$A$2:$I$101,2,FALSE),"0")</f>
        <v>0</v>
      </c>
      <c r="I68" s="138">
        <f>IFERROR(VLOOKUP(B68,[5]Sheet1!$A$2:$I$101,4,FALSE),"0")</f>
        <v>0</v>
      </c>
      <c r="J68" s="138"/>
      <c r="K68" s="138"/>
      <c r="L68" s="138"/>
      <c r="M68" s="138">
        <f>IFERROR(VLOOKUP(B68,[5]Sheet1!$A$2:$I$101,7,FALSE),"0")</f>
        <v>0</v>
      </c>
      <c r="N68" s="138">
        <v>0</v>
      </c>
      <c r="O68" s="138">
        <f t="shared" si="18"/>
        <v>0</v>
      </c>
      <c r="Q68" s="172">
        <v>0</v>
      </c>
      <c r="R68" s="172">
        <v>0</v>
      </c>
      <c r="S68" s="172"/>
      <c r="T68" s="172"/>
      <c r="U68" s="172"/>
      <c r="V68" s="172">
        <v>0</v>
      </c>
      <c r="W68" s="139">
        <v>0</v>
      </c>
      <c r="X68" s="139">
        <f t="shared" si="19"/>
        <v>0</v>
      </c>
      <c r="Z68" s="174">
        <v>0</v>
      </c>
      <c r="AA68" s="174">
        <v>0</v>
      </c>
      <c r="AB68" s="174"/>
      <c r="AC68" s="174"/>
      <c r="AD68" s="174"/>
      <c r="AE68" s="174">
        <v>0</v>
      </c>
      <c r="AF68" s="170">
        <v>0</v>
      </c>
      <c r="AG68" s="170">
        <f t="shared" si="20"/>
        <v>0</v>
      </c>
      <c r="AI68" s="166">
        <v>0</v>
      </c>
      <c r="AJ68" s="166">
        <v>0</v>
      </c>
      <c r="AK68" s="168"/>
      <c r="AL68" s="168">
        <f>IFERROR(VLOOKUP(B68,[2]rptBudgetaryBudgetCrossOrganiza!$A$4524:$N$4623,13,FALSE),"0")</f>
        <v>0</v>
      </c>
      <c r="AM68" s="168"/>
      <c r="AN68" s="168"/>
      <c r="AO68" s="168"/>
      <c r="AP68" s="168"/>
      <c r="AQ68" s="168">
        <f t="shared" si="21"/>
        <v>0</v>
      </c>
      <c r="AS68" s="139"/>
      <c r="AT68" s="139"/>
      <c r="AU68" s="139"/>
      <c r="AV68" s="139"/>
      <c r="AW68" s="139"/>
      <c r="AX68" s="139"/>
      <c r="AY68" s="139"/>
      <c r="AZ68" s="139">
        <f t="shared" si="22"/>
        <v>0</v>
      </c>
    </row>
    <row r="69" spans="1:52" x14ac:dyDescent="0.2">
      <c r="A69" s="188">
        <v>13</v>
      </c>
      <c r="B69" s="140" t="s">
        <v>165</v>
      </c>
      <c r="C69" s="148" t="str">
        <f t="shared" si="23"/>
        <v>13</v>
      </c>
      <c r="D69" s="148" t="str">
        <f t="shared" si="24"/>
        <v>00</v>
      </c>
      <c r="E69" s="146" t="str">
        <f t="shared" si="25"/>
        <v>290</v>
      </c>
      <c r="F69" s="140" t="str">
        <f t="shared" si="26"/>
        <v>5000.01</v>
      </c>
      <c r="G69" s="140" t="s">
        <v>84</v>
      </c>
      <c r="H69" s="138">
        <f>IFERROR(VLOOKUP(B69,[5]Sheet1!$A$2:$I$101,2,FALSE),"0")</f>
        <v>1661690</v>
      </c>
      <c r="I69" s="138">
        <f>IFERROR(VLOOKUP(B69,[5]Sheet1!$A$2:$I$101,4,FALSE),"0")</f>
        <v>1661690</v>
      </c>
      <c r="J69" s="138"/>
      <c r="K69" s="138"/>
      <c r="L69" s="138"/>
      <c r="M69" s="138">
        <f>IFERROR(VLOOKUP(B69,[5]Sheet1!$A$2:$I$101,7,FALSE),"0")</f>
        <v>1484196.74</v>
      </c>
      <c r="N69" s="138">
        <v>1484196.74</v>
      </c>
      <c r="O69" s="138">
        <f t="shared" si="18"/>
        <v>-177493.26</v>
      </c>
      <c r="Q69" s="172">
        <v>1659368</v>
      </c>
      <c r="R69" s="172">
        <v>1659368</v>
      </c>
      <c r="S69" s="172"/>
      <c r="T69" s="172"/>
      <c r="U69" s="172"/>
      <c r="V69" s="172">
        <v>1566669.73</v>
      </c>
      <c r="W69" s="139">
        <v>1566669.73</v>
      </c>
      <c r="X69" s="139">
        <f t="shared" si="19"/>
        <v>-92698.270000000019</v>
      </c>
      <c r="Z69" s="174">
        <v>1830370</v>
      </c>
      <c r="AA69" s="174">
        <v>1983020</v>
      </c>
      <c r="AB69" s="174"/>
      <c r="AC69" s="174"/>
      <c r="AD69" s="174"/>
      <c r="AE69" s="174">
        <v>2221632.31</v>
      </c>
      <c r="AF69" s="170">
        <v>2221632.31</v>
      </c>
      <c r="AG69" s="170">
        <f t="shared" si="20"/>
        <v>238612.31000000006</v>
      </c>
      <c r="AI69" s="166">
        <v>1885281</v>
      </c>
      <c r="AJ69" s="166">
        <v>1885281</v>
      </c>
      <c r="AK69" s="168"/>
      <c r="AL69" s="168">
        <f>IFERROR(VLOOKUP(B69,[2]rptBudgetaryBudgetCrossOrganiza!$A$4524:$N$4623,13,FALSE),"0")</f>
        <v>481861.48</v>
      </c>
      <c r="AM69" s="168"/>
      <c r="AN69" s="168"/>
      <c r="AO69" s="168"/>
      <c r="AP69" s="168"/>
      <c r="AQ69" s="168">
        <f t="shared" si="21"/>
        <v>-1885281</v>
      </c>
      <c r="AS69" s="139"/>
      <c r="AT69" s="139"/>
      <c r="AU69" s="139"/>
      <c r="AV69" s="139"/>
      <c r="AW69" s="139"/>
      <c r="AX69" s="139"/>
      <c r="AY69" s="139"/>
      <c r="AZ69" s="139">
        <f t="shared" si="22"/>
        <v>0</v>
      </c>
    </row>
    <row r="70" spans="1:52" x14ac:dyDescent="0.2">
      <c r="A70" s="188">
        <v>13</v>
      </c>
      <c r="B70" s="140" t="s">
        <v>167</v>
      </c>
      <c r="C70" s="148" t="str">
        <f t="shared" si="23"/>
        <v>13</v>
      </c>
      <c r="D70" s="148" t="str">
        <f t="shared" si="24"/>
        <v>00</v>
      </c>
      <c r="E70" s="146" t="str">
        <f t="shared" si="25"/>
        <v>290</v>
      </c>
      <c r="F70" s="140" t="str">
        <f t="shared" si="26"/>
        <v>5000.02</v>
      </c>
      <c r="G70" s="140" t="s">
        <v>85</v>
      </c>
      <c r="H70" s="138">
        <f>IFERROR(VLOOKUP(B70,[5]Sheet1!$A$2:$I$101,2,FALSE),"0")</f>
        <v>0</v>
      </c>
      <c r="I70" s="138">
        <f>IFERROR(VLOOKUP(B70,[5]Sheet1!$A$2:$I$101,4,FALSE),"0")</f>
        <v>0</v>
      </c>
      <c r="J70" s="138"/>
      <c r="K70" s="138"/>
      <c r="L70" s="138"/>
      <c r="M70" s="138">
        <f>IFERROR(VLOOKUP(B70,[5]Sheet1!$A$2:$I$101,7,FALSE),"0")</f>
        <v>0</v>
      </c>
      <c r="N70" s="138">
        <v>0</v>
      </c>
      <c r="O70" s="138">
        <f t="shared" si="18"/>
        <v>0</v>
      </c>
      <c r="Q70" s="172">
        <v>0</v>
      </c>
      <c r="R70" s="172">
        <v>0</v>
      </c>
      <c r="S70" s="172"/>
      <c r="T70" s="172"/>
      <c r="U70" s="172"/>
      <c r="V70" s="172">
        <v>0</v>
      </c>
      <c r="W70" s="139">
        <v>0</v>
      </c>
      <c r="X70" s="139">
        <f t="shared" si="19"/>
        <v>0</v>
      </c>
      <c r="Z70" s="174">
        <v>0</v>
      </c>
      <c r="AA70" s="174">
        <v>0</v>
      </c>
      <c r="AB70" s="174"/>
      <c r="AC70" s="174"/>
      <c r="AD70" s="174"/>
      <c r="AE70" s="174">
        <v>0</v>
      </c>
      <c r="AF70" s="170">
        <v>0</v>
      </c>
      <c r="AG70" s="170">
        <f t="shared" si="20"/>
        <v>0</v>
      </c>
      <c r="AI70" s="166">
        <v>0</v>
      </c>
      <c r="AJ70" s="166">
        <v>0</v>
      </c>
      <c r="AK70" s="168"/>
      <c r="AL70" s="168">
        <f>IFERROR(VLOOKUP(B70,[2]rptBudgetaryBudgetCrossOrganiza!$A$4524:$N$4623,13,FALSE),"0")</f>
        <v>0</v>
      </c>
      <c r="AM70" s="168"/>
      <c r="AN70" s="168"/>
      <c r="AO70" s="168"/>
      <c r="AP70" s="168"/>
      <c r="AQ70" s="168">
        <f t="shared" si="21"/>
        <v>0</v>
      </c>
      <c r="AS70" s="139"/>
      <c r="AT70" s="139"/>
      <c r="AU70" s="139"/>
      <c r="AV70" s="139"/>
      <c r="AW70" s="139"/>
      <c r="AX70" s="139"/>
      <c r="AY70" s="139"/>
      <c r="AZ70" s="139">
        <f t="shared" si="22"/>
        <v>0</v>
      </c>
    </row>
    <row r="71" spans="1:52" x14ac:dyDescent="0.2">
      <c r="A71" s="188">
        <v>13</v>
      </c>
      <c r="B71" s="140" t="s">
        <v>170</v>
      </c>
      <c r="C71" s="148" t="str">
        <f t="shared" si="23"/>
        <v>13</v>
      </c>
      <c r="D71" s="148" t="str">
        <f t="shared" si="24"/>
        <v>00</v>
      </c>
      <c r="E71" s="146" t="str">
        <f t="shared" si="25"/>
        <v>290</v>
      </c>
      <c r="F71" s="140" t="str">
        <f t="shared" si="26"/>
        <v>5000.03</v>
      </c>
      <c r="G71" s="140" t="s">
        <v>86</v>
      </c>
      <c r="H71" s="138">
        <f>IFERROR(VLOOKUP(B71,[5]Sheet1!$A$2:$I$101,2,FALSE),"0")</f>
        <v>225000</v>
      </c>
      <c r="I71" s="138">
        <f>IFERROR(VLOOKUP(B71,[5]Sheet1!$A$2:$I$101,4,FALSE),"0")</f>
        <v>225000</v>
      </c>
      <c r="J71" s="138"/>
      <c r="K71" s="138"/>
      <c r="L71" s="138"/>
      <c r="M71" s="138">
        <f>IFERROR(VLOOKUP(B71,[5]Sheet1!$A$2:$I$101,7,FALSE),"0")</f>
        <v>220406.33</v>
      </c>
      <c r="N71" s="138">
        <v>220406.33</v>
      </c>
      <c r="O71" s="138">
        <f t="shared" si="18"/>
        <v>-4593.6700000000128</v>
      </c>
      <c r="Q71" s="172">
        <v>225000</v>
      </c>
      <c r="R71" s="172">
        <v>225000</v>
      </c>
      <c r="S71" s="172"/>
      <c r="T71" s="172"/>
      <c r="U71" s="172"/>
      <c r="V71" s="172">
        <v>203460.17</v>
      </c>
      <c r="W71" s="139">
        <v>203460.17</v>
      </c>
      <c r="X71" s="139">
        <f t="shared" si="19"/>
        <v>-21539.829999999987</v>
      </c>
      <c r="Z71" s="174">
        <v>263000</v>
      </c>
      <c r="AA71" s="174">
        <v>263000</v>
      </c>
      <c r="AB71" s="174"/>
      <c r="AC71" s="174"/>
      <c r="AD71" s="174"/>
      <c r="AE71" s="174">
        <v>389464.85</v>
      </c>
      <c r="AF71" s="170">
        <v>389464.85</v>
      </c>
      <c r="AG71" s="170">
        <f t="shared" si="20"/>
        <v>126464.84999999998</v>
      </c>
      <c r="AI71" s="166">
        <v>270890</v>
      </c>
      <c r="AJ71" s="166">
        <v>270890</v>
      </c>
      <c r="AK71" s="168"/>
      <c r="AL71" s="168">
        <f>IFERROR(VLOOKUP(B71,[2]rptBudgetaryBudgetCrossOrganiza!$A$4524:$N$4623,13,FALSE),"0")</f>
        <v>147274.54</v>
      </c>
      <c r="AM71" s="168"/>
      <c r="AN71" s="168"/>
      <c r="AO71" s="168"/>
      <c r="AP71" s="168"/>
      <c r="AQ71" s="168">
        <f t="shared" si="21"/>
        <v>-270890</v>
      </c>
      <c r="AS71" s="139"/>
      <c r="AT71" s="139"/>
      <c r="AU71" s="139"/>
      <c r="AV71" s="139"/>
      <c r="AW71" s="139"/>
      <c r="AX71" s="139"/>
      <c r="AY71" s="139"/>
      <c r="AZ71" s="139">
        <f t="shared" si="22"/>
        <v>0</v>
      </c>
    </row>
    <row r="72" spans="1:52" x14ac:dyDescent="0.2">
      <c r="A72" s="188">
        <v>13</v>
      </c>
      <c r="B72" s="140" t="s">
        <v>173</v>
      </c>
      <c r="C72" s="148" t="str">
        <f t="shared" si="23"/>
        <v>13</v>
      </c>
      <c r="D72" s="148" t="str">
        <f t="shared" si="24"/>
        <v>00</v>
      </c>
      <c r="E72" s="146" t="str">
        <f t="shared" si="25"/>
        <v>290</v>
      </c>
      <c r="F72" s="140" t="str">
        <f t="shared" si="26"/>
        <v>5000.04</v>
      </c>
      <c r="G72" s="140" t="s">
        <v>87</v>
      </c>
      <c r="H72" s="138">
        <f>IFERROR(VLOOKUP(B72,[5]Sheet1!$A$2:$I$101,2,FALSE),"0")</f>
        <v>156130</v>
      </c>
      <c r="I72" s="138">
        <f>IFERROR(VLOOKUP(B72,[5]Sheet1!$A$2:$I$101,4,FALSE),"0")</f>
        <v>156130</v>
      </c>
      <c r="J72" s="138"/>
      <c r="K72" s="138"/>
      <c r="L72" s="138"/>
      <c r="M72" s="138">
        <f>IFERROR(VLOOKUP(B72,[5]Sheet1!$A$2:$I$101,7,FALSE),"0")</f>
        <v>137134.81</v>
      </c>
      <c r="N72" s="138">
        <v>137134.81</v>
      </c>
      <c r="O72" s="138">
        <f t="shared" si="18"/>
        <v>-18995.190000000002</v>
      </c>
      <c r="Q72" s="172">
        <v>150249</v>
      </c>
      <c r="R72" s="172">
        <v>150249</v>
      </c>
      <c r="S72" s="172"/>
      <c r="T72" s="172"/>
      <c r="U72" s="172"/>
      <c r="V72" s="172">
        <v>143914.42000000001</v>
      </c>
      <c r="W72" s="139">
        <v>143914.42000000001</v>
      </c>
      <c r="X72" s="139">
        <f t="shared" si="19"/>
        <v>-6334.5799999999872</v>
      </c>
      <c r="Z72" s="174">
        <v>166710</v>
      </c>
      <c r="AA72" s="174">
        <v>166710</v>
      </c>
      <c r="AB72" s="174"/>
      <c r="AC72" s="174"/>
      <c r="AD72" s="174"/>
      <c r="AE72" s="174">
        <v>195126.49</v>
      </c>
      <c r="AF72" s="170">
        <v>195126.49</v>
      </c>
      <c r="AG72" s="170">
        <f t="shared" si="20"/>
        <v>28416.489999999991</v>
      </c>
      <c r="AI72" s="166">
        <v>166710</v>
      </c>
      <c r="AJ72" s="166">
        <v>166710</v>
      </c>
      <c r="AK72" s="168"/>
      <c r="AL72" s="168">
        <f>IFERROR(VLOOKUP(B72,[2]rptBudgetaryBudgetCrossOrganiza!$A$4524:$N$4623,13,FALSE),"0")</f>
        <v>41637.440000000002</v>
      </c>
      <c r="AM72" s="168"/>
      <c r="AN72" s="168"/>
      <c r="AO72" s="168"/>
      <c r="AP72" s="168"/>
      <c r="AQ72" s="168">
        <f t="shared" si="21"/>
        <v>-166710</v>
      </c>
      <c r="AS72" s="139"/>
      <c r="AT72" s="139"/>
      <c r="AU72" s="139"/>
      <c r="AV72" s="139"/>
      <c r="AW72" s="139"/>
      <c r="AX72" s="139"/>
      <c r="AY72" s="139"/>
      <c r="AZ72" s="139">
        <f t="shared" si="22"/>
        <v>0</v>
      </c>
    </row>
    <row r="73" spans="1:52" x14ac:dyDescent="0.2">
      <c r="A73" s="188">
        <v>13</v>
      </c>
      <c r="B73" s="140" t="s">
        <v>176</v>
      </c>
      <c r="C73" s="148" t="str">
        <f t="shared" si="23"/>
        <v>13</v>
      </c>
      <c r="D73" s="148" t="str">
        <f t="shared" si="24"/>
        <v>00</v>
      </c>
      <c r="E73" s="146" t="str">
        <f t="shared" si="25"/>
        <v>290</v>
      </c>
      <c r="F73" s="140" t="str">
        <f t="shared" si="26"/>
        <v>5000.06</v>
      </c>
      <c r="G73" s="140" t="s">
        <v>88</v>
      </c>
      <c r="H73" s="138">
        <f>IFERROR(VLOOKUP(B73,[5]Sheet1!$A$2:$I$101,2,FALSE),"0")</f>
        <v>12000</v>
      </c>
      <c r="I73" s="138">
        <f>IFERROR(VLOOKUP(B73,[5]Sheet1!$A$2:$I$101,4,FALSE),"0")</f>
        <v>12000</v>
      </c>
      <c r="J73" s="138"/>
      <c r="K73" s="138"/>
      <c r="L73" s="138"/>
      <c r="M73" s="138">
        <f>IFERROR(VLOOKUP(B73,[5]Sheet1!$A$2:$I$101,7,FALSE),"0")</f>
        <v>2032.96</v>
      </c>
      <c r="N73" s="138">
        <v>2032.96</v>
      </c>
      <c r="O73" s="138">
        <f t="shared" si="18"/>
        <v>-9967.0400000000009</v>
      </c>
      <c r="Q73" s="172">
        <v>6000</v>
      </c>
      <c r="R73" s="172">
        <v>6000</v>
      </c>
      <c r="S73" s="172"/>
      <c r="T73" s="172"/>
      <c r="U73" s="172"/>
      <c r="V73" s="172">
        <v>1056.3800000000001</v>
      </c>
      <c r="W73" s="139">
        <v>1056.3800000000001</v>
      </c>
      <c r="X73" s="139">
        <f t="shared" si="19"/>
        <v>-4943.62</v>
      </c>
      <c r="Z73" s="174">
        <v>6000</v>
      </c>
      <c r="AA73" s="174">
        <v>6000</v>
      </c>
      <c r="AB73" s="174"/>
      <c r="AC73" s="174"/>
      <c r="AD73" s="174"/>
      <c r="AE73" s="174">
        <v>5107.6000000000004</v>
      </c>
      <c r="AF73" s="170">
        <v>5107.6000000000004</v>
      </c>
      <c r="AG73" s="170">
        <f t="shared" si="20"/>
        <v>-892.39999999999964</v>
      </c>
      <c r="AI73" s="166">
        <v>6000</v>
      </c>
      <c r="AJ73" s="166">
        <v>6000</v>
      </c>
      <c r="AK73" s="168"/>
      <c r="AL73" s="168">
        <f>IFERROR(VLOOKUP(B73,[2]rptBudgetaryBudgetCrossOrganiza!$A$4524:$N$4623,13,FALSE),"0")</f>
        <v>672.06</v>
      </c>
      <c r="AM73" s="168"/>
      <c r="AN73" s="168"/>
      <c r="AO73" s="168"/>
      <c r="AP73" s="168"/>
      <c r="AQ73" s="168">
        <f t="shared" si="21"/>
        <v>-6000</v>
      </c>
      <c r="AS73" s="139"/>
      <c r="AT73" s="139"/>
      <c r="AU73" s="139"/>
      <c r="AV73" s="139"/>
      <c r="AW73" s="139"/>
      <c r="AX73" s="139"/>
      <c r="AY73" s="139"/>
      <c r="AZ73" s="139">
        <f t="shared" si="22"/>
        <v>0</v>
      </c>
    </row>
    <row r="74" spans="1:52" x14ac:dyDescent="0.2">
      <c r="A74" s="188">
        <v>13</v>
      </c>
      <c r="B74" s="140" t="s">
        <v>177</v>
      </c>
      <c r="C74" s="148" t="str">
        <f t="shared" si="23"/>
        <v>13</v>
      </c>
      <c r="D74" s="148" t="str">
        <f t="shared" si="24"/>
        <v>00</v>
      </c>
      <c r="E74" s="146" t="str">
        <f t="shared" si="25"/>
        <v>290</v>
      </c>
      <c r="F74" s="140" t="str">
        <f t="shared" si="26"/>
        <v>5000.07</v>
      </c>
      <c r="G74" s="140" t="s">
        <v>89</v>
      </c>
      <c r="H74" s="138">
        <f>IFERROR(VLOOKUP(B74,[5]Sheet1!$A$2:$I$101,2,FALSE),"0")</f>
        <v>0</v>
      </c>
      <c r="I74" s="138">
        <f>IFERROR(VLOOKUP(B74,[5]Sheet1!$A$2:$I$101,4,FALSE),"0")</f>
        <v>0</v>
      </c>
      <c r="J74" s="138"/>
      <c r="K74" s="138"/>
      <c r="L74" s="138"/>
      <c r="M74" s="138">
        <f>IFERROR(VLOOKUP(B74,[5]Sheet1!$A$2:$I$101,7,FALSE),"0")</f>
        <v>3359.41</v>
      </c>
      <c r="N74" s="138">
        <v>3359.41</v>
      </c>
      <c r="O74" s="138">
        <f t="shared" ref="O74:O102" si="27">N74-I74</f>
        <v>3359.41</v>
      </c>
      <c r="Q74" s="172">
        <v>0</v>
      </c>
      <c r="R74" s="172">
        <v>0</v>
      </c>
      <c r="S74" s="172"/>
      <c r="T74" s="172"/>
      <c r="U74" s="172"/>
      <c r="V74" s="172">
        <v>0</v>
      </c>
      <c r="W74" s="139">
        <v>0</v>
      </c>
      <c r="X74" s="139">
        <f t="shared" ref="X74:X102" si="28">W74-R74</f>
        <v>0</v>
      </c>
      <c r="Z74" s="174">
        <v>0</v>
      </c>
      <c r="AA74" s="174">
        <v>0</v>
      </c>
      <c r="AB74" s="174"/>
      <c r="AC74" s="174"/>
      <c r="AD74" s="174"/>
      <c r="AE74" s="174">
        <v>0</v>
      </c>
      <c r="AF74" s="170">
        <v>0</v>
      </c>
      <c r="AG74" s="170">
        <f t="shared" ref="AG74:AG102" si="29">AF74-AA74</f>
        <v>0</v>
      </c>
      <c r="AI74" s="166">
        <v>0</v>
      </c>
      <c r="AJ74" s="166">
        <v>0</v>
      </c>
      <c r="AK74" s="168"/>
      <c r="AL74" s="168">
        <f>IFERROR(VLOOKUP(B74,[2]rptBudgetaryBudgetCrossOrganiza!$A$4524:$N$4623,13,FALSE),"0")</f>
        <v>0</v>
      </c>
      <c r="AM74" s="168"/>
      <c r="AN74" s="168"/>
      <c r="AO74" s="168"/>
      <c r="AP74" s="168"/>
      <c r="AQ74" s="168">
        <f t="shared" ref="AQ74:AQ102" si="30">AP74-AJ74</f>
        <v>0</v>
      </c>
      <c r="AS74" s="139"/>
      <c r="AT74" s="139"/>
      <c r="AU74" s="139"/>
      <c r="AV74" s="139"/>
      <c r="AW74" s="139"/>
      <c r="AX74" s="139"/>
      <c r="AY74" s="139"/>
      <c r="AZ74" s="139">
        <f t="shared" ref="AZ74:AZ102" si="31">AY74-AT74</f>
        <v>0</v>
      </c>
    </row>
    <row r="75" spans="1:52" x14ac:dyDescent="0.2">
      <c r="A75" s="188">
        <v>13</v>
      </c>
      <c r="B75" s="140" t="s">
        <v>180</v>
      </c>
      <c r="C75" s="148" t="str">
        <f t="shared" si="23"/>
        <v>13</v>
      </c>
      <c r="D75" s="148" t="str">
        <f t="shared" si="24"/>
        <v>00</v>
      </c>
      <c r="E75" s="146" t="str">
        <f t="shared" si="25"/>
        <v>290</v>
      </c>
      <c r="F75" s="140" t="str">
        <f t="shared" si="26"/>
        <v>5000.08</v>
      </c>
      <c r="G75" s="140" t="s">
        <v>90</v>
      </c>
      <c r="H75" s="138">
        <f>IFERROR(VLOOKUP(B75,[5]Sheet1!$A$2:$I$101,2,FALSE),"0")</f>
        <v>25990</v>
      </c>
      <c r="I75" s="138">
        <f>IFERROR(VLOOKUP(B75,[5]Sheet1!$A$2:$I$101,4,FALSE),"0")</f>
        <v>25990</v>
      </c>
      <c r="J75" s="138"/>
      <c r="K75" s="138"/>
      <c r="L75" s="138"/>
      <c r="M75" s="138">
        <f>IFERROR(VLOOKUP(B75,[5]Sheet1!$A$2:$I$101,7,FALSE),"0")</f>
        <v>20233.7</v>
      </c>
      <c r="N75" s="138">
        <v>20233.7</v>
      </c>
      <c r="O75" s="138">
        <f t="shared" si="27"/>
        <v>-5756.2999999999993</v>
      </c>
      <c r="Q75" s="172">
        <v>21115</v>
      </c>
      <c r="R75" s="172">
        <v>21115</v>
      </c>
      <c r="S75" s="172"/>
      <c r="T75" s="172"/>
      <c r="U75" s="172"/>
      <c r="V75" s="172">
        <v>16908.419999999998</v>
      </c>
      <c r="W75" s="139">
        <v>16908.419999999998</v>
      </c>
      <c r="X75" s="139">
        <f t="shared" si="28"/>
        <v>-4206.5800000000017</v>
      </c>
      <c r="Z75" s="174">
        <v>18180</v>
      </c>
      <c r="AA75" s="174">
        <v>18180</v>
      </c>
      <c r="AB75" s="174"/>
      <c r="AC75" s="174"/>
      <c r="AD75" s="174"/>
      <c r="AE75" s="174">
        <v>17274.78</v>
      </c>
      <c r="AF75" s="170">
        <v>17274.78</v>
      </c>
      <c r="AG75" s="170">
        <f t="shared" si="29"/>
        <v>-905.22000000000116</v>
      </c>
      <c r="AI75" s="166">
        <v>18726</v>
      </c>
      <c r="AJ75" s="166">
        <v>18726</v>
      </c>
      <c r="AK75" s="168"/>
      <c r="AL75" s="168">
        <f>IFERROR(VLOOKUP(B75,[2]rptBudgetaryBudgetCrossOrganiza!$A$4524:$N$4623,13,FALSE),"0")</f>
        <v>7241.6</v>
      </c>
      <c r="AM75" s="168"/>
      <c r="AN75" s="168"/>
      <c r="AO75" s="168"/>
      <c r="AP75" s="168"/>
      <c r="AQ75" s="168">
        <f t="shared" si="30"/>
        <v>-18726</v>
      </c>
      <c r="AS75" s="139"/>
      <c r="AT75" s="139"/>
      <c r="AU75" s="139"/>
      <c r="AV75" s="139"/>
      <c r="AW75" s="139"/>
      <c r="AX75" s="139"/>
      <c r="AY75" s="139"/>
      <c r="AZ75" s="139">
        <f t="shared" si="31"/>
        <v>0</v>
      </c>
    </row>
    <row r="76" spans="1:52" x14ac:dyDescent="0.2">
      <c r="A76" s="188">
        <v>13</v>
      </c>
      <c r="B76" s="140" t="s">
        <v>182</v>
      </c>
      <c r="C76" s="148" t="str">
        <f t="shared" si="23"/>
        <v>13</v>
      </c>
      <c r="D76" s="148" t="str">
        <f t="shared" si="24"/>
        <v>00</v>
      </c>
      <c r="E76" s="146" t="str">
        <f t="shared" si="25"/>
        <v>290</v>
      </c>
      <c r="F76" s="140" t="str">
        <f t="shared" si="26"/>
        <v>-5000.1</v>
      </c>
      <c r="G76" s="140" t="s">
        <v>91</v>
      </c>
      <c r="H76" s="138" t="str">
        <f>IFERROR(VLOOKUP(B76,[5]Sheet1!$A$2:$I$101,2,FALSE),"0")</f>
        <v>0</v>
      </c>
      <c r="I76" s="138" t="str">
        <f>IFERROR(VLOOKUP(B76,[5]Sheet1!$A$2:$I$101,4,FALSE),"0")</f>
        <v>0</v>
      </c>
      <c r="J76" s="138"/>
      <c r="K76" s="138"/>
      <c r="L76" s="138"/>
      <c r="M76" s="138" t="str">
        <f>IFERROR(VLOOKUP(B76,[5]Sheet1!$A$2:$I$101,7,FALSE),"0")</f>
        <v>0</v>
      </c>
      <c r="N76" s="138" t="s">
        <v>127</v>
      </c>
      <c r="O76" s="138">
        <f t="shared" si="27"/>
        <v>0</v>
      </c>
      <c r="Q76" s="172" t="s">
        <v>127</v>
      </c>
      <c r="R76" s="172" t="s">
        <v>127</v>
      </c>
      <c r="S76" s="172"/>
      <c r="T76" s="172"/>
      <c r="U76" s="172"/>
      <c r="V76" s="172" t="s">
        <v>127</v>
      </c>
      <c r="W76" s="139" t="s">
        <v>127</v>
      </c>
      <c r="X76" s="139">
        <f t="shared" si="28"/>
        <v>0</v>
      </c>
      <c r="Z76" s="174" t="s">
        <v>127</v>
      </c>
      <c r="AA76" s="174" t="s">
        <v>127</v>
      </c>
      <c r="AB76" s="174"/>
      <c r="AC76" s="174"/>
      <c r="AD76" s="174"/>
      <c r="AE76" s="174" t="s">
        <v>127</v>
      </c>
      <c r="AF76" s="170" t="s">
        <v>127</v>
      </c>
      <c r="AG76" s="170">
        <f t="shared" si="29"/>
        <v>0</v>
      </c>
      <c r="AI76" s="166" t="s">
        <v>127</v>
      </c>
      <c r="AJ76" s="166" t="s">
        <v>127</v>
      </c>
      <c r="AK76" s="168"/>
      <c r="AL76" s="168" t="str">
        <f>IFERROR(VLOOKUP(B76,[2]rptBudgetaryBudgetCrossOrganiza!$A$4524:$N$4623,13,FALSE),"0")</f>
        <v>0</v>
      </c>
      <c r="AM76" s="168"/>
      <c r="AN76" s="168"/>
      <c r="AO76" s="168"/>
      <c r="AP76" s="168"/>
      <c r="AQ76" s="168">
        <f t="shared" si="30"/>
        <v>0</v>
      </c>
      <c r="AS76" s="139"/>
      <c r="AT76" s="139"/>
      <c r="AU76" s="139"/>
      <c r="AV76" s="139"/>
      <c r="AW76" s="139"/>
      <c r="AX76" s="139"/>
      <c r="AY76" s="139"/>
      <c r="AZ76" s="139">
        <f t="shared" si="31"/>
        <v>0</v>
      </c>
    </row>
    <row r="77" spans="1:52" x14ac:dyDescent="0.2">
      <c r="A77" s="188">
        <v>13</v>
      </c>
      <c r="B77" s="140" t="s">
        <v>185</v>
      </c>
      <c r="C77" s="148" t="str">
        <f t="shared" si="23"/>
        <v>13</v>
      </c>
      <c r="D77" s="148" t="str">
        <f t="shared" si="24"/>
        <v>00</v>
      </c>
      <c r="E77" s="146" t="str">
        <f t="shared" si="25"/>
        <v>290</v>
      </c>
      <c r="F77" s="140" t="str">
        <f t="shared" si="26"/>
        <v>5000.11</v>
      </c>
      <c r="G77" s="140" t="s">
        <v>92</v>
      </c>
      <c r="H77" s="138">
        <f>IFERROR(VLOOKUP(B77,[5]Sheet1!$A$2:$I$101,2,FALSE),"0")</f>
        <v>0</v>
      </c>
      <c r="I77" s="138">
        <f>IFERROR(VLOOKUP(B77,[5]Sheet1!$A$2:$I$101,4,FALSE),"0")</f>
        <v>0</v>
      </c>
      <c r="J77" s="138"/>
      <c r="K77" s="138"/>
      <c r="L77" s="138"/>
      <c r="M77" s="138">
        <f>IFERROR(VLOOKUP(B77,[5]Sheet1!$A$2:$I$101,7,FALSE),"0")</f>
        <v>0</v>
      </c>
      <c r="N77" s="138">
        <v>0</v>
      </c>
      <c r="O77" s="138">
        <f t="shared" si="27"/>
        <v>0</v>
      </c>
      <c r="Q77" s="172">
        <v>0</v>
      </c>
      <c r="R77" s="172">
        <v>0</v>
      </c>
      <c r="S77" s="172"/>
      <c r="T77" s="172"/>
      <c r="U77" s="172"/>
      <c r="V77" s="172">
        <v>0</v>
      </c>
      <c r="W77" s="139">
        <v>0</v>
      </c>
      <c r="X77" s="139">
        <f t="shared" si="28"/>
        <v>0</v>
      </c>
      <c r="Z77" s="174">
        <v>0</v>
      </c>
      <c r="AA77" s="174">
        <v>0</v>
      </c>
      <c r="AB77" s="174"/>
      <c r="AC77" s="174"/>
      <c r="AD77" s="174"/>
      <c r="AE77" s="174">
        <v>0</v>
      </c>
      <c r="AF77" s="170">
        <v>0</v>
      </c>
      <c r="AG77" s="170">
        <f t="shared" si="29"/>
        <v>0</v>
      </c>
      <c r="AI77" s="166">
        <v>0</v>
      </c>
      <c r="AJ77" s="166">
        <v>0</v>
      </c>
      <c r="AK77" s="168"/>
      <c r="AL77" s="168">
        <f>IFERROR(VLOOKUP(B77,[2]rptBudgetaryBudgetCrossOrganiza!$A$4524:$N$4623,13,FALSE),"0")</f>
        <v>0</v>
      </c>
      <c r="AM77" s="168"/>
      <c r="AN77" s="168"/>
      <c r="AO77" s="168"/>
      <c r="AP77" s="168"/>
      <c r="AQ77" s="168">
        <f t="shared" si="30"/>
        <v>0</v>
      </c>
      <c r="AS77" s="139"/>
      <c r="AT77" s="139"/>
      <c r="AU77" s="139"/>
      <c r="AV77" s="139"/>
      <c r="AW77" s="139"/>
      <c r="AX77" s="139"/>
      <c r="AY77" s="139"/>
      <c r="AZ77" s="139">
        <f t="shared" si="31"/>
        <v>0</v>
      </c>
    </row>
    <row r="78" spans="1:52" x14ac:dyDescent="0.2">
      <c r="A78" s="188">
        <v>13</v>
      </c>
      <c r="B78" s="140" t="s">
        <v>188</v>
      </c>
      <c r="C78" s="148" t="str">
        <f t="shared" si="23"/>
        <v>13</v>
      </c>
      <c r="D78" s="148" t="str">
        <f t="shared" si="24"/>
        <v>00</v>
      </c>
      <c r="E78" s="146" t="str">
        <f t="shared" si="25"/>
        <v>290</v>
      </c>
      <c r="F78" s="140" t="str">
        <f t="shared" si="26"/>
        <v>5000.12</v>
      </c>
      <c r="G78" s="140" t="s">
        <v>93</v>
      </c>
      <c r="H78" s="138">
        <f>IFERROR(VLOOKUP(B78,[5]Sheet1!$A$2:$I$101,2,FALSE),"0")</f>
        <v>0</v>
      </c>
      <c r="I78" s="138">
        <f>IFERROR(VLOOKUP(B78,[5]Sheet1!$A$2:$I$101,4,FALSE),"0")</f>
        <v>0</v>
      </c>
      <c r="J78" s="138"/>
      <c r="K78" s="138"/>
      <c r="L78" s="138"/>
      <c r="M78" s="138">
        <f>IFERROR(VLOOKUP(B78,[5]Sheet1!$A$2:$I$101,7,FALSE),"0")</f>
        <v>0</v>
      </c>
      <c r="N78" s="138">
        <v>0</v>
      </c>
      <c r="O78" s="138">
        <f t="shared" si="27"/>
        <v>0</v>
      </c>
      <c r="Q78" s="172">
        <v>0</v>
      </c>
      <c r="R78" s="172">
        <v>0</v>
      </c>
      <c r="S78" s="172"/>
      <c r="T78" s="172"/>
      <c r="U78" s="172"/>
      <c r="V78" s="172">
        <v>0</v>
      </c>
      <c r="W78" s="139">
        <v>0</v>
      </c>
      <c r="X78" s="139">
        <f t="shared" si="28"/>
        <v>0</v>
      </c>
      <c r="Z78" s="174">
        <v>0</v>
      </c>
      <c r="AA78" s="174">
        <v>0</v>
      </c>
      <c r="AB78" s="174"/>
      <c r="AC78" s="174"/>
      <c r="AD78" s="174"/>
      <c r="AE78" s="174">
        <v>0</v>
      </c>
      <c r="AF78" s="170">
        <v>0</v>
      </c>
      <c r="AG78" s="170">
        <f t="shared" si="29"/>
        <v>0</v>
      </c>
      <c r="AI78" s="166">
        <v>0</v>
      </c>
      <c r="AJ78" s="166">
        <v>0</v>
      </c>
      <c r="AK78" s="168"/>
      <c r="AL78" s="168">
        <f>IFERROR(VLOOKUP(B78,[2]rptBudgetaryBudgetCrossOrganiza!$A$4524:$N$4623,13,FALSE),"0")</f>
        <v>0</v>
      </c>
      <c r="AM78" s="168"/>
      <c r="AN78" s="168"/>
      <c r="AO78" s="168"/>
      <c r="AP78" s="168"/>
      <c r="AQ78" s="168">
        <f t="shared" si="30"/>
        <v>0</v>
      </c>
      <c r="AS78" s="139"/>
      <c r="AT78" s="139"/>
      <c r="AU78" s="139"/>
      <c r="AV78" s="139"/>
      <c r="AW78" s="139"/>
      <c r="AX78" s="139"/>
      <c r="AY78" s="139"/>
      <c r="AZ78" s="139">
        <f t="shared" si="31"/>
        <v>0</v>
      </c>
    </row>
    <row r="79" spans="1:52" x14ac:dyDescent="0.2">
      <c r="A79" s="188">
        <v>13</v>
      </c>
      <c r="B79" s="140" t="s">
        <v>191</v>
      </c>
      <c r="C79" s="148" t="str">
        <f t="shared" si="23"/>
        <v>13</v>
      </c>
      <c r="D79" s="148" t="str">
        <f t="shared" si="24"/>
        <v>00</v>
      </c>
      <c r="E79" s="146" t="str">
        <f t="shared" si="25"/>
        <v>290</v>
      </c>
      <c r="F79" s="140" t="str">
        <f t="shared" si="26"/>
        <v>5000.99</v>
      </c>
      <c r="G79" s="140" t="s">
        <v>94</v>
      </c>
      <c r="H79" s="138">
        <f>IFERROR(VLOOKUP(B79,[5]Sheet1!$A$2:$I$101,2,FALSE),"0")</f>
        <v>0</v>
      </c>
      <c r="I79" s="138">
        <f>IFERROR(VLOOKUP(B79,[5]Sheet1!$A$2:$I$101,4,FALSE),"0")</f>
        <v>0</v>
      </c>
      <c r="J79" s="138"/>
      <c r="K79" s="138"/>
      <c r="L79" s="138"/>
      <c r="M79" s="138">
        <f>IFERROR(VLOOKUP(B79,[5]Sheet1!$A$2:$I$101,7,FALSE),"0")</f>
        <v>0</v>
      </c>
      <c r="N79" s="138">
        <v>0</v>
      </c>
      <c r="O79" s="138">
        <f t="shared" si="27"/>
        <v>0</v>
      </c>
      <c r="Q79" s="172">
        <v>0</v>
      </c>
      <c r="R79" s="172">
        <v>0</v>
      </c>
      <c r="S79" s="172"/>
      <c r="T79" s="172"/>
      <c r="U79" s="172"/>
      <c r="V79" s="172">
        <v>0</v>
      </c>
      <c r="W79" s="139">
        <v>0</v>
      </c>
      <c r="X79" s="139">
        <f t="shared" si="28"/>
        <v>0</v>
      </c>
      <c r="Z79" s="174">
        <v>0</v>
      </c>
      <c r="AA79" s="174">
        <v>0</v>
      </c>
      <c r="AB79" s="174"/>
      <c r="AC79" s="174"/>
      <c r="AD79" s="174"/>
      <c r="AE79" s="174">
        <v>0</v>
      </c>
      <c r="AF79" s="170">
        <v>0</v>
      </c>
      <c r="AG79" s="170">
        <f t="shared" si="29"/>
        <v>0</v>
      </c>
      <c r="AI79" s="166">
        <v>0</v>
      </c>
      <c r="AJ79" s="166">
        <v>0</v>
      </c>
      <c r="AK79" s="168"/>
      <c r="AL79" s="168">
        <f>IFERROR(VLOOKUP(B79,[2]rptBudgetaryBudgetCrossOrganiza!$A$4524:$N$4623,13,FALSE),"0")</f>
        <v>0</v>
      </c>
      <c r="AM79" s="168"/>
      <c r="AN79" s="168"/>
      <c r="AO79" s="168"/>
      <c r="AP79" s="168"/>
      <c r="AQ79" s="168">
        <f t="shared" si="30"/>
        <v>0</v>
      </c>
      <c r="AS79" s="139"/>
      <c r="AT79" s="139"/>
      <c r="AU79" s="139"/>
      <c r="AV79" s="139"/>
      <c r="AW79" s="139"/>
      <c r="AX79" s="139"/>
      <c r="AY79" s="139"/>
      <c r="AZ79" s="139">
        <f t="shared" si="31"/>
        <v>0</v>
      </c>
    </row>
    <row r="80" spans="1:52" x14ac:dyDescent="0.2">
      <c r="A80" s="188">
        <v>13</v>
      </c>
      <c r="B80" s="140" t="s">
        <v>194</v>
      </c>
      <c r="C80" s="148" t="str">
        <f t="shared" si="23"/>
        <v>13</v>
      </c>
      <c r="D80" s="148" t="str">
        <f t="shared" si="24"/>
        <v>00</v>
      </c>
      <c r="E80" s="146" t="str">
        <f t="shared" si="25"/>
        <v>290</v>
      </c>
      <c r="F80" s="140" t="str">
        <f t="shared" si="26"/>
        <v>5100.00</v>
      </c>
      <c r="G80" s="140" t="s">
        <v>95</v>
      </c>
      <c r="H80" s="138">
        <f>IFERROR(VLOOKUP(B80,[5]Sheet1!$A$2:$I$101,2,FALSE),"0")</f>
        <v>368045</v>
      </c>
      <c r="I80" s="138">
        <f>IFERROR(VLOOKUP(B80,[5]Sheet1!$A$2:$I$101,4,FALSE),"0")</f>
        <v>368045</v>
      </c>
      <c r="J80" s="138"/>
      <c r="K80" s="138"/>
      <c r="L80" s="138"/>
      <c r="M80" s="138">
        <f>IFERROR(VLOOKUP(B80,[5]Sheet1!$A$2:$I$101,7,FALSE),"0")</f>
        <v>294840.84000000003</v>
      </c>
      <c r="N80" s="138">
        <v>294840.84000000003</v>
      </c>
      <c r="O80" s="138">
        <f t="shared" si="27"/>
        <v>-73204.159999999974</v>
      </c>
      <c r="Q80" s="172">
        <v>372152</v>
      </c>
      <c r="R80" s="172">
        <v>372152</v>
      </c>
      <c r="S80" s="172"/>
      <c r="T80" s="172"/>
      <c r="U80" s="172"/>
      <c r="V80" s="172">
        <v>336763.35</v>
      </c>
      <c r="W80" s="139">
        <v>336763.35</v>
      </c>
      <c r="X80" s="139">
        <f t="shared" si="28"/>
        <v>-35388.650000000023</v>
      </c>
      <c r="Z80" s="174">
        <v>439650</v>
      </c>
      <c r="AA80" s="174">
        <v>439650</v>
      </c>
      <c r="AB80" s="174"/>
      <c r="AC80" s="174"/>
      <c r="AD80" s="174"/>
      <c r="AE80" s="174">
        <v>502898.44</v>
      </c>
      <c r="AF80" s="170">
        <v>502898.44</v>
      </c>
      <c r="AG80" s="170">
        <f t="shared" si="29"/>
        <v>63248.44</v>
      </c>
      <c r="AI80" s="166">
        <v>439650</v>
      </c>
      <c r="AJ80" s="166">
        <v>439650</v>
      </c>
      <c r="AK80" s="168"/>
      <c r="AL80" s="168">
        <f>IFERROR(VLOOKUP(B80,[2]rptBudgetaryBudgetCrossOrganiza!$A$4524:$N$4623,13,FALSE),"0")</f>
        <v>117744.98</v>
      </c>
      <c r="AM80" s="168"/>
      <c r="AN80" s="168"/>
      <c r="AO80" s="168"/>
      <c r="AP80" s="168"/>
      <c r="AQ80" s="168">
        <f t="shared" si="30"/>
        <v>-439650</v>
      </c>
      <c r="AS80" s="139"/>
      <c r="AT80" s="139"/>
      <c r="AU80" s="139"/>
      <c r="AV80" s="139"/>
      <c r="AW80" s="139"/>
      <c r="AX80" s="139"/>
      <c r="AY80" s="139"/>
      <c r="AZ80" s="139">
        <f t="shared" si="31"/>
        <v>0</v>
      </c>
    </row>
    <row r="81" spans="1:52" x14ac:dyDescent="0.2">
      <c r="A81" s="188">
        <v>13</v>
      </c>
      <c r="B81" s="140" t="s">
        <v>197</v>
      </c>
      <c r="C81" s="148" t="str">
        <f t="shared" si="23"/>
        <v>13</v>
      </c>
      <c r="D81" s="148" t="str">
        <f t="shared" si="24"/>
        <v>00</v>
      </c>
      <c r="E81" s="146" t="str">
        <f t="shared" si="25"/>
        <v>290</v>
      </c>
      <c r="F81" s="140" t="str">
        <f t="shared" si="26"/>
        <v>5100.01</v>
      </c>
      <c r="G81" s="140" t="s">
        <v>96</v>
      </c>
      <c r="H81" s="138">
        <f>IFERROR(VLOOKUP(B81,[5]Sheet1!$A$2:$I$101,2,FALSE),"0")</f>
        <v>166020</v>
      </c>
      <c r="I81" s="138">
        <f>IFERROR(VLOOKUP(B81,[5]Sheet1!$A$2:$I$101,4,FALSE),"0")</f>
        <v>166020</v>
      </c>
      <c r="J81" s="138"/>
      <c r="K81" s="138"/>
      <c r="L81" s="138"/>
      <c r="M81" s="138">
        <f>IFERROR(VLOOKUP(B81,[5]Sheet1!$A$2:$I$101,7,FALSE),"0")</f>
        <v>142751.66</v>
      </c>
      <c r="N81" s="138">
        <v>142751.66</v>
      </c>
      <c r="O81" s="138">
        <f t="shared" si="27"/>
        <v>-23268.339999999997</v>
      </c>
      <c r="Q81" s="172">
        <v>166771</v>
      </c>
      <c r="R81" s="172">
        <v>166771</v>
      </c>
      <c r="S81" s="172"/>
      <c r="T81" s="172"/>
      <c r="U81" s="172"/>
      <c r="V81" s="172">
        <v>168288.81</v>
      </c>
      <c r="W81" s="139">
        <v>168288.81</v>
      </c>
      <c r="X81" s="139">
        <f t="shared" si="28"/>
        <v>1517.8099999999977</v>
      </c>
      <c r="Z81" s="174">
        <v>232140</v>
      </c>
      <c r="AA81" s="174">
        <v>232140</v>
      </c>
      <c r="AB81" s="174"/>
      <c r="AC81" s="174"/>
      <c r="AD81" s="174"/>
      <c r="AE81" s="174">
        <v>287395.59999999998</v>
      </c>
      <c r="AF81" s="170">
        <v>287395.59999999998</v>
      </c>
      <c r="AG81" s="170">
        <f t="shared" si="29"/>
        <v>55255.599999999977</v>
      </c>
      <c r="AI81" s="166">
        <v>232140</v>
      </c>
      <c r="AJ81" s="166">
        <v>232140</v>
      </c>
      <c r="AK81" s="168"/>
      <c r="AL81" s="168">
        <f>IFERROR(VLOOKUP(B81,[2]rptBudgetaryBudgetCrossOrganiza!$A$4524:$N$4623,13,FALSE),"0")</f>
        <v>67369.919999999998</v>
      </c>
      <c r="AM81" s="168"/>
      <c r="AN81" s="168"/>
      <c r="AO81" s="168"/>
      <c r="AP81" s="168"/>
      <c r="AQ81" s="168">
        <f t="shared" si="30"/>
        <v>-232140</v>
      </c>
      <c r="AS81" s="139"/>
      <c r="AT81" s="139"/>
      <c r="AU81" s="139"/>
      <c r="AV81" s="139"/>
      <c r="AW81" s="139"/>
      <c r="AX81" s="139"/>
      <c r="AY81" s="139"/>
      <c r="AZ81" s="139">
        <f t="shared" si="31"/>
        <v>0</v>
      </c>
    </row>
    <row r="82" spans="1:52" x14ac:dyDescent="0.2">
      <c r="A82" s="188">
        <v>13</v>
      </c>
      <c r="B82" s="140" t="s">
        <v>200</v>
      </c>
      <c r="C82" s="148" t="str">
        <f t="shared" si="23"/>
        <v>13</v>
      </c>
      <c r="D82" s="148" t="str">
        <f t="shared" si="24"/>
        <v>00</v>
      </c>
      <c r="E82" s="146" t="str">
        <f t="shared" si="25"/>
        <v>290</v>
      </c>
      <c r="F82" s="140" t="str">
        <f t="shared" si="26"/>
        <v>5100.02</v>
      </c>
      <c r="G82" s="140" t="s">
        <v>97</v>
      </c>
      <c r="H82" s="138">
        <f>IFERROR(VLOOKUP(B82,[5]Sheet1!$A$2:$I$101,2,FALSE),"0")</f>
        <v>274010</v>
      </c>
      <c r="I82" s="138">
        <f>IFERROR(VLOOKUP(B82,[5]Sheet1!$A$2:$I$101,4,FALSE),"0")</f>
        <v>274010</v>
      </c>
      <c r="J82" s="138"/>
      <c r="K82" s="138"/>
      <c r="L82" s="138"/>
      <c r="M82" s="138">
        <f>IFERROR(VLOOKUP(B82,[5]Sheet1!$A$2:$I$101,7,FALSE),"0")</f>
        <v>187377.48</v>
      </c>
      <c r="N82" s="138">
        <v>187377.48</v>
      </c>
      <c r="O82" s="138">
        <f t="shared" si="27"/>
        <v>-86632.51999999999</v>
      </c>
      <c r="Q82" s="172">
        <v>215692</v>
      </c>
      <c r="R82" s="172">
        <v>215692</v>
      </c>
      <c r="S82" s="172"/>
      <c r="T82" s="172"/>
      <c r="U82" s="172"/>
      <c r="V82" s="172">
        <v>214428.77</v>
      </c>
      <c r="W82" s="139">
        <v>214428.77</v>
      </c>
      <c r="X82" s="139">
        <f t="shared" si="28"/>
        <v>-1263.2300000000105</v>
      </c>
      <c r="Z82" s="174">
        <v>257300</v>
      </c>
      <c r="AA82" s="174">
        <v>257300</v>
      </c>
      <c r="AB82" s="174"/>
      <c r="AC82" s="174"/>
      <c r="AD82" s="174"/>
      <c r="AE82" s="174">
        <v>279982.82</v>
      </c>
      <c r="AF82" s="170">
        <v>279982.82</v>
      </c>
      <c r="AG82" s="170">
        <f t="shared" si="29"/>
        <v>22682.820000000007</v>
      </c>
      <c r="AI82" s="166">
        <v>257300</v>
      </c>
      <c r="AJ82" s="166">
        <v>257300</v>
      </c>
      <c r="AK82" s="168"/>
      <c r="AL82" s="168">
        <f>IFERROR(VLOOKUP(B82,[2]rptBudgetaryBudgetCrossOrganiza!$A$4524:$N$4623,13,FALSE),"0")</f>
        <v>55662.38</v>
      </c>
      <c r="AM82" s="168"/>
      <c r="AN82" s="168"/>
      <c r="AO82" s="168"/>
      <c r="AP82" s="168"/>
      <c r="AQ82" s="168">
        <f t="shared" si="30"/>
        <v>-257300</v>
      </c>
      <c r="AS82" s="139"/>
      <c r="AT82" s="139"/>
      <c r="AU82" s="139"/>
      <c r="AV82" s="139"/>
      <c r="AW82" s="139"/>
      <c r="AX82" s="139"/>
      <c r="AY82" s="139"/>
      <c r="AZ82" s="139">
        <f t="shared" si="31"/>
        <v>0</v>
      </c>
    </row>
    <row r="83" spans="1:52" x14ac:dyDescent="0.2">
      <c r="A83" s="188">
        <v>13</v>
      </c>
      <c r="B83" s="140" t="s">
        <v>203</v>
      </c>
      <c r="C83" s="148" t="str">
        <f t="shared" si="23"/>
        <v>13</v>
      </c>
      <c r="D83" s="148" t="str">
        <f t="shared" si="24"/>
        <v>00</v>
      </c>
      <c r="E83" s="146" t="str">
        <f t="shared" si="25"/>
        <v>290</v>
      </c>
      <c r="F83" s="140" t="str">
        <f t="shared" si="26"/>
        <v>5100.03</v>
      </c>
      <c r="G83" s="140" t="s">
        <v>98</v>
      </c>
      <c r="H83" s="138">
        <f>IFERROR(VLOOKUP(B83,[5]Sheet1!$A$2:$I$101,2,FALSE),"0")</f>
        <v>24225</v>
      </c>
      <c r="I83" s="138">
        <f>IFERROR(VLOOKUP(B83,[5]Sheet1!$A$2:$I$101,4,FALSE),"0")</f>
        <v>24225</v>
      </c>
      <c r="J83" s="138"/>
      <c r="K83" s="138"/>
      <c r="L83" s="138"/>
      <c r="M83" s="138">
        <f>IFERROR(VLOOKUP(B83,[5]Sheet1!$A$2:$I$101,7,FALSE),"0")</f>
        <v>16766.62</v>
      </c>
      <c r="N83" s="138">
        <v>16766.62</v>
      </c>
      <c r="O83" s="138">
        <f t="shared" si="27"/>
        <v>-7458.380000000001</v>
      </c>
      <c r="Q83" s="172">
        <v>18291</v>
      </c>
      <c r="R83" s="172">
        <v>18291</v>
      </c>
      <c r="S83" s="172"/>
      <c r="T83" s="172"/>
      <c r="U83" s="172"/>
      <c r="V83" s="172">
        <v>18006.32</v>
      </c>
      <c r="W83" s="139">
        <v>18006.32</v>
      </c>
      <c r="X83" s="139">
        <f t="shared" si="28"/>
        <v>-284.68000000000029</v>
      </c>
      <c r="Z83" s="174">
        <v>20900</v>
      </c>
      <c r="AA83" s="174">
        <v>20900</v>
      </c>
      <c r="AB83" s="174"/>
      <c r="AC83" s="174"/>
      <c r="AD83" s="174"/>
      <c r="AE83" s="174">
        <v>22434.9</v>
      </c>
      <c r="AF83" s="170">
        <v>22434.9</v>
      </c>
      <c r="AG83" s="170">
        <f t="shared" si="29"/>
        <v>1534.9000000000015</v>
      </c>
      <c r="AI83" s="166">
        <v>20900</v>
      </c>
      <c r="AJ83" s="166">
        <v>20900</v>
      </c>
      <c r="AK83" s="168"/>
      <c r="AL83" s="168">
        <f>IFERROR(VLOOKUP(B83,[2]rptBudgetaryBudgetCrossOrganiza!$A$4524:$N$4623,13,FALSE),"0")</f>
        <v>4598.08</v>
      </c>
      <c r="AM83" s="168"/>
      <c r="AN83" s="168"/>
      <c r="AO83" s="168"/>
      <c r="AP83" s="168"/>
      <c r="AQ83" s="168">
        <f t="shared" si="30"/>
        <v>-20900</v>
      </c>
      <c r="AS83" s="139"/>
      <c r="AT83" s="139"/>
      <c r="AU83" s="139"/>
      <c r="AV83" s="139"/>
      <c r="AW83" s="139"/>
      <c r="AX83" s="139"/>
      <c r="AY83" s="139"/>
      <c r="AZ83" s="139">
        <f t="shared" si="31"/>
        <v>0</v>
      </c>
    </row>
    <row r="84" spans="1:52" x14ac:dyDescent="0.2">
      <c r="A84" s="188">
        <v>13</v>
      </c>
      <c r="B84" s="140" t="s">
        <v>206</v>
      </c>
      <c r="C84" s="148" t="str">
        <f t="shared" si="23"/>
        <v>13</v>
      </c>
      <c r="D84" s="148" t="str">
        <f t="shared" si="24"/>
        <v>00</v>
      </c>
      <c r="E84" s="146" t="str">
        <f t="shared" si="25"/>
        <v>290</v>
      </c>
      <c r="F84" s="140" t="str">
        <f t="shared" si="26"/>
        <v>5100.04</v>
      </c>
      <c r="G84" s="140" t="s">
        <v>99</v>
      </c>
      <c r="H84" s="138">
        <f>IFERROR(VLOOKUP(B84,[5]Sheet1!$A$2:$I$101,2,FALSE),"0")</f>
        <v>3750</v>
      </c>
      <c r="I84" s="138">
        <f>IFERROR(VLOOKUP(B84,[5]Sheet1!$A$2:$I$101,4,FALSE),"0")</f>
        <v>3750</v>
      </c>
      <c r="J84" s="138"/>
      <c r="K84" s="138"/>
      <c r="L84" s="138"/>
      <c r="M84" s="138">
        <f>IFERROR(VLOOKUP(B84,[5]Sheet1!$A$2:$I$101,7,FALSE),"0")</f>
        <v>2861.9</v>
      </c>
      <c r="N84" s="138">
        <v>2861.9</v>
      </c>
      <c r="O84" s="138">
        <f t="shared" si="27"/>
        <v>-888.09999999999991</v>
      </c>
      <c r="Q84" s="172">
        <v>3038</v>
      </c>
      <c r="R84" s="172">
        <v>3038</v>
      </c>
      <c r="S84" s="172"/>
      <c r="T84" s="172"/>
      <c r="U84" s="172"/>
      <c r="V84" s="172">
        <v>3037.27</v>
      </c>
      <c r="W84" s="139">
        <v>3037.27</v>
      </c>
      <c r="X84" s="139">
        <f t="shared" si="28"/>
        <v>-0.73000000000001819</v>
      </c>
      <c r="Z84" s="174">
        <v>3460</v>
      </c>
      <c r="AA84" s="174">
        <v>3460</v>
      </c>
      <c r="AB84" s="174"/>
      <c r="AC84" s="174"/>
      <c r="AD84" s="174"/>
      <c r="AE84" s="174">
        <v>3890.22</v>
      </c>
      <c r="AF84" s="170">
        <v>3890.22</v>
      </c>
      <c r="AG84" s="170">
        <f t="shared" si="29"/>
        <v>430.2199999999998</v>
      </c>
      <c r="AI84" s="166">
        <v>3460</v>
      </c>
      <c r="AJ84" s="166">
        <v>3460</v>
      </c>
      <c r="AK84" s="168"/>
      <c r="AL84" s="168">
        <f>IFERROR(VLOOKUP(B84,[2]rptBudgetaryBudgetCrossOrganiza!$A$4524:$N$4623,13,FALSE),"0")</f>
        <v>794.93</v>
      </c>
      <c r="AM84" s="168"/>
      <c r="AN84" s="168"/>
      <c r="AO84" s="168"/>
      <c r="AP84" s="168"/>
      <c r="AQ84" s="168">
        <f t="shared" si="30"/>
        <v>-3460</v>
      </c>
      <c r="AS84" s="139"/>
      <c r="AT84" s="139"/>
      <c r="AU84" s="139"/>
      <c r="AV84" s="139"/>
      <c r="AW84" s="139"/>
      <c r="AX84" s="139"/>
      <c r="AY84" s="139"/>
      <c r="AZ84" s="139">
        <f t="shared" si="31"/>
        <v>0</v>
      </c>
    </row>
    <row r="85" spans="1:52" x14ac:dyDescent="0.2">
      <c r="A85" s="188">
        <v>13</v>
      </c>
      <c r="B85" s="140" t="s">
        <v>209</v>
      </c>
      <c r="C85" s="148" t="str">
        <f t="shared" si="23"/>
        <v>13</v>
      </c>
      <c r="D85" s="148" t="str">
        <f t="shared" si="24"/>
        <v>00</v>
      </c>
      <c r="E85" s="146" t="str">
        <f t="shared" si="25"/>
        <v>290</v>
      </c>
      <c r="F85" s="140" t="str">
        <f t="shared" si="26"/>
        <v>5100.05</v>
      </c>
      <c r="G85" s="140" t="s">
        <v>100</v>
      </c>
      <c r="H85" s="138">
        <f>IFERROR(VLOOKUP(B85,[5]Sheet1!$A$2:$I$101,2,FALSE),"0")</f>
        <v>905</v>
      </c>
      <c r="I85" s="138">
        <f>IFERROR(VLOOKUP(B85,[5]Sheet1!$A$2:$I$101,4,FALSE),"0")</f>
        <v>905</v>
      </c>
      <c r="J85" s="138"/>
      <c r="K85" s="138"/>
      <c r="L85" s="138"/>
      <c r="M85" s="138">
        <f>IFERROR(VLOOKUP(B85,[5]Sheet1!$A$2:$I$101,7,FALSE),"0")</f>
        <v>943.88</v>
      </c>
      <c r="N85" s="138">
        <v>943.88</v>
      </c>
      <c r="O85" s="138">
        <f t="shared" si="27"/>
        <v>38.879999999999995</v>
      </c>
      <c r="Q85" s="172">
        <v>1256</v>
      </c>
      <c r="R85" s="172">
        <v>1256</v>
      </c>
      <c r="S85" s="172"/>
      <c r="T85" s="172"/>
      <c r="U85" s="172"/>
      <c r="V85" s="172">
        <v>1087.1199999999999</v>
      </c>
      <c r="W85" s="139">
        <v>1087.1199999999999</v>
      </c>
      <c r="X85" s="139">
        <f t="shared" si="28"/>
        <v>-168.88000000000011</v>
      </c>
      <c r="Z85" s="174">
        <v>1240</v>
      </c>
      <c r="AA85" s="174">
        <v>1240</v>
      </c>
      <c r="AB85" s="174"/>
      <c r="AC85" s="174"/>
      <c r="AD85" s="174"/>
      <c r="AE85" s="174">
        <v>1225.56</v>
      </c>
      <c r="AF85" s="170">
        <v>1225.56</v>
      </c>
      <c r="AG85" s="170">
        <f t="shared" si="29"/>
        <v>-14.440000000000055</v>
      </c>
      <c r="AI85" s="166">
        <v>1240</v>
      </c>
      <c r="AJ85" s="166">
        <v>1240</v>
      </c>
      <c r="AK85" s="168"/>
      <c r="AL85" s="168">
        <f>IFERROR(VLOOKUP(B85,[2]rptBudgetaryBudgetCrossOrganiza!$A$4524:$N$4623,13,FALSE),"0")</f>
        <v>290.88</v>
      </c>
      <c r="AM85" s="168"/>
      <c r="AN85" s="168"/>
      <c r="AO85" s="168"/>
      <c r="AP85" s="168"/>
      <c r="AQ85" s="168">
        <f t="shared" si="30"/>
        <v>-1240</v>
      </c>
      <c r="AS85" s="139"/>
      <c r="AT85" s="139"/>
      <c r="AU85" s="139"/>
      <c r="AV85" s="139"/>
      <c r="AW85" s="139"/>
      <c r="AX85" s="139"/>
      <c r="AY85" s="139"/>
      <c r="AZ85" s="139">
        <f t="shared" si="31"/>
        <v>0</v>
      </c>
    </row>
    <row r="86" spans="1:52" collapsed="1" x14ac:dyDescent="0.2">
      <c r="A86" s="188">
        <v>13</v>
      </c>
      <c r="B86" s="140" t="s">
        <v>212</v>
      </c>
      <c r="C86" s="148" t="str">
        <f t="shared" si="23"/>
        <v>13</v>
      </c>
      <c r="D86" s="148" t="str">
        <f t="shared" si="24"/>
        <v>00</v>
      </c>
      <c r="E86" s="146" t="str">
        <f t="shared" si="25"/>
        <v>290</v>
      </c>
      <c r="F86" s="140" t="str">
        <f t="shared" si="26"/>
        <v>5100.06</v>
      </c>
      <c r="G86" s="140" t="s">
        <v>101</v>
      </c>
      <c r="H86" s="138">
        <f>IFERROR(VLOOKUP(B86,[5]Sheet1!$A$2:$I$101,2,FALSE),"0")</f>
        <v>53690</v>
      </c>
      <c r="I86" s="138">
        <f>IFERROR(VLOOKUP(B86,[5]Sheet1!$A$2:$I$101,4,FALSE),"0")</f>
        <v>53690</v>
      </c>
      <c r="J86" s="138"/>
      <c r="K86" s="138"/>
      <c r="L86" s="138"/>
      <c r="M86" s="138">
        <f>IFERROR(VLOOKUP(B86,[5]Sheet1!$A$2:$I$101,7,FALSE),"0")</f>
        <v>53690</v>
      </c>
      <c r="N86" s="138">
        <v>53690</v>
      </c>
      <c r="O86" s="138">
        <f t="shared" si="27"/>
        <v>0</v>
      </c>
      <c r="Q86" s="172">
        <v>54710</v>
      </c>
      <c r="R86" s="172">
        <v>54710</v>
      </c>
      <c r="S86" s="172"/>
      <c r="T86" s="172"/>
      <c r="U86" s="172"/>
      <c r="V86" s="172">
        <v>54710</v>
      </c>
      <c r="W86" s="139">
        <v>54710</v>
      </c>
      <c r="X86" s="139">
        <f t="shared" si="28"/>
        <v>0</v>
      </c>
      <c r="Z86" s="174">
        <v>64730</v>
      </c>
      <c r="AA86" s="174">
        <v>64730</v>
      </c>
      <c r="AB86" s="174"/>
      <c r="AC86" s="174"/>
      <c r="AD86" s="174"/>
      <c r="AE86" s="174">
        <v>68016.72</v>
      </c>
      <c r="AF86" s="170">
        <v>68016.72</v>
      </c>
      <c r="AG86" s="170">
        <f t="shared" si="29"/>
        <v>3286.7200000000012</v>
      </c>
      <c r="AI86" s="166">
        <v>64730</v>
      </c>
      <c r="AJ86" s="166">
        <v>64730</v>
      </c>
      <c r="AK86" s="168"/>
      <c r="AL86" s="168">
        <f>IFERROR(VLOOKUP(B86,[2]rptBudgetaryBudgetCrossOrganiza!$A$4524:$N$4623,13,FALSE),"0")</f>
        <v>0</v>
      </c>
      <c r="AM86" s="168"/>
      <c r="AN86" s="168"/>
      <c r="AO86" s="168"/>
      <c r="AP86" s="168"/>
      <c r="AQ86" s="168">
        <f t="shared" si="30"/>
        <v>-64730</v>
      </c>
      <c r="AS86" s="139"/>
      <c r="AT86" s="139"/>
      <c r="AU86" s="139"/>
      <c r="AV86" s="139"/>
      <c r="AW86" s="139"/>
      <c r="AX86" s="139"/>
      <c r="AY86" s="139"/>
      <c r="AZ86" s="139">
        <f t="shared" si="31"/>
        <v>0</v>
      </c>
    </row>
    <row r="87" spans="1:52" x14ac:dyDescent="0.2">
      <c r="A87" s="188">
        <v>13</v>
      </c>
      <c r="B87" s="140" t="s">
        <v>215</v>
      </c>
      <c r="C87" s="148" t="str">
        <f t="shared" si="23"/>
        <v>13</v>
      </c>
      <c r="D87" s="148" t="str">
        <f t="shared" si="24"/>
        <v>00</v>
      </c>
      <c r="E87" s="146" t="str">
        <f t="shared" si="25"/>
        <v>290</v>
      </c>
      <c r="F87" s="140" t="str">
        <f t="shared" si="26"/>
        <v>5100.07</v>
      </c>
      <c r="G87" s="140" t="s">
        <v>102</v>
      </c>
      <c r="H87" s="138">
        <f>IFERROR(VLOOKUP(B87,[5]Sheet1!$A$2:$I$101,2,FALSE),"0")</f>
        <v>1145</v>
      </c>
      <c r="I87" s="138">
        <f>IFERROR(VLOOKUP(B87,[5]Sheet1!$A$2:$I$101,4,FALSE),"0")</f>
        <v>1145</v>
      </c>
      <c r="J87" s="138"/>
      <c r="K87" s="138"/>
      <c r="L87" s="138"/>
      <c r="M87" s="138">
        <f>IFERROR(VLOOKUP(B87,[5]Sheet1!$A$2:$I$101,7,FALSE),"0")</f>
        <v>973.33</v>
      </c>
      <c r="N87" s="138">
        <v>973.33</v>
      </c>
      <c r="O87" s="138">
        <f t="shared" si="27"/>
        <v>-171.66999999999996</v>
      </c>
      <c r="Q87" s="172">
        <v>1656</v>
      </c>
      <c r="R87" s="172">
        <v>1656</v>
      </c>
      <c r="S87" s="172"/>
      <c r="T87" s="172"/>
      <c r="U87" s="172"/>
      <c r="V87" s="172">
        <v>1100.67</v>
      </c>
      <c r="W87" s="139">
        <v>1100.67</v>
      </c>
      <c r="X87" s="139">
        <f t="shared" si="28"/>
        <v>-555.32999999999993</v>
      </c>
      <c r="Z87" s="174">
        <v>1210</v>
      </c>
      <c r="AA87" s="174">
        <v>1210</v>
      </c>
      <c r="AB87" s="174"/>
      <c r="AC87" s="174"/>
      <c r="AD87" s="174"/>
      <c r="AE87" s="174">
        <v>1314.33</v>
      </c>
      <c r="AF87" s="170">
        <v>1314.33</v>
      </c>
      <c r="AG87" s="170">
        <f t="shared" si="29"/>
        <v>104.32999999999993</v>
      </c>
      <c r="AI87" s="166">
        <v>1210</v>
      </c>
      <c r="AJ87" s="166">
        <v>1210</v>
      </c>
      <c r="AK87" s="168"/>
      <c r="AL87" s="168">
        <f>IFERROR(VLOOKUP(B87,[2]rptBudgetaryBudgetCrossOrganiza!$A$4524:$N$4623,13,FALSE),"0")</f>
        <v>336.65</v>
      </c>
      <c r="AM87" s="168"/>
      <c r="AN87" s="168"/>
      <c r="AO87" s="168"/>
      <c r="AP87" s="168"/>
      <c r="AQ87" s="168">
        <f t="shared" si="30"/>
        <v>-1210</v>
      </c>
      <c r="AS87" s="139"/>
      <c r="AT87" s="139"/>
      <c r="AU87" s="139"/>
      <c r="AV87" s="139"/>
      <c r="AW87" s="139"/>
      <c r="AX87" s="139"/>
      <c r="AY87" s="139"/>
      <c r="AZ87" s="139">
        <f t="shared" si="31"/>
        <v>0</v>
      </c>
    </row>
    <row r="88" spans="1:52" x14ac:dyDescent="0.2">
      <c r="A88" s="188">
        <v>13</v>
      </c>
      <c r="B88" s="140" t="s">
        <v>218</v>
      </c>
      <c r="C88" s="148" t="str">
        <f t="shared" si="23"/>
        <v>13</v>
      </c>
      <c r="D88" s="148" t="str">
        <f t="shared" si="24"/>
        <v>00</v>
      </c>
      <c r="E88" s="146" t="str">
        <f t="shared" si="25"/>
        <v>290</v>
      </c>
      <c r="F88" s="140" t="str">
        <f t="shared" si="26"/>
        <v>5100.08</v>
      </c>
      <c r="G88" s="140" t="s">
        <v>103</v>
      </c>
      <c r="H88" s="138">
        <f>IFERROR(VLOOKUP(B88,[5]Sheet1!$A$2:$I$101,2,FALSE),"0")</f>
        <v>2880</v>
      </c>
      <c r="I88" s="138">
        <f>IFERROR(VLOOKUP(B88,[5]Sheet1!$A$2:$I$101,4,FALSE),"0")</f>
        <v>2880</v>
      </c>
      <c r="J88" s="138"/>
      <c r="K88" s="138"/>
      <c r="L88" s="138"/>
      <c r="M88" s="138">
        <f>IFERROR(VLOOKUP(B88,[5]Sheet1!$A$2:$I$101,7,FALSE),"0")</f>
        <v>2560</v>
      </c>
      <c r="N88" s="138">
        <v>2560</v>
      </c>
      <c r="O88" s="138">
        <f t="shared" si="27"/>
        <v>-320</v>
      </c>
      <c r="Q88" s="172">
        <v>2640</v>
      </c>
      <c r="R88" s="172">
        <v>2640</v>
      </c>
      <c r="S88" s="172"/>
      <c r="T88" s="172"/>
      <c r="U88" s="172"/>
      <c r="V88" s="172">
        <v>2640</v>
      </c>
      <c r="W88" s="139">
        <v>2640</v>
      </c>
      <c r="X88" s="139">
        <f t="shared" si="28"/>
        <v>0</v>
      </c>
      <c r="Z88" s="174">
        <v>2880</v>
      </c>
      <c r="AA88" s="174">
        <v>2880</v>
      </c>
      <c r="AB88" s="174"/>
      <c r="AC88" s="174"/>
      <c r="AD88" s="174"/>
      <c r="AE88" s="174">
        <v>3530</v>
      </c>
      <c r="AF88" s="170">
        <v>3530</v>
      </c>
      <c r="AG88" s="170">
        <f t="shared" si="29"/>
        <v>650</v>
      </c>
      <c r="AI88" s="166">
        <v>2880</v>
      </c>
      <c r="AJ88" s="166">
        <v>2880</v>
      </c>
      <c r="AK88" s="168"/>
      <c r="AL88" s="168">
        <f>IFERROR(VLOOKUP(B88,[2]rptBudgetaryBudgetCrossOrganiza!$A$4524:$N$4623,13,FALSE),"0")</f>
        <v>679.73</v>
      </c>
      <c r="AM88" s="168"/>
      <c r="AN88" s="168"/>
      <c r="AO88" s="168"/>
      <c r="AP88" s="168"/>
      <c r="AQ88" s="168">
        <f t="shared" si="30"/>
        <v>-2880</v>
      </c>
      <c r="AS88" s="139"/>
      <c r="AT88" s="139"/>
      <c r="AU88" s="139"/>
      <c r="AV88" s="139"/>
      <c r="AW88" s="139"/>
      <c r="AX88" s="139"/>
      <c r="AY88" s="139"/>
      <c r="AZ88" s="139">
        <f t="shared" si="31"/>
        <v>0</v>
      </c>
    </row>
    <row r="89" spans="1:52" x14ac:dyDescent="0.2">
      <c r="A89" s="188">
        <v>13</v>
      </c>
      <c r="B89" s="140" t="s">
        <v>221</v>
      </c>
      <c r="C89" s="148" t="str">
        <f t="shared" si="23"/>
        <v>13</v>
      </c>
      <c r="D89" s="148" t="str">
        <f t="shared" si="24"/>
        <v>00</v>
      </c>
      <c r="E89" s="146" t="str">
        <f t="shared" si="25"/>
        <v>290</v>
      </c>
      <c r="F89" s="140" t="str">
        <f t="shared" si="26"/>
        <v>5100.09</v>
      </c>
      <c r="G89" s="140" t="s">
        <v>104</v>
      </c>
      <c r="H89" s="138">
        <f>IFERROR(VLOOKUP(B89,[5]Sheet1!$A$2:$I$101,2,FALSE),"0")</f>
        <v>0</v>
      </c>
      <c r="I89" s="138">
        <f>IFERROR(VLOOKUP(B89,[5]Sheet1!$A$2:$I$101,4,FALSE),"0")</f>
        <v>0</v>
      </c>
      <c r="J89" s="138"/>
      <c r="K89" s="138"/>
      <c r="L89" s="138"/>
      <c r="M89" s="138">
        <f>IFERROR(VLOOKUP(B89,[5]Sheet1!$A$2:$I$101,7,FALSE),"0")</f>
        <v>0</v>
      </c>
      <c r="N89" s="138">
        <v>0</v>
      </c>
      <c r="O89" s="138">
        <f t="shared" si="27"/>
        <v>0</v>
      </c>
      <c r="Q89" s="172">
        <v>0</v>
      </c>
      <c r="R89" s="172">
        <v>0</v>
      </c>
      <c r="S89" s="172"/>
      <c r="T89" s="172"/>
      <c r="U89" s="172"/>
      <c r="V89" s="172">
        <v>0</v>
      </c>
      <c r="W89" s="139">
        <v>0</v>
      </c>
      <c r="X89" s="139">
        <f t="shared" si="28"/>
        <v>0</v>
      </c>
      <c r="Z89" s="174">
        <v>0</v>
      </c>
      <c r="AA89" s="174">
        <v>0</v>
      </c>
      <c r="AB89" s="174"/>
      <c r="AC89" s="174"/>
      <c r="AD89" s="174"/>
      <c r="AE89" s="174">
        <v>0</v>
      </c>
      <c r="AF89" s="170">
        <v>0</v>
      </c>
      <c r="AG89" s="170">
        <f t="shared" si="29"/>
        <v>0</v>
      </c>
      <c r="AI89" s="166">
        <v>0</v>
      </c>
      <c r="AJ89" s="166">
        <v>0</v>
      </c>
      <c r="AK89" s="168"/>
      <c r="AL89" s="168">
        <f>IFERROR(VLOOKUP(B89,[2]rptBudgetaryBudgetCrossOrganiza!$A$4524:$N$4623,13,FALSE),"0")</f>
        <v>0</v>
      </c>
      <c r="AM89" s="168"/>
      <c r="AN89" s="168"/>
      <c r="AO89" s="168"/>
      <c r="AP89" s="168"/>
      <c r="AQ89" s="168">
        <f t="shared" si="30"/>
        <v>0</v>
      </c>
      <c r="AS89" s="139"/>
      <c r="AT89" s="139"/>
      <c r="AU89" s="139"/>
      <c r="AV89" s="139"/>
      <c r="AW89" s="139"/>
      <c r="AX89" s="139"/>
      <c r="AY89" s="139"/>
      <c r="AZ89" s="139">
        <f t="shared" si="31"/>
        <v>0</v>
      </c>
    </row>
    <row r="90" spans="1:52" x14ac:dyDescent="0.2">
      <c r="A90" s="188">
        <v>13</v>
      </c>
      <c r="B90" s="140" t="s">
        <v>224</v>
      </c>
      <c r="C90" s="148" t="str">
        <f t="shared" si="23"/>
        <v>13</v>
      </c>
      <c r="D90" s="148" t="str">
        <f t="shared" si="24"/>
        <v>00</v>
      </c>
      <c r="E90" s="146" t="str">
        <f t="shared" si="25"/>
        <v>290</v>
      </c>
      <c r="F90" s="140" t="str">
        <f t="shared" si="26"/>
        <v>5100.10</v>
      </c>
      <c r="G90" s="140" t="s">
        <v>105</v>
      </c>
      <c r="H90" s="138">
        <f>IFERROR(VLOOKUP(B90,[5]Sheet1!$A$2:$I$101,2,FALSE),"0")</f>
        <v>15000</v>
      </c>
      <c r="I90" s="138">
        <f>IFERROR(VLOOKUP(B90,[5]Sheet1!$A$2:$I$101,4,FALSE),"0")</f>
        <v>15000</v>
      </c>
      <c r="J90" s="138"/>
      <c r="K90" s="138"/>
      <c r="L90" s="138"/>
      <c r="M90" s="138">
        <f>IFERROR(VLOOKUP(B90,[5]Sheet1!$A$2:$I$101,7,FALSE),"0")</f>
        <v>16858.7</v>
      </c>
      <c r="N90" s="138">
        <v>16858.7</v>
      </c>
      <c r="O90" s="138">
        <f t="shared" si="27"/>
        <v>1858.7000000000007</v>
      </c>
      <c r="Q90" s="172">
        <v>19040</v>
      </c>
      <c r="R90" s="172">
        <v>19040</v>
      </c>
      <c r="S90" s="172"/>
      <c r="T90" s="172"/>
      <c r="U90" s="172"/>
      <c r="V90" s="172">
        <v>12978.23</v>
      </c>
      <c r="W90" s="139">
        <v>12978.23</v>
      </c>
      <c r="X90" s="139">
        <f t="shared" si="28"/>
        <v>-6061.77</v>
      </c>
      <c r="Z90" s="174">
        <v>15000</v>
      </c>
      <c r="AA90" s="174">
        <v>15000</v>
      </c>
      <c r="AB90" s="174"/>
      <c r="AC90" s="174"/>
      <c r="AD90" s="174"/>
      <c r="AE90" s="174">
        <v>36000</v>
      </c>
      <c r="AF90" s="170">
        <v>36000</v>
      </c>
      <c r="AG90" s="170">
        <f t="shared" si="29"/>
        <v>21000</v>
      </c>
      <c r="AI90" s="166">
        <v>15000</v>
      </c>
      <c r="AJ90" s="166">
        <v>15000</v>
      </c>
      <c r="AK90" s="168"/>
      <c r="AL90" s="168">
        <f>IFERROR(VLOOKUP(B90,[2]rptBudgetaryBudgetCrossOrganiza!$A$4524:$N$4623,13,FALSE),"0")</f>
        <v>0</v>
      </c>
      <c r="AM90" s="168"/>
      <c r="AN90" s="168"/>
      <c r="AO90" s="168"/>
      <c r="AP90" s="168"/>
      <c r="AQ90" s="168">
        <f t="shared" si="30"/>
        <v>-15000</v>
      </c>
      <c r="AS90" s="139"/>
      <c r="AT90" s="139"/>
      <c r="AU90" s="139"/>
      <c r="AV90" s="139"/>
      <c r="AW90" s="139"/>
      <c r="AX90" s="139"/>
      <c r="AY90" s="139"/>
      <c r="AZ90" s="139">
        <f t="shared" si="31"/>
        <v>0</v>
      </c>
    </row>
    <row r="91" spans="1:52" x14ac:dyDescent="0.2">
      <c r="A91" s="188">
        <v>13</v>
      </c>
      <c r="B91" s="140" t="s">
        <v>227</v>
      </c>
      <c r="C91" s="148" t="str">
        <f t="shared" si="23"/>
        <v>13</v>
      </c>
      <c r="D91" s="148" t="str">
        <f t="shared" si="24"/>
        <v>00</v>
      </c>
      <c r="E91" s="146" t="str">
        <f t="shared" si="25"/>
        <v>290</v>
      </c>
      <c r="F91" s="140" t="str">
        <f t="shared" si="26"/>
        <v>5100.11</v>
      </c>
      <c r="G91" s="140" t="s">
        <v>106</v>
      </c>
      <c r="H91" s="138">
        <f>IFERROR(VLOOKUP(B91,[5]Sheet1!$A$2:$I$101,2,FALSE),"0")</f>
        <v>33410</v>
      </c>
      <c r="I91" s="138">
        <f>IFERROR(VLOOKUP(B91,[5]Sheet1!$A$2:$I$101,4,FALSE),"0")</f>
        <v>33410</v>
      </c>
      <c r="J91" s="138"/>
      <c r="K91" s="138"/>
      <c r="L91" s="138"/>
      <c r="M91" s="138">
        <f>IFERROR(VLOOKUP(B91,[5]Sheet1!$A$2:$I$101,7,FALSE),"0")</f>
        <v>27355.09</v>
      </c>
      <c r="N91" s="138">
        <v>27355.09</v>
      </c>
      <c r="O91" s="138">
        <f t="shared" si="27"/>
        <v>-6054.91</v>
      </c>
      <c r="Q91" s="172">
        <v>28027</v>
      </c>
      <c r="R91" s="172">
        <v>28027</v>
      </c>
      <c r="S91" s="172"/>
      <c r="T91" s="172"/>
      <c r="U91" s="172"/>
      <c r="V91" s="172">
        <v>28279.46</v>
      </c>
      <c r="W91" s="139">
        <v>28279.46</v>
      </c>
      <c r="X91" s="139">
        <f t="shared" si="28"/>
        <v>252.45999999999913</v>
      </c>
      <c r="Z91" s="174">
        <v>33435</v>
      </c>
      <c r="AA91" s="174">
        <v>33435</v>
      </c>
      <c r="AB91" s="174"/>
      <c r="AC91" s="174"/>
      <c r="AD91" s="174"/>
      <c r="AE91" s="174">
        <v>41664.83</v>
      </c>
      <c r="AF91" s="170">
        <v>41664.83</v>
      </c>
      <c r="AG91" s="170">
        <f t="shared" si="29"/>
        <v>8229.8300000000017</v>
      </c>
      <c r="AI91" s="166">
        <v>33435</v>
      </c>
      <c r="AJ91" s="166">
        <v>33435</v>
      </c>
      <c r="AK91" s="168"/>
      <c r="AL91" s="168">
        <f>IFERROR(VLOOKUP(B91,[2]rptBudgetaryBudgetCrossOrganiza!$A$4524:$N$4623,13,FALSE),"0")</f>
        <v>9821.85</v>
      </c>
      <c r="AM91" s="168"/>
      <c r="AN91" s="168"/>
      <c r="AO91" s="168"/>
      <c r="AP91" s="168"/>
      <c r="AQ91" s="168">
        <f t="shared" si="30"/>
        <v>-33435</v>
      </c>
      <c r="AS91" s="139"/>
      <c r="AT91" s="139"/>
      <c r="AU91" s="139"/>
      <c r="AV91" s="139"/>
      <c r="AW91" s="139"/>
      <c r="AX91" s="139"/>
      <c r="AY91" s="139"/>
      <c r="AZ91" s="139">
        <f t="shared" si="31"/>
        <v>0</v>
      </c>
    </row>
    <row r="92" spans="1:52" x14ac:dyDescent="0.2">
      <c r="A92" s="188">
        <v>13</v>
      </c>
      <c r="B92" s="140" t="s">
        <v>230</v>
      </c>
      <c r="C92" s="148" t="str">
        <f t="shared" si="23"/>
        <v>13</v>
      </c>
      <c r="D92" s="148" t="str">
        <f t="shared" si="24"/>
        <v>00</v>
      </c>
      <c r="E92" s="146" t="str">
        <f t="shared" si="25"/>
        <v>290</v>
      </c>
      <c r="F92" s="140" t="str">
        <f t="shared" si="26"/>
        <v>5100.12</v>
      </c>
      <c r="G92" s="140" t="s">
        <v>107</v>
      </c>
      <c r="H92" s="138">
        <f>IFERROR(VLOOKUP(B92,[5]Sheet1!$A$2:$I$101,2,FALSE),"0")</f>
        <v>4575</v>
      </c>
      <c r="I92" s="138">
        <f>IFERROR(VLOOKUP(B92,[5]Sheet1!$A$2:$I$101,4,FALSE),"0")</f>
        <v>4575</v>
      </c>
      <c r="J92" s="138"/>
      <c r="K92" s="138"/>
      <c r="L92" s="138"/>
      <c r="M92" s="138">
        <f>IFERROR(VLOOKUP(B92,[5]Sheet1!$A$2:$I$101,7,FALSE),"0")</f>
        <v>20</v>
      </c>
      <c r="N92" s="138">
        <v>20</v>
      </c>
      <c r="O92" s="138">
        <f t="shared" si="27"/>
        <v>-4555</v>
      </c>
      <c r="Q92" s="172">
        <v>8300</v>
      </c>
      <c r="R92" s="172">
        <v>8300</v>
      </c>
      <c r="S92" s="172"/>
      <c r="T92" s="172"/>
      <c r="U92" s="172"/>
      <c r="V92" s="172">
        <v>3410</v>
      </c>
      <c r="W92" s="139">
        <v>3410</v>
      </c>
      <c r="X92" s="139">
        <f t="shared" si="28"/>
        <v>-4890</v>
      </c>
      <c r="Z92" s="174">
        <v>8600</v>
      </c>
      <c r="AA92" s="174">
        <v>8600</v>
      </c>
      <c r="AB92" s="174"/>
      <c r="AC92" s="174"/>
      <c r="AD92" s="174"/>
      <c r="AE92" s="174">
        <v>1050</v>
      </c>
      <c r="AF92" s="170">
        <v>1050</v>
      </c>
      <c r="AG92" s="170">
        <f t="shared" si="29"/>
        <v>-7550</v>
      </c>
      <c r="AI92" s="166">
        <v>8600</v>
      </c>
      <c r="AJ92" s="166">
        <v>8600</v>
      </c>
      <c r="AK92" s="168"/>
      <c r="AL92" s="168">
        <f>IFERROR(VLOOKUP(B92,[2]rptBudgetaryBudgetCrossOrganiza!$A$4524:$N$4623,13,FALSE),"0")</f>
        <v>0</v>
      </c>
      <c r="AM92" s="168"/>
      <c r="AN92" s="168"/>
      <c r="AO92" s="168"/>
      <c r="AP92" s="168"/>
      <c r="AQ92" s="168">
        <f t="shared" si="30"/>
        <v>-8600</v>
      </c>
      <c r="AS92" s="139"/>
      <c r="AT92" s="139"/>
      <c r="AU92" s="139"/>
      <c r="AV92" s="139"/>
      <c r="AW92" s="139"/>
      <c r="AX92" s="139"/>
      <c r="AY92" s="139"/>
      <c r="AZ92" s="139">
        <f t="shared" si="31"/>
        <v>0</v>
      </c>
    </row>
    <row r="93" spans="1:52" x14ac:dyDescent="0.2">
      <c r="A93" s="188">
        <v>13</v>
      </c>
      <c r="B93" s="140" t="s">
        <v>233</v>
      </c>
      <c r="C93" s="148" t="str">
        <f t="shared" si="23"/>
        <v>13</v>
      </c>
      <c r="D93" s="148" t="str">
        <f t="shared" si="24"/>
        <v>00</v>
      </c>
      <c r="E93" s="146" t="str">
        <f t="shared" si="25"/>
        <v>290</v>
      </c>
      <c r="F93" s="140" t="str">
        <f t="shared" si="26"/>
        <v>5100.13</v>
      </c>
      <c r="G93" s="140" t="s">
        <v>108</v>
      </c>
      <c r="H93" s="138">
        <f>IFERROR(VLOOKUP(B93,[5]Sheet1!$A$2:$I$101,2,FALSE),"0")</f>
        <v>0</v>
      </c>
      <c r="I93" s="138">
        <f>IFERROR(VLOOKUP(B93,[5]Sheet1!$A$2:$I$101,4,FALSE),"0")</f>
        <v>0</v>
      </c>
      <c r="J93" s="138"/>
      <c r="K93" s="138"/>
      <c r="L93" s="138"/>
      <c r="M93" s="138">
        <f>IFERROR(VLOOKUP(B93,[5]Sheet1!$A$2:$I$101,7,FALSE),"0")</f>
        <v>0</v>
      </c>
      <c r="N93" s="138">
        <v>0</v>
      </c>
      <c r="O93" s="138">
        <f t="shared" si="27"/>
        <v>0</v>
      </c>
      <c r="Q93" s="172">
        <v>0</v>
      </c>
      <c r="R93" s="172">
        <v>0</v>
      </c>
      <c r="S93" s="172"/>
      <c r="T93" s="172"/>
      <c r="U93" s="172"/>
      <c r="V93" s="172">
        <v>0</v>
      </c>
      <c r="W93" s="139">
        <v>0</v>
      </c>
      <c r="X93" s="139">
        <f t="shared" si="28"/>
        <v>0</v>
      </c>
      <c r="Z93" s="174">
        <v>0</v>
      </c>
      <c r="AA93" s="174">
        <v>0</v>
      </c>
      <c r="AB93" s="174"/>
      <c r="AC93" s="174"/>
      <c r="AD93" s="174"/>
      <c r="AE93" s="174">
        <v>0</v>
      </c>
      <c r="AF93" s="170">
        <v>0</v>
      </c>
      <c r="AG93" s="170">
        <f t="shared" si="29"/>
        <v>0</v>
      </c>
      <c r="AI93" s="166">
        <v>0</v>
      </c>
      <c r="AJ93" s="166">
        <v>0</v>
      </c>
      <c r="AK93" s="168"/>
      <c r="AL93" s="168">
        <f>IFERROR(VLOOKUP(B93,[2]rptBudgetaryBudgetCrossOrganiza!$A$4524:$N$4623,13,FALSE),"0")</f>
        <v>0</v>
      </c>
      <c r="AM93" s="168"/>
      <c r="AN93" s="168"/>
      <c r="AO93" s="168"/>
      <c r="AP93" s="168"/>
      <c r="AQ93" s="168">
        <f t="shared" si="30"/>
        <v>0</v>
      </c>
      <c r="AS93" s="139"/>
      <c r="AT93" s="139"/>
      <c r="AU93" s="139"/>
      <c r="AV93" s="139"/>
      <c r="AW93" s="139"/>
      <c r="AX93" s="139"/>
      <c r="AY93" s="139"/>
      <c r="AZ93" s="139">
        <f t="shared" si="31"/>
        <v>0</v>
      </c>
    </row>
    <row r="94" spans="1:52" x14ac:dyDescent="0.2">
      <c r="A94" s="188">
        <v>13</v>
      </c>
      <c r="B94" s="140" t="s">
        <v>236</v>
      </c>
      <c r="C94" s="148" t="str">
        <f t="shared" si="23"/>
        <v>13</v>
      </c>
      <c r="D94" s="148" t="str">
        <f t="shared" si="24"/>
        <v>00</v>
      </c>
      <c r="E94" s="146" t="str">
        <f t="shared" si="25"/>
        <v>290</v>
      </c>
      <c r="F94" s="140" t="str">
        <f t="shared" si="26"/>
        <v>5100.14</v>
      </c>
      <c r="G94" s="140" t="s">
        <v>109</v>
      </c>
      <c r="H94" s="138">
        <f>IFERROR(VLOOKUP(B94,[5]Sheet1!$A$2:$I$101,2,FALSE),"0")</f>
        <v>0</v>
      </c>
      <c r="I94" s="138">
        <f>IFERROR(VLOOKUP(B94,[5]Sheet1!$A$2:$I$101,4,FALSE),"0")</f>
        <v>0</v>
      </c>
      <c r="J94" s="138"/>
      <c r="K94" s="138"/>
      <c r="L94" s="138"/>
      <c r="M94" s="138">
        <f>IFERROR(VLOOKUP(B94,[5]Sheet1!$A$2:$I$101,7,FALSE),"0")</f>
        <v>0</v>
      </c>
      <c r="N94" s="138">
        <v>0</v>
      </c>
      <c r="O94" s="138">
        <f t="shared" si="27"/>
        <v>0</v>
      </c>
      <c r="Q94" s="172">
        <v>0</v>
      </c>
      <c r="R94" s="172">
        <v>0</v>
      </c>
      <c r="S94" s="172"/>
      <c r="T94" s="172"/>
      <c r="U94" s="172"/>
      <c r="V94" s="172">
        <v>0</v>
      </c>
      <c r="W94" s="139">
        <v>0</v>
      </c>
      <c r="X94" s="139">
        <f t="shared" si="28"/>
        <v>0</v>
      </c>
      <c r="Z94" s="174">
        <v>0</v>
      </c>
      <c r="AA94" s="174">
        <v>0</v>
      </c>
      <c r="AB94" s="174"/>
      <c r="AC94" s="174"/>
      <c r="AD94" s="174"/>
      <c r="AE94" s="174">
        <v>0</v>
      </c>
      <c r="AF94" s="170">
        <v>0</v>
      </c>
      <c r="AG94" s="170">
        <f t="shared" si="29"/>
        <v>0</v>
      </c>
      <c r="AI94" s="166">
        <v>0</v>
      </c>
      <c r="AJ94" s="166">
        <v>0</v>
      </c>
      <c r="AK94" s="168"/>
      <c r="AL94" s="168">
        <f>IFERROR(VLOOKUP(B94,[2]rptBudgetaryBudgetCrossOrganiza!$A$4524:$N$4623,13,FALSE),"0")</f>
        <v>0</v>
      </c>
      <c r="AM94" s="168"/>
      <c r="AN94" s="168"/>
      <c r="AO94" s="168"/>
      <c r="AP94" s="168"/>
      <c r="AQ94" s="168">
        <f t="shared" si="30"/>
        <v>0</v>
      </c>
      <c r="AS94" s="139"/>
      <c r="AT94" s="139"/>
      <c r="AU94" s="139"/>
      <c r="AV94" s="139"/>
      <c r="AW94" s="139"/>
      <c r="AX94" s="139"/>
      <c r="AY94" s="139"/>
      <c r="AZ94" s="139">
        <f t="shared" si="31"/>
        <v>0</v>
      </c>
    </row>
    <row r="95" spans="1:52" x14ac:dyDescent="0.2">
      <c r="A95" s="188">
        <v>13</v>
      </c>
      <c r="B95" s="140" t="s">
        <v>239</v>
      </c>
      <c r="C95" s="148" t="str">
        <f t="shared" si="23"/>
        <v>13</v>
      </c>
      <c r="D95" s="148" t="str">
        <f t="shared" si="24"/>
        <v>00</v>
      </c>
      <c r="E95" s="146" t="str">
        <f t="shared" si="25"/>
        <v>290</v>
      </c>
      <c r="F95" s="140" t="str">
        <f t="shared" si="26"/>
        <v>5100.15</v>
      </c>
      <c r="G95" s="140" t="s">
        <v>110</v>
      </c>
      <c r="H95" s="138">
        <f>IFERROR(VLOOKUP(B95,[5]Sheet1!$A$2:$I$101,2,FALSE),"0")</f>
        <v>4320</v>
      </c>
      <c r="I95" s="138">
        <f>IFERROR(VLOOKUP(B95,[5]Sheet1!$A$2:$I$101,4,FALSE),"0")</f>
        <v>4320</v>
      </c>
      <c r="J95" s="138"/>
      <c r="K95" s="138"/>
      <c r="L95" s="138"/>
      <c r="M95" s="138">
        <f>IFERROR(VLOOKUP(B95,[5]Sheet1!$A$2:$I$101,7,FALSE),"0")</f>
        <v>3670.2</v>
      </c>
      <c r="N95" s="138">
        <v>3670.2</v>
      </c>
      <c r="O95" s="138">
        <f t="shared" si="27"/>
        <v>-649.80000000000018</v>
      </c>
      <c r="Q95" s="172">
        <v>4320</v>
      </c>
      <c r="R95" s="172">
        <v>4320</v>
      </c>
      <c r="S95" s="172"/>
      <c r="T95" s="172"/>
      <c r="U95" s="172"/>
      <c r="V95" s="172">
        <v>4170</v>
      </c>
      <c r="W95" s="139">
        <v>4170</v>
      </c>
      <c r="X95" s="139">
        <f t="shared" si="28"/>
        <v>-150</v>
      </c>
      <c r="Z95" s="174">
        <v>4320</v>
      </c>
      <c r="AA95" s="174">
        <v>4320</v>
      </c>
      <c r="AB95" s="174"/>
      <c r="AC95" s="174"/>
      <c r="AD95" s="174"/>
      <c r="AE95" s="174">
        <v>4320</v>
      </c>
      <c r="AF95" s="170">
        <v>4320</v>
      </c>
      <c r="AG95" s="170">
        <f t="shared" si="29"/>
        <v>0</v>
      </c>
      <c r="AI95" s="166">
        <v>4320</v>
      </c>
      <c r="AJ95" s="166">
        <v>4320</v>
      </c>
      <c r="AK95" s="168"/>
      <c r="AL95" s="168">
        <f>IFERROR(VLOOKUP(B95,[2]rptBudgetaryBudgetCrossOrganiza!$A$4524:$N$4623,13,FALSE),"0")</f>
        <v>1080</v>
      </c>
      <c r="AM95" s="168"/>
      <c r="AN95" s="168"/>
      <c r="AO95" s="168"/>
      <c r="AP95" s="168"/>
      <c r="AQ95" s="168">
        <f t="shared" si="30"/>
        <v>-4320</v>
      </c>
      <c r="AS95" s="139"/>
      <c r="AT95" s="139"/>
      <c r="AU95" s="139"/>
      <c r="AV95" s="139"/>
      <c r="AW95" s="139"/>
      <c r="AX95" s="139"/>
      <c r="AY95" s="139"/>
      <c r="AZ95" s="139">
        <f t="shared" si="31"/>
        <v>0</v>
      </c>
    </row>
    <row r="96" spans="1:52" x14ac:dyDescent="0.2">
      <c r="A96" s="188">
        <v>14</v>
      </c>
      <c r="B96" s="140" t="s">
        <v>240</v>
      </c>
      <c r="C96" s="148" t="str">
        <f t="shared" si="23"/>
        <v>13</v>
      </c>
      <c r="D96" s="148" t="str">
        <f t="shared" si="24"/>
        <v>00</v>
      </c>
      <c r="E96" s="146" t="str">
        <f t="shared" si="25"/>
        <v>290</v>
      </c>
      <c r="F96" s="140" t="str">
        <f t="shared" si="26"/>
        <v>6000.01</v>
      </c>
      <c r="G96" s="140" t="s">
        <v>111</v>
      </c>
      <c r="H96" s="138">
        <f>IFERROR(VLOOKUP(B96,[5]Sheet1!$A$2:$I$101,2,FALSE),"0")</f>
        <v>0</v>
      </c>
      <c r="I96" s="138">
        <f>IFERROR(VLOOKUP(B96,[5]Sheet1!$A$2:$I$101,4,FALSE),"0")</f>
        <v>0</v>
      </c>
      <c r="J96" s="138"/>
      <c r="K96" s="138"/>
      <c r="L96" s="138"/>
      <c r="M96" s="138">
        <f>IFERROR(VLOOKUP(B96,[5]Sheet1!$A$2:$I$101,7,FALSE),"0")</f>
        <v>0</v>
      </c>
      <c r="N96" s="138">
        <v>0</v>
      </c>
      <c r="O96" s="138">
        <f t="shared" si="27"/>
        <v>0</v>
      </c>
      <c r="Q96" s="172">
        <v>0</v>
      </c>
      <c r="R96" s="172">
        <v>0</v>
      </c>
      <c r="S96" s="172"/>
      <c r="T96" s="172"/>
      <c r="U96" s="172"/>
      <c r="V96" s="172">
        <v>0</v>
      </c>
      <c r="W96" s="139">
        <v>0</v>
      </c>
      <c r="X96" s="139">
        <f t="shared" si="28"/>
        <v>0</v>
      </c>
      <c r="Z96" s="174">
        <v>0</v>
      </c>
      <c r="AA96" s="174">
        <v>0</v>
      </c>
      <c r="AB96" s="174"/>
      <c r="AC96" s="174"/>
      <c r="AD96" s="174"/>
      <c r="AE96" s="174">
        <v>0</v>
      </c>
      <c r="AF96" s="170">
        <v>0</v>
      </c>
      <c r="AG96" s="170">
        <f t="shared" si="29"/>
        <v>0</v>
      </c>
      <c r="AI96" s="166">
        <v>0</v>
      </c>
      <c r="AJ96" s="166">
        <v>0</v>
      </c>
      <c r="AK96" s="168"/>
      <c r="AL96" s="168">
        <f>IFERROR(VLOOKUP(B96,[2]rptBudgetaryBudgetCrossOrganiza!$A$4524:$N$4623,13,FALSE),"0")</f>
        <v>0</v>
      </c>
      <c r="AM96" s="168"/>
      <c r="AN96" s="168"/>
      <c r="AO96" s="168"/>
      <c r="AP96" s="168"/>
      <c r="AQ96" s="168">
        <f t="shared" si="30"/>
        <v>0</v>
      </c>
      <c r="AS96" s="139"/>
      <c r="AT96" s="139"/>
      <c r="AU96" s="139"/>
      <c r="AV96" s="139"/>
      <c r="AW96" s="139"/>
      <c r="AX96" s="139"/>
      <c r="AY96" s="139"/>
      <c r="AZ96" s="139">
        <f t="shared" si="31"/>
        <v>0</v>
      </c>
    </row>
    <row r="97" spans="1:52" x14ac:dyDescent="0.2">
      <c r="A97" s="188">
        <v>14</v>
      </c>
      <c r="B97" s="140" t="s">
        <v>241</v>
      </c>
      <c r="C97" s="148" t="str">
        <f t="shared" si="23"/>
        <v>13</v>
      </c>
      <c r="D97" s="148" t="str">
        <f t="shared" si="24"/>
        <v>00</v>
      </c>
      <c r="E97" s="146" t="str">
        <f t="shared" si="25"/>
        <v>290</v>
      </c>
      <c r="F97" s="140" t="str">
        <f t="shared" si="26"/>
        <v>6000.09</v>
      </c>
      <c r="G97" s="140" t="s">
        <v>136</v>
      </c>
      <c r="H97" s="138">
        <f>IFERROR(VLOOKUP(B97,[5]Sheet1!$A$2:$I$101,2,FALSE),"0")</f>
        <v>0</v>
      </c>
      <c r="I97" s="138">
        <f>IFERROR(VLOOKUP(B97,[5]Sheet1!$A$2:$I$101,4,FALSE),"0")</f>
        <v>0</v>
      </c>
      <c r="J97" s="138"/>
      <c r="K97" s="138"/>
      <c r="L97" s="138"/>
      <c r="M97" s="138">
        <f>IFERROR(VLOOKUP(B97,[5]Sheet1!$A$2:$I$101,7,FALSE),"0")</f>
        <v>0</v>
      </c>
      <c r="N97" s="138">
        <v>0</v>
      </c>
      <c r="O97" s="138">
        <f t="shared" si="27"/>
        <v>0</v>
      </c>
      <c r="Q97" s="172">
        <v>0</v>
      </c>
      <c r="R97" s="172">
        <v>0</v>
      </c>
      <c r="S97" s="172"/>
      <c r="T97" s="172"/>
      <c r="U97" s="172"/>
      <c r="V97" s="172">
        <v>0</v>
      </c>
      <c r="W97" s="139">
        <v>0</v>
      </c>
      <c r="X97" s="139">
        <f t="shared" si="28"/>
        <v>0</v>
      </c>
      <c r="Z97" s="174">
        <v>0</v>
      </c>
      <c r="AA97" s="174">
        <v>0</v>
      </c>
      <c r="AB97" s="174"/>
      <c r="AC97" s="174"/>
      <c r="AD97" s="174"/>
      <c r="AE97" s="174">
        <v>0</v>
      </c>
      <c r="AF97" s="170">
        <v>0</v>
      </c>
      <c r="AG97" s="170">
        <f t="shared" si="29"/>
        <v>0</v>
      </c>
      <c r="AI97" s="166">
        <v>0</v>
      </c>
      <c r="AJ97" s="166">
        <v>0</v>
      </c>
      <c r="AK97" s="168"/>
      <c r="AL97" s="168">
        <f>IFERROR(VLOOKUP(B97,[2]rptBudgetaryBudgetCrossOrganiza!$A$4524:$N$4623,13,FALSE),"0")</f>
        <v>0</v>
      </c>
      <c r="AM97" s="168"/>
      <c r="AN97" s="168"/>
      <c r="AO97" s="168"/>
      <c r="AP97" s="168"/>
      <c r="AQ97" s="168">
        <f t="shared" si="30"/>
        <v>0</v>
      </c>
      <c r="AS97" s="139"/>
      <c r="AT97" s="139"/>
      <c r="AU97" s="139"/>
      <c r="AV97" s="139"/>
      <c r="AW97" s="139"/>
      <c r="AX97" s="139"/>
      <c r="AY97" s="139"/>
      <c r="AZ97" s="139">
        <f t="shared" si="31"/>
        <v>0</v>
      </c>
    </row>
    <row r="98" spans="1:52" x14ac:dyDescent="0.2">
      <c r="A98" s="188">
        <v>14</v>
      </c>
      <c r="B98" s="140" t="s">
        <v>245</v>
      </c>
      <c r="C98" s="148" t="str">
        <f t="shared" si="23"/>
        <v>13</v>
      </c>
      <c r="D98" s="148" t="str">
        <f t="shared" si="24"/>
        <v>00</v>
      </c>
      <c r="E98" s="146" t="str">
        <f t="shared" si="25"/>
        <v>290</v>
      </c>
      <c r="F98" s="140" t="str">
        <f t="shared" si="26"/>
        <v>6230.02</v>
      </c>
      <c r="G98" s="140" t="s">
        <v>262</v>
      </c>
      <c r="H98" s="138">
        <f>IFERROR(VLOOKUP(B98,[5]Sheet1!$A$2:$I$101,2,FALSE),"0")</f>
        <v>22000</v>
      </c>
      <c r="I98" s="138">
        <f>IFERROR(VLOOKUP(B98,[5]Sheet1!$A$2:$I$101,4,FALSE),"0")</f>
        <v>23227</v>
      </c>
      <c r="J98" s="138"/>
      <c r="K98" s="138"/>
      <c r="L98" s="138"/>
      <c r="M98" s="138">
        <f>IFERROR(VLOOKUP(B98,[5]Sheet1!$A$2:$I$101,7,FALSE),"0")</f>
        <v>23892.28</v>
      </c>
      <c r="N98" s="138">
        <v>23892.28</v>
      </c>
      <c r="O98" s="138">
        <f t="shared" si="27"/>
        <v>665.27999999999884</v>
      </c>
      <c r="Q98" s="172">
        <v>23275</v>
      </c>
      <c r="R98" s="172">
        <v>20327</v>
      </c>
      <c r="S98" s="172"/>
      <c r="T98" s="172"/>
      <c r="U98" s="172"/>
      <c r="V98" s="172">
        <v>20163.04</v>
      </c>
      <c r="W98" s="139">
        <v>20163.04</v>
      </c>
      <c r="X98" s="139">
        <f t="shared" si="28"/>
        <v>-163.95999999999913</v>
      </c>
      <c r="Z98" s="174">
        <v>23275</v>
      </c>
      <c r="AA98" s="174">
        <v>28433</v>
      </c>
      <c r="AB98" s="174"/>
      <c r="AC98" s="174"/>
      <c r="AD98" s="174"/>
      <c r="AE98" s="174">
        <v>27303.07</v>
      </c>
      <c r="AF98" s="170">
        <v>27303.07</v>
      </c>
      <c r="AG98" s="170">
        <f t="shared" si="29"/>
        <v>-1129.9300000000003</v>
      </c>
      <c r="AI98" s="166">
        <v>23275</v>
      </c>
      <c r="AJ98" s="166">
        <v>23275</v>
      </c>
      <c r="AK98" s="168"/>
      <c r="AL98" s="168">
        <f>IFERROR(VLOOKUP(B98,[2]rptBudgetaryBudgetCrossOrganiza!$A$4524:$N$4623,13,FALSE),"0")</f>
        <v>1036.67</v>
      </c>
      <c r="AM98" s="168"/>
      <c r="AN98" s="168"/>
      <c r="AO98" s="168"/>
      <c r="AP98" s="168"/>
      <c r="AQ98" s="168">
        <f t="shared" si="30"/>
        <v>-23275</v>
      </c>
      <c r="AS98" s="139"/>
      <c r="AT98" s="139"/>
      <c r="AU98" s="139"/>
      <c r="AV98" s="139"/>
      <c r="AW98" s="139"/>
      <c r="AX98" s="139"/>
      <c r="AY98" s="139"/>
      <c r="AZ98" s="139">
        <f t="shared" si="31"/>
        <v>0</v>
      </c>
    </row>
    <row r="99" spans="1:52" x14ac:dyDescent="0.2">
      <c r="A99" s="188">
        <v>15</v>
      </c>
      <c r="B99" s="140" t="s">
        <v>250</v>
      </c>
      <c r="C99" s="148" t="str">
        <f t="shared" ref="C99:C102" si="32">MID(B99,5,2)</f>
        <v>13</v>
      </c>
      <c r="D99" s="148" t="str">
        <f t="shared" si="24"/>
        <v>00</v>
      </c>
      <c r="E99" s="146" t="str">
        <f t="shared" si="25"/>
        <v>290</v>
      </c>
      <c r="F99" s="140" t="str">
        <f t="shared" si="26"/>
        <v>6600.07</v>
      </c>
      <c r="G99" s="140" t="s">
        <v>114</v>
      </c>
      <c r="H99" s="138">
        <f>IFERROR(VLOOKUP(B99,[5]Sheet1!$A$2:$I$101,2,FALSE),"0")</f>
        <v>0</v>
      </c>
      <c r="I99" s="138">
        <f>IFERROR(VLOOKUP(B99,[5]Sheet1!$A$2:$I$101,4,FALSE),"0")</f>
        <v>13000</v>
      </c>
      <c r="J99" s="138"/>
      <c r="K99" s="138"/>
      <c r="L99" s="138"/>
      <c r="M99" s="138">
        <f>IFERROR(VLOOKUP(B99,[5]Sheet1!$A$2:$I$101,7,FALSE),"0")</f>
        <v>14363</v>
      </c>
      <c r="N99" s="138">
        <v>14363</v>
      </c>
      <c r="O99" s="138">
        <f t="shared" si="27"/>
        <v>1363</v>
      </c>
      <c r="Q99" s="172">
        <v>9300</v>
      </c>
      <c r="R99" s="172">
        <v>9300</v>
      </c>
      <c r="S99" s="172"/>
      <c r="T99" s="172"/>
      <c r="U99" s="172"/>
      <c r="V99" s="172">
        <v>7260.56</v>
      </c>
      <c r="W99" s="139">
        <v>7260.56</v>
      </c>
      <c r="X99" s="139">
        <f t="shared" si="28"/>
        <v>-2039.4399999999996</v>
      </c>
      <c r="Z99" s="174">
        <v>6250</v>
      </c>
      <c r="AA99" s="174">
        <v>12350</v>
      </c>
      <c r="AB99" s="174"/>
      <c r="AC99" s="174"/>
      <c r="AD99" s="174"/>
      <c r="AE99" s="174">
        <v>7588.67</v>
      </c>
      <c r="AF99" s="170">
        <v>7588.67</v>
      </c>
      <c r="AG99" s="170">
        <f t="shared" si="29"/>
        <v>-4761.33</v>
      </c>
      <c r="AI99" s="166">
        <v>6250</v>
      </c>
      <c r="AJ99" s="166">
        <v>6250</v>
      </c>
      <c r="AK99" s="168"/>
      <c r="AL99" s="168">
        <f>IFERROR(VLOOKUP(B99,[2]rptBudgetaryBudgetCrossOrganiza!$A$4524:$N$4623,13,FALSE),"0")</f>
        <v>0</v>
      </c>
      <c r="AM99" s="168"/>
      <c r="AN99" s="168"/>
      <c r="AO99" s="168"/>
      <c r="AP99" s="168"/>
      <c r="AQ99" s="168">
        <f t="shared" si="30"/>
        <v>-6250</v>
      </c>
      <c r="AS99" s="139"/>
      <c r="AT99" s="139"/>
      <c r="AU99" s="139"/>
      <c r="AV99" s="139"/>
      <c r="AW99" s="139"/>
      <c r="AX99" s="139"/>
      <c r="AY99" s="139"/>
      <c r="AZ99" s="139">
        <f t="shared" si="31"/>
        <v>0</v>
      </c>
    </row>
    <row r="100" spans="1:52" x14ac:dyDescent="0.2">
      <c r="A100" s="188">
        <v>15</v>
      </c>
      <c r="B100" s="140" t="s">
        <v>253</v>
      </c>
      <c r="C100" s="148" t="str">
        <f t="shared" si="32"/>
        <v>13</v>
      </c>
      <c r="D100" s="148" t="str">
        <f t="shared" si="24"/>
        <v>00</v>
      </c>
      <c r="E100" s="146" t="str">
        <f t="shared" si="25"/>
        <v>290</v>
      </c>
      <c r="F100" s="140" t="str">
        <f t="shared" si="26"/>
        <v>6600.26</v>
      </c>
      <c r="G100" s="140" t="s">
        <v>134</v>
      </c>
      <c r="H100" s="138">
        <f>IFERROR(VLOOKUP(B100,[5]Sheet1!$A$2:$I$101,2,FALSE),"0")</f>
        <v>0</v>
      </c>
      <c r="I100" s="138">
        <f>IFERROR(VLOOKUP(B100,[5]Sheet1!$A$2:$I$101,4,FALSE),"0")</f>
        <v>0</v>
      </c>
      <c r="J100" s="138"/>
      <c r="K100" s="138"/>
      <c r="L100" s="138"/>
      <c r="M100" s="138">
        <f>IFERROR(VLOOKUP(B100,[5]Sheet1!$A$2:$I$101,7,FALSE),"0")</f>
        <v>0</v>
      </c>
      <c r="N100" s="138">
        <v>0</v>
      </c>
      <c r="O100" s="138">
        <f t="shared" si="27"/>
        <v>0</v>
      </c>
      <c r="Q100" s="172">
        <v>0</v>
      </c>
      <c r="R100" s="172">
        <v>0</v>
      </c>
      <c r="S100" s="172"/>
      <c r="T100" s="172"/>
      <c r="U100" s="172"/>
      <c r="V100" s="172">
        <v>0</v>
      </c>
      <c r="W100" s="139">
        <v>0</v>
      </c>
      <c r="X100" s="139">
        <f t="shared" si="28"/>
        <v>0</v>
      </c>
      <c r="Z100" s="174">
        <v>0</v>
      </c>
      <c r="AA100" s="174">
        <v>0</v>
      </c>
      <c r="AB100" s="174"/>
      <c r="AC100" s="174"/>
      <c r="AD100" s="174"/>
      <c r="AE100" s="174">
        <v>0</v>
      </c>
      <c r="AF100" s="170">
        <v>0</v>
      </c>
      <c r="AG100" s="170">
        <f t="shared" si="29"/>
        <v>0</v>
      </c>
      <c r="AI100" s="166">
        <v>0</v>
      </c>
      <c r="AJ100" s="166">
        <v>0</v>
      </c>
      <c r="AK100" s="168"/>
      <c r="AL100" s="168">
        <f>IFERROR(VLOOKUP(B100,[2]rptBudgetaryBudgetCrossOrganiza!$A$4524:$N$4623,13,FALSE),"0")</f>
        <v>0</v>
      </c>
      <c r="AM100" s="168"/>
      <c r="AN100" s="168"/>
      <c r="AO100" s="168"/>
      <c r="AP100" s="168"/>
      <c r="AQ100" s="168">
        <f t="shared" si="30"/>
        <v>0</v>
      </c>
      <c r="AS100" s="139"/>
      <c r="AT100" s="139"/>
      <c r="AU100" s="139"/>
      <c r="AV100" s="139"/>
      <c r="AW100" s="139"/>
      <c r="AX100" s="139"/>
      <c r="AY100" s="139"/>
      <c r="AZ100" s="139">
        <f t="shared" si="31"/>
        <v>0</v>
      </c>
    </row>
    <row r="101" spans="1:52" x14ac:dyDescent="0.2">
      <c r="A101" s="188">
        <v>15</v>
      </c>
      <c r="B101" s="140" t="s">
        <v>255</v>
      </c>
      <c r="C101" s="148" t="str">
        <f t="shared" si="32"/>
        <v>13</v>
      </c>
      <c r="D101" s="148" t="str">
        <f t="shared" si="24"/>
        <v>00</v>
      </c>
      <c r="E101" s="146" t="str">
        <f t="shared" si="25"/>
        <v>290</v>
      </c>
      <c r="F101" s="140" t="str">
        <f t="shared" si="26"/>
        <v>6600.36</v>
      </c>
      <c r="G101" s="140" t="s">
        <v>135</v>
      </c>
      <c r="H101" s="138">
        <f>IFERROR(VLOOKUP(B101,[5]Sheet1!$A$2:$I$101,2,FALSE),"0")</f>
        <v>34160</v>
      </c>
      <c r="I101" s="138">
        <f>IFERROR(VLOOKUP(B101,[5]Sheet1!$A$2:$I$101,4,FALSE),"0")</f>
        <v>34160</v>
      </c>
      <c r="J101" s="138"/>
      <c r="K101" s="138"/>
      <c r="L101" s="138"/>
      <c r="M101" s="138">
        <f>IFERROR(VLOOKUP(B101,[5]Sheet1!$A$2:$I$101,7,FALSE),"0")</f>
        <v>34160</v>
      </c>
      <c r="N101" s="138">
        <v>34160</v>
      </c>
      <c r="O101" s="138">
        <f t="shared" si="27"/>
        <v>0</v>
      </c>
      <c r="Q101" s="172">
        <v>28910</v>
      </c>
      <c r="R101" s="172">
        <v>28910</v>
      </c>
      <c r="S101" s="172"/>
      <c r="T101" s="172"/>
      <c r="U101" s="172"/>
      <c r="V101" s="172">
        <v>28910</v>
      </c>
      <c r="W101" s="139">
        <v>28910</v>
      </c>
      <c r="X101" s="139">
        <f t="shared" si="28"/>
        <v>0</v>
      </c>
      <c r="Z101" s="174">
        <v>37010</v>
      </c>
      <c r="AA101" s="174">
        <v>37010</v>
      </c>
      <c r="AB101" s="174"/>
      <c r="AC101" s="174"/>
      <c r="AD101" s="174"/>
      <c r="AE101" s="174">
        <v>37010.04</v>
      </c>
      <c r="AF101" s="170">
        <v>37010.04</v>
      </c>
      <c r="AG101" s="170">
        <f t="shared" si="29"/>
        <v>4.0000000000873115E-2</v>
      </c>
      <c r="AI101" s="166">
        <v>37010</v>
      </c>
      <c r="AJ101" s="166">
        <v>37010</v>
      </c>
      <c r="AK101" s="168"/>
      <c r="AL101" s="168">
        <f>IFERROR(VLOOKUP(B101,[2]rptBudgetaryBudgetCrossOrganiza!$A$4524:$N$4623,13,FALSE),"0")</f>
        <v>0</v>
      </c>
      <c r="AM101" s="168"/>
      <c r="AN101" s="168"/>
      <c r="AO101" s="168"/>
      <c r="AP101" s="168"/>
      <c r="AQ101" s="168">
        <f t="shared" si="30"/>
        <v>-37010</v>
      </c>
      <c r="AS101" s="139"/>
      <c r="AT101" s="139"/>
      <c r="AU101" s="139"/>
      <c r="AV101" s="139"/>
      <c r="AW101" s="139"/>
      <c r="AX101" s="139"/>
      <c r="AY101" s="139"/>
      <c r="AZ101" s="139">
        <f t="shared" si="31"/>
        <v>0</v>
      </c>
    </row>
    <row r="102" spans="1:52" x14ac:dyDescent="0.2">
      <c r="A102" s="188">
        <v>15</v>
      </c>
      <c r="B102" s="140" t="s">
        <v>256</v>
      </c>
      <c r="C102" s="148" t="str">
        <f t="shared" si="32"/>
        <v>13</v>
      </c>
      <c r="D102" s="148" t="str">
        <f t="shared" si="24"/>
        <v>00</v>
      </c>
      <c r="E102" s="146" t="str">
        <f t="shared" si="25"/>
        <v>290</v>
      </c>
      <c r="F102" s="140" t="str">
        <f t="shared" si="26"/>
        <v>6600.42</v>
      </c>
      <c r="G102" s="140" t="s">
        <v>263</v>
      </c>
      <c r="H102" s="138">
        <f>IFERROR(VLOOKUP(B102,[5]Sheet1!$A$2:$I$101,2,FALSE),"0")</f>
        <v>0</v>
      </c>
      <c r="I102" s="138">
        <f>IFERROR(VLOOKUP(B102,[5]Sheet1!$A$2:$I$101,4,FALSE),"0")</f>
        <v>0</v>
      </c>
      <c r="J102" s="138"/>
      <c r="K102" s="138"/>
      <c r="L102" s="138"/>
      <c r="M102" s="138">
        <f>IFERROR(VLOOKUP(B102,[5]Sheet1!$A$2:$I$101,7,FALSE),"0")</f>
        <v>0</v>
      </c>
      <c r="N102" s="138">
        <v>0</v>
      </c>
      <c r="O102" s="138">
        <f t="shared" si="27"/>
        <v>0</v>
      </c>
      <c r="Q102" s="172">
        <v>0</v>
      </c>
      <c r="R102" s="172">
        <v>0</v>
      </c>
      <c r="S102" s="172"/>
      <c r="T102" s="172"/>
      <c r="U102" s="172"/>
      <c r="V102" s="172">
        <v>0</v>
      </c>
      <c r="W102" s="139">
        <v>0</v>
      </c>
      <c r="X102" s="139">
        <f t="shared" si="28"/>
        <v>0</v>
      </c>
      <c r="Z102" s="174">
        <v>0</v>
      </c>
      <c r="AA102" s="174">
        <v>0</v>
      </c>
      <c r="AB102" s="174"/>
      <c r="AC102" s="174"/>
      <c r="AD102" s="174"/>
      <c r="AE102" s="174">
        <v>0</v>
      </c>
      <c r="AF102" s="170">
        <v>0</v>
      </c>
      <c r="AG102" s="170">
        <f t="shared" si="29"/>
        <v>0</v>
      </c>
      <c r="AI102" s="166">
        <v>0</v>
      </c>
      <c r="AJ102" s="166">
        <v>0</v>
      </c>
      <c r="AK102" s="168"/>
      <c r="AL102" s="168">
        <f>IFERROR(VLOOKUP(B102,[2]rptBudgetaryBudgetCrossOrganiza!$A$4524:$N$4623,13,FALSE),"0")</f>
        <v>0</v>
      </c>
      <c r="AM102" s="168"/>
      <c r="AN102" s="168"/>
      <c r="AO102" s="168"/>
      <c r="AP102" s="168"/>
      <c r="AQ102" s="168">
        <f t="shared" si="30"/>
        <v>0</v>
      </c>
      <c r="AS102" s="139"/>
      <c r="AT102" s="139"/>
      <c r="AU102" s="139"/>
      <c r="AV102" s="139"/>
      <c r="AW102" s="139"/>
      <c r="AX102" s="139"/>
      <c r="AY102" s="139"/>
      <c r="AZ102" s="139">
        <f t="shared" si="31"/>
        <v>0</v>
      </c>
    </row>
    <row r="103" spans="1:52" x14ac:dyDescent="0.2">
      <c r="H103" s="140">
        <f>SUBTOTAL(9,H3:H102)</f>
        <v>6101900</v>
      </c>
      <c r="I103" s="140">
        <f>SUBTOTAL(9,I3:I102)</f>
        <v>6116127</v>
      </c>
      <c r="J103" s="140">
        <f>SUM(J3:J102)</f>
        <v>0</v>
      </c>
      <c r="K103" s="140">
        <f>SUM(K3:K102)</f>
        <v>0</v>
      </c>
      <c r="L103" s="140">
        <f>SUM(L3:L102)</f>
        <v>0</v>
      </c>
      <c r="M103" s="140">
        <f>SUM(M3:M102)</f>
        <v>5432851.1500000013</v>
      </c>
      <c r="N103" s="140">
        <f>SUBTOTAL(9,N3:N102)</f>
        <v>5432851.1500000013</v>
      </c>
      <c r="O103" s="140">
        <f>SUM(O3:O102)</f>
        <v>-683275.85000000009</v>
      </c>
      <c r="Q103" s="140">
        <f t="shared" ref="Q103:W103" si="33">SUBTOTAL(9,Q3:Q102)</f>
        <v>6030224</v>
      </c>
      <c r="R103" s="140">
        <f t="shared" si="33"/>
        <v>6027276</v>
      </c>
      <c r="S103" s="140">
        <f t="shared" si="33"/>
        <v>0</v>
      </c>
      <c r="T103" s="140">
        <f t="shared" si="33"/>
        <v>0</v>
      </c>
      <c r="U103" s="140">
        <f t="shared" si="33"/>
        <v>0</v>
      </c>
      <c r="V103" s="140">
        <f t="shared" si="33"/>
        <v>5553365.0199999996</v>
      </c>
      <c r="W103" s="140">
        <f t="shared" si="33"/>
        <v>5553365.0199999996</v>
      </c>
      <c r="X103" s="140">
        <f>SUM(X3:X102)</f>
        <v>-473910.98000000016</v>
      </c>
      <c r="Z103" s="140">
        <f t="shared" ref="Z103:AG103" si="34">SUBTOTAL(9,Z3:Z102)</f>
        <v>7049990</v>
      </c>
      <c r="AA103" s="140">
        <f t="shared" si="34"/>
        <v>7214588</v>
      </c>
      <c r="AB103" s="140">
        <f t="shared" si="34"/>
        <v>0</v>
      </c>
      <c r="AC103" s="140">
        <f t="shared" si="34"/>
        <v>0</v>
      </c>
      <c r="AD103" s="140">
        <f t="shared" si="34"/>
        <v>0</v>
      </c>
      <c r="AE103" s="140">
        <f t="shared" si="34"/>
        <v>8081864.6900000004</v>
      </c>
      <c r="AF103" s="140">
        <f t="shared" si="34"/>
        <v>8081864.6900000004</v>
      </c>
      <c r="AG103" s="140">
        <f t="shared" si="34"/>
        <v>867276.69000000006</v>
      </c>
      <c r="AI103" s="140">
        <f t="shared" ref="AI103:AQ103" si="35">SUM(AI3:AI102)</f>
        <v>7184971</v>
      </c>
      <c r="AJ103" s="140">
        <f t="shared" si="35"/>
        <v>7184971</v>
      </c>
      <c r="AK103" s="140">
        <f t="shared" si="35"/>
        <v>0</v>
      </c>
      <c r="AL103" s="140">
        <f t="shared" si="35"/>
        <v>1900064.1599999997</v>
      </c>
      <c r="AM103" s="140">
        <f t="shared" si="35"/>
        <v>0</v>
      </c>
      <c r="AN103" s="140">
        <f t="shared" si="35"/>
        <v>0</v>
      </c>
      <c r="AO103" s="140">
        <f t="shared" si="35"/>
        <v>0</v>
      </c>
      <c r="AP103" s="140">
        <f t="shared" si="35"/>
        <v>0</v>
      </c>
      <c r="AQ103" s="140">
        <f t="shared" si="35"/>
        <v>-7184971</v>
      </c>
      <c r="AS103" s="140">
        <f t="shared" ref="AS103:AZ103" si="36">SUM(AS3:AS102)</f>
        <v>0</v>
      </c>
      <c r="AT103" s="140">
        <f t="shared" si="36"/>
        <v>0</v>
      </c>
      <c r="AU103" s="140">
        <f t="shared" si="36"/>
        <v>0</v>
      </c>
      <c r="AV103" s="140">
        <f t="shared" si="36"/>
        <v>0</v>
      </c>
      <c r="AW103" s="140">
        <f t="shared" si="36"/>
        <v>0</v>
      </c>
      <c r="AX103" s="140">
        <f t="shared" si="36"/>
        <v>0</v>
      </c>
      <c r="AY103" s="140">
        <f t="shared" si="36"/>
        <v>0</v>
      </c>
      <c r="AZ103" s="140">
        <f t="shared" si="36"/>
        <v>0</v>
      </c>
    </row>
  </sheetData>
  <autoFilter ref="A2:BJ102"/>
  <sortState ref="A3:WWX197">
    <sortCondition ref="B3:B197"/>
    <sortCondition ref="G3:G197"/>
  </sortState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4"/>
  <sheetViews>
    <sheetView workbookViewId="0">
      <selection activeCell="G24" sqref="G24"/>
    </sheetView>
  </sheetViews>
  <sheetFormatPr defaultRowHeight="12.75" outlineLevelCol="1" x14ac:dyDescent="0.2"/>
  <cols>
    <col min="1" max="1" width="9.140625" style="124"/>
    <col min="2" max="2" width="20.42578125" style="125" bestFit="1" customWidth="1"/>
    <col min="3" max="3" width="9.42578125" style="126" customWidth="1" outlineLevel="1"/>
    <col min="4" max="4" width="8" style="126" customWidth="1" outlineLevel="1"/>
    <col min="5" max="5" width="12.5703125" style="141" customWidth="1" outlineLevel="1"/>
    <col min="6" max="6" width="7.140625" style="127" customWidth="1" outlineLevel="1"/>
    <col min="7" max="7" width="54.28515625" style="127" customWidth="1"/>
    <col min="8" max="9" width="11.85546875" style="128" hidden="1" customWidth="1" outlineLevel="1"/>
    <col min="10" max="13" width="15.42578125" style="128" hidden="1" customWidth="1" outlineLevel="1"/>
    <col min="14" max="14" width="13.140625" style="128" customWidth="1" collapsed="1"/>
    <col min="15" max="15" width="13.28515625" style="128" hidden="1" customWidth="1" outlineLevel="1"/>
    <col min="16" max="16" width="2.7109375" style="128" customWidth="1" collapsed="1"/>
    <col min="17" max="17" width="12.42578125" style="128" hidden="1" customWidth="1" outlineLevel="1"/>
    <col min="18" max="18" width="11.85546875" style="128" hidden="1" customWidth="1" outlineLevel="1"/>
    <col min="19" max="22" width="15.42578125" style="128" hidden="1" customWidth="1" outlineLevel="1"/>
    <col min="23" max="23" width="11.85546875" style="128" customWidth="1" collapsed="1"/>
    <col min="24" max="24" width="14.85546875" style="128" hidden="1" customWidth="1" outlineLevel="1"/>
    <col min="25" max="25" width="2.7109375" style="128" customWidth="1" collapsed="1"/>
    <col min="26" max="26" width="12.42578125" style="128" hidden="1" customWidth="1" outlineLevel="1"/>
    <col min="27" max="27" width="11.85546875" style="128" bestFit="1" customWidth="1" collapsed="1"/>
    <col min="28" max="31" width="15.42578125" style="128" hidden="1" customWidth="1" outlineLevel="1"/>
    <col min="32" max="32" width="13.7109375" style="128" bestFit="1" customWidth="1" collapsed="1"/>
    <col min="33" max="33" width="13.28515625" style="128" hidden="1" customWidth="1" outlineLevel="1"/>
    <col min="34" max="34" width="2.7109375" style="128" customWidth="1" collapsed="1"/>
    <col min="35" max="35" width="10.7109375" style="128" customWidth="1" outlineLevel="1"/>
    <col min="36" max="36" width="11.85546875" style="128" bestFit="1" customWidth="1"/>
    <col min="37" max="37" width="11.85546875" style="128" customWidth="1"/>
    <col min="38" max="41" width="15.42578125" style="128" bestFit="1" customWidth="1" outlineLevel="1"/>
    <col min="42" max="42" width="13.7109375" style="128" bestFit="1" customWidth="1"/>
    <col min="43" max="43" width="14.85546875" style="128" customWidth="1" outlineLevel="1"/>
    <col min="44" max="44" width="2.7109375" style="128" customWidth="1"/>
    <col min="45" max="45" width="10.7109375" style="128" customWidth="1"/>
    <col min="46" max="46" width="11.85546875" style="128" bestFit="1" customWidth="1"/>
    <col min="47" max="50" width="15.42578125" style="128" bestFit="1" customWidth="1"/>
    <col min="51" max="51" width="13.7109375" style="128" bestFit="1" customWidth="1"/>
    <col min="52" max="52" width="17.7109375" style="128" bestFit="1" customWidth="1"/>
    <col min="53" max="62" width="9.140625" style="128"/>
    <col min="63" max="258" width="9.140625" style="127"/>
    <col min="259" max="259" width="20.42578125" style="127" bestFit="1" customWidth="1"/>
    <col min="260" max="260" width="9.42578125" style="127" customWidth="1"/>
    <col min="261" max="261" width="8" style="127" customWidth="1"/>
    <col min="262" max="262" width="12.5703125" style="127" customWidth="1"/>
    <col min="263" max="263" width="7.140625" style="127" customWidth="1"/>
    <col min="264" max="264" width="54.28515625" style="127" customWidth="1"/>
    <col min="265" max="265" width="11.85546875" style="127" bestFit="1" customWidth="1"/>
    <col min="266" max="266" width="11.85546875" style="127" customWidth="1"/>
    <col min="267" max="270" width="15.42578125" style="127" bestFit="1" customWidth="1"/>
    <col min="271" max="271" width="10.5703125" style="127" bestFit="1" customWidth="1"/>
    <col min="272" max="272" width="13.28515625" style="127" bestFit="1" customWidth="1"/>
    <col min="273" max="273" width="2.7109375" style="127" customWidth="1"/>
    <col min="274" max="274" width="12.42578125" style="127" bestFit="1" customWidth="1"/>
    <col min="275" max="275" width="11.85546875" style="127" bestFit="1" customWidth="1"/>
    <col min="276" max="279" width="15.42578125" style="127" bestFit="1" customWidth="1"/>
    <col min="280" max="280" width="10.5703125" style="127" bestFit="1" customWidth="1"/>
    <col min="281" max="281" width="17.7109375" style="127" bestFit="1" customWidth="1"/>
    <col min="282" max="282" width="2.7109375" style="127" customWidth="1"/>
    <col min="283" max="283" width="12.42578125" style="127" bestFit="1" customWidth="1"/>
    <col min="284" max="284" width="11.85546875" style="127" bestFit="1" customWidth="1"/>
    <col min="285" max="288" width="15.42578125" style="127" bestFit="1" customWidth="1"/>
    <col min="289" max="289" width="13.7109375" style="127" bestFit="1" customWidth="1"/>
    <col min="290" max="290" width="13.28515625" style="127" bestFit="1" customWidth="1"/>
    <col min="291" max="291" width="2.7109375" style="127" customWidth="1"/>
    <col min="292" max="292" width="10.7109375" style="127" customWidth="1"/>
    <col min="293" max="293" width="11.85546875" style="127" bestFit="1" customWidth="1"/>
    <col min="294" max="297" width="15.42578125" style="127" bestFit="1" customWidth="1"/>
    <col min="298" max="298" width="13.7109375" style="127" bestFit="1" customWidth="1"/>
    <col min="299" max="299" width="17.7109375" style="127" bestFit="1" customWidth="1"/>
    <col min="300" max="514" width="9.140625" style="127"/>
    <col min="515" max="515" width="20.42578125" style="127" bestFit="1" customWidth="1"/>
    <col min="516" max="516" width="9.42578125" style="127" customWidth="1"/>
    <col min="517" max="517" width="8" style="127" customWidth="1"/>
    <col min="518" max="518" width="12.5703125" style="127" customWidth="1"/>
    <col min="519" max="519" width="7.140625" style="127" customWidth="1"/>
    <col min="520" max="520" width="54.28515625" style="127" customWidth="1"/>
    <col min="521" max="521" width="11.85546875" style="127" bestFit="1" customWidth="1"/>
    <col min="522" max="522" width="11.85546875" style="127" customWidth="1"/>
    <col min="523" max="526" width="15.42578125" style="127" bestFit="1" customWidth="1"/>
    <col min="527" max="527" width="10.5703125" style="127" bestFit="1" customWidth="1"/>
    <col min="528" max="528" width="13.28515625" style="127" bestFit="1" customWidth="1"/>
    <col min="529" max="529" width="2.7109375" style="127" customWidth="1"/>
    <col min="530" max="530" width="12.42578125" style="127" bestFit="1" customWidth="1"/>
    <col min="531" max="531" width="11.85546875" style="127" bestFit="1" customWidth="1"/>
    <col min="532" max="535" width="15.42578125" style="127" bestFit="1" customWidth="1"/>
    <col min="536" max="536" width="10.5703125" style="127" bestFit="1" customWidth="1"/>
    <col min="537" max="537" width="17.7109375" style="127" bestFit="1" customWidth="1"/>
    <col min="538" max="538" width="2.7109375" style="127" customWidth="1"/>
    <col min="539" max="539" width="12.42578125" style="127" bestFit="1" customWidth="1"/>
    <col min="540" max="540" width="11.85546875" style="127" bestFit="1" customWidth="1"/>
    <col min="541" max="544" width="15.42578125" style="127" bestFit="1" customWidth="1"/>
    <col min="545" max="545" width="13.7109375" style="127" bestFit="1" customWidth="1"/>
    <col min="546" max="546" width="13.28515625" style="127" bestFit="1" customWidth="1"/>
    <col min="547" max="547" width="2.7109375" style="127" customWidth="1"/>
    <col min="548" max="548" width="10.7109375" style="127" customWidth="1"/>
    <col min="549" max="549" width="11.85546875" style="127" bestFit="1" customWidth="1"/>
    <col min="550" max="553" width="15.42578125" style="127" bestFit="1" customWidth="1"/>
    <col min="554" max="554" width="13.7109375" style="127" bestFit="1" customWidth="1"/>
    <col min="555" max="555" width="17.7109375" style="127" bestFit="1" customWidth="1"/>
    <col min="556" max="770" width="9.140625" style="127"/>
    <col min="771" max="771" width="20.42578125" style="127" bestFit="1" customWidth="1"/>
    <col min="772" max="772" width="9.42578125" style="127" customWidth="1"/>
    <col min="773" max="773" width="8" style="127" customWidth="1"/>
    <col min="774" max="774" width="12.5703125" style="127" customWidth="1"/>
    <col min="775" max="775" width="7.140625" style="127" customWidth="1"/>
    <col min="776" max="776" width="54.28515625" style="127" customWidth="1"/>
    <col min="777" max="777" width="11.85546875" style="127" bestFit="1" customWidth="1"/>
    <col min="778" max="778" width="11.85546875" style="127" customWidth="1"/>
    <col min="779" max="782" width="15.42578125" style="127" bestFit="1" customWidth="1"/>
    <col min="783" max="783" width="10.5703125" style="127" bestFit="1" customWidth="1"/>
    <col min="784" max="784" width="13.28515625" style="127" bestFit="1" customWidth="1"/>
    <col min="785" max="785" width="2.7109375" style="127" customWidth="1"/>
    <col min="786" max="786" width="12.42578125" style="127" bestFit="1" customWidth="1"/>
    <col min="787" max="787" width="11.85546875" style="127" bestFit="1" customWidth="1"/>
    <col min="788" max="791" width="15.42578125" style="127" bestFit="1" customWidth="1"/>
    <col min="792" max="792" width="10.5703125" style="127" bestFit="1" customWidth="1"/>
    <col min="793" max="793" width="17.7109375" style="127" bestFit="1" customWidth="1"/>
    <col min="794" max="794" width="2.7109375" style="127" customWidth="1"/>
    <col min="795" max="795" width="12.42578125" style="127" bestFit="1" customWidth="1"/>
    <col min="796" max="796" width="11.85546875" style="127" bestFit="1" customWidth="1"/>
    <col min="797" max="800" width="15.42578125" style="127" bestFit="1" customWidth="1"/>
    <col min="801" max="801" width="13.7109375" style="127" bestFit="1" customWidth="1"/>
    <col min="802" max="802" width="13.28515625" style="127" bestFit="1" customWidth="1"/>
    <col min="803" max="803" width="2.7109375" style="127" customWidth="1"/>
    <col min="804" max="804" width="10.7109375" style="127" customWidth="1"/>
    <col min="805" max="805" width="11.85546875" style="127" bestFit="1" customWidth="1"/>
    <col min="806" max="809" width="15.42578125" style="127" bestFit="1" customWidth="1"/>
    <col min="810" max="810" width="13.7109375" style="127" bestFit="1" customWidth="1"/>
    <col min="811" max="811" width="17.7109375" style="127" bestFit="1" customWidth="1"/>
    <col min="812" max="1026" width="9.140625" style="127"/>
    <col min="1027" max="1027" width="20.42578125" style="127" bestFit="1" customWidth="1"/>
    <col min="1028" max="1028" width="9.42578125" style="127" customWidth="1"/>
    <col min="1029" max="1029" width="8" style="127" customWidth="1"/>
    <col min="1030" max="1030" width="12.5703125" style="127" customWidth="1"/>
    <col min="1031" max="1031" width="7.140625" style="127" customWidth="1"/>
    <col min="1032" max="1032" width="54.28515625" style="127" customWidth="1"/>
    <col min="1033" max="1033" width="11.85546875" style="127" bestFit="1" customWidth="1"/>
    <col min="1034" max="1034" width="11.85546875" style="127" customWidth="1"/>
    <col min="1035" max="1038" width="15.42578125" style="127" bestFit="1" customWidth="1"/>
    <col min="1039" max="1039" width="10.5703125" style="127" bestFit="1" customWidth="1"/>
    <col min="1040" max="1040" width="13.28515625" style="127" bestFit="1" customWidth="1"/>
    <col min="1041" max="1041" width="2.7109375" style="127" customWidth="1"/>
    <col min="1042" max="1042" width="12.42578125" style="127" bestFit="1" customWidth="1"/>
    <col min="1043" max="1043" width="11.85546875" style="127" bestFit="1" customWidth="1"/>
    <col min="1044" max="1047" width="15.42578125" style="127" bestFit="1" customWidth="1"/>
    <col min="1048" max="1048" width="10.5703125" style="127" bestFit="1" customWidth="1"/>
    <col min="1049" max="1049" width="17.7109375" style="127" bestFit="1" customWidth="1"/>
    <col min="1050" max="1050" width="2.7109375" style="127" customWidth="1"/>
    <col min="1051" max="1051" width="12.42578125" style="127" bestFit="1" customWidth="1"/>
    <col min="1052" max="1052" width="11.85546875" style="127" bestFit="1" customWidth="1"/>
    <col min="1053" max="1056" width="15.42578125" style="127" bestFit="1" customWidth="1"/>
    <col min="1057" max="1057" width="13.7109375" style="127" bestFit="1" customWidth="1"/>
    <col min="1058" max="1058" width="13.28515625" style="127" bestFit="1" customWidth="1"/>
    <col min="1059" max="1059" width="2.7109375" style="127" customWidth="1"/>
    <col min="1060" max="1060" width="10.7109375" style="127" customWidth="1"/>
    <col min="1061" max="1061" width="11.85546875" style="127" bestFit="1" customWidth="1"/>
    <col min="1062" max="1065" width="15.42578125" style="127" bestFit="1" customWidth="1"/>
    <col min="1066" max="1066" width="13.7109375" style="127" bestFit="1" customWidth="1"/>
    <col min="1067" max="1067" width="17.7109375" style="127" bestFit="1" customWidth="1"/>
    <col min="1068" max="1282" width="9.140625" style="127"/>
    <col min="1283" max="1283" width="20.42578125" style="127" bestFit="1" customWidth="1"/>
    <col min="1284" max="1284" width="9.42578125" style="127" customWidth="1"/>
    <col min="1285" max="1285" width="8" style="127" customWidth="1"/>
    <col min="1286" max="1286" width="12.5703125" style="127" customWidth="1"/>
    <col min="1287" max="1287" width="7.140625" style="127" customWidth="1"/>
    <col min="1288" max="1288" width="54.28515625" style="127" customWidth="1"/>
    <col min="1289" max="1289" width="11.85546875" style="127" bestFit="1" customWidth="1"/>
    <col min="1290" max="1290" width="11.85546875" style="127" customWidth="1"/>
    <col min="1291" max="1294" width="15.42578125" style="127" bestFit="1" customWidth="1"/>
    <col min="1295" max="1295" width="10.5703125" style="127" bestFit="1" customWidth="1"/>
    <col min="1296" max="1296" width="13.28515625" style="127" bestFit="1" customWidth="1"/>
    <col min="1297" max="1297" width="2.7109375" style="127" customWidth="1"/>
    <col min="1298" max="1298" width="12.42578125" style="127" bestFit="1" customWidth="1"/>
    <col min="1299" max="1299" width="11.85546875" style="127" bestFit="1" customWidth="1"/>
    <col min="1300" max="1303" width="15.42578125" style="127" bestFit="1" customWidth="1"/>
    <col min="1304" max="1304" width="10.5703125" style="127" bestFit="1" customWidth="1"/>
    <col min="1305" max="1305" width="17.7109375" style="127" bestFit="1" customWidth="1"/>
    <col min="1306" max="1306" width="2.7109375" style="127" customWidth="1"/>
    <col min="1307" max="1307" width="12.42578125" style="127" bestFit="1" customWidth="1"/>
    <col min="1308" max="1308" width="11.85546875" style="127" bestFit="1" customWidth="1"/>
    <col min="1309" max="1312" width="15.42578125" style="127" bestFit="1" customWidth="1"/>
    <col min="1313" max="1313" width="13.7109375" style="127" bestFit="1" customWidth="1"/>
    <col min="1314" max="1314" width="13.28515625" style="127" bestFit="1" customWidth="1"/>
    <col min="1315" max="1315" width="2.7109375" style="127" customWidth="1"/>
    <col min="1316" max="1316" width="10.7109375" style="127" customWidth="1"/>
    <col min="1317" max="1317" width="11.85546875" style="127" bestFit="1" customWidth="1"/>
    <col min="1318" max="1321" width="15.42578125" style="127" bestFit="1" customWidth="1"/>
    <col min="1322" max="1322" width="13.7109375" style="127" bestFit="1" customWidth="1"/>
    <col min="1323" max="1323" width="17.7109375" style="127" bestFit="1" customWidth="1"/>
    <col min="1324" max="1538" width="9.140625" style="127"/>
    <col min="1539" max="1539" width="20.42578125" style="127" bestFit="1" customWidth="1"/>
    <col min="1540" max="1540" width="9.42578125" style="127" customWidth="1"/>
    <col min="1541" max="1541" width="8" style="127" customWidth="1"/>
    <col min="1542" max="1542" width="12.5703125" style="127" customWidth="1"/>
    <col min="1543" max="1543" width="7.140625" style="127" customWidth="1"/>
    <col min="1544" max="1544" width="54.28515625" style="127" customWidth="1"/>
    <col min="1545" max="1545" width="11.85546875" style="127" bestFit="1" customWidth="1"/>
    <col min="1546" max="1546" width="11.85546875" style="127" customWidth="1"/>
    <col min="1547" max="1550" width="15.42578125" style="127" bestFit="1" customWidth="1"/>
    <col min="1551" max="1551" width="10.5703125" style="127" bestFit="1" customWidth="1"/>
    <col min="1552" max="1552" width="13.28515625" style="127" bestFit="1" customWidth="1"/>
    <col min="1553" max="1553" width="2.7109375" style="127" customWidth="1"/>
    <col min="1554" max="1554" width="12.42578125" style="127" bestFit="1" customWidth="1"/>
    <col min="1555" max="1555" width="11.85546875" style="127" bestFit="1" customWidth="1"/>
    <col min="1556" max="1559" width="15.42578125" style="127" bestFit="1" customWidth="1"/>
    <col min="1560" max="1560" width="10.5703125" style="127" bestFit="1" customWidth="1"/>
    <col min="1561" max="1561" width="17.7109375" style="127" bestFit="1" customWidth="1"/>
    <col min="1562" max="1562" width="2.7109375" style="127" customWidth="1"/>
    <col min="1563" max="1563" width="12.42578125" style="127" bestFit="1" customWidth="1"/>
    <col min="1564" max="1564" width="11.85546875" style="127" bestFit="1" customWidth="1"/>
    <col min="1565" max="1568" width="15.42578125" style="127" bestFit="1" customWidth="1"/>
    <col min="1569" max="1569" width="13.7109375" style="127" bestFit="1" customWidth="1"/>
    <col min="1570" max="1570" width="13.28515625" style="127" bestFit="1" customWidth="1"/>
    <col min="1571" max="1571" width="2.7109375" style="127" customWidth="1"/>
    <col min="1572" max="1572" width="10.7109375" style="127" customWidth="1"/>
    <col min="1573" max="1573" width="11.85546875" style="127" bestFit="1" customWidth="1"/>
    <col min="1574" max="1577" width="15.42578125" style="127" bestFit="1" customWidth="1"/>
    <col min="1578" max="1578" width="13.7109375" style="127" bestFit="1" customWidth="1"/>
    <col min="1579" max="1579" width="17.7109375" style="127" bestFit="1" customWidth="1"/>
    <col min="1580" max="1794" width="9.140625" style="127"/>
    <col min="1795" max="1795" width="20.42578125" style="127" bestFit="1" customWidth="1"/>
    <col min="1796" max="1796" width="9.42578125" style="127" customWidth="1"/>
    <col min="1797" max="1797" width="8" style="127" customWidth="1"/>
    <col min="1798" max="1798" width="12.5703125" style="127" customWidth="1"/>
    <col min="1799" max="1799" width="7.140625" style="127" customWidth="1"/>
    <col min="1800" max="1800" width="54.28515625" style="127" customWidth="1"/>
    <col min="1801" max="1801" width="11.85546875" style="127" bestFit="1" customWidth="1"/>
    <col min="1802" max="1802" width="11.85546875" style="127" customWidth="1"/>
    <col min="1803" max="1806" width="15.42578125" style="127" bestFit="1" customWidth="1"/>
    <col min="1807" max="1807" width="10.5703125" style="127" bestFit="1" customWidth="1"/>
    <col min="1808" max="1808" width="13.28515625" style="127" bestFit="1" customWidth="1"/>
    <col min="1809" max="1809" width="2.7109375" style="127" customWidth="1"/>
    <col min="1810" max="1810" width="12.42578125" style="127" bestFit="1" customWidth="1"/>
    <col min="1811" max="1811" width="11.85546875" style="127" bestFit="1" customWidth="1"/>
    <col min="1812" max="1815" width="15.42578125" style="127" bestFit="1" customWidth="1"/>
    <col min="1816" max="1816" width="10.5703125" style="127" bestFit="1" customWidth="1"/>
    <col min="1817" max="1817" width="17.7109375" style="127" bestFit="1" customWidth="1"/>
    <col min="1818" max="1818" width="2.7109375" style="127" customWidth="1"/>
    <col min="1819" max="1819" width="12.42578125" style="127" bestFit="1" customWidth="1"/>
    <col min="1820" max="1820" width="11.85546875" style="127" bestFit="1" customWidth="1"/>
    <col min="1821" max="1824" width="15.42578125" style="127" bestFit="1" customWidth="1"/>
    <col min="1825" max="1825" width="13.7109375" style="127" bestFit="1" customWidth="1"/>
    <col min="1826" max="1826" width="13.28515625" style="127" bestFit="1" customWidth="1"/>
    <col min="1827" max="1827" width="2.7109375" style="127" customWidth="1"/>
    <col min="1828" max="1828" width="10.7109375" style="127" customWidth="1"/>
    <col min="1829" max="1829" width="11.85546875" style="127" bestFit="1" customWidth="1"/>
    <col min="1830" max="1833" width="15.42578125" style="127" bestFit="1" customWidth="1"/>
    <col min="1834" max="1834" width="13.7109375" style="127" bestFit="1" customWidth="1"/>
    <col min="1835" max="1835" width="17.7109375" style="127" bestFit="1" customWidth="1"/>
    <col min="1836" max="2050" width="9.140625" style="127"/>
    <col min="2051" max="2051" width="20.42578125" style="127" bestFit="1" customWidth="1"/>
    <col min="2052" max="2052" width="9.42578125" style="127" customWidth="1"/>
    <col min="2053" max="2053" width="8" style="127" customWidth="1"/>
    <col min="2054" max="2054" width="12.5703125" style="127" customWidth="1"/>
    <col min="2055" max="2055" width="7.140625" style="127" customWidth="1"/>
    <col min="2056" max="2056" width="54.28515625" style="127" customWidth="1"/>
    <col min="2057" max="2057" width="11.85546875" style="127" bestFit="1" customWidth="1"/>
    <col min="2058" max="2058" width="11.85546875" style="127" customWidth="1"/>
    <col min="2059" max="2062" width="15.42578125" style="127" bestFit="1" customWidth="1"/>
    <col min="2063" max="2063" width="10.5703125" style="127" bestFit="1" customWidth="1"/>
    <col min="2064" max="2064" width="13.28515625" style="127" bestFit="1" customWidth="1"/>
    <col min="2065" max="2065" width="2.7109375" style="127" customWidth="1"/>
    <col min="2066" max="2066" width="12.42578125" style="127" bestFit="1" customWidth="1"/>
    <col min="2067" max="2067" width="11.85546875" style="127" bestFit="1" customWidth="1"/>
    <col min="2068" max="2071" width="15.42578125" style="127" bestFit="1" customWidth="1"/>
    <col min="2072" max="2072" width="10.5703125" style="127" bestFit="1" customWidth="1"/>
    <col min="2073" max="2073" width="17.7109375" style="127" bestFit="1" customWidth="1"/>
    <col min="2074" max="2074" width="2.7109375" style="127" customWidth="1"/>
    <col min="2075" max="2075" width="12.42578125" style="127" bestFit="1" customWidth="1"/>
    <col min="2076" max="2076" width="11.85546875" style="127" bestFit="1" customWidth="1"/>
    <col min="2077" max="2080" width="15.42578125" style="127" bestFit="1" customWidth="1"/>
    <col min="2081" max="2081" width="13.7109375" style="127" bestFit="1" customWidth="1"/>
    <col min="2082" max="2082" width="13.28515625" style="127" bestFit="1" customWidth="1"/>
    <col min="2083" max="2083" width="2.7109375" style="127" customWidth="1"/>
    <col min="2084" max="2084" width="10.7109375" style="127" customWidth="1"/>
    <col min="2085" max="2085" width="11.85546875" style="127" bestFit="1" customWidth="1"/>
    <col min="2086" max="2089" width="15.42578125" style="127" bestFit="1" customWidth="1"/>
    <col min="2090" max="2090" width="13.7109375" style="127" bestFit="1" customWidth="1"/>
    <col min="2091" max="2091" width="17.7109375" style="127" bestFit="1" customWidth="1"/>
    <col min="2092" max="2306" width="9.140625" style="127"/>
    <col min="2307" max="2307" width="20.42578125" style="127" bestFit="1" customWidth="1"/>
    <col min="2308" max="2308" width="9.42578125" style="127" customWidth="1"/>
    <col min="2309" max="2309" width="8" style="127" customWidth="1"/>
    <col min="2310" max="2310" width="12.5703125" style="127" customWidth="1"/>
    <col min="2311" max="2311" width="7.140625" style="127" customWidth="1"/>
    <col min="2312" max="2312" width="54.28515625" style="127" customWidth="1"/>
    <col min="2313" max="2313" width="11.85546875" style="127" bestFit="1" customWidth="1"/>
    <col min="2314" max="2314" width="11.85546875" style="127" customWidth="1"/>
    <col min="2315" max="2318" width="15.42578125" style="127" bestFit="1" customWidth="1"/>
    <col min="2319" max="2319" width="10.5703125" style="127" bestFit="1" customWidth="1"/>
    <col min="2320" max="2320" width="13.28515625" style="127" bestFit="1" customWidth="1"/>
    <col min="2321" max="2321" width="2.7109375" style="127" customWidth="1"/>
    <col min="2322" max="2322" width="12.42578125" style="127" bestFit="1" customWidth="1"/>
    <col min="2323" max="2323" width="11.85546875" style="127" bestFit="1" customWidth="1"/>
    <col min="2324" max="2327" width="15.42578125" style="127" bestFit="1" customWidth="1"/>
    <col min="2328" max="2328" width="10.5703125" style="127" bestFit="1" customWidth="1"/>
    <col min="2329" max="2329" width="17.7109375" style="127" bestFit="1" customWidth="1"/>
    <col min="2330" max="2330" width="2.7109375" style="127" customWidth="1"/>
    <col min="2331" max="2331" width="12.42578125" style="127" bestFit="1" customWidth="1"/>
    <col min="2332" max="2332" width="11.85546875" style="127" bestFit="1" customWidth="1"/>
    <col min="2333" max="2336" width="15.42578125" style="127" bestFit="1" customWidth="1"/>
    <col min="2337" max="2337" width="13.7109375" style="127" bestFit="1" customWidth="1"/>
    <col min="2338" max="2338" width="13.28515625" style="127" bestFit="1" customWidth="1"/>
    <col min="2339" max="2339" width="2.7109375" style="127" customWidth="1"/>
    <col min="2340" max="2340" width="10.7109375" style="127" customWidth="1"/>
    <col min="2341" max="2341" width="11.85546875" style="127" bestFit="1" customWidth="1"/>
    <col min="2342" max="2345" width="15.42578125" style="127" bestFit="1" customWidth="1"/>
    <col min="2346" max="2346" width="13.7109375" style="127" bestFit="1" customWidth="1"/>
    <col min="2347" max="2347" width="17.7109375" style="127" bestFit="1" customWidth="1"/>
    <col min="2348" max="2562" width="9.140625" style="127"/>
    <col min="2563" max="2563" width="20.42578125" style="127" bestFit="1" customWidth="1"/>
    <col min="2564" max="2564" width="9.42578125" style="127" customWidth="1"/>
    <col min="2565" max="2565" width="8" style="127" customWidth="1"/>
    <col min="2566" max="2566" width="12.5703125" style="127" customWidth="1"/>
    <col min="2567" max="2567" width="7.140625" style="127" customWidth="1"/>
    <col min="2568" max="2568" width="54.28515625" style="127" customWidth="1"/>
    <col min="2569" max="2569" width="11.85546875" style="127" bestFit="1" customWidth="1"/>
    <col min="2570" max="2570" width="11.85546875" style="127" customWidth="1"/>
    <col min="2571" max="2574" width="15.42578125" style="127" bestFit="1" customWidth="1"/>
    <col min="2575" max="2575" width="10.5703125" style="127" bestFit="1" customWidth="1"/>
    <col min="2576" max="2576" width="13.28515625" style="127" bestFit="1" customWidth="1"/>
    <col min="2577" max="2577" width="2.7109375" style="127" customWidth="1"/>
    <col min="2578" max="2578" width="12.42578125" style="127" bestFit="1" customWidth="1"/>
    <col min="2579" max="2579" width="11.85546875" style="127" bestFit="1" customWidth="1"/>
    <col min="2580" max="2583" width="15.42578125" style="127" bestFit="1" customWidth="1"/>
    <col min="2584" max="2584" width="10.5703125" style="127" bestFit="1" customWidth="1"/>
    <col min="2585" max="2585" width="17.7109375" style="127" bestFit="1" customWidth="1"/>
    <col min="2586" max="2586" width="2.7109375" style="127" customWidth="1"/>
    <col min="2587" max="2587" width="12.42578125" style="127" bestFit="1" customWidth="1"/>
    <col min="2588" max="2588" width="11.85546875" style="127" bestFit="1" customWidth="1"/>
    <col min="2589" max="2592" width="15.42578125" style="127" bestFit="1" customWidth="1"/>
    <col min="2593" max="2593" width="13.7109375" style="127" bestFit="1" customWidth="1"/>
    <col min="2594" max="2594" width="13.28515625" style="127" bestFit="1" customWidth="1"/>
    <col min="2595" max="2595" width="2.7109375" style="127" customWidth="1"/>
    <col min="2596" max="2596" width="10.7109375" style="127" customWidth="1"/>
    <col min="2597" max="2597" width="11.85546875" style="127" bestFit="1" customWidth="1"/>
    <col min="2598" max="2601" width="15.42578125" style="127" bestFit="1" customWidth="1"/>
    <col min="2602" max="2602" width="13.7109375" style="127" bestFit="1" customWidth="1"/>
    <col min="2603" max="2603" width="17.7109375" style="127" bestFit="1" customWidth="1"/>
    <col min="2604" max="2818" width="9.140625" style="127"/>
    <col min="2819" max="2819" width="20.42578125" style="127" bestFit="1" customWidth="1"/>
    <col min="2820" max="2820" width="9.42578125" style="127" customWidth="1"/>
    <col min="2821" max="2821" width="8" style="127" customWidth="1"/>
    <col min="2822" max="2822" width="12.5703125" style="127" customWidth="1"/>
    <col min="2823" max="2823" width="7.140625" style="127" customWidth="1"/>
    <col min="2824" max="2824" width="54.28515625" style="127" customWidth="1"/>
    <col min="2825" max="2825" width="11.85546875" style="127" bestFit="1" customWidth="1"/>
    <col min="2826" max="2826" width="11.85546875" style="127" customWidth="1"/>
    <col min="2827" max="2830" width="15.42578125" style="127" bestFit="1" customWidth="1"/>
    <col min="2831" max="2831" width="10.5703125" style="127" bestFit="1" customWidth="1"/>
    <col min="2832" max="2832" width="13.28515625" style="127" bestFit="1" customWidth="1"/>
    <col min="2833" max="2833" width="2.7109375" style="127" customWidth="1"/>
    <col min="2834" max="2834" width="12.42578125" style="127" bestFit="1" customWidth="1"/>
    <col min="2835" max="2835" width="11.85546875" style="127" bestFit="1" customWidth="1"/>
    <col min="2836" max="2839" width="15.42578125" style="127" bestFit="1" customWidth="1"/>
    <col min="2840" max="2840" width="10.5703125" style="127" bestFit="1" customWidth="1"/>
    <col min="2841" max="2841" width="17.7109375" style="127" bestFit="1" customWidth="1"/>
    <col min="2842" max="2842" width="2.7109375" style="127" customWidth="1"/>
    <col min="2843" max="2843" width="12.42578125" style="127" bestFit="1" customWidth="1"/>
    <col min="2844" max="2844" width="11.85546875" style="127" bestFit="1" customWidth="1"/>
    <col min="2845" max="2848" width="15.42578125" style="127" bestFit="1" customWidth="1"/>
    <col min="2849" max="2849" width="13.7109375" style="127" bestFit="1" customWidth="1"/>
    <col min="2850" max="2850" width="13.28515625" style="127" bestFit="1" customWidth="1"/>
    <col min="2851" max="2851" width="2.7109375" style="127" customWidth="1"/>
    <col min="2852" max="2852" width="10.7109375" style="127" customWidth="1"/>
    <col min="2853" max="2853" width="11.85546875" style="127" bestFit="1" customWidth="1"/>
    <col min="2854" max="2857" width="15.42578125" style="127" bestFit="1" customWidth="1"/>
    <col min="2858" max="2858" width="13.7109375" style="127" bestFit="1" customWidth="1"/>
    <col min="2859" max="2859" width="17.7109375" style="127" bestFit="1" customWidth="1"/>
    <col min="2860" max="3074" width="9.140625" style="127"/>
    <col min="3075" max="3075" width="20.42578125" style="127" bestFit="1" customWidth="1"/>
    <col min="3076" max="3076" width="9.42578125" style="127" customWidth="1"/>
    <col min="3077" max="3077" width="8" style="127" customWidth="1"/>
    <col min="3078" max="3078" width="12.5703125" style="127" customWidth="1"/>
    <col min="3079" max="3079" width="7.140625" style="127" customWidth="1"/>
    <col min="3080" max="3080" width="54.28515625" style="127" customWidth="1"/>
    <col min="3081" max="3081" width="11.85546875" style="127" bestFit="1" customWidth="1"/>
    <col min="3082" max="3082" width="11.85546875" style="127" customWidth="1"/>
    <col min="3083" max="3086" width="15.42578125" style="127" bestFit="1" customWidth="1"/>
    <col min="3087" max="3087" width="10.5703125" style="127" bestFit="1" customWidth="1"/>
    <col min="3088" max="3088" width="13.28515625" style="127" bestFit="1" customWidth="1"/>
    <col min="3089" max="3089" width="2.7109375" style="127" customWidth="1"/>
    <col min="3090" max="3090" width="12.42578125" style="127" bestFit="1" customWidth="1"/>
    <col min="3091" max="3091" width="11.85546875" style="127" bestFit="1" customWidth="1"/>
    <col min="3092" max="3095" width="15.42578125" style="127" bestFit="1" customWidth="1"/>
    <col min="3096" max="3096" width="10.5703125" style="127" bestFit="1" customWidth="1"/>
    <col min="3097" max="3097" width="17.7109375" style="127" bestFit="1" customWidth="1"/>
    <col min="3098" max="3098" width="2.7109375" style="127" customWidth="1"/>
    <col min="3099" max="3099" width="12.42578125" style="127" bestFit="1" customWidth="1"/>
    <col min="3100" max="3100" width="11.85546875" style="127" bestFit="1" customWidth="1"/>
    <col min="3101" max="3104" width="15.42578125" style="127" bestFit="1" customWidth="1"/>
    <col min="3105" max="3105" width="13.7109375" style="127" bestFit="1" customWidth="1"/>
    <col min="3106" max="3106" width="13.28515625" style="127" bestFit="1" customWidth="1"/>
    <col min="3107" max="3107" width="2.7109375" style="127" customWidth="1"/>
    <col min="3108" max="3108" width="10.7109375" style="127" customWidth="1"/>
    <col min="3109" max="3109" width="11.85546875" style="127" bestFit="1" customWidth="1"/>
    <col min="3110" max="3113" width="15.42578125" style="127" bestFit="1" customWidth="1"/>
    <col min="3114" max="3114" width="13.7109375" style="127" bestFit="1" customWidth="1"/>
    <col min="3115" max="3115" width="17.7109375" style="127" bestFit="1" customWidth="1"/>
    <col min="3116" max="3330" width="9.140625" style="127"/>
    <col min="3331" max="3331" width="20.42578125" style="127" bestFit="1" customWidth="1"/>
    <col min="3332" max="3332" width="9.42578125" style="127" customWidth="1"/>
    <col min="3333" max="3333" width="8" style="127" customWidth="1"/>
    <col min="3334" max="3334" width="12.5703125" style="127" customWidth="1"/>
    <col min="3335" max="3335" width="7.140625" style="127" customWidth="1"/>
    <col min="3336" max="3336" width="54.28515625" style="127" customWidth="1"/>
    <col min="3337" max="3337" width="11.85546875" style="127" bestFit="1" customWidth="1"/>
    <col min="3338" max="3338" width="11.85546875" style="127" customWidth="1"/>
    <col min="3339" max="3342" width="15.42578125" style="127" bestFit="1" customWidth="1"/>
    <col min="3343" max="3343" width="10.5703125" style="127" bestFit="1" customWidth="1"/>
    <col min="3344" max="3344" width="13.28515625" style="127" bestFit="1" customWidth="1"/>
    <col min="3345" max="3345" width="2.7109375" style="127" customWidth="1"/>
    <col min="3346" max="3346" width="12.42578125" style="127" bestFit="1" customWidth="1"/>
    <col min="3347" max="3347" width="11.85546875" style="127" bestFit="1" customWidth="1"/>
    <col min="3348" max="3351" width="15.42578125" style="127" bestFit="1" customWidth="1"/>
    <col min="3352" max="3352" width="10.5703125" style="127" bestFit="1" customWidth="1"/>
    <col min="3353" max="3353" width="17.7109375" style="127" bestFit="1" customWidth="1"/>
    <col min="3354" max="3354" width="2.7109375" style="127" customWidth="1"/>
    <col min="3355" max="3355" width="12.42578125" style="127" bestFit="1" customWidth="1"/>
    <col min="3356" max="3356" width="11.85546875" style="127" bestFit="1" customWidth="1"/>
    <col min="3357" max="3360" width="15.42578125" style="127" bestFit="1" customWidth="1"/>
    <col min="3361" max="3361" width="13.7109375" style="127" bestFit="1" customWidth="1"/>
    <col min="3362" max="3362" width="13.28515625" style="127" bestFit="1" customWidth="1"/>
    <col min="3363" max="3363" width="2.7109375" style="127" customWidth="1"/>
    <col min="3364" max="3364" width="10.7109375" style="127" customWidth="1"/>
    <col min="3365" max="3365" width="11.85546875" style="127" bestFit="1" customWidth="1"/>
    <col min="3366" max="3369" width="15.42578125" style="127" bestFit="1" customWidth="1"/>
    <col min="3370" max="3370" width="13.7109375" style="127" bestFit="1" customWidth="1"/>
    <col min="3371" max="3371" width="17.7109375" style="127" bestFit="1" customWidth="1"/>
    <col min="3372" max="3586" width="9.140625" style="127"/>
    <col min="3587" max="3587" width="20.42578125" style="127" bestFit="1" customWidth="1"/>
    <col min="3588" max="3588" width="9.42578125" style="127" customWidth="1"/>
    <col min="3589" max="3589" width="8" style="127" customWidth="1"/>
    <col min="3590" max="3590" width="12.5703125" style="127" customWidth="1"/>
    <col min="3591" max="3591" width="7.140625" style="127" customWidth="1"/>
    <col min="3592" max="3592" width="54.28515625" style="127" customWidth="1"/>
    <col min="3593" max="3593" width="11.85546875" style="127" bestFit="1" customWidth="1"/>
    <col min="3594" max="3594" width="11.85546875" style="127" customWidth="1"/>
    <col min="3595" max="3598" width="15.42578125" style="127" bestFit="1" customWidth="1"/>
    <col min="3599" max="3599" width="10.5703125" style="127" bestFit="1" customWidth="1"/>
    <col min="3600" max="3600" width="13.28515625" style="127" bestFit="1" customWidth="1"/>
    <col min="3601" max="3601" width="2.7109375" style="127" customWidth="1"/>
    <col min="3602" max="3602" width="12.42578125" style="127" bestFit="1" customWidth="1"/>
    <col min="3603" max="3603" width="11.85546875" style="127" bestFit="1" customWidth="1"/>
    <col min="3604" max="3607" width="15.42578125" style="127" bestFit="1" customWidth="1"/>
    <col min="3608" max="3608" width="10.5703125" style="127" bestFit="1" customWidth="1"/>
    <col min="3609" max="3609" width="17.7109375" style="127" bestFit="1" customWidth="1"/>
    <col min="3610" max="3610" width="2.7109375" style="127" customWidth="1"/>
    <col min="3611" max="3611" width="12.42578125" style="127" bestFit="1" customWidth="1"/>
    <col min="3612" max="3612" width="11.85546875" style="127" bestFit="1" customWidth="1"/>
    <col min="3613" max="3616" width="15.42578125" style="127" bestFit="1" customWidth="1"/>
    <col min="3617" max="3617" width="13.7109375" style="127" bestFit="1" customWidth="1"/>
    <col min="3618" max="3618" width="13.28515625" style="127" bestFit="1" customWidth="1"/>
    <col min="3619" max="3619" width="2.7109375" style="127" customWidth="1"/>
    <col min="3620" max="3620" width="10.7109375" style="127" customWidth="1"/>
    <col min="3621" max="3621" width="11.85546875" style="127" bestFit="1" customWidth="1"/>
    <col min="3622" max="3625" width="15.42578125" style="127" bestFit="1" customWidth="1"/>
    <col min="3626" max="3626" width="13.7109375" style="127" bestFit="1" customWidth="1"/>
    <col min="3627" max="3627" width="17.7109375" style="127" bestFit="1" customWidth="1"/>
    <col min="3628" max="3842" width="9.140625" style="127"/>
    <col min="3843" max="3843" width="20.42578125" style="127" bestFit="1" customWidth="1"/>
    <col min="3844" max="3844" width="9.42578125" style="127" customWidth="1"/>
    <col min="3845" max="3845" width="8" style="127" customWidth="1"/>
    <col min="3846" max="3846" width="12.5703125" style="127" customWidth="1"/>
    <col min="3847" max="3847" width="7.140625" style="127" customWidth="1"/>
    <col min="3848" max="3848" width="54.28515625" style="127" customWidth="1"/>
    <col min="3849" max="3849" width="11.85546875" style="127" bestFit="1" customWidth="1"/>
    <col min="3850" max="3850" width="11.85546875" style="127" customWidth="1"/>
    <col min="3851" max="3854" width="15.42578125" style="127" bestFit="1" customWidth="1"/>
    <col min="3855" max="3855" width="10.5703125" style="127" bestFit="1" customWidth="1"/>
    <col min="3856" max="3856" width="13.28515625" style="127" bestFit="1" customWidth="1"/>
    <col min="3857" max="3857" width="2.7109375" style="127" customWidth="1"/>
    <col min="3858" max="3858" width="12.42578125" style="127" bestFit="1" customWidth="1"/>
    <col min="3859" max="3859" width="11.85546875" style="127" bestFit="1" customWidth="1"/>
    <col min="3860" max="3863" width="15.42578125" style="127" bestFit="1" customWidth="1"/>
    <col min="3864" max="3864" width="10.5703125" style="127" bestFit="1" customWidth="1"/>
    <col min="3865" max="3865" width="17.7109375" style="127" bestFit="1" customWidth="1"/>
    <col min="3866" max="3866" width="2.7109375" style="127" customWidth="1"/>
    <col min="3867" max="3867" width="12.42578125" style="127" bestFit="1" customWidth="1"/>
    <col min="3868" max="3868" width="11.85546875" style="127" bestFit="1" customWidth="1"/>
    <col min="3869" max="3872" width="15.42578125" style="127" bestFit="1" customWidth="1"/>
    <col min="3873" max="3873" width="13.7109375" style="127" bestFit="1" customWidth="1"/>
    <col min="3874" max="3874" width="13.28515625" style="127" bestFit="1" customWidth="1"/>
    <col min="3875" max="3875" width="2.7109375" style="127" customWidth="1"/>
    <col min="3876" max="3876" width="10.7109375" style="127" customWidth="1"/>
    <col min="3877" max="3877" width="11.85546875" style="127" bestFit="1" customWidth="1"/>
    <col min="3878" max="3881" width="15.42578125" style="127" bestFit="1" customWidth="1"/>
    <col min="3882" max="3882" width="13.7109375" style="127" bestFit="1" customWidth="1"/>
    <col min="3883" max="3883" width="17.7109375" style="127" bestFit="1" customWidth="1"/>
    <col min="3884" max="4098" width="9.140625" style="127"/>
    <col min="4099" max="4099" width="20.42578125" style="127" bestFit="1" customWidth="1"/>
    <col min="4100" max="4100" width="9.42578125" style="127" customWidth="1"/>
    <col min="4101" max="4101" width="8" style="127" customWidth="1"/>
    <col min="4102" max="4102" width="12.5703125" style="127" customWidth="1"/>
    <col min="4103" max="4103" width="7.140625" style="127" customWidth="1"/>
    <col min="4104" max="4104" width="54.28515625" style="127" customWidth="1"/>
    <col min="4105" max="4105" width="11.85546875" style="127" bestFit="1" customWidth="1"/>
    <col min="4106" max="4106" width="11.85546875" style="127" customWidth="1"/>
    <col min="4107" max="4110" width="15.42578125" style="127" bestFit="1" customWidth="1"/>
    <col min="4111" max="4111" width="10.5703125" style="127" bestFit="1" customWidth="1"/>
    <col min="4112" max="4112" width="13.28515625" style="127" bestFit="1" customWidth="1"/>
    <col min="4113" max="4113" width="2.7109375" style="127" customWidth="1"/>
    <col min="4114" max="4114" width="12.42578125" style="127" bestFit="1" customWidth="1"/>
    <col min="4115" max="4115" width="11.85546875" style="127" bestFit="1" customWidth="1"/>
    <col min="4116" max="4119" width="15.42578125" style="127" bestFit="1" customWidth="1"/>
    <col min="4120" max="4120" width="10.5703125" style="127" bestFit="1" customWidth="1"/>
    <col min="4121" max="4121" width="17.7109375" style="127" bestFit="1" customWidth="1"/>
    <col min="4122" max="4122" width="2.7109375" style="127" customWidth="1"/>
    <col min="4123" max="4123" width="12.42578125" style="127" bestFit="1" customWidth="1"/>
    <col min="4124" max="4124" width="11.85546875" style="127" bestFit="1" customWidth="1"/>
    <col min="4125" max="4128" width="15.42578125" style="127" bestFit="1" customWidth="1"/>
    <col min="4129" max="4129" width="13.7109375" style="127" bestFit="1" customWidth="1"/>
    <col min="4130" max="4130" width="13.28515625" style="127" bestFit="1" customWidth="1"/>
    <col min="4131" max="4131" width="2.7109375" style="127" customWidth="1"/>
    <col min="4132" max="4132" width="10.7109375" style="127" customWidth="1"/>
    <col min="4133" max="4133" width="11.85546875" style="127" bestFit="1" customWidth="1"/>
    <col min="4134" max="4137" width="15.42578125" style="127" bestFit="1" customWidth="1"/>
    <col min="4138" max="4138" width="13.7109375" style="127" bestFit="1" customWidth="1"/>
    <col min="4139" max="4139" width="17.7109375" style="127" bestFit="1" customWidth="1"/>
    <col min="4140" max="4354" width="9.140625" style="127"/>
    <col min="4355" max="4355" width="20.42578125" style="127" bestFit="1" customWidth="1"/>
    <col min="4356" max="4356" width="9.42578125" style="127" customWidth="1"/>
    <col min="4357" max="4357" width="8" style="127" customWidth="1"/>
    <col min="4358" max="4358" width="12.5703125" style="127" customWidth="1"/>
    <col min="4359" max="4359" width="7.140625" style="127" customWidth="1"/>
    <col min="4360" max="4360" width="54.28515625" style="127" customWidth="1"/>
    <col min="4361" max="4361" width="11.85546875" style="127" bestFit="1" customWidth="1"/>
    <col min="4362" max="4362" width="11.85546875" style="127" customWidth="1"/>
    <col min="4363" max="4366" width="15.42578125" style="127" bestFit="1" customWidth="1"/>
    <col min="4367" max="4367" width="10.5703125" style="127" bestFit="1" customWidth="1"/>
    <col min="4368" max="4368" width="13.28515625" style="127" bestFit="1" customWidth="1"/>
    <col min="4369" max="4369" width="2.7109375" style="127" customWidth="1"/>
    <col min="4370" max="4370" width="12.42578125" style="127" bestFit="1" customWidth="1"/>
    <col min="4371" max="4371" width="11.85546875" style="127" bestFit="1" customWidth="1"/>
    <col min="4372" max="4375" width="15.42578125" style="127" bestFit="1" customWidth="1"/>
    <col min="4376" max="4376" width="10.5703125" style="127" bestFit="1" customWidth="1"/>
    <col min="4377" max="4377" width="17.7109375" style="127" bestFit="1" customWidth="1"/>
    <col min="4378" max="4378" width="2.7109375" style="127" customWidth="1"/>
    <col min="4379" max="4379" width="12.42578125" style="127" bestFit="1" customWidth="1"/>
    <col min="4380" max="4380" width="11.85546875" style="127" bestFit="1" customWidth="1"/>
    <col min="4381" max="4384" width="15.42578125" style="127" bestFit="1" customWidth="1"/>
    <col min="4385" max="4385" width="13.7109375" style="127" bestFit="1" customWidth="1"/>
    <col min="4386" max="4386" width="13.28515625" style="127" bestFit="1" customWidth="1"/>
    <col min="4387" max="4387" width="2.7109375" style="127" customWidth="1"/>
    <col min="4388" max="4388" width="10.7109375" style="127" customWidth="1"/>
    <col min="4389" max="4389" width="11.85546875" style="127" bestFit="1" customWidth="1"/>
    <col min="4390" max="4393" width="15.42578125" style="127" bestFit="1" customWidth="1"/>
    <col min="4394" max="4394" width="13.7109375" style="127" bestFit="1" customWidth="1"/>
    <col min="4395" max="4395" width="17.7109375" style="127" bestFit="1" customWidth="1"/>
    <col min="4396" max="4610" width="9.140625" style="127"/>
    <col min="4611" max="4611" width="20.42578125" style="127" bestFit="1" customWidth="1"/>
    <col min="4612" max="4612" width="9.42578125" style="127" customWidth="1"/>
    <col min="4613" max="4613" width="8" style="127" customWidth="1"/>
    <col min="4614" max="4614" width="12.5703125" style="127" customWidth="1"/>
    <col min="4615" max="4615" width="7.140625" style="127" customWidth="1"/>
    <col min="4616" max="4616" width="54.28515625" style="127" customWidth="1"/>
    <col min="4617" max="4617" width="11.85546875" style="127" bestFit="1" customWidth="1"/>
    <col min="4618" max="4618" width="11.85546875" style="127" customWidth="1"/>
    <col min="4619" max="4622" width="15.42578125" style="127" bestFit="1" customWidth="1"/>
    <col min="4623" max="4623" width="10.5703125" style="127" bestFit="1" customWidth="1"/>
    <col min="4624" max="4624" width="13.28515625" style="127" bestFit="1" customWidth="1"/>
    <col min="4625" max="4625" width="2.7109375" style="127" customWidth="1"/>
    <col min="4626" max="4626" width="12.42578125" style="127" bestFit="1" customWidth="1"/>
    <col min="4627" max="4627" width="11.85546875" style="127" bestFit="1" customWidth="1"/>
    <col min="4628" max="4631" width="15.42578125" style="127" bestFit="1" customWidth="1"/>
    <col min="4632" max="4632" width="10.5703125" style="127" bestFit="1" customWidth="1"/>
    <col min="4633" max="4633" width="17.7109375" style="127" bestFit="1" customWidth="1"/>
    <col min="4634" max="4634" width="2.7109375" style="127" customWidth="1"/>
    <col min="4635" max="4635" width="12.42578125" style="127" bestFit="1" customWidth="1"/>
    <col min="4636" max="4636" width="11.85546875" style="127" bestFit="1" customWidth="1"/>
    <col min="4637" max="4640" width="15.42578125" style="127" bestFit="1" customWidth="1"/>
    <col min="4641" max="4641" width="13.7109375" style="127" bestFit="1" customWidth="1"/>
    <col min="4642" max="4642" width="13.28515625" style="127" bestFit="1" customWidth="1"/>
    <col min="4643" max="4643" width="2.7109375" style="127" customWidth="1"/>
    <col min="4644" max="4644" width="10.7109375" style="127" customWidth="1"/>
    <col min="4645" max="4645" width="11.85546875" style="127" bestFit="1" customWidth="1"/>
    <col min="4646" max="4649" width="15.42578125" style="127" bestFit="1" customWidth="1"/>
    <col min="4650" max="4650" width="13.7109375" style="127" bestFit="1" customWidth="1"/>
    <col min="4651" max="4651" width="17.7109375" style="127" bestFit="1" customWidth="1"/>
    <col min="4652" max="4866" width="9.140625" style="127"/>
    <col min="4867" max="4867" width="20.42578125" style="127" bestFit="1" customWidth="1"/>
    <col min="4868" max="4868" width="9.42578125" style="127" customWidth="1"/>
    <col min="4869" max="4869" width="8" style="127" customWidth="1"/>
    <col min="4870" max="4870" width="12.5703125" style="127" customWidth="1"/>
    <col min="4871" max="4871" width="7.140625" style="127" customWidth="1"/>
    <col min="4872" max="4872" width="54.28515625" style="127" customWidth="1"/>
    <col min="4873" max="4873" width="11.85546875" style="127" bestFit="1" customWidth="1"/>
    <col min="4874" max="4874" width="11.85546875" style="127" customWidth="1"/>
    <col min="4875" max="4878" width="15.42578125" style="127" bestFit="1" customWidth="1"/>
    <col min="4879" max="4879" width="10.5703125" style="127" bestFit="1" customWidth="1"/>
    <col min="4880" max="4880" width="13.28515625" style="127" bestFit="1" customWidth="1"/>
    <col min="4881" max="4881" width="2.7109375" style="127" customWidth="1"/>
    <col min="4882" max="4882" width="12.42578125" style="127" bestFit="1" customWidth="1"/>
    <col min="4883" max="4883" width="11.85546875" style="127" bestFit="1" customWidth="1"/>
    <col min="4884" max="4887" width="15.42578125" style="127" bestFit="1" customWidth="1"/>
    <col min="4888" max="4888" width="10.5703125" style="127" bestFit="1" customWidth="1"/>
    <col min="4889" max="4889" width="17.7109375" style="127" bestFit="1" customWidth="1"/>
    <col min="4890" max="4890" width="2.7109375" style="127" customWidth="1"/>
    <col min="4891" max="4891" width="12.42578125" style="127" bestFit="1" customWidth="1"/>
    <col min="4892" max="4892" width="11.85546875" style="127" bestFit="1" customWidth="1"/>
    <col min="4893" max="4896" width="15.42578125" style="127" bestFit="1" customWidth="1"/>
    <col min="4897" max="4897" width="13.7109375" style="127" bestFit="1" customWidth="1"/>
    <col min="4898" max="4898" width="13.28515625" style="127" bestFit="1" customWidth="1"/>
    <col min="4899" max="4899" width="2.7109375" style="127" customWidth="1"/>
    <col min="4900" max="4900" width="10.7109375" style="127" customWidth="1"/>
    <col min="4901" max="4901" width="11.85546875" style="127" bestFit="1" customWidth="1"/>
    <col min="4902" max="4905" width="15.42578125" style="127" bestFit="1" customWidth="1"/>
    <col min="4906" max="4906" width="13.7109375" style="127" bestFit="1" customWidth="1"/>
    <col min="4907" max="4907" width="17.7109375" style="127" bestFit="1" customWidth="1"/>
    <col min="4908" max="5122" width="9.140625" style="127"/>
    <col min="5123" max="5123" width="20.42578125" style="127" bestFit="1" customWidth="1"/>
    <col min="5124" max="5124" width="9.42578125" style="127" customWidth="1"/>
    <col min="5125" max="5125" width="8" style="127" customWidth="1"/>
    <col min="5126" max="5126" width="12.5703125" style="127" customWidth="1"/>
    <col min="5127" max="5127" width="7.140625" style="127" customWidth="1"/>
    <col min="5128" max="5128" width="54.28515625" style="127" customWidth="1"/>
    <col min="5129" max="5129" width="11.85546875" style="127" bestFit="1" customWidth="1"/>
    <col min="5130" max="5130" width="11.85546875" style="127" customWidth="1"/>
    <col min="5131" max="5134" width="15.42578125" style="127" bestFit="1" customWidth="1"/>
    <col min="5135" max="5135" width="10.5703125" style="127" bestFit="1" customWidth="1"/>
    <col min="5136" max="5136" width="13.28515625" style="127" bestFit="1" customWidth="1"/>
    <col min="5137" max="5137" width="2.7109375" style="127" customWidth="1"/>
    <col min="5138" max="5138" width="12.42578125" style="127" bestFit="1" customWidth="1"/>
    <col min="5139" max="5139" width="11.85546875" style="127" bestFit="1" customWidth="1"/>
    <col min="5140" max="5143" width="15.42578125" style="127" bestFit="1" customWidth="1"/>
    <col min="5144" max="5144" width="10.5703125" style="127" bestFit="1" customWidth="1"/>
    <col min="5145" max="5145" width="17.7109375" style="127" bestFit="1" customWidth="1"/>
    <col min="5146" max="5146" width="2.7109375" style="127" customWidth="1"/>
    <col min="5147" max="5147" width="12.42578125" style="127" bestFit="1" customWidth="1"/>
    <col min="5148" max="5148" width="11.85546875" style="127" bestFit="1" customWidth="1"/>
    <col min="5149" max="5152" width="15.42578125" style="127" bestFit="1" customWidth="1"/>
    <col min="5153" max="5153" width="13.7109375" style="127" bestFit="1" customWidth="1"/>
    <col min="5154" max="5154" width="13.28515625" style="127" bestFit="1" customWidth="1"/>
    <col min="5155" max="5155" width="2.7109375" style="127" customWidth="1"/>
    <col min="5156" max="5156" width="10.7109375" style="127" customWidth="1"/>
    <col min="5157" max="5157" width="11.85546875" style="127" bestFit="1" customWidth="1"/>
    <col min="5158" max="5161" width="15.42578125" style="127" bestFit="1" customWidth="1"/>
    <col min="5162" max="5162" width="13.7109375" style="127" bestFit="1" customWidth="1"/>
    <col min="5163" max="5163" width="17.7109375" style="127" bestFit="1" customWidth="1"/>
    <col min="5164" max="5378" width="9.140625" style="127"/>
    <col min="5379" max="5379" width="20.42578125" style="127" bestFit="1" customWidth="1"/>
    <col min="5380" max="5380" width="9.42578125" style="127" customWidth="1"/>
    <col min="5381" max="5381" width="8" style="127" customWidth="1"/>
    <col min="5382" max="5382" width="12.5703125" style="127" customWidth="1"/>
    <col min="5383" max="5383" width="7.140625" style="127" customWidth="1"/>
    <col min="5384" max="5384" width="54.28515625" style="127" customWidth="1"/>
    <col min="5385" max="5385" width="11.85546875" style="127" bestFit="1" customWidth="1"/>
    <col min="5386" max="5386" width="11.85546875" style="127" customWidth="1"/>
    <col min="5387" max="5390" width="15.42578125" style="127" bestFit="1" customWidth="1"/>
    <col min="5391" max="5391" width="10.5703125" style="127" bestFit="1" customWidth="1"/>
    <col min="5392" max="5392" width="13.28515625" style="127" bestFit="1" customWidth="1"/>
    <col min="5393" max="5393" width="2.7109375" style="127" customWidth="1"/>
    <col min="5394" max="5394" width="12.42578125" style="127" bestFit="1" customWidth="1"/>
    <col min="5395" max="5395" width="11.85546875" style="127" bestFit="1" customWidth="1"/>
    <col min="5396" max="5399" width="15.42578125" style="127" bestFit="1" customWidth="1"/>
    <col min="5400" max="5400" width="10.5703125" style="127" bestFit="1" customWidth="1"/>
    <col min="5401" max="5401" width="17.7109375" style="127" bestFit="1" customWidth="1"/>
    <col min="5402" max="5402" width="2.7109375" style="127" customWidth="1"/>
    <col min="5403" max="5403" width="12.42578125" style="127" bestFit="1" customWidth="1"/>
    <col min="5404" max="5404" width="11.85546875" style="127" bestFit="1" customWidth="1"/>
    <col min="5405" max="5408" width="15.42578125" style="127" bestFit="1" customWidth="1"/>
    <col min="5409" max="5409" width="13.7109375" style="127" bestFit="1" customWidth="1"/>
    <col min="5410" max="5410" width="13.28515625" style="127" bestFit="1" customWidth="1"/>
    <col min="5411" max="5411" width="2.7109375" style="127" customWidth="1"/>
    <col min="5412" max="5412" width="10.7109375" style="127" customWidth="1"/>
    <col min="5413" max="5413" width="11.85546875" style="127" bestFit="1" customWidth="1"/>
    <col min="5414" max="5417" width="15.42578125" style="127" bestFit="1" customWidth="1"/>
    <col min="5418" max="5418" width="13.7109375" style="127" bestFit="1" customWidth="1"/>
    <col min="5419" max="5419" width="17.7109375" style="127" bestFit="1" customWidth="1"/>
    <col min="5420" max="5634" width="9.140625" style="127"/>
    <col min="5635" max="5635" width="20.42578125" style="127" bestFit="1" customWidth="1"/>
    <col min="5636" max="5636" width="9.42578125" style="127" customWidth="1"/>
    <col min="5637" max="5637" width="8" style="127" customWidth="1"/>
    <col min="5638" max="5638" width="12.5703125" style="127" customWidth="1"/>
    <col min="5639" max="5639" width="7.140625" style="127" customWidth="1"/>
    <col min="5640" max="5640" width="54.28515625" style="127" customWidth="1"/>
    <col min="5641" max="5641" width="11.85546875" style="127" bestFit="1" customWidth="1"/>
    <col min="5642" max="5642" width="11.85546875" style="127" customWidth="1"/>
    <col min="5643" max="5646" width="15.42578125" style="127" bestFit="1" customWidth="1"/>
    <col min="5647" max="5647" width="10.5703125" style="127" bestFit="1" customWidth="1"/>
    <col min="5648" max="5648" width="13.28515625" style="127" bestFit="1" customWidth="1"/>
    <col min="5649" max="5649" width="2.7109375" style="127" customWidth="1"/>
    <col min="5650" max="5650" width="12.42578125" style="127" bestFit="1" customWidth="1"/>
    <col min="5651" max="5651" width="11.85546875" style="127" bestFit="1" customWidth="1"/>
    <col min="5652" max="5655" width="15.42578125" style="127" bestFit="1" customWidth="1"/>
    <col min="5656" max="5656" width="10.5703125" style="127" bestFit="1" customWidth="1"/>
    <col min="5657" max="5657" width="17.7109375" style="127" bestFit="1" customWidth="1"/>
    <col min="5658" max="5658" width="2.7109375" style="127" customWidth="1"/>
    <col min="5659" max="5659" width="12.42578125" style="127" bestFit="1" customWidth="1"/>
    <col min="5660" max="5660" width="11.85546875" style="127" bestFit="1" customWidth="1"/>
    <col min="5661" max="5664" width="15.42578125" style="127" bestFit="1" customWidth="1"/>
    <col min="5665" max="5665" width="13.7109375" style="127" bestFit="1" customWidth="1"/>
    <col min="5666" max="5666" width="13.28515625" style="127" bestFit="1" customWidth="1"/>
    <col min="5667" max="5667" width="2.7109375" style="127" customWidth="1"/>
    <col min="5668" max="5668" width="10.7109375" style="127" customWidth="1"/>
    <col min="5669" max="5669" width="11.85546875" style="127" bestFit="1" customWidth="1"/>
    <col min="5670" max="5673" width="15.42578125" style="127" bestFit="1" customWidth="1"/>
    <col min="5674" max="5674" width="13.7109375" style="127" bestFit="1" customWidth="1"/>
    <col min="5675" max="5675" width="17.7109375" style="127" bestFit="1" customWidth="1"/>
    <col min="5676" max="5890" width="9.140625" style="127"/>
    <col min="5891" max="5891" width="20.42578125" style="127" bestFit="1" customWidth="1"/>
    <col min="5892" max="5892" width="9.42578125" style="127" customWidth="1"/>
    <col min="5893" max="5893" width="8" style="127" customWidth="1"/>
    <col min="5894" max="5894" width="12.5703125" style="127" customWidth="1"/>
    <col min="5895" max="5895" width="7.140625" style="127" customWidth="1"/>
    <col min="5896" max="5896" width="54.28515625" style="127" customWidth="1"/>
    <col min="5897" max="5897" width="11.85546875" style="127" bestFit="1" customWidth="1"/>
    <col min="5898" max="5898" width="11.85546875" style="127" customWidth="1"/>
    <col min="5899" max="5902" width="15.42578125" style="127" bestFit="1" customWidth="1"/>
    <col min="5903" max="5903" width="10.5703125" style="127" bestFit="1" customWidth="1"/>
    <col min="5904" max="5904" width="13.28515625" style="127" bestFit="1" customWidth="1"/>
    <col min="5905" max="5905" width="2.7109375" style="127" customWidth="1"/>
    <col min="5906" max="5906" width="12.42578125" style="127" bestFit="1" customWidth="1"/>
    <col min="5907" max="5907" width="11.85546875" style="127" bestFit="1" customWidth="1"/>
    <col min="5908" max="5911" width="15.42578125" style="127" bestFit="1" customWidth="1"/>
    <col min="5912" max="5912" width="10.5703125" style="127" bestFit="1" customWidth="1"/>
    <col min="5913" max="5913" width="17.7109375" style="127" bestFit="1" customWidth="1"/>
    <col min="5914" max="5914" width="2.7109375" style="127" customWidth="1"/>
    <col min="5915" max="5915" width="12.42578125" style="127" bestFit="1" customWidth="1"/>
    <col min="5916" max="5916" width="11.85546875" style="127" bestFit="1" customWidth="1"/>
    <col min="5917" max="5920" width="15.42578125" style="127" bestFit="1" customWidth="1"/>
    <col min="5921" max="5921" width="13.7109375" style="127" bestFit="1" customWidth="1"/>
    <col min="5922" max="5922" width="13.28515625" style="127" bestFit="1" customWidth="1"/>
    <col min="5923" max="5923" width="2.7109375" style="127" customWidth="1"/>
    <col min="5924" max="5924" width="10.7109375" style="127" customWidth="1"/>
    <col min="5925" max="5925" width="11.85546875" style="127" bestFit="1" customWidth="1"/>
    <col min="5926" max="5929" width="15.42578125" style="127" bestFit="1" customWidth="1"/>
    <col min="5930" max="5930" width="13.7109375" style="127" bestFit="1" customWidth="1"/>
    <col min="5931" max="5931" width="17.7109375" style="127" bestFit="1" customWidth="1"/>
    <col min="5932" max="6146" width="9.140625" style="127"/>
    <col min="6147" max="6147" width="20.42578125" style="127" bestFit="1" customWidth="1"/>
    <col min="6148" max="6148" width="9.42578125" style="127" customWidth="1"/>
    <col min="6149" max="6149" width="8" style="127" customWidth="1"/>
    <col min="6150" max="6150" width="12.5703125" style="127" customWidth="1"/>
    <col min="6151" max="6151" width="7.140625" style="127" customWidth="1"/>
    <col min="6152" max="6152" width="54.28515625" style="127" customWidth="1"/>
    <col min="6153" max="6153" width="11.85546875" style="127" bestFit="1" customWidth="1"/>
    <col min="6154" max="6154" width="11.85546875" style="127" customWidth="1"/>
    <col min="6155" max="6158" width="15.42578125" style="127" bestFit="1" customWidth="1"/>
    <col min="6159" max="6159" width="10.5703125" style="127" bestFit="1" customWidth="1"/>
    <col min="6160" max="6160" width="13.28515625" style="127" bestFit="1" customWidth="1"/>
    <col min="6161" max="6161" width="2.7109375" style="127" customWidth="1"/>
    <col min="6162" max="6162" width="12.42578125" style="127" bestFit="1" customWidth="1"/>
    <col min="6163" max="6163" width="11.85546875" style="127" bestFit="1" customWidth="1"/>
    <col min="6164" max="6167" width="15.42578125" style="127" bestFit="1" customWidth="1"/>
    <col min="6168" max="6168" width="10.5703125" style="127" bestFit="1" customWidth="1"/>
    <col min="6169" max="6169" width="17.7109375" style="127" bestFit="1" customWidth="1"/>
    <col min="6170" max="6170" width="2.7109375" style="127" customWidth="1"/>
    <col min="6171" max="6171" width="12.42578125" style="127" bestFit="1" customWidth="1"/>
    <col min="6172" max="6172" width="11.85546875" style="127" bestFit="1" customWidth="1"/>
    <col min="6173" max="6176" width="15.42578125" style="127" bestFit="1" customWidth="1"/>
    <col min="6177" max="6177" width="13.7109375" style="127" bestFit="1" customWidth="1"/>
    <col min="6178" max="6178" width="13.28515625" style="127" bestFit="1" customWidth="1"/>
    <col min="6179" max="6179" width="2.7109375" style="127" customWidth="1"/>
    <col min="6180" max="6180" width="10.7109375" style="127" customWidth="1"/>
    <col min="6181" max="6181" width="11.85546875" style="127" bestFit="1" customWidth="1"/>
    <col min="6182" max="6185" width="15.42578125" style="127" bestFit="1" customWidth="1"/>
    <col min="6186" max="6186" width="13.7109375" style="127" bestFit="1" customWidth="1"/>
    <col min="6187" max="6187" width="17.7109375" style="127" bestFit="1" customWidth="1"/>
    <col min="6188" max="6402" width="9.140625" style="127"/>
    <col min="6403" max="6403" width="20.42578125" style="127" bestFit="1" customWidth="1"/>
    <col min="6404" max="6404" width="9.42578125" style="127" customWidth="1"/>
    <col min="6405" max="6405" width="8" style="127" customWidth="1"/>
    <col min="6406" max="6406" width="12.5703125" style="127" customWidth="1"/>
    <col min="6407" max="6407" width="7.140625" style="127" customWidth="1"/>
    <col min="6408" max="6408" width="54.28515625" style="127" customWidth="1"/>
    <col min="6409" max="6409" width="11.85546875" style="127" bestFit="1" customWidth="1"/>
    <col min="6410" max="6410" width="11.85546875" style="127" customWidth="1"/>
    <col min="6411" max="6414" width="15.42578125" style="127" bestFit="1" customWidth="1"/>
    <col min="6415" max="6415" width="10.5703125" style="127" bestFit="1" customWidth="1"/>
    <col min="6416" max="6416" width="13.28515625" style="127" bestFit="1" customWidth="1"/>
    <col min="6417" max="6417" width="2.7109375" style="127" customWidth="1"/>
    <col min="6418" max="6418" width="12.42578125" style="127" bestFit="1" customWidth="1"/>
    <col min="6419" max="6419" width="11.85546875" style="127" bestFit="1" customWidth="1"/>
    <col min="6420" max="6423" width="15.42578125" style="127" bestFit="1" customWidth="1"/>
    <col min="6424" max="6424" width="10.5703125" style="127" bestFit="1" customWidth="1"/>
    <col min="6425" max="6425" width="17.7109375" style="127" bestFit="1" customWidth="1"/>
    <col min="6426" max="6426" width="2.7109375" style="127" customWidth="1"/>
    <col min="6427" max="6427" width="12.42578125" style="127" bestFit="1" customWidth="1"/>
    <col min="6428" max="6428" width="11.85546875" style="127" bestFit="1" customWidth="1"/>
    <col min="6429" max="6432" width="15.42578125" style="127" bestFit="1" customWidth="1"/>
    <col min="6433" max="6433" width="13.7109375" style="127" bestFit="1" customWidth="1"/>
    <col min="6434" max="6434" width="13.28515625" style="127" bestFit="1" customWidth="1"/>
    <col min="6435" max="6435" width="2.7109375" style="127" customWidth="1"/>
    <col min="6436" max="6436" width="10.7109375" style="127" customWidth="1"/>
    <col min="6437" max="6437" width="11.85546875" style="127" bestFit="1" customWidth="1"/>
    <col min="6438" max="6441" width="15.42578125" style="127" bestFit="1" customWidth="1"/>
    <col min="6442" max="6442" width="13.7109375" style="127" bestFit="1" customWidth="1"/>
    <col min="6443" max="6443" width="17.7109375" style="127" bestFit="1" customWidth="1"/>
    <col min="6444" max="6658" width="9.140625" style="127"/>
    <col min="6659" max="6659" width="20.42578125" style="127" bestFit="1" customWidth="1"/>
    <col min="6660" max="6660" width="9.42578125" style="127" customWidth="1"/>
    <col min="6661" max="6661" width="8" style="127" customWidth="1"/>
    <col min="6662" max="6662" width="12.5703125" style="127" customWidth="1"/>
    <col min="6663" max="6663" width="7.140625" style="127" customWidth="1"/>
    <col min="6664" max="6664" width="54.28515625" style="127" customWidth="1"/>
    <col min="6665" max="6665" width="11.85546875" style="127" bestFit="1" customWidth="1"/>
    <col min="6666" max="6666" width="11.85546875" style="127" customWidth="1"/>
    <col min="6667" max="6670" width="15.42578125" style="127" bestFit="1" customWidth="1"/>
    <col min="6671" max="6671" width="10.5703125" style="127" bestFit="1" customWidth="1"/>
    <col min="6672" max="6672" width="13.28515625" style="127" bestFit="1" customWidth="1"/>
    <col min="6673" max="6673" width="2.7109375" style="127" customWidth="1"/>
    <col min="6674" max="6674" width="12.42578125" style="127" bestFit="1" customWidth="1"/>
    <col min="6675" max="6675" width="11.85546875" style="127" bestFit="1" customWidth="1"/>
    <col min="6676" max="6679" width="15.42578125" style="127" bestFit="1" customWidth="1"/>
    <col min="6680" max="6680" width="10.5703125" style="127" bestFit="1" customWidth="1"/>
    <col min="6681" max="6681" width="17.7109375" style="127" bestFit="1" customWidth="1"/>
    <col min="6682" max="6682" width="2.7109375" style="127" customWidth="1"/>
    <col min="6683" max="6683" width="12.42578125" style="127" bestFit="1" customWidth="1"/>
    <col min="6684" max="6684" width="11.85546875" style="127" bestFit="1" customWidth="1"/>
    <col min="6685" max="6688" width="15.42578125" style="127" bestFit="1" customWidth="1"/>
    <col min="6689" max="6689" width="13.7109375" style="127" bestFit="1" customWidth="1"/>
    <col min="6690" max="6690" width="13.28515625" style="127" bestFit="1" customWidth="1"/>
    <col min="6691" max="6691" width="2.7109375" style="127" customWidth="1"/>
    <col min="6692" max="6692" width="10.7109375" style="127" customWidth="1"/>
    <col min="6693" max="6693" width="11.85546875" style="127" bestFit="1" customWidth="1"/>
    <col min="6694" max="6697" width="15.42578125" style="127" bestFit="1" customWidth="1"/>
    <col min="6698" max="6698" width="13.7109375" style="127" bestFit="1" customWidth="1"/>
    <col min="6699" max="6699" width="17.7109375" style="127" bestFit="1" customWidth="1"/>
    <col min="6700" max="6914" width="9.140625" style="127"/>
    <col min="6915" max="6915" width="20.42578125" style="127" bestFit="1" customWidth="1"/>
    <col min="6916" max="6916" width="9.42578125" style="127" customWidth="1"/>
    <col min="6917" max="6917" width="8" style="127" customWidth="1"/>
    <col min="6918" max="6918" width="12.5703125" style="127" customWidth="1"/>
    <col min="6919" max="6919" width="7.140625" style="127" customWidth="1"/>
    <col min="6920" max="6920" width="54.28515625" style="127" customWidth="1"/>
    <col min="6921" max="6921" width="11.85546875" style="127" bestFit="1" customWidth="1"/>
    <col min="6922" max="6922" width="11.85546875" style="127" customWidth="1"/>
    <col min="6923" max="6926" width="15.42578125" style="127" bestFit="1" customWidth="1"/>
    <col min="6927" max="6927" width="10.5703125" style="127" bestFit="1" customWidth="1"/>
    <col min="6928" max="6928" width="13.28515625" style="127" bestFit="1" customWidth="1"/>
    <col min="6929" max="6929" width="2.7109375" style="127" customWidth="1"/>
    <col min="6930" max="6930" width="12.42578125" style="127" bestFit="1" customWidth="1"/>
    <col min="6931" max="6931" width="11.85546875" style="127" bestFit="1" customWidth="1"/>
    <col min="6932" max="6935" width="15.42578125" style="127" bestFit="1" customWidth="1"/>
    <col min="6936" max="6936" width="10.5703125" style="127" bestFit="1" customWidth="1"/>
    <col min="6937" max="6937" width="17.7109375" style="127" bestFit="1" customWidth="1"/>
    <col min="6938" max="6938" width="2.7109375" style="127" customWidth="1"/>
    <col min="6939" max="6939" width="12.42578125" style="127" bestFit="1" customWidth="1"/>
    <col min="6940" max="6940" width="11.85546875" style="127" bestFit="1" customWidth="1"/>
    <col min="6941" max="6944" width="15.42578125" style="127" bestFit="1" customWidth="1"/>
    <col min="6945" max="6945" width="13.7109375" style="127" bestFit="1" customWidth="1"/>
    <col min="6946" max="6946" width="13.28515625" style="127" bestFit="1" customWidth="1"/>
    <col min="6947" max="6947" width="2.7109375" style="127" customWidth="1"/>
    <col min="6948" max="6948" width="10.7109375" style="127" customWidth="1"/>
    <col min="6949" max="6949" width="11.85546875" style="127" bestFit="1" customWidth="1"/>
    <col min="6950" max="6953" width="15.42578125" style="127" bestFit="1" customWidth="1"/>
    <col min="6954" max="6954" width="13.7109375" style="127" bestFit="1" customWidth="1"/>
    <col min="6955" max="6955" width="17.7109375" style="127" bestFit="1" customWidth="1"/>
    <col min="6956" max="7170" width="9.140625" style="127"/>
    <col min="7171" max="7171" width="20.42578125" style="127" bestFit="1" customWidth="1"/>
    <col min="7172" max="7172" width="9.42578125" style="127" customWidth="1"/>
    <col min="7173" max="7173" width="8" style="127" customWidth="1"/>
    <col min="7174" max="7174" width="12.5703125" style="127" customWidth="1"/>
    <col min="7175" max="7175" width="7.140625" style="127" customWidth="1"/>
    <col min="7176" max="7176" width="54.28515625" style="127" customWidth="1"/>
    <col min="7177" max="7177" width="11.85546875" style="127" bestFit="1" customWidth="1"/>
    <col min="7178" max="7178" width="11.85546875" style="127" customWidth="1"/>
    <col min="7179" max="7182" width="15.42578125" style="127" bestFit="1" customWidth="1"/>
    <col min="7183" max="7183" width="10.5703125" style="127" bestFit="1" customWidth="1"/>
    <col min="7184" max="7184" width="13.28515625" style="127" bestFit="1" customWidth="1"/>
    <col min="7185" max="7185" width="2.7109375" style="127" customWidth="1"/>
    <col min="7186" max="7186" width="12.42578125" style="127" bestFit="1" customWidth="1"/>
    <col min="7187" max="7187" width="11.85546875" style="127" bestFit="1" customWidth="1"/>
    <col min="7188" max="7191" width="15.42578125" style="127" bestFit="1" customWidth="1"/>
    <col min="7192" max="7192" width="10.5703125" style="127" bestFit="1" customWidth="1"/>
    <col min="7193" max="7193" width="17.7109375" style="127" bestFit="1" customWidth="1"/>
    <col min="7194" max="7194" width="2.7109375" style="127" customWidth="1"/>
    <col min="7195" max="7195" width="12.42578125" style="127" bestFit="1" customWidth="1"/>
    <col min="7196" max="7196" width="11.85546875" style="127" bestFit="1" customWidth="1"/>
    <col min="7197" max="7200" width="15.42578125" style="127" bestFit="1" customWidth="1"/>
    <col min="7201" max="7201" width="13.7109375" style="127" bestFit="1" customWidth="1"/>
    <col min="7202" max="7202" width="13.28515625" style="127" bestFit="1" customWidth="1"/>
    <col min="7203" max="7203" width="2.7109375" style="127" customWidth="1"/>
    <col min="7204" max="7204" width="10.7109375" style="127" customWidth="1"/>
    <col min="7205" max="7205" width="11.85546875" style="127" bestFit="1" customWidth="1"/>
    <col min="7206" max="7209" width="15.42578125" style="127" bestFit="1" customWidth="1"/>
    <col min="7210" max="7210" width="13.7109375" style="127" bestFit="1" customWidth="1"/>
    <col min="7211" max="7211" width="17.7109375" style="127" bestFit="1" customWidth="1"/>
    <col min="7212" max="7426" width="9.140625" style="127"/>
    <col min="7427" max="7427" width="20.42578125" style="127" bestFit="1" customWidth="1"/>
    <col min="7428" max="7428" width="9.42578125" style="127" customWidth="1"/>
    <col min="7429" max="7429" width="8" style="127" customWidth="1"/>
    <col min="7430" max="7430" width="12.5703125" style="127" customWidth="1"/>
    <col min="7431" max="7431" width="7.140625" style="127" customWidth="1"/>
    <col min="7432" max="7432" width="54.28515625" style="127" customWidth="1"/>
    <col min="7433" max="7433" width="11.85546875" style="127" bestFit="1" customWidth="1"/>
    <col min="7434" max="7434" width="11.85546875" style="127" customWidth="1"/>
    <col min="7435" max="7438" width="15.42578125" style="127" bestFit="1" customWidth="1"/>
    <col min="7439" max="7439" width="10.5703125" style="127" bestFit="1" customWidth="1"/>
    <col min="7440" max="7440" width="13.28515625" style="127" bestFit="1" customWidth="1"/>
    <col min="7441" max="7441" width="2.7109375" style="127" customWidth="1"/>
    <col min="7442" max="7442" width="12.42578125" style="127" bestFit="1" customWidth="1"/>
    <col min="7443" max="7443" width="11.85546875" style="127" bestFit="1" customWidth="1"/>
    <col min="7444" max="7447" width="15.42578125" style="127" bestFit="1" customWidth="1"/>
    <col min="7448" max="7448" width="10.5703125" style="127" bestFit="1" customWidth="1"/>
    <col min="7449" max="7449" width="17.7109375" style="127" bestFit="1" customWidth="1"/>
    <col min="7450" max="7450" width="2.7109375" style="127" customWidth="1"/>
    <col min="7451" max="7451" width="12.42578125" style="127" bestFit="1" customWidth="1"/>
    <col min="7452" max="7452" width="11.85546875" style="127" bestFit="1" customWidth="1"/>
    <col min="7453" max="7456" width="15.42578125" style="127" bestFit="1" customWidth="1"/>
    <col min="7457" max="7457" width="13.7109375" style="127" bestFit="1" customWidth="1"/>
    <col min="7458" max="7458" width="13.28515625" style="127" bestFit="1" customWidth="1"/>
    <col min="7459" max="7459" width="2.7109375" style="127" customWidth="1"/>
    <col min="7460" max="7460" width="10.7109375" style="127" customWidth="1"/>
    <col min="7461" max="7461" width="11.85546875" style="127" bestFit="1" customWidth="1"/>
    <col min="7462" max="7465" width="15.42578125" style="127" bestFit="1" customWidth="1"/>
    <col min="7466" max="7466" width="13.7109375" style="127" bestFit="1" customWidth="1"/>
    <col min="7467" max="7467" width="17.7109375" style="127" bestFit="1" customWidth="1"/>
    <col min="7468" max="7682" width="9.140625" style="127"/>
    <col min="7683" max="7683" width="20.42578125" style="127" bestFit="1" customWidth="1"/>
    <col min="7684" max="7684" width="9.42578125" style="127" customWidth="1"/>
    <col min="7685" max="7685" width="8" style="127" customWidth="1"/>
    <col min="7686" max="7686" width="12.5703125" style="127" customWidth="1"/>
    <col min="7687" max="7687" width="7.140625" style="127" customWidth="1"/>
    <col min="7688" max="7688" width="54.28515625" style="127" customWidth="1"/>
    <col min="7689" max="7689" width="11.85546875" style="127" bestFit="1" customWidth="1"/>
    <col min="7690" max="7690" width="11.85546875" style="127" customWidth="1"/>
    <col min="7691" max="7694" width="15.42578125" style="127" bestFit="1" customWidth="1"/>
    <col min="7695" max="7695" width="10.5703125" style="127" bestFit="1" customWidth="1"/>
    <col min="7696" max="7696" width="13.28515625" style="127" bestFit="1" customWidth="1"/>
    <col min="7697" max="7697" width="2.7109375" style="127" customWidth="1"/>
    <col min="7698" max="7698" width="12.42578125" style="127" bestFit="1" customWidth="1"/>
    <col min="7699" max="7699" width="11.85546875" style="127" bestFit="1" customWidth="1"/>
    <col min="7700" max="7703" width="15.42578125" style="127" bestFit="1" customWidth="1"/>
    <col min="7704" max="7704" width="10.5703125" style="127" bestFit="1" customWidth="1"/>
    <col min="7705" max="7705" width="17.7109375" style="127" bestFit="1" customWidth="1"/>
    <col min="7706" max="7706" width="2.7109375" style="127" customWidth="1"/>
    <col min="7707" max="7707" width="12.42578125" style="127" bestFit="1" customWidth="1"/>
    <col min="7708" max="7708" width="11.85546875" style="127" bestFit="1" customWidth="1"/>
    <col min="7709" max="7712" width="15.42578125" style="127" bestFit="1" customWidth="1"/>
    <col min="7713" max="7713" width="13.7109375" style="127" bestFit="1" customWidth="1"/>
    <col min="7714" max="7714" width="13.28515625" style="127" bestFit="1" customWidth="1"/>
    <col min="7715" max="7715" width="2.7109375" style="127" customWidth="1"/>
    <col min="7716" max="7716" width="10.7109375" style="127" customWidth="1"/>
    <col min="7717" max="7717" width="11.85546875" style="127" bestFit="1" customWidth="1"/>
    <col min="7718" max="7721" width="15.42578125" style="127" bestFit="1" customWidth="1"/>
    <col min="7722" max="7722" width="13.7109375" style="127" bestFit="1" customWidth="1"/>
    <col min="7723" max="7723" width="17.7109375" style="127" bestFit="1" customWidth="1"/>
    <col min="7724" max="7938" width="9.140625" style="127"/>
    <col min="7939" max="7939" width="20.42578125" style="127" bestFit="1" customWidth="1"/>
    <col min="7940" max="7940" width="9.42578125" style="127" customWidth="1"/>
    <col min="7941" max="7941" width="8" style="127" customWidth="1"/>
    <col min="7942" max="7942" width="12.5703125" style="127" customWidth="1"/>
    <col min="7943" max="7943" width="7.140625" style="127" customWidth="1"/>
    <col min="7944" max="7944" width="54.28515625" style="127" customWidth="1"/>
    <col min="7945" max="7945" width="11.85546875" style="127" bestFit="1" customWidth="1"/>
    <col min="7946" max="7946" width="11.85546875" style="127" customWidth="1"/>
    <col min="7947" max="7950" width="15.42578125" style="127" bestFit="1" customWidth="1"/>
    <col min="7951" max="7951" width="10.5703125" style="127" bestFit="1" customWidth="1"/>
    <col min="7952" max="7952" width="13.28515625" style="127" bestFit="1" customWidth="1"/>
    <col min="7953" max="7953" width="2.7109375" style="127" customWidth="1"/>
    <col min="7954" max="7954" width="12.42578125" style="127" bestFit="1" customWidth="1"/>
    <col min="7955" max="7955" width="11.85546875" style="127" bestFit="1" customWidth="1"/>
    <col min="7956" max="7959" width="15.42578125" style="127" bestFit="1" customWidth="1"/>
    <col min="7960" max="7960" width="10.5703125" style="127" bestFit="1" customWidth="1"/>
    <col min="7961" max="7961" width="17.7109375" style="127" bestFit="1" customWidth="1"/>
    <col min="7962" max="7962" width="2.7109375" style="127" customWidth="1"/>
    <col min="7963" max="7963" width="12.42578125" style="127" bestFit="1" customWidth="1"/>
    <col min="7964" max="7964" width="11.85546875" style="127" bestFit="1" customWidth="1"/>
    <col min="7965" max="7968" width="15.42578125" style="127" bestFit="1" customWidth="1"/>
    <col min="7969" max="7969" width="13.7109375" style="127" bestFit="1" customWidth="1"/>
    <col min="7970" max="7970" width="13.28515625" style="127" bestFit="1" customWidth="1"/>
    <col min="7971" max="7971" width="2.7109375" style="127" customWidth="1"/>
    <col min="7972" max="7972" width="10.7109375" style="127" customWidth="1"/>
    <col min="7973" max="7973" width="11.85546875" style="127" bestFit="1" customWidth="1"/>
    <col min="7974" max="7977" width="15.42578125" style="127" bestFit="1" customWidth="1"/>
    <col min="7978" max="7978" width="13.7109375" style="127" bestFit="1" customWidth="1"/>
    <col min="7979" max="7979" width="17.7109375" style="127" bestFit="1" customWidth="1"/>
    <col min="7980" max="8194" width="9.140625" style="127"/>
    <col min="8195" max="8195" width="20.42578125" style="127" bestFit="1" customWidth="1"/>
    <col min="8196" max="8196" width="9.42578125" style="127" customWidth="1"/>
    <col min="8197" max="8197" width="8" style="127" customWidth="1"/>
    <col min="8198" max="8198" width="12.5703125" style="127" customWidth="1"/>
    <col min="8199" max="8199" width="7.140625" style="127" customWidth="1"/>
    <col min="8200" max="8200" width="54.28515625" style="127" customWidth="1"/>
    <col min="8201" max="8201" width="11.85546875" style="127" bestFit="1" customWidth="1"/>
    <col min="8202" max="8202" width="11.85546875" style="127" customWidth="1"/>
    <col min="8203" max="8206" width="15.42578125" style="127" bestFit="1" customWidth="1"/>
    <col min="8207" max="8207" width="10.5703125" style="127" bestFit="1" customWidth="1"/>
    <col min="8208" max="8208" width="13.28515625" style="127" bestFit="1" customWidth="1"/>
    <col min="8209" max="8209" width="2.7109375" style="127" customWidth="1"/>
    <col min="8210" max="8210" width="12.42578125" style="127" bestFit="1" customWidth="1"/>
    <col min="8211" max="8211" width="11.85546875" style="127" bestFit="1" customWidth="1"/>
    <col min="8212" max="8215" width="15.42578125" style="127" bestFit="1" customWidth="1"/>
    <col min="8216" max="8216" width="10.5703125" style="127" bestFit="1" customWidth="1"/>
    <col min="8217" max="8217" width="17.7109375" style="127" bestFit="1" customWidth="1"/>
    <col min="8218" max="8218" width="2.7109375" style="127" customWidth="1"/>
    <col min="8219" max="8219" width="12.42578125" style="127" bestFit="1" customWidth="1"/>
    <col min="8220" max="8220" width="11.85546875" style="127" bestFit="1" customWidth="1"/>
    <col min="8221" max="8224" width="15.42578125" style="127" bestFit="1" customWidth="1"/>
    <col min="8225" max="8225" width="13.7109375" style="127" bestFit="1" customWidth="1"/>
    <col min="8226" max="8226" width="13.28515625" style="127" bestFit="1" customWidth="1"/>
    <col min="8227" max="8227" width="2.7109375" style="127" customWidth="1"/>
    <col min="8228" max="8228" width="10.7109375" style="127" customWidth="1"/>
    <col min="8229" max="8229" width="11.85546875" style="127" bestFit="1" customWidth="1"/>
    <col min="8230" max="8233" width="15.42578125" style="127" bestFit="1" customWidth="1"/>
    <col min="8234" max="8234" width="13.7109375" style="127" bestFit="1" customWidth="1"/>
    <col min="8235" max="8235" width="17.7109375" style="127" bestFit="1" customWidth="1"/>
    <col min="8236" max="8450" width="9.140625" style="127"/>
    <col min="8451" max="8451" width="20.42578125" style="127" bestFit="1" customWidth="1"/>
    <col min="8452" max="8452" width="9.42578125" style="127" customWidth="1"/>
    <col min="8453" max="8453" width="8" style="127" customWidth="1"/>
    <col min="8454" max="8454" width="12.5703125" style="127" customWidth="1"/>
    <col min="8455" max="8455" width="7.140625" style="127" customWidth="1"/>
    <col min="8456" max="8456" width="54.28515625" style="127" customWidth="1"/>
    <col min="8457" max="8457" width="11.85546875" style="127" bestFit="1" customWidth="1"/>
    <col min="8458" max="8458" width="11.85546875" style="127" customWidth="1"/>
    <col min="8459" max="8462" width="15.42578125" style="127" bestFit="1" customWidth="1"/>
    <col min="8463" max="8463" width="10.5703125" style="127" bestFit="1" customWidth="1"/>
    <col min="8464" max="8464" width="13.28515625" style="127" bestFit="1" customWidth="1"/>
    <col min="8465" max="8465" width="2.7109375" style="127" customWidth="1"/>
    <col min="8466" max="8466" width="12.42578125" style="127" bestFit="1" customWidth="1"/>
    <col min="8467" max="8467" width="11.85546875" style="127" bestFit="1" customWidth="1"/>
    <col min="8468" max="8471" width="15.42578125" style="127" bestFit="1" customWidth="1"/>
    <col min="8472" max="8472" width="10.5703125" style="127" bestFit="1" customWidth="1"/>
    <col min="8473" max="8473" width="17.7109375" style="127" bestFit="1" customWidth="1"/>
    <col min="8474" max="8474" width="2.7109375" style="127" customWidth="1"/>
    <col min="8475" max="8475" width="12.42578125" style="127" bestFit="1" customWidth="1"/>
    <col min="8476" max="8476" width="11.85546875" style="127" bestFit="1" customWidth="1"/>
    <col min="8477" max="8480" width="15.42578125" style="127" bestFit="1" customWidth="1"/>
    <col min="8481" max="8481" width="13.7109375" style="127" bestFit="1" customWidth="1"/>
    <col min="8482" max="8482" width="13.28515625" style="127" bestFit="1" customWidth="1"/>
    <col min="8483" max="8483" width="2.7109375" style="127" customWidth="1"/>
    <col min="8484" max="8484" width="10.7109375" style="127" customWidth="1"/>
    <col min="8485" max="8485" width="11.85546875" style="127" bestFit="1" customWidth="1"/>
    <col min="8486" max="8489" width="15.42578125" style="127" bestFit="1" customWidth="1"/>
    <col min="8490" max="8490" width="13.7109375" style="127" bestFit="1" customWidth="1"/>
    <col min="8491" max="8491" width="17.7109375" style="127" bestFit="1" customWidth="1"/>
    <col min="8492" max="8706" width="9.140625" style="127"/>
    <col min="8707" max="8707" width="20.42578125" style="127" bestFit="1" customWidth="1"/>
    <col min="8708" max="8708" width="9.42578125" style="127" customWidth="1"/>
    <col min="8709" max="8709" width="8" style="127" customWidth="1"/>
    <col min="8710" max="8710" width="12.5703125" style="127" customWidth="1"/>
    <col min="8711" max="8711" width="7.140625" style="127" customWidth="1"/>
    <col min="8712" max="8712" width="54.28515625" style="127" customWidth="1"/>
    <col min="8713" max="8713" width="11.85546875" style="127" bestFit="1" customWidth="1"/>
    <col min="8714" max="8714" width="11.85546875" style="127" customWidth="1"/>
    <col min="8715" max="8718" width="15.42578125" style="127" bestFit="1" customWidth="1"/>
    <col min="8719" max="8719" width="10.5703125" style="127" bestFit="1" customWidth="1"/>
    <col min="8720" max="8720" width="13.28515625" style="127" bestFit="1" customWidth="1"/>
    <col min="8721" max="8721" width="2.7109375" style="127" customWidth="1"/>
    <col min="8722" max="8722" width="12.42578125" style="127" bestFit="1" customWidth="1"/>
    <col min="8723" max="8723" width="11.85546875" style="127" bestFit="1" customWidth="1"/>
    <col min="8724" max="8727" width="15.42578125" style="127" bestFit="1" customWidth="1"/>
    <col min="8728" max="8728" width="10.5703125" style="127" bestFit="1" customWidth="1"/>
    <col min="8729" max="8729" width="17.7109375" style="127" bestFit="1" customWidth="1"/>
    <col min="8730" max="8730" width="2.7109375" style="127" customWidth="1"/>
    <col min="8731" max="8731" width="12.42578125" style="127" bestFit="1" customWidth="1"/>
    <col min="8732" max="8732" width="11.85546875" style="127" bestFit="1" customWidth="1"/>
    <col min="8733" max="8736" width="15.42578125" style="127" bestFit="1" customWidth="1"/>
    <col min="8737" max="8737" width="13.7109375" style="127" bestFit="1" customWidth="1"/>
    <col min="8738" max="8738" width="13.28515625" style="127" bestFit="1" customWidth="1"/>
    <col min="8739" max="8739" width="2.7109375" style="127" customWidth="1"/>
    <col min="8740" max="8740" width="10.7109375" style="127" customWidth="1"/>
    <col min="8741" max="8741" width="11.85546875" style="127" bestFit="1" customWidth="1"/>
    <col min="8742" max="8745" width="15.42578125" style="127" bestFit="1" customWidth="1"/>
    <col min="8746" max="8746" width="13.7109375" style="127" bestFit="1" customWidth="1"/>
    <col min="8747" max="8747" width="17.7109375" style="127" bestFit="1" customWidth="1"/>
    <col min="8748" max="8962" width="9.140625" style="127"/>
    <col min="8963" max="8963" width="20.42578125" style="127" bestFit="1" customWidth="1"/>
    <col min="8964" max="8964" width="9.42578125" style="127" customWidth="1"/>
    <col min="8965" max="8965" width="8" style="127" customWidth="1"/>
    <col min="8966" max="8966" width="12.5703125" style="127" customWidth="1"/>
    <col min="8967" max="8967" width="7.140625" style="127" customWidth="1"/>
    <col min="8968" max="8968" width="54.28515625" style="127" customWidth="1"/>
    <col min="8969" max="8969" width="11.85546875" style="127" bestFit="1" customWidth="1"/>
    <col min="8970" max="8970" width="11.85546875" style="127" customWidth="1"/>
    <col min="8971" max="8974" width="15.42578125" style="127" bestFit="1" customWidth="1"/>
    <col min="8975" max="8975" width="10.5703125" style="127" bestFit="1" customWidth="1"/>
    <col min="8976" max="8976" width="13.28515625" style="127" bestFit="1" customWidth="1"/>
    <col min="8977" max="8977" width="2.7109375" style="127" customWidth="1"/>
    <col min="8978" max="8978" width="12.42578125" style="127" bestFit="1" customWidth="1"/>
    <col min="8979" max="8979" width="11.85546875" style="127" bestFit="1" customWidth="1"/>
    <col min="8980" max="8983" width="15.42578125" style="127" bestFit="1" customWidth="1"/>
    <col min="8984" max="8984" width="10.5703125" style="127" bestFit="1" customWidth="1"/>
    <col min="8985" max="8985" width="17.7109375" style="127" bestFit="1" customWidth="1"/>
    <col min="8986" max="8986" width="2.7109375" style="127" customWidth="1"/>
    <col min="8987" max="8987" width="12.42578125" style="127" bestFit="1" customWidth="1"/>
    <col min="8988" max="8988" width="11.85546875" style="127" bestFit="1" customWidth="1"/>
    <col min="8989" max="8992" width="15.42578125" style="127" bestFit="1" customWidth="1"/>
    <col min="8993" max="8993" width="13.7109375" style="127" bestFit="1" customWidth="1"/>
    <col min="8994" max="8994" width="13.28515625" style="127" bestFit="1" customWidth="1"/>
    <col min="8995" max="8995" width="2.7109375" style="127" customWidth="1"/>
    <col min="8996" max="8996" width="10.7109375" style="127" customWidth="1"/>
    <col min="8997" max="8997" width="11.85546875" style="127" bestFit="1" customWidth="1"/>
    <col min="8998" max="9001" width="15.42578125" style="127" bestFit="1" customWidth="1"/>
    <col min="9002" max="9002" width="13.7109375" style="127" bestFit="1" customWidth="1"/>
    <col min="9003" max="9003" width="17.7109375" style="127" bestFit="1" customWidth="1"/>
    <col min="9004" max="9218" width="9.140625" style="127"/>
    <col min="9219" max="9219" width="20.42578125" style="127" bestFit="1" customWidth="1"/>
    <col min="9220" max="9220" width="9.42578125" style="127" customWidth="1"/>
    <col min="9221" max="9221" width="8" style="127" customWidth="1"/>
    <col min="9222" max="9222" width="12.5703125" style="127" customWidth="1"/>
    <col min="9223" max="9223" width="7.140625" style="127" customWidth="1"/>
    <col min="9224" max="9224" width="54.28515625" style="127" customWidth="1"/>
    <col min="9225" max="9225" width="11.85546875" style="127" bestFit="1" customWidth="1"/>
    <col min="9226" max="9226" width="11.85546875" style="127" customWidth="1"/>
    <col min="9227" max="9230" width="15.42578125" style="127" bestFit="1" customWidth="1"/>
    <col min="9231" max="9231" width="10.5703125" style="127" bestFit="1" customWidth="1"/>
    <col min="9232" max="9232" width="13.28515625" style="127" bestFit="1" customWidth="1"/>
    <col min="9233" max="9233" width="2.7109375" style="127" customWidth="1"/>
    <col min="9234" max="9234" width="12.42578125" style="127" bestFit="1" customWidth="1"/>
    <col min="9235" max="9235" width="11.85546875" style="127" bestFit="1" customWidth="1"/>
    <col min="9236" max="9239" width="15.42578125" style="127" bestFit="1" customWidth="1"/>
    <col min="9240" max="9240" width="10.5703125" style="127" bestFit="1" customWidth="1"/>
    <col min="9241" max="9241" width="17.7109375" style="127" bestFit="1" customWidth="1"/>
    <col min="9242" max="9242" width="2.7109375" style="127" customWidth="1"/>
    <col min="9243" max="9243" width="12.42578125" style="127" bestFit="1" customWidth="1"/>
    <col min="9244" max="9244" width="11.85546875" style="127" bestFit="1" customWidth="1"/>
    <col min="9245" max="9248" width="15.42578125" style="127" bestFit="1" customWidth="1"/>
    <col min="9249" max="9249" width="13.7109375" style="127" bestFit="1" customWidth="1"/>
    <col min="9250" max="9250" width="13.28515625" style="127" bestFit="1" customWidth="1"/>
    <col min="9251" max="9251" width="2.7109375" style="127" customWidth="1"/>
    <col min="9252" max="9252" width="10.7109375" style="127" customWidth="1"/>
    <col min="9253" max="9253" width="11.85546875" style="127" bestFit="1" customWidth="1"/>
    <col min="9254" max="9257" width="15.42578125" style="127" bestFit="1" customWidth="1"/>
    <col min="9258" max="9258" width="13.7109375" style="127" bestFit="1" customWidth="1"/>
    <col min="9259" max="9259" width="17.7109375" style="127" bestFit="1" customWidth="1"/>
    <col min="9260" max="9474" width="9.140625" style="127"/>
    <col min="9475" max="9475" width="20.42578125" style="127" bestFit="1" customWidth="1"/>
    <col min="9476" max="9476" width="9.42578125" style="127" customWidth="1"/>
    <col min="9477" max="9477" width="8" style="127" customWidth="1"/>
    <col min="9478" max="9478" width="12.5703125" style="127" customWidth="1"/>
    <col min="9479" max="9479" width="7.140625" style="127" customWidth="1"/>
    <col min="9480" max="9480" width="54.28515625" style="127" customWidth="1"/>
    <col min="9481" max="9481" width="11.85546875" style="127" bestFit="1" customWidth="1"/>
    <col min="9482" max="9482" width="11.85546875" style="127" customWidth="1"/>
    <col min="9483" max="9486" width="15.42578125" style="127" bestFit="1" customWidth="1"/>
    <col min="9487" max="9487" width="10.5703125" style="127" bestFit="1" customWidth="1"/>
    <col min="9488" max="9488" width="13.28515625" style="127" bestFit="1" customWidth="1"/>
    <col min="9489" max="9489" width="2.7109375" style="127" customWidth="1"/>
    <col min="9490" max="9490" width="12.42578125" style="127" bestFit="1" customWidth="1"/>
    <col min="9491" max="9491" width="11.85546875" style="127" bestFit="1" customWidth="1"/>
    <col min="9492" max="9495" width="15.42578125" style="127" bestFit="1" customWidth="1"/>
    <col min="9496" max="9496" width="10.5703125" style="127" bestFit="1" customWidth="1"/>
    <col min="9497" max="9497" width="17.7109375" style="127" bestFit="1" customWidth="1"/>
    <col min="9498" max="9498" width="2.7109375" style="127" customWidth="1"/>
    <col min="9499" max="9499" width="12.42578125" style="127" bestFit="1" customWidth="1"/>
    <col min="9500" max="9500" width="11.85546875" style="127" bestFit="1" customWidth="1"/>
    <col min="9501" max="9504" width="15.42578125" style="127" bestFit="1" customWidth="1"/>
    <col min="9505" max="9505" width="13.7109375" style="127" bestFit="1" customWidth="1"/>
    <col min="9506" max="9506" width="13.28515625" style="127" bestFit="1" customWidth="1"/>
    <col min="9507" max="9507" width="2.7109375" style="127" customWidth="1"/>
    <col min="9508" max="9508" width="10.7109375" style="127" customWidth="1"/>
    <col min="9509" max="9509" width="11.85546875" style="127" bestFit="1" customWidth="1"/>
    <col min="9510" max="9513" width="15.42578125" style="127" bestFit="1" customWidth="1"/>
    <col min="9514" max="9514" width="13.7109375" style="127" bestFit="1" customWidth="1"/>
    <col min="9515" max="9515" width="17.7109375" style="127" bestFit="1" customWidth="1"/>
    <col min="9516" max="9730" width="9.140625" style="127"/>
    <col min="9731" max="9731" width="20.42578125" style="127" bestFit="1" customWidth="1"/>
    <col min="9732" max="9732" width="9.42578125" style="127" customWidth="1"/>
    <col min="9733" max="9733" width="8" style="127" customWidth="1"/>
    <col min="9734" max="9734" width="12.5703125" style="127" customWidth="1"/>
    <col min="9735" max="9735" width="7.140625" style="127" customWidth="1"/>
    <col min="9736" max="9736" width="54.28515625" style="127" customWidth="1"/>
    <col min="9737" max="9737" width="11.85546875" style="127" bestFit="1" customWidth="1"/>
    <col min="9738" max="9738" width="11.85546875" style="127" customWidth="1"/>
    <col min="9739" max="9742" width="15.42578125" style="127" bestFit="1" customWidth="1"/>
    <col min="9743" max="9743" width="10.5703125" style="127" bestFit="1" customWidth="1"/>
    <col min="9744" max="9744" width="13.28515625" style="127" bestFit="1" customWidth="1"/>
    <col min="9745" max="9745" width="2.7109375" style="127" customWidth="1"/>
    <col min="9746" max="9746" width="12.42578125" style="127" bestFit="1" customWidth="1"/>
    <col min="9747" max="9747" width="11.85546875" style="127" bestFit="1" customWidth="1"/>
    <col min="9748" max="9751" width="15.42578125" style="127" bestFit="1" customWidth="1"/>
    <col min="9752" max="9752" width="10.5703125" style="127" bestFit="1" customWidth="1"/>
    <col min="9753" max="9753" width="17.7109375" style="127" bestFit="1" customWidth="1"/>
    <col min="9754" max="9754" width="2.7109375" style="127" customWidth="1"/>
    <col min="9755" max="9755" width="12.42578125" style="127" bestFit="1" customWidth="1"/>
    <col min="9756" max="9756" width="11.85546875" style="127" bestFit="1" customWidth="1"/>
    <col min="9757" max="9760" width="15.42578125" style="127" bestFit="1" customWidth="1"/>
    <col min="9761" max="9761" width="13.7109375" style="127" bestFit="1" customWidth="1"/>
    <col min="9762" max="9762" width="13.28515625" style="127" bestFit="1" customWidth="1"/>
    <col min="9763" max="9763" width="2.7109375" style="127" customWidth="1"/>
    <col min="9764" max="9764" width="10.7109375" style="127" customWidth="1"/>
    <col min="9765" max="9765" width="11.85546875" style="127" bestFit="1" customWidth="1"/>
    <col min="9766" max="9769" width="15.42578125" style="127" bestFit="1" customWidth="1"/>
    <col min="9770" max="9770" width="13.7109375" style="127" bestFit="1" customWidth="1"/>
    <col min="9771" max="9771" width="17.7109375" style="127" bestFit="1" customWidth="1"/>
    <col min="9772" max="9986" width="9.140625" style="127"/>
    <col min="9987" max="9987" width="20.42578125" style="127" bestFit="1" customWidth="1"/>
    <col min="9988" max="9988" width="9.42578125" style="127" customWidth="1"/>
    <col min="9989" max="9989" width="8" style="127" customWidth="1"/>
    <col min="9990" max="9990" width="12.5703125" style="127" customWidth="1"/>
    <col min="9991" max="9991" width="7.140625" style="127" customWidth="1"/>
    <col min="9992" max="9992" width="54.28515625" style="127" customWidth="1"/>
    <col min="9993" max="9993" width="11.85546875" style="127" bestFit="1" customWidth="1"/>
    <col min="9994" max="9994" width="11.85546875" style="127" customWidth="1"/>
    <col min="9995" max="9998" width="15.42578125" style="127" bestFit="1" customWidth="1"/>
    <col min="9999" max="9999" width="10.5703125" style="127" bestFit="1" customWidth="1"/>
    <col min="10000" max="10000" width="13.28515625" style="127" bestFit="1" customWidth="1"/>
    <col min="10001" max="10001" width="2.7109375" style="127" customWidth="1"/>
    <col min="10002" max="10002" width="12.42578125" style="127" bestFit="1" customWidth="1"/>
    <col min="10003" max="10003" width="11.85546875" style="127" bestFit="1" customWidth="1"/>
    <col min="10004" max="10007" width="15.42578125" style="127" bestFit="1" customWidth="1"/>
    <col min="10008" max="10008" width="10.5703125" style="127" bestFit="1" customWidth="1"/>
    <col min="10009" max="10009" width="17.7109375" style="127" bestFit="1" customWidth="1"/>
    <col min="10010" max="10010" width="2.7109375" style="127" customWidth="1"/>
    <col min="10011" max="10011" width="12.42578125" style="127" bestFit="1" customWidth="1"/>
    <col min="10012" max="10012" width="11.85546875" style="127" bestFit="1" customWidth="1"/>
    <col min="10013" max="10016" width="15.42578125" style="127" bestFit="1" customWidth="1"/>
    <col min="10017" max="10017" width="13.7109375" style="127" bestFit="1" customWidth="1"/>
    <col min="10018" max="10018" width="13.28515625" style="127" bestFit="1" customWidth="1"/>
    <col min="10019" max="10019" width="2.7109375" style="127" customWidth="1"/>
    <col min="10020" max="10020" width="10.7109375" style="127" customWidth="1"/>
    <col min="10021" max="10021" width="11.85546875" style="127" bestFit="1" customWidth="1"/>
    <col min="10022" max="10025" width="15.42578125" style="127" bestFit="1" customWidth="1"/>
    <col min="10026" max="10026" width="13.7109375" style="127" bestFit="1" customWidth="1"/>
    <col min="10027" max="10027" width="17.7109375" style="127" bestFit="1" customWidth="1"/>
    <col min="10028" max="10242" width="9.140625" style="127"/>
    <col min="10243" max="10243" width="20.42578125" style="127" bestFit="1" customWidth="1"/>
    <col min="10244" max="10244" width="9.42578125" style="127" customWidth="1"/>
    <col min="10245" max="10245" width="8" style="127" customWidth="1"/>
    <col min="10246" max="10246" width="12.5703125" style="127" customWidth="1"/>
    <col min="10247" max="10247" width="7.140625" style="127" customWidth="1"/>
    <col min="10248" max="10248" width="54.28515625" style="127" customWidth="1"/>
    <col min="10249" max="10249" width="11.85546875" style="127" bestFit="1" customWidth="1"/>
    <col min="10250" max="10250" width="11.85546875" style="127" customWidth="1"/>
    <col min="10251" max="10254" width="15.42578125" style="127" bestFit="1" customWidth="1"/>
    <col min="10255" max="10255" width="10.5703125" style="127" bestFit="1" customWidth="1"/>
    <col min="10256" max="10256" width="13.28515625" style="127" bestFit="1" customWidth="1"/>
    <col min="10257" max="10257" width="2.7109375" style="127" customWidth="1"/>
    <col min="10258" max="10258" width="12.42578125" style="127" bestFit="1" customWidth="1"/>
    <col min="10259" max="10259" width="11.85546875" style="127" bestFit="1" customWidth="1"/>
    <col min="10260" max="10263" width="15.42578125" style="127" bestFit="1" customWidth="1"/>
    <col min="10264" max="10264" width="10.5703125" style="127" bestFit="1" customWidth="1"/>
    <col min="10265" max="10265" width="17.7109375" style="127" bestFit="1" customWidth="1"/>
    <col min="10266" max="10266" width="2.7109375" style="127" customWidth="1"/>
    <col min="10267" max="10267" width="12.42578125" style="127" bestFit="1" customWidth="1"/>
    <col min="10268" max="10268" width="11.85546875" style="127" bestFit="1" customWidth="1"/>
    <col min="10269" max="10272" width="15.42578125" style="127" bestFit="1" customWidth="1"/>
    <col min="10273" max="10273" width="13.7109375" style="127" bestFit="1" customWidth="1"/>
    <col min="10274" max="10274" width="13.28515625" style="127" bestFit="1" customWidth="1"/>
    <col min="10275" max="10275" width="2.7109375" style="127" customWidth="1"/>
    <col min="10276" max="10276" width="10.7109375" style="127" customWidth="1"/>
    <col min="10277" max="10277" width="11.85546875" style="127" bestFit="1" customWidth="1"/>
    <col min="10278" max="10281" width="15.42578125" style="127" bestFit="1" customWidth="1"/>
    <col min="10282" max="10282" width="13.7109375" style="127" bestFit="1" customWidth="1"/>
    <col min="10283" max="10283" width="17.7109375" style="127" bestFit="1" customWidth="1"/>
    <col min="10284" max="10498" width="9.140625" style="127"/>
    <col min="10499" max="10499" width="20.42578125" style="127" bestFit="1" customWidth="1"/>
    <col min="10500" max="10500" width="9.42578125" style="127" customWidth="1"/>
    <col min="10501" max="10501" width="8" style="127" customWidth="1"/>
    <col min="10502" max="10502" width="12.5703125" style="127" customWidth="1"/>
    <col min="10503" max="10503" width="7.140625" style="127" customWidth="1"/>
    <col min="10504" max="10504" width="54.28515625" style="127" customWidth="1"/>
    <col min="10505" max="10505" width="11.85546875" style="127" bestFit="1" customWidth="1"/>
    <col min="10506" max="10506" width="11.85546875" style="127" customWidth="1"/>
    <col min="10507" max="10510" width="15.42578125" style="127" bestFit="1" customWidth="1"/>
    <col min="10511" max="10511" width="10.5703125" style="127" bestFit="1" customWidth="1"/>
    <col min="10512" max="10512" width="13.28515625" style="127" bestFit="1" customWidth="1"/>
    <col min="10513" max="10513" width="2.7109375" style="127" customWidth="1"/>
    <col min="10514" max="10514" width="12.42578125" style="127" bestFit="1" customWidth="1"/>
    <col min="10515" max="10515" width="11.85546875" style="127" bestFit="1" customWidth="1"/>
    <col min="10516" max="10519" width="15.42578125" style="127" bestFit="1" customWidth="1"/>
    <col min="10520" max="10520" width="10.5703125" style="127" bestFit="1" customWidth="1"/>
    <col min="10521" max="10521" width="17.7109375" style="127" bestFit="1" customWidth="1"/>
    <col min="10522" max="10522" width="2.7109375" style="127" customWidth="1"/>
    <col min="10523" max="10523" width="12.42578125" style="127" bestFit="1" customWidth="1"/>
    <col min="10524" max="10524" width="11.85546875" style="127" bestFit="1" customWidth="1"/>
    <col min="10525" max="10528" width="15.42578125" style="127" bestFit="1" customWidth="1"/>
    <col min="10529" max="10529" width="13.7109375" style="127" bestFit="1" customWidth="1"/>
    <col min="10530" max="10530" width="13.28515625" style="127" bestFit="1" customWidth="1"/>
    <col min="10531" max="10531" width="2.7109375" style="127" customWidth="1"/>
    <col min="10532" max="10532" width="10.7109375" style="127" customWidth="1"/>
    <col min="10533" max="10533" width="11.85546875" style="127" bestFit="1" customWidth="1"/>
    <col min="10534" max="10537" width="15.42578125" style="127" bestFit="1" customWidth="1"/>
    <col min="10538" max="10538" width="13.7109375" style="127" bestFit="1" customWidth="1"/>
    <col min="10539" max="10539" width="17.7109375" style="127" bestFit="1" customWidth="1"/>
    <col min="10540" max="10754" width="9.140625" style="127"/>
    <col min="10755" max="10755" width="20.42578125" style="127" bestFit="1" customWidth="1"/>
    <col min="10756" max="10756" width="9.42578125" style="127" customWidth="1"/>
    <col min="10757" max="10757" width="8" style="127" customWidth="1"/>
    <col min="10758" max="10758" width="12.5703125" style="127" customWidth="1"/>
    <col min="10759" max="10759" width="7.140625" style="127" customWidth="1"/>
    <col min="10760" max="10760" width="54.28515625" style="127" customWidth="1"/>
    <col min="10761" max="10761" width="11.85546875" style="127" bestFit="1" customWidth="1"/>
    <col min="10762" max="10762" width="11.85546875" style="127" customWidth="1"/>
    <col min="10763" max="10766" width="15.42578125" style="127" bestFit="1" customWidth="1"/>
    <col min="10767" max="10767" width="10.5703125" style="127" bestFit="1" customWidth="1"/>
    <col min="10768" max="10768" width="13.28515625" style="127" bestFit="1" customWidth="1"/>
    <col min="10769" max="10769" width="2.7109375" style="127" customWidth="1"/>
    <col min="10770" max="10770" width="12.42578125" style="127" bestFit="1" customWidth="1"/>
    <col min="10771" max="10771" width="11.85546875" style="127" bestFit="1" customWidth="1"/>
    <col min="10772" max="10775" width="15.42578125" style="127" bestFit="1" customWidth="1"/>
    <col min="10776" max="10776" width="10.5703125" style="127" bestFit="1" customWidth="1"/>
    <col min="10777" max="10777" width="17.7109375" style="127" bestFit="1" customWidth="1"/>
    <col min="10778" max="10778" width="2.7109375" style="127" customWidth="1"/>
    <col min="10779" max="10779" width="12.42578125" style="127" bestFit="1" customWidth="1"/>
    <col min="10780" max="10780" width="11.85546875" style="127" bestFit="1" customWidth="1"/>
    <col min="10781" max="10784" width="15.42578125" style="127" bestFit="1" customWidth="1"/>
    <col min="10785" max="10785" width="13.7109375" style="127" bestFit="1" customWidth="1"/>
    <col min="10786" max="10786" width="13.28515625" style="127" bestFit="1" customWidth="1"/>
    <col min="10787" max="10787" width="2.7109375" style="127" customWidth="1"/>
    <col min="10788" max="10788" width="10.7109375" style="127" customWidth="1"/>
    <col min="10789" max="10789" width="11.85546875" style="127" bestFit="1" customWidth="1"/>
    <col min="10790" max="10793" width="15.42578125" style="127" bestFit="1" customWidth="1"/>
    <col min="10794" max="10794" width="13.7109375" style="127" bestFit="1" customWidth="1"/>
    <col min="10795" max="10795" width="17.7109375" style="127" bestFit="1" customWidth="1"/>
    <col min="10796" max="11010" width="9.140625" style="127"/>
    <col min="11011" max="11011" width="20.42578125" style="127" bestFit="1" customWidth="1"/>
    <col min="11012" max="11012" width="9.42578125" style="127" customWidth="1"/>
    <col min="11013" max="11013" width="8" style="127" customWidth="1"/>
    <col min="11014" max="11014" width="12.5703125" style="127" customWidth="1"/>
    <col min="11015" max="11015" width="7.140625" style="127" customWidth="1"/>
    <col min="11016" max="11016" width="54.28515625" style="127" customWidth="1"/>
    <col min="11017" max="11017" width="11.85546875" style="127" bestFit="1" customWidth="1"/>
    <col min="11018" max="11018" width="11.85546875" style="127" customWidth="1"/>
    <col min="11019" max="11022" width="15.42578125" style="127" bestFit="1" customWidth="1"/>
    <col min="11023" max="11023" width="10.5703125" style="127" bestFit="1" customWidth="1"/>
    <col min="11024" max="11024" width="13.28515625" style="127" bestFit="1" customWidth="1"/>
    <col min="11025" max="11025" width="2.7109375" style="127" customWidth="1"/>
    <col min="11026" max="11026" width="12.42578125" style="127" bestFit="1" customWidth="1"/>
    <col min="11027" max="11027" width="11.85546875" style="127" bestFit="1" customWidth="1"/>
    <col min="11028" max="11031" width="15.42578125" style="127" bestFit="1" customWidth="1"/>
    <col min="11032" max="11032" width="10.5703125" style="127" bestFit="1" customWidth="1"/>
    <col min="11033" max="11033" width="17.7109375" style="127" bestFit="1" customWidth="1"/>
    <col min="11034" max="11034" width="2.7109375" style="127" customWidth="1"/>
    <col min="11035" max="11035" width="12.42578125" style="127" bestFit="1" customWidth="1"/>
    <col min="11036" max="11036" width="11.85546875" style="127" bestFit="1" customWidth="1"/>
    <col min="11037" max="11040" width="15.42578125" style="127" bestFit="1" customWidth="1"/>
    <col min="11041" max="11041" width="13.7109375" style="127" bestFit="1" customWidth="1"/>
    <col min="11042" max="11042" width="13.28515625" style="127" bestFit="1" customWidth="1"/>
    <col min="11043" max="11043" width="2.7109375" style="127" customWidth="1"/>
    <col min="11044" max="11044" width="10.7109375" style="127" customWidth="1"/>
    <col min="11045" max="11045" width="11.85546875" style="127" bestFit="1" customWidth="1"/>
    <col min="11046" max="11049" width="15.42578125" style="127" bestFit="1" customWidth="1"/>
    <col min="11050" max="11050" width="13.7109375" style="127" bestFit="1" customWidth="1"/>
    <col min="11051" max="11051" width="17.7109375" style="127" bestFit="1" customWidth="1"/>
    <col min="11052" max="11266" width="9.140625" style="127"/>
    <col min="11267" max="11267" width="20.42578125" style="127" bestFit="1" customWidth="1"/>
    <col min="11268" max="11268" width="9.42578125" style="127" customWidth="1"/>
    <col min="11269" max="11269" width="8" style="127" customWidth="1"/>
    <col min="11270" max="11270" width="12.5703125" style="127" customWidth="1"/>
    <col min="11271" max="11271" width="7.140625" style="127" customWidth="1"/>
    <col min="11272" max="11272" width="54.28515625" style="127" customWidth="1"/>
    <col min="11273" max="11273" width="11.85546875" style="127" bestFit="1" customWidth="1"/>
    <col min="11274" max="11274" width="11.85546875" style="127" customWidth="1"/>
    <col min="11275" max="11278" width="15.42578125" style="127" bestFit="1" customWidth="1"/>
    <col min="11279" max="11279" width="10.5703125" style="127" bestFit="1" customWidth="1"/>
    <col min="11280" max="11280" width="13.28515625" style="127" bestFit="1" customWidth="1"/>
    <col min="11281" max="11281" width="2.7109375" style="127" customWidth="1"/>
    <col min="11282" max="11282" width="12.42578125" style="127" bestFit="1" customWidth="1"/>
    <col min="11283" max="11283" width="11.85546875" style="127" bestFit="1" customWidth="1"/>
    <col min="11284" max="11287" width="15.42578125" style="127" bestFit="1" customWidth="1"/>
    <col min="11288" max="11288" width="10.5703125" style="127" bestFit="1" customWidth="1"/>
    <col min="11289" max="11289" width="17.7109375" style="127" bestFit="1" customWidth="1"/>
    <col min="11290" max="11290" width="2.7109375" style="127" customWidth="1"/>
    <col min="11291" max="11291" width="12.42578125" style="127" bestFit="1" customWidth="1"/>
    <col min="11292" max="11292" width="11.85546875" style="127" bestFit="1" customWidth="1"/>
    <col min="11293" max="11296" width="15.42578125" style="127" bestFit="1" customWidth="1"/>
    <col min="11297" max="11297" width="13.7109375" style="127" bestFit="1" customWidth="1"/>
    <col min="11298" max="11298" width="13.28515625" style="127" bestFit="1" customWidth="1"/>
    <col min="11299" max="11299" width="2.7109375" style="127" customWidth="1"/>
    <col min="11300" max="11300" width="10.7109375" style="127" customWidth="1"/>
    <col min="11301" max="11301" width="11.85546875" style="127" bestFit="1" customWidth="1"/>
    <col min="11302" max="11305" width="15.42578125" style="127" bestFit="1" customWidth="1"/>
    <col min="11306" max="11306" width="13.7109375" style="127" bestFit="1" customWidth="1"/>
    <col min="11307" max="11307" width="17.7109375" style="127" bestFit="1" customWidth="1"/>
    <col min="11308" max="11522" width="9.140625" style="127"/>
    <col min="11523" max="11523" width="20.42578125" style="127" bestFit="1" customWidth="1"/>
    <col min="11524" max="11524" width="9.42578125" style="127" customWidth="1"/>
    <col min="11525" max="11525" width="8" style="127" customWidth="1"/>
    <col min="11526" max="11526" width="12.5703125" style="127" customWidth="1"/>
    <col min="11527" max="11527" width="7.140625" style="127" customWidth="1"/>
    <col min="11528" max="11528" width="54.28515625" style="127" customWidth="1"/>
    <col min="11529" max="11529" width="11.85546875" style="127" bestFit="1" customWidth="1"/>
    <col min="11530" max="11530" width="11.85546875" style="127" customWidth="1"/>
    <col min="11531" max="11534" width="15.42578125" style="127" bestFit="1" customWidth="1"/>
    <col min="11535" max="11535" width="10.5703125" style="127" bestFit="1" customWidth="1"/>
    <col min="11536" max="11536" width="13.28515625" style="127" bestFit="1" customWidth="1"/>
    <col min="11537" max="11537" width="2.7109375" style="127" customWidth="1"/>
    <col min="11538" max="11538" width="12.42578125" style="127" bestFit="1" customWidth="1"/>
    <col min="11539" max="11539" width="11.85546875" style="127" bestFit="1" customWidth="1"/>
    <col min="11540" max="11543" width="15.42578125" style="127" bestFit="1" customWidth="1"/>
    <col min="11544" max="11544" width="10.5703125" style="127" bestFit="1" customWidth="1"/>
    <col min="11545" max="11545" width="17.7109375" style="127" bestFit="1" customWidth="1"/>
    <col min="11546" max="11546" width="2.7109375" style="127" customWidth="1"/>
    <col min="11547" max="11547" width="12.42578125" style="127" bestFit="1" customWidth="1"/>
    <col min="11548" max="11548" width="11.85546875" style="127" bestFit="1" customWidth="1"/>
    <col min="11549" max="11552" width="15.42578125" style="127" bestFit="1" customWidth="1"/>
    <col min="11553" max="11553" width="13.7109375" style="127" bestFit="1" customWidth="1"/>
    <col min="11554" max="11554" width="13.28515625" style="127" bestFit="1" customWidth="1"/>
    <col min="11555" max="11555" width="2.7109375" style="127" customWidth="1"/>
    <col min="11556" max="11556" width="10.7109375" style="127" customWidth="1"/>
    <col min="11557" max="11557" width="11.85546875" style="127" bestFit="1" customWidth="1"/>
    <col min="11558" max="11561" width="15.42578125" style="127" bestFit="1" customWidth="1"/>
    <col min="11562" max="11562" width="13.7109375" style="127" bestFit="1" customWidth="1"/>
    <col min="11563" max="11563" width="17.7109375" style="127" bestFit="1" customWidth="1"/>
    <col min="11564" max="11778" width="9.140625" style="127"/>
    <col min="11779" max="11779" width="20.42578125" style="127" bestFit="1" customWidth="1"/>
    <col min="11780" max="11780" width="9.42578125" style="127" customWidth="1"/>
    <col min="11781" max="11781" width="8" style="127" customWidth="1"/>
    <col min="11782" max="11782" width="12.5703125" style="127" customWidth="1"/>
    <col min="11783" max="11783" width="7.140625" style="127" customWidth="1"/>
    <col min="11784" max="11784" width="54.28515625" style="127" customWidth="1"/>
    <col min="11785" max="11785" width="11.85546875" style="127" bestFit="1" customWidth="1"/>
    <col min="11786" max="11786" width="11.85546875" style="127" customWidth="1"/>
    <col min="11787" max="11790" width="15.42578125" style="127" bestFit="1" customWidth="1"/>
    <col min="11791" max="11791" width="10.5703125" style="127" bestFit="1" customWidth="1"/>
    <col min="11792" max="11792" width="13.28515625" style="127" bestFit="1" customWidth="1"/>
    <col min="11793" max="11793" width="2.7109375" style="127" customWidth="1"/>
    <col min="11794" max="11794" width="12.42578125" style="127" bestFit="1" customWidth="1"/>
    <col min="11795" max="11795" width="11.85546875" style="127" bestFit="1" customWidth="1"/>
    <col min="11796" max="11799" width="15.42578125" style="127" bestFit="1" customWidth="1"/>
    <col min="11800" max="11800" width="10.5703125" style="127" bestFit="1" customWidth="1"/>
    <col min="11801" max="11801" width="17.7109375" style="127" bestFit="1" customWidth="1"/>
    <col min="11802" max="11802" width="2.7109375" style="127" customWidth="1"/>
    <col min="11803" max="11803" width="12.42578125" style="127" bestFit="1" customWidth="1"/>
    <col min="11804" max="11804" width="11.85546875" style="127" bestFit="1" customWidth="1"/>
    <col min="11805" max="11808" width="15.42578125" style="127" bestFit="1" customWidth="1"/>
    <col min="11809" max="11809" width="13.7109375" style="127" bestFit="1" customWidth="1"/>
    <col min="11810" max="11810" width="13.28515625" style="127" bestFit="1" customWidth="1"/>
    <col min="11811" max="11811" width="2.7109375" style="127" customWidth="1"/>
    <col min="11812" max="11812" width="10.7109375" style="127" customWidth="1"/>
    <col min="11813" max="11813" width="11.85546875" style="127" bestFit="1" customWidth="1"/>
    <col min="11814" max="11817" width="15.42578125" style="127" bestFit="1" customWidth="1"/>
    <col min="11818" max="11818" width="13.7109375" style="127" bestFit="1" customWidth="1"/>
    <col min="11819" max="11819" width="17.7109375" style="127" bestFit="1" customWidth="1"/>
    <col min="11820" max="12034" width="9.140625" style="127"/>
    <col min="12035" max="12035" width="20.42578125" style="127" bestFit="1" customWidth="1"/>
    <col min="12036" max="12036" width="9.42578125" style="127" customWidth="1"/>
    <col min="12037" max="12037" width="8" style="127" customWidth="1"/>
    <col min="12038" max="12038" width="12.5703125" style="127" customWidth="1"/>
    <col min="12039" max="12039" width="7.140625" style="127" customWidth="1"/>
    <col min="12040" max="12040" width="54.28515625" style="127" customWidth="1"/>
    <col min="12041" max="12041" width="11.85546875" style="127" bestFit="1" customWidth="1"/>
    <col min="12042" max="12042" width="11.85546875" style="127" customWidth="1"/>
    <col min="12043" max="12046" width="15.42578125" style="127" bestFit="1" customWidth="1"/>
    <col min="12047" max="12047" width="10.5703125" style="127" bestFit="1" customWidth="1"/>
    <col min="12048" max="12048" width="13.28515625" style="127" bestFit="1" customWidth="1"/>
    <col min="12049" max="12049" width="2.7109375" style="127" customWidth="1"/>
    <col min="12050" max="12050" width="12.42578125" style="127" bestFit="1" customWidth="1"/>
    <col min="12051" max="12051" width="11.85546875" style="127" bestFit="1" customWidth="1"/>
    <col min="12052" max="12055" width="15.42578125" style="127" bestFit="1" customWidth="1"/>
    <col min="12056" max="12056" width="10.5703125" style="127" bestFit="1" customWidth="1"/>
    <col min="12057" max="12057" width="17.7109375" style="127" bestFit="1" customWidth="1"/>
    <col min="12058" max="12058" width="2.7109375" style="127" customWidth="1"/>
    <col min="12059" max="12059" width="12.42578125" style="127" bestFit="1" customWidth="1"/>
    <col min="12060" max="12060" width="11.85546875" style="127" bestFit="1" customWidth="1"/>
    <col min="12061" max="12064" width="15.42578125" style="127" bestFit="1" customWidth="1"/>
    <col min="12065" max="12065" width="13.7109375" style="127" bestFit="1" customWidth="1"/>
    <col min="12066" max="12066" width="13.28515625" style="127" bestFit="1" customWidth="1"/>
    <col min="12067" max="12067" width="2.7109375" style="127" customWidth="1"/>
    <col min="12068" max="12068" width="10.7109375" style="127" customWidth="1"/>
    <col min="12069" max="12069" width="11.85546875" style="127" bestFit="1" customWidth="1"/>
    <col min="12070" max="12073" width="15.42578125" style="127" bestFit="1" customWidth="1"/>
    <col min="12074" max="12074" width="13.7109375" style="127" bestFit="1" customWidth="1"/>
    <col min="12075" max="12075" width="17.7109375" style="127" bestFit="1" customWidth="1"/>
    <col min="12076" max="12290" width="9.140625" style="127"/>
    <col min="12291" max="12291" width="20.42578125" style="127" bestFit="1" customWidth="1"/>
    <col min="12292" max="12292" width="9.42578125" style="127" customWidth="1"/>
    <col min="12293" max="12293" width="8" style="127" customWidth="1"/>
    <col min="12294" max="12294" width="12.5703125" style="127" customWidth="1"/>
    <col min="12295" max="12295" width="7.140625" style="127" customWidth="1"/>
    <col min="12296" max="12296" width="54.28515625" style="127" customWidth="1"/>
    <col min="12297" max="12297" width="11.85546875" style="127" bestFit="1" customWidth="1"/>
    <col min="12298" max="12298" width="11.85546875" style="127" customWidth="1"/>
    <col min="12299" max="12302" width="15.42578125" style="127" bestFit="1" customWidth="1"/>
    <col min="12303" max="12303" width="10.5703125" style="127" bestFit="1" customWidth="1"/>
    <col min="12304" max="12304" width="13.28515625" style="127" bestFit="1" customWidth="1"/>
    <col min="12305" max="12305" width="2.7109375" style="127" customWidth="1"/>
    <col min="12306" max="12306" width="12.42578125" style="127" bestFit="1" customWidth="1"/>
    <col min="12307" max="12307" width="11.85546875" style="127" bestFit="1" customWidth="1"/>
    <col min="12308" max="12311" width="15.42578125" style="127" bestFit="1" customWidth="1"/>
    <col min="12312" max="12312" width="10.5703125" style="127" bestFit="1" customWidth="1"/>
    <col min="12313" max="12313" width="17.7109375" style="127" bestFit="1" customWidth="1"/>
    <col min="12314" max="12314" width="2.7109375" style="127" customWidth="1"/>
    <col min="12315" max="12315" width="12.42578125" style="127" bestFit="1" customWidth="1"/>
    <col min="12316" max="12316" width="11.85546875" style="127" bestFit="1" customWidth="1"/>
    <col min="12317" max="12320" width="15.42578125" style="127" bestFit="1" customWidth="1"/>
    <col min="12321" max="12321" width="13.7109375" style="127" bestFit="1" customWidth="1"/>
    <col min="12322" max="12322" width="13.28515625" style="127" bestFit="1" customWidth="1"/>
    <col min="12323" max="12323" width="2.7109375" style="127" customWidth="1"/>
    <col min="12324" max="12324" width="10.7109375" style="127" customWidth="1"/>
    <col min="12325" max="12325" width="11.85546875" style="127" bestFit="1" customWidth="1"/>
    <col min="12326" max="12329" width="15.42578125" style="127" bestFit="1" customWidth="1"/>
    <col min="12330" max="12330" width="13.7109375" style="127" bestFit="1" customWidth="1"/>
    <col min="12331" max="12331" width="17.7109375" style="127" bestFit="1" customWidth="1"/>
    <col min="12332" max="12546" width="9.140625" style="127"/>
    <col min="12547" max="12547" width="20.42578125" style="127" bestFit="1" customWidth="1"/>
    <col min="12548" max="12548" width="9.42578125" style="127" customWidth="1"/>
    <col min="12549" max="12549" width="8" style="127" customWidth="1"/>
    <col min="12550" max="12550" width="12.5703125" style="127" customWidth="1"/>
    <col min="12551" max="12551" width="7.140625" style="127" customWidth="1"/>
    <col min="12552" max="12552" width="54.28515625" style="127" customWidth="1"/>
    <col min="12553" max="12553" width="11.85546875" style="127" bestFit="1" customWidth="1"/>
    <col min="12554" max="12554" width="11.85546875" style="127" customWidth="1"/>
    <col min="12555" max="12558" width="15.42578125" style="127" bestFit="1" customWidth="1"/>
    <col min="12559" max="12559" width="10.5703125" style="127" bestFit="1" customWidth="1"/>
    <col min="12560" max="12560" width="13.28515625" style="127" bestFit="1" customWidth="1"/>
    <col min="12561" max="12561" width="2.7109375" style="127" customWidth="1"/>
    <col min="12562" max="12562" width="12.42578125" style="127" bestFit="1" customWidth="1"/>
    <col min="12563" max="12563" width="11.85546875" style="127" bestFit="1" customWidth="1"/>
    <col min="12564" max="12567" width="15.42578125" style="127" bestFit="1" customWidth="1"/>
    <col min="12568" max="12568" width="10.5703125" style="127" bestFit="1" customWidth="1"/>
    <col min="12569" max="12569" width="17.7109375" style="127" bestFit="1" customWidth="1"/>
    <col min="12570" max="12570" width="2.7109375" style="127" customWidth="1"/>
    <col min="12571" max="12571" width="12.42578125" style="127" bestFit="1" customWidth="1"/>
    <col min="12572" max="12572" width="11.85546875" style="127" bestFit="1" customWidth="1"/>
    <col min="12573" max="12576" width="15.42578125" style="127" bestFit="1" customWidth="1"/>
    <col min="12577" max="12577" width="13.7109375" style="127" bestFit="1" customWidth="1"/>
    <col min="12578" max="12578" width="13.28515625" style="127" bestFit="1" customWidth="1"/>
    <col min="12579" max="12579" width="2.7109375" style="127" customWidth="1"/>
    <col min="12580" max="12580" width="10.7109375" style="127" customWidth="1"/>
    <col min="12581" max="12581" width="11.85546875" style="127" bestFit="1" customWidth="1"/>
    <col min="12582" max="12585" width="15.42578125" style="127" bestFit="1" customWidth="1"/>
    <col min="12586" max="12586" width="13.7109375" style="127" bestFit="1" customWidth="1"/>
    <col min="12587" max="12587" width="17.7109375" style="127" bestFit="1" customWidth="1"/>
    <col min="12588" max="12802" width="9.140625" style="127"/>
    <col min="12803" max="12803" width="20.42578125" style="127" bestFit="1" customWidth="1"/>
    <col min="12804" max="12804" width="9.42578125" style="127" customWidth="1"/>
    <col min="12805" max="12805" width="8" style="127" customWidth="1"/>
    <col min="12806" max="12806" width="12.5703125" style="127" customWidth="1"/>
    <col min="12807" max="12807" width="7.140625" style="127" customWidth="1"/>
    <col min="12808" max="12808" width="54.28515625" style="127" customWidth="1"/>
    <col min="12809" max="12809" width="11.85546875" style="127" bestFit="1" customWidth="1"/>
    <col min="12810" max="12810" width="11.85546875" style="127" customWidth="1"/>
    <col min="12811" max="12814" width="15.42578125" style="127" bestFit="1" customWidth="1"/>
    <col min="12815" max="12815" width="10.5703125" style="127" bestFit="1" customWidth="1"/>
    <col min="12816" max="12816" width="13.28515625" style="127" bestFit="1" customWidth="1"/>
    <col min="12817" max="12817" width="2.7109375" style="127" customWidth="1"/>
    <col min="12818" max="12818" width="12.42578125" style="127" bestFit="1" customWidth="1"/>
    <col min="12819" max="12819" width="11.85546875" style="127" bestFit="1" customWidth="1"/>
    <col min="12820" max="12823" width="15.42578125" style="127" bestFit="1" customWidth="1"/>
    <col min="12824" max="12824" width="10.5703125" style="127" bestFit="1" customWidth="1"/>
    <col min="12825" max="12825" width="17.7109375" style="127" bestFit="1" customWidth="1"/>
    <col min="12826" max="12826" width="2.7109375" style="127" customWidth="1"/>
    <col min="12827" max="12827" width="12.42578125" style="127" bestFit="1" customWidth="1"/>
    <col min="12828" max="12828" width="11.85546875" style="127" bestFit="1" customWidth="1"/>
    <col min="12829" max="12832" width="15.42578125" style="127" bestFit="1" customWidth="1"/>
    <col min="12833" max="12833" width="13.7109375" style="127" bestFit="1" customWidth="1"/>
    <col min="12834" max="12834" width="13.28515625" style="127" bestFit="1" customWidth="1"/>
    <col min="12835" max="12835" width="2.7109375" style="127" customWidth="1"/>
    <col min="12836" max="12836" width="10.7109375" style="127" customWidth="1"/>
    <col min="12837" max="12837" width="11.85546875" style="127" bestFit="1" customWidth="1"/>
    <col min="12838" max="12841" width="15.42578125" style="127" bestFit="1" customWidth="1"/>
    <col min="12842" max="12842" width="13.7109375" style="127" bestFit="1" customWidth="1"/>
    <col min="12843" max="12843" width="17.7109375" style="127" bestFit="1" customWidth="1"/>
    <col min="12844" max="13058" width="9.140625" style="127"/>
    <col min="13059" max="13059" width="20.42578125" style="127" bestFit="1" customWidth="1"/>
    <col min="13060" max="13060" width="9.42578125" style="127" customWidth="1"/>
    <col min="13061" max="13061" width="8" style="127" customWidth="1"/>
    <col min="13062" max="13062" width="12.5703125" style="127" customWidth="1"/>
    <col min="13063" max="13063" width="7.140625" style="127" customWidth="1"/>
    <col min="13064" max="13064" width="54.28515625" style="127" customWidth="1"/>
    <col min="13065" max="13065" width="11.85546875" style="127" bestFit="1" customWidth="1"/>
    <col min="13066" max="13066" width="11.85546875" style="127" customWidth="1"/>
    <col min="13067" max="13070" width="15.42578125" style="127" bestFit="1" customWidth="1"/>
    <col min="13071" max="13071" width="10.5703125" style="127" bestFit="1" customWidth="1"/>
    <col min="13072" max="13072" width="13.28515625" style="127" bestFit="1" customWidth="1"/>
    <col min="13073" max="13073" width="2.7109375" style="127" customWidth="1"/>
    <col min="13074" max="13074" width="12.42578125" style="127" bestFit="1" customWidth="1"/>
    <col min="13075" max="13075" width="11.85546875" style="127" bestFit="1" customWidth="1"/>
    <col min="13076" max="13079" width="15.42578125" style="127" bestFit="1" customWidth="1"/>
    <col min="13080" max="13080" width="10.5703125" style="127" bestFit="1" customWidth="1"/>
    <col min="13081" max="13081" width="17.7109375" style="127" bestFit="1" customWidth="1"/>
    <col min="13082" max="13082" width="2.7109375" style="127" customWidth="1"/>
    <col min="13083" max="13083" width="12.42578125" style="127" bestFit="1" customWidth="1"/>
    <col min="13084" max="13084" width="11.85546875" style="127" bestFit="1" customWidth="1"/>
    <col min="13085" max="13088" width="15.42578125" style="127" bestFit="1" customWidth="1"/>
    <col min="13089" max="13089" width="13.7109375" style="127" bestFit="1" customWidth="1"/>
    <col min="13090" max="13090" width="13.28515625" style="127" bestFit="1" customWidth="1"/>
    <col min="13091" max="13091" width="2.7109375" style="127" customWidth="1"/>
    <col min="13092" max="13092" width="10.7109375" style="127" customWidth="1"/>
    <col min="13093" max="13093" width="11.85546875" style="127" bestFit="1" customWidth="1"/>
    <col min="13094" max="13097" width="15.42578125" style="127" bestFit="1" customWidth="1"/>
    <col min="13098" max="13098" width="13.7109375" style="127" bestFit="1" customWidth="1"/>
    <col min="13099" max="13099" width="17.7109375" style="127" bestFit="1" customWidth="1"/>
    <col min="13100" max="13314" width="9.140625" style="127"/>
    <col min="13315" max="13315" width="20.42578125" style="127" bestFit="1" customWidth="1"/>
    <col min="13316" max="13316" width="9.42578125" style="127" customWidth="1"/>
    <col min="13317" max="13317" width="8" style="127" customWidth="1"/>
    <col min="13318" max="13318" width="12.5703125" style="127" customWidth="1"/>
    <col min="13319" max="13319" width="7.140625" style="127" customWidth="1"/>
    <col min="13320" max="13320" width="54.28515625" style="127" customWidth="1"/>
    <col min="13321" max="13321" width="11.85546875" style="127" bestFit="1" customWidth="1"/>
    <col min="13322" max="13322" width="11.85546875" style="127" customWidth="1"/>
    <col min="13323" max="13326" width="15.42578125" style="127" bestFit="1" customWidth="1"/>
    <col min="13327" max="13327" width="10.5703125" style="127" bestFit="1" customWidth="1"/>
    <col min="13328" max="13328" width="13.28515625" style="127" bestFit="1" customWidth="1"/>
    <col min="13329" max="13329" width="2.7109375" style="127" customWidth="1"/>
    <col min="13330" max="13330" width="12.42578125" style="127" bestFit="1" customWidth="1"/>
    <col min="13331" max="13331" width="11.85546875" style="127" bestFit="1" customWidth="1"/>
    <col min="13332" max="13335" width="15.42578125" style="127" bestFit="1" customWidth="1"/>
    <col min="13336" max="13336" width="10.5703125" style="127" bestFit="1" customWidth="1"/>
    <col min="13337" max="13337" width="17.7109375" style="127" bestFit="1" customWidth="1"/>
    <col min="13338" max="13338" width="2.7109375" style="127" customWidth="1"/>
    <col min="13339" max="13339" width="12.42578125" style="127" bestFit="1" customWidth="1"/>
    <col min="13340" max="13340" width="11.85546875" style="127" bestFit="1" customWidth="1"/>
    <col min="13341" max="13344" width="15.42578125" style="127" bestFit="1" customWidth="1"/>
    <col min="13345" max="13345" width="13.7109375" style="127" bestFit="1" customWidth="1"/>
    <col min="13346" max="13346" width="13.28515625" style="127" bestFit="1" customWidth="1"/>
    <col min="13347" max="13347" width="2.7109375" style="127" customWidth="1"/>
    <col min="13348" max="13348" width="10.7109375" style="127" customWidth="1"/>
    <col min="13349" max="13349" width="11.85546875" style="127" bestFit="1" customWidth="1"/>
    <col min="13350" max="13353" width="15.42578125" style="127" bestFit="1" customWidth="1"/>
    <col min="13354" max="13354" width="13.7109375" style="127" bestFit="1" customWidth="1"/>
    <col min="13355" max="13355" width="17.7109375" style="127" bestFit="1" customWidth="1"/>
    <col min="13356" max="13570" width="9.140625" style="127"/>
    <col min="13571" max="13571" width="20.42578125" style="127" bestFit="1" customWidth="1"/>
    <col min="13572" max="13572" width="9.42578125" style="127" customWidth="1"/>
    <col min="13573" max="13573" width="8" style="127" customWidth="1"/>
    <col min="13574" max="13574" width="12.5703125" style="127" customWidth="1"/>
    <col min="13575" max="13575" width="7.140625" style="127" customWidth="1"/>
    <col min="13576" max="13576" width="54.28515625" style="127" customWidth="1"/>
    <col min="13577" max="13577" width="11.85546875" style="127" bestFit="1" customWidth="1"/>
    <col min="13578" max="13578" width="11.85546875" style="127" customWidth="1"/>
    <col min="13579" max="13582" width="15.42578125" style="127" bestFit="1" customWidth="1"/>
    <col min="13583" max="13583" width="10.5703125" style="127" bestFit="1" customWidth="1"/>
    <col min="13584" max="13584" width="13.28515625" style="127" bestFit="1" customWidth="1"/>
    <col min="13585" max="13585" width="2.7109375" style="127" customWidth="1"/>
    <col min="13586" max="13586" width="12.42578125" style="127" bestFit="1" customWidth="1"/>
    <col min="13587" max="13587" width="11.85546875" style="127" bestFit="1" customWidth="1"/>
    <col min="13588" max="13591" width="15.42578125" style="127" bestFit="1" customWidth="1"/>
    <col min="13592" max="13592" width="10.5703125" style="127" bestFit="1" customWidth="1"/>
    <col min="13593" max="13593" width="17.7109375" style="127" bestFit="1" customWidth="1"/>
    <col min="13594" max="13594" width="2.7109375" style="127" customWidth="1"/>
    <col min="13595" max="13595" width="12.42578125" style="127" bestFit="1" customWidth="1"/>
    <col min="13596" max="13596" width="11.85546875" style="127" bestFit="1" customWidth="1"/>
    <col min="13597" max="13600" width="15.42578125" style="127" bestFit="1" customWidth="1"/>
    <col min="13601" max="13601" width="13.7109375" style="127" bestFit="1" customWidth="1"/>
    <col min="13602" max="13602" width="13.28515625" style="127" bestFit="1" customWidth="1"/>
    <col min="13603" max="13603" width="2.7109375" style="127" customWidth="1"/>
    <col min="13604" max="13604" width="10.7109375" style="127" customWidth="1"/>
    <col min="13605" max="13605" width="11.85546875" style="127" bestFit="1" customWidth="1"/>
    <col min="13606" max="13609" width="15.42578125" style="127" bestFit="1" customWidth="1"/>
    <col min="13610" max="13610" width="13.7109375" style="127" bestFit="1" customWidth="1"/>
    <col min="13611" max="13611" width="17.7109375" style="127" bestFit="1" customWidth="1"/>
    <col min="13612" max="13826" width="9.140625" style="127"/>
    <col min="13827" max="13827" width="20.42578125" style="127" bestFit="1" customWidth="1"/>
    <col min="13828" max="13828" width="9.42578125" style="127" customWidth="1"/>
    <col min="13829" max="13829" width="8" style="127" customWidth="1"/>
    <col min="13830" max="13830" width="12.5703125" style="127" customWidth="1"/>
    <col min="13831" max="13831" width="7.140625" style="127" customWidth="1"/>
    <col min="13832" max="13832" width="54.28515625" style="127" customWidth="1"/>
    <col min="13833" max="13833" width="11.85546875" style="127" bestFit="1" customWidth="1"/>
    <col min="13834" max="13834" width="11.85546875" style="127" customWidth="1"/>
    <col min="13835" max="13838" width="15.42578125" style="127" bestFit="1" customWidth="1"/>
    <col min="13839" max="13839" width="10.5703125" style="127" bestFit="1" customWidth="1"/>
    <col min="13840" max="13840" width="13.28515625" style="127" bestFit="1" customWidth="1"/>
    <col min="13841" max="13841" width="2.7109375" style="127" customWidth="1"/>
    <col min="13842" max="13842" width="12.42578125" style="127" bestFit="1" customWidth="1"/>
    <col min="13843" max="13843" width="11.85546875" style="127" bestFit="1" customWidth="1"/>
    <col min="13844" max="13847" width="15.42578125" style="127" bestFit="1" customWidth="1"/>
    <col min="13848" max="13848" width="10.5703125" style="127" bestFit="1" customWidth="1"/>
    <col min="13849" max="13849" width="17.7109375" style="127" bestFit="1" customWidth="1"/>
    <col min="13850" max="13850" width="2.7109375" style="127" customWidth="1"/>
    <col min="13851" max="13851" width="12.42578125" style="127" bestFit="1" customWidth="1"/>
    <col min="13852" max="13852" width="11.85546875" style="127" bestFit="1" customWidth="1"/>
    <col min="13853" max="13856" width="15.42578125" style="127" bestFit="1" customWidth="1"/>
    <col min="13857" max="13857" width="13.7109375" style="127" bestFit="1" customWidth="1"/>
    <col min="13858" max="13858" width="13.28515625" style="127" bestFit="1" customWidth="1"/>
    <col min="13859" max="13859" width="2.7109375" style="127" customWidth="1"/>
    <col min="13860" max="13860" width="10.7109375" style="127" customWidth="1"/>
    <col min="13861" max="13861" width="11.85546875" style="127" bestFit="1" customWidth="1"/>
    <col min="13862" max="13865" width="15.42578125" style="127" bestFit="1" customWidth="1"/>
    <col min="13866" max="13866" width="13.7109375" style="127" bestFit="1" customWidth="1"/>
    <col min="13867" max="13867" width="17.7109375" style="127" bestFit="1" customWidth="1"/>
    <col min="13868" max="14082" width="9.140625" style="127"/>
    <col min="14083" max="14083" width="20.42578125" style="127" bestFit="1" customWidth="1"/>
    <col min="14084" max="14084" width="9.42578125" style="127" customWidth="1"/>
    <col min="14085" max="14085" width="8" style="127" customWidth="1"/>
    <col min="14086" max="14086" width="12.5703125" style="127" customWidth="1"/>
    <col min="14087" max="14087" width="7.140625" style="127" customWidth="1"/>
    <col min="14088" max="14088" width="54.28515625" style="127" customWidth="1"/>
    <col min="14089" max="14089" width="11.85546875" style="127" bestFit="1" customWidth="1"/>
    <col min="14090" max="14090" width="11.85546875" style="127" customWidth="1"/>
    <col min="14091" max="14094" width="15.42578125" style="127" bestFit="1" customWidth="1"/>
    <col min="14095" max="14095" width="10.5703125" style="127" bestFit="1" customWidth="1"/>
    <col min="14096" max="14096" width="13.28515625" style="127" bestFit="1" customWidth="1"/>
    <col min="14097" max="14097" width="2.7109375" style="127" customWidth="1"/>
    <col min="14098" max="14098" width="12.42578125" style="127" bestFit="1" customWidth="1"/>
    <col min="14099" max="14099" width="11.85546875" style="127" bestFit="1" customWidth="1"/>
    <col min="14100" max="14103" width="15.42578125" style="127" bestFit="1" customWidth="1"/>
    <col min="14104" max="14104" width="10.5703125" style="127" bestFit="1" customWidth="1"/>
    <col min="14105" max="14105" width="17.7109375" style="127" bestFit="1" customWidth="1"/>
    <col min="14106" max="14106" width="2.7109375" style="127" customWidth="1"/>
    <col min="14107" max="14107" width="12.42578125" style="127" bestFit="1" customWidth="1"/>
    <col min="14108" max="14108" width="11.85546875" style="127" bestFit="1" customWidth="1"/>
    <col min="14109" max="14112" width="15.42578125" style="127" bestFit="1" customWidth="1"/>
    <col min="14113" max="14113" width="13.7109375" style="127" bestFit="1" customWidth="1"/>
    <col min="14114" max="14114" width="13.28515625" style="127" bestFit="1" customWidth="1"/>
    <col min="14115" max="14115" width="2.7109375" style="127" customWidth="1"/>
    <col min="14116" max="14116" width="10.7109375" style="127" customWidth="1"/>
    <col min="14117" max="14117" width="11.85546875" style="127" bestFit="1" customWidth="1"/>
    <col min="14118" max="14121" width="15.42578125" style="127" bestFit="1" customWidth="1"/>
    <col min="14122" max="14122" width="13.7109375" style="127" bestFit="1" customWidth="1"/>
    <col min="14123" max="14123" width="17.7109375" style="127" bestFit="1" customWidth="1"/>
    <col min="14124" max="14338" width="9.140625" style="127"/>
    <col min="14339" max="14339" width="20.42578125" style="127" bestFit="1" customWidth="1"/>
    <col min="14340" max="14340" width="9.42578125" style="127" customWidth="1"/>
    <col min="14341" max="14341" width="8" style="127" customWidth="1"/>
    <col min="14342" max="14342" width="12.5703125" style="127" customWidth="1"/>
    <col min="14343" max="14343" width="7.140625" style="127" customWidth="1"/>
    <col min="14344" max="14344" width="54.28515625" style="127" customWidth="1"/>
    <col min="14345" max="14345" width="11.85546875" style="127" bestFit="1" customWidth="1"/>
    <col min="14346" max="14346" width="11.85546875" style="127" customWidth="1"/>
    <col min="14347" max="14350" width="15.42578125" style="127" bestFit="1" customWidth="1"/>
    <col min="14351" max="14351" width="10.5703125" style="127" bestFit="1" customWidth="1"/>
    <col min="14352" max="14352" width="13.28515625" style="127" bestFit="1" customWidth="1"/>
    <col min="14353" max="14353" width="2.7109375" style="127" customWidth="1"/>
    <col min="14354" max="14354" width="12.42578125" style="127" bestFit="1" customWidth="1"/>
    <col min="14355" max="14355" width="11.85546875" style="127" bestFit="1" customWidth="1"/>
    <col min="14356" max="14359" width="15.42578125" style="127" bestFit="1" customWidth="1"/>
    <col min="14360" max="14360" width="10.5703125" style="127" bestFit="1" customWidth="1"/>
    <col min="14361" max="14361" width="17.7109375" style="127" bestFit="1" customWidth="1"/>
    <col min="14362" max="14362" width="2.7109375" style="127" customWidth="1"/>
    <col min="14363" max="14363" width="12.42578125" style="127" bestFit="1" customWidth="1"/>
    <col min="14364" max="14364" width="11.85546875" style="127" bestFit="1" customWidth="1"/>
    <col min="14365" max="14368" width="15.42578125" style="127" bestFit="1" customWidth="1"/>
    <col min="14369" max="14369" width="13.7109375" style="127" bestFit="1" customWidth="1"/>
    <col min="14370" max="14370" width="13.28515625" style="127" bestFit="1" customWidth="1"/>
    <col min="14371" max="14371" width="2.7109375" style="127" customWidth="1"/>
    <col min="14372" max="14372" width="10.7109375" style="127" customWidth="1"/>
    <col min="14373" max="14373" width="11.85546875" style="127" bestFit="1" customWidth="1"/>
    <col min="14374" max="14377" width="15.42578125" style="127" bestFit="1" customWidth="1"/>
    <col min="14378" max="14378" width="13.7109375" style="127" bestFit="1" customWidth="1"/>
    <col min="14379" max="14379" width="17.7109375" style="127" bestFit="1" customWidth="1"/>
    <col min="14380" max="14594" width="9.140625" style="127"/>
    <col min="14595" max="14595" width="20.42578125" style="127" bestFit="1" customWidth="1"/>
    <col min="14596" max="14596" width="9.42578125" style="127" customWidth="1"/>
    <col min="14597" max="14597" width="8" style="127" customWidth="1"/>
    <col min="14598" max="14598" width="12.5703125" style="127" customWidth="1"/>
    <col min="14599" max="14599" width="7.140625" style="127" customWidth="1"/>
    <col min="14600" max="14600" width="54.28515625" style="127" customWidth="1"/>
    <col min="14601" max="14601" width="11.85546875" style="127" bestFit="1" customWidth="1"/>
    <col min="14602" max="14602" width="11.85546875" style="127" customWidth="1"/>
    <col min="14603" max="14606" width="15.42578125" style="127" bestFit="1" customWidth="1"/>
    <col min="14607" max="14607" width="10.5703125" style="127" bestFit="1" customWidth="1"/>
    <col min="14608" max="14608" width="13.28515625" style="127" bestFit="1" customWidth="1"/>
    <col min="14609" max="14609" width="2.7109375" style="127" customWidth="1"/>
    <col min="14610" max="14610" width="12.42578125" style="127" bestFit="1" customWidth="1"/>
    <col min="14611" max="14611" width="11.85546875" style="127" bestFit="1" customWidth="1"/>
    <col min="14612" max="14615" width="15.42578125" style="127" bestFit="1" customWidth="1"/>
    <col min="14616" max="14616" width="10.5703125" style="127" bestFit="1" customWidth="1"/>
    <col min="14617" max="14617" width="17.7109375" style="127" bestFit="1" customWidth="1"/>
    <col min="14618" max="14618" width="2.7109375" style="127" customWidth="1"/>
    <col min="14619" max="14619" width="12.42578125" style="127" bestFit="1" customWidth="1"/>
    <col min="14620" max="14620" width="11.85546875" style="127" bestFit="1" customWidth="1"/>
    <col min="14621" max="14624" width="15.42578125" style="127" bestFit="1" customWidth="1"/>
    <col min="14625" max="14625" width="13.7109375" style="127" bestFit="1" customWidth="1"/>
    <col min="14626" max="14626" width="13.28515625" style="127" bestFit="1" customWidth="1"/>
    <col min="14627" max="14627" width="2.7109375" style="127" customWidth="1"/>
    <col min="14628" max="14628" width="10.7109375" style="127" customWidth="1"/>
    <col min="14629" max="14629" width="11.85546875" style="127" bestFit="1" customWidth="1"/>
    <col min="14630" max="14633" width="15.42578125" style="127" bestFit="1" customWidth="1"/>
    <col min="14634" max="14634" width="13.7109375" style="127" bestFit="1" customWidth="1"/>
    <col min="14635" max="14635" width="17.7109375" style="127" bestFit="1" customWidth="1"/>
    <col min="14636" max="14850" width="9.140625" style="127"/>
    <col min="14851" max="14851" width="20.42578125" style="127" bestFit="1" customWidth="1"/>
    <col min="14852" max="14852" width="9.42578125" style="127" customWidth="1"/>
    <col min="14853" max="14853" width="8" style="127" customWidth="1"/>
    <col min="14854" max="14854" width="12.5703125" style="127" customWidth="1"/>
    <col min="14855" max="14855" width="7.140625" style="127" customWidth="1"/>
    <col min="14856" max="14856" width="54.28515625" style="127" customWidth="1"/>
    <col min="14857" max="14857" width="11.85546875" style="127" bestFit="1" customWidth="1"/>
    <col min="14858" max="14858" width="11.85546875" style="127" customWidth="1"/>
    <col min="14859" max="14862" width="15.42578125" style="127" bestFit="1" customWidth="1"/>
    <col min="14863" max="14863" width="10.5703125" style="127" bestFit="1" customWidth="1"/>
    <col min="14864" max="14864" width="13.28515625" style="127" bestFit="1" customWidth="1"/>
    <col min="14865" max="14865" width="2.7109375" style="127" customWidth="1"/>
    <col min="14866" max="14866" width="12.42578125" style="127" bestFit="1" customWidth="1"/>
    <col min="14867" max="14867" width="11.85546875" style="127" bestFit="1" customWidth="1"/>
    <col min="14868" max="14871" width="15.42578125" style="127" bestFit="1" customWidth="1"/>
    <col min="14872" max="14872" width="10.5703125" style="127" bestFit="1" customWidth="1"/>
    <col min="14873" max="14873" width="17.7109375" style="127" bestFit="1" customWidth="1"/>
    <col min="14874" max="14874" width="2.7109375" style="127" customWidth="1"/>
    <col min="14875" max="14875" width="12.42578125" style="127" bestFit="1" customWidth="1"/>
    <col min="14876" max="14876" width="11.85546875" style="127" bestFit="1" customWidth="1"/>
    <col min="14877" max="14880" width="15.42578125" style="127" bestFit="1" customWidth="1"/>
    <col min="14881" max="14881" width="13.7109375" style="127" bestFit="1" customWidth="1"/>
    <col min="14882" max="14882" width="13.28515625" style="127" bestFit="1" customWidth="1"/>
    <col min="14883" max="14883" width="2.7109375" style="127" customWidth="1"/>
    <col min="14884" max="14884" width="10.7109375" style="127" customWidth="1"/>
    <col min="14885" max="14885" width="11.85546875" style="127" bestFit="1" customWidth="1"/>
    <col min="14886" max="14889" width="15.42578125" style="127" bestFit="1" customWidth="1"/>
    <col min="14890" max="14890" width="13.7109375" style="127" bestFit="1" customWidth="1"/>
    <col min="14891" max="14891" width="17.7109375" style="127" bestFit="1" customWidth="1"/>
    <col min="14892" max="15106" width="9.140625" style="127"/>
    <col min="15107" max="15107" width="20.42578125" style="127" bestFit="1" customWidth="1"/>
    <col min="15108" max="15108" width="9.42578125" style="127" customWidth="1"/>
    <col min="15109" max="15109" width="8" style="127" customWidth="1"/>
    <col min="15110" max="15110" width="12.5703125" style="127" customWidth="1"/>
    <col min="15111" max="15111" width="7.140625" style="127" customWidth="1"/>
    <col min="15112" max="15112" width="54.28515625" style="127" customWidth="1"/>
    <col min="15113" max="15113" width="11.85546875" style="127" bestFit="1" customWidth="1"/>
    <col min="15114" max="15114" width="11.85546875" style="127" customWidth="1"/>
    <col min="15115" max="15118" width="15.42578125" style="127" bestFit="1" customWidth="1"/>
    <col min="15119" max="15119" width="10.5703125" style="127" bestFit="1" customWidth="1"/>
    <col min="15120" max="15120" width="13.28515625" style="127" bestFit="1" customWidth="1"/>
    <col min="15121" max="15121" width="2.7109375" style="127" customWidth="1"/>
    <col min="15122" max="15122" width="12.42578125" style="127" bestFit="1" customWidth="1"/>
    <col min="15123" max="15123" width="11.85546875" style="127" bestFit="1" customWidth="1"/>
    <col min="15124" max="15127" width="15.42578125" style="127" bestFit="1" customWidth="1"/>
    <col min="15128" max="15128" width="10.5703125" style="127" bestFit="1" customWidth="1"/>
    <col min="15129" max="15129" width="17.7109375" style="127" bestFit="1" customWidth="1"/>
    <col min="15130" max="15130" width="2.7109375" style="127" customWidth="1"/>
    <col min="15131" max="15131" width="12.42578125" style="127" bestFit="1" customWidth="1"/>
    <col min="15132" max="15132" width="11.85546875" style="127" bestFit="1" customWidth="1"/>
    <col min="15133" max="15136" width="15.42578125" style="127" bestFit="1" customWidth="1"/>
    <col min="15137" max="15137" width="13.7109375" style="127" bestFit="1" customWidth="1"/>
    <col min="15138" max="15138" width="13.28515625" style="127" bestFit="1" customWidth="1"/>
    <col min="15139" max="15139" width="2.7109375" style="127" customWidth="1"/>
    <col min="15140" max="15140" width="10.7109375" style="127" customWidth="1"/>
    <col min="15141" max="15141" width="11.85546875" style="127" bestFit="1" customWidth="1"/>
    <col min="15142" max="15145" width="15.42578125" style="127" bestFit="1" customWidth="1"/>
    <col min="15146" max="15146" width="13.7109375" style="127" bestFit="1" customWidth="1"/>
    <col min="15147" max="15147" width="17.7109375" style="127" bestFit="1" customWidth="1"/>
    <col min="15148" max="15362" width="9.140625" style="127"/>
    <col min="15363" max="15363" width="20.42578125" style="127" bestFit="1" customWidth="1"/>
    <col min="15364" max="15364" width="9.42578125" style="127" customWidth="1"/>
    <col min="15365" max="15365" width="8" style="127" customWidth="1"/>
    <col min="15366" max="15366" width="12.5703125" style="127" customWidth="1"/>
    <col min="15367" max="15367" width="7.140625" style="127" customWidth="1"/>
    <col min="15368" max="15368" width="54.28515625" style="127" customWidth="1"/>
    <col min="15369" max="15369" width="11.85546875" style="127" bestFit="1" customWidth="1"/>
    <col min="15370" max="15370" width="11.85546875" style="127" customWidth="1"/>
    <col min="15371" max="15374" width="15.42578125" style="127" bestFit="1" customWidth="1"/>
    <col min="15375" max="15375" width="10.5703125" style="127" bestFit="1" customWidth="1"/>
    <col min="15376" max="15376" width="13.28515625" style="127" bestFit="1" customWidth="1"/>
    <col min="15377" max="15377" width="2.7109375" style="127" customWidth="1"/>
    <col min="15378" max="15378" width="12.42578125" style="127" bestFit="1" customWidth="1"/>
    <col min="15379" max="15379" width="11.85546875" style="127" bestFit="1" customWidth="1"/>
    <col min="15380" max="15383" width="15.42578125" style="127" bestFit="1" customWidth="1"/>
    <col min="15384" max="15384" width="10.5703125" style="127" bestFit="1" customWidth="1"/>
    <col min="15385" max="15385" width="17.7109375" style="127" bestFit="1" customWidth="1"/>
    <col min="15386" max="15386" width="2.7109375" style="127" customWidth="1"/>
    <col min="15387" max="15387" width="12.42578125" style="127" bestFit="1" customWidth="1"/>
    <col min="15388" max="15388" width="11.85546875" style="127" bestFit="1" customWidth="1"/>
    <col min="15389" max="15392" width="15.42578125" style="127" bestFit="1" customWidth="1"/>
    <col min="15393" max="15393" width="13.7109375" style="127" bestFit="1" customWidth="1"/>
    <col min="15394" max="15394" width="13.28515625" style="127" bestFit="1" customWidth="1"/>
    <col min="15395" max="15395" width="2.7109375" style="127" customWidth="1"/>
    <col min="15396" max="15396" width="10.7109375" style="127" customWidth="1"/>
    <col min="15397" max="15397" width="11.85546875" style="127" bestFit="1" customWidth="1"/>
    <col min="15398" max="15401" width="15.42578125" style="127" bestFit="1" customWidth="1"/>
    <col min="15402" max="15402" width="13.7109375" style="127" bestFit="1" customWidth="1"/>
    <col min="15403" max="15403" width="17.7109375" style="127" bestFit="1" customWidth="1"/>
    <col min="15404" max="15618" width="9.140625" style="127"/>
    <col min="15619" max="15619" width="20.42578125" style="127" bestFit="1" customWidth="1"/>
    <col min="15620" max="15620" width="9.42578125" style="127" customWidth="1"/>
    <col min="15621" max="15621" width="8" style="127" customWidth="1"/>
    <col min="15622" max="15622" width="12.5703125" style="127" customWidth="1"/>
    <col min="15623" max="15623" width="7.140625" style="127" customWidth="1"/>
    <col min="15624" max="15624" width="54.28515625" style="127" customWidth="1"/>
    <col min="15625" max="15625" width="11.85546875" style="127" bestFit="1" customWidth="1"/>
    <col min="15626" max="15626" width="11.85546875" style="127" customWidth="1"/>
    <col min="15627" max="15630" width="15.42578125" style="127" bestFit="1" customWidth="1"/>
    <col min="15631" max="15631" width="10.5703125" style="127" bestFit="1" customWidth="1"/>
    <col min="15632" max="15632" width="13.28515625" style="127" bestFit="1" customWidth="1"/>
    <col min="15633" max="15633" width="2.7109375" style="127" customWidth="1"/>
    <col min="15634" max="15634" width="12.42578125" style="127" bestFit="1" customWidth="1"/>
    <col min="15635" max="15635" width="11.85546875" style="127" bestFit="1" customWidth="1"/>
    <col min="15636" max="15639" width="15.42578125" style="127" bestFit="1" customWidth="1"/>
    <col min="15640" max="15640" width="10.5703125" style="127" bestFit="1" customWidth="1"/>
    <col min="15641" max="15641" width="17.7109375" style="127" bestFit="1" customWidth="1"/>
    <col min="15642" max="15642" width="2.7109375" style="127" customWidth="1"/>
    <col min="15643" max="15643" width="12.42578125" style="127" bestFit="1" customWidth="1"/>
    <col min="15644" max="15644" width="11.85546875" style="127" bestFit="1" customWidth="1"/>
    <col min="15645" max="15648" width="15.42578125" style="127" bestFit="1" customWidth="1"/>
    <col min="15649" max="15649" width="13.7109375" style="127" bestFit="1" customWidth="1"/>
    <col min="15650" max="15650" width="13.28515625" style="127" bestFit="1" customWidth="1"/>
    <col min="15651" max="15651" width="2.7109375" style="127" customWidth="1"/>
    <col min="15652" max="15652" width="10.7109375" style="127" customWidth="1"/>
    <col min="15653" max="15653" width="11.85546875" style="127" bestFit="1" customWidth="1"/>
    <col min="15654" max="15657" width="15.42578125" style="127" bestFit="1" customWidth="1"/>
    <col min="15658" max="15658" width="13.7109375" style="127" bestFit="1" customWidth="1"/>
    <col min="15659" max="15659" width="17.7109375" style="127" bestFit="1" customWidth="1"/>
    <col min="15660" max="15874" width="9.140625" style="127"/>
    <col min="15875" max="15875" width="20.42578125" style="127" bestFit="1" customWidth="1"/>
    <col min="15876" max="15876" width="9.42578125" style="127" customWidth="1"/>
    <col min="15877" max="15877" width="8" style="127" customWidth="1"/>
    <col min="15878" max="15878" width="12.5703125" style="127" customWidth="1"/>
    <col min="15879" max="15879" width="7.140625" style="127" customWidth="1"/>
    <col min="15880" max="15880" width="54.28515625" style="127" customWidth="1"/>
    <col min="15881" max="15881" width="11.85546875" style="127" bestFit="1" customWidth="1"/>
    <col min="15882" max="15882" width="11.85546875" style="127" customWidth="1"/>
    <col min="15883" max="15886" width="15.42578125" style="127" bestFit="1" customWidth="1"/>
    <col min="15887" max="15887" width="10.5703125" style="127" bestFit="1" customWidth="1"/>
    <col min="15888" max="15888" width="13.28515625" style="127" bestFit="1" customWidth="1"/>
    <col min="15889" max="15889" width="2.7109375" style="127" customWidth="1"/>
    <col min="15890" max="15890" width="12.42578125" style="127" bestFit="1" customWidth="1"/>
    <col min="15891" max="15891" width="11.85546875" style="127" bestFit="1" customWidth="1"/>
    <col min="15892" max="15895" width="15.42578125" style="127" bestFit="1" customWidth="1"/>
    <col min="15896" max="15896" width="10.5703125" style="127" bestFit="1" customWidth="1"/>
    <col min="15897" max="15897" width="17.7109375" style="127" bestFit="1" customWidth="1"/>
    <col min="15898" max="15898" width="2.7109375" style="127" customWidth="1"/>
    <col min="15899" max="15899" width="12.42578125" style="127" bestFit="1" customWidth="1"/>
    <col min="15900" max="15900" width="11.85546875" style="127" bestFit="1" customWidth="1"/>
    <col min="15901" max="15904" width="15.42578125" style="127" bestFit="1" customWidth="1"/>
    <col min="15905" max="15905" width="13.7109375" style="127" bestFit="1" customWidth="1"/>
    <col min="15906" max="15906" width="13.28515625" style="127" bestFit="1" customWidth="1"/>
    <col min="15907" max="15907" width="2.7109375" style="127" customWidth="1"/>
    <col min="15908" max="15908" width="10.7109375" style="127" customWidth="1"/>
    <col min="15909" max="15909" width="11.85546875" style="127" bestFit="1" customWidth="1"/>
    <col min="15910" max="15913" width="15.42578125" style="127" bestFit="1" customWidth="1"/>
    <col min="15914" max="15914" width="13.7109375" style="127" bestFit="1" customWidth="1"/>
    <col min="15915" max="15915" width="17.7109375" style="127" bestFit="1" customWidth="1"/>
    <col min="15916" max="16130" width="9.140625" style="127"/>
    <col min="16131" max="16131" width="20.42578125" style="127" bestFit="1" customWidth="1"/>
    <col min="16132" max="16132" width="9.42578125" style="127" customWidth="1"/>
    <col min="16133" max="16133" width="8" style="127" customWidth="1"/>
    <col min="16134" max="16134" width="12.5703125" style="127" customWidth="1"/>
    <col min="16135" max="16135" width="7.140625" style="127" customWidth="1"/>
    <col min="16136" max="16136" width="54.28515625" style="127" customWidth="1"/>
    <col min="16137" max="16137" width="11.85546875" style="127" bestFit="1" customWidth="1"/>
    <col min="16138" max="16138" width="11.85546875" style="127" customWidth="1"/>
    <col min="16139" max="16142" width="15.42578125" style="127" bestFit="1" customWidth="1"/>
    <col min="16143" max="16143" width="10.5703125" style="127" bestFit="1" customWidth="1"/>
    <col min="16144" max="16144" width="13.28515625" style="127" bestFit="1" customWidth="1"/>
    <col min="16145" max="16145" width="2.7109375" style="127" customWidth="1"/>
    <col min="16146" max="16146" width="12.42578125" style="127" bestFit="1" customWidth="1"/>
    <col min="16147" max="16147" width="11.85546875" style="127" bestFit="1" customWidth="1"/>
    <col min="16148" max="16151" width="15.42578125" style="127" bestFit="1" customWidth="1"/>
    <col min="16152" max="16152" width="10.5703125" style="127" bestFit="1" customWidth="1"/>
    <col min="16153" max="16153" width="17.7109375" style="127" bestFit="1" customWidth="1"/>
    <col min="16154" max="16154" width="2.7109375" style="127" customWidth="1"/>
    <col min="16155" max="16155" width="12.42578125" style="127" bestFit="1" customWidth="1"/>
    <col min="16156" max="16156" width="11.85546875" style="127" bestFit="1" customWidth="1"/>
    <col min="16157" max="16160" width="15.42578125" style="127" bestFit="1" customWidth="1"/>
    <col min="16161" max="16161" width="13.7109375" style="127" bestFit="1" customWidth="1"/>
    <col min="16162" max="16162" width="13.28515625" style="127" bestFit="1" customWidth="1"/>
    <col min="16163" max="16163" width="2.7109375" style="127" customWidth="1"/>
    <col min="16164" max="16164" width="10.7109375" style="127" customWidth="1"/>
    <col min="16165" max="16165" width="11.85546875" style="127" bestFit="1" customWidth="1"/>
    <col min="16166" max="16169" width="15.42578125" style="127" bestFit="1" customWidth="1"/>
    <col min="16170" max="16170" width="13.7109375" style="127" bestFit="1" customWidth="1"/>
    <col min="16171" max="16171" width="17.7109375" style="127" bestFit="1" customWidth="1"/>
    <col min="16172" max="16384" width="9.140625" style="127"/>
  </cols>
  <sheetData>
    <row r="1" spans="1:62" x14ac:dyDescent="0.2">
      <c r="H1" s="218" t="s">
        <v>2</v>
      </c>
      <c r="I1" s="218"/>
      <c r="J1" s="218"/>
      <c r="K1" s="218"/>
      <c r="L1" s="218"/>
      <c r="M1" s="218"/>
      <c r="N1" s="218"/>
      <c r="O1" s="142"/>
      <c r="Q1" s="219" t="s">
        <v>3</v>
      </c>
      <c r="R1" s="219"/>
      <c r="S1" s="219"/>
      <c r="T1" s="219"/>
      <c r="U1" s="219"/>
      <c r="V1" s="219"/>
      <c r="W1" s="219"/>
      <c r="X1" s="219"/>
      <c r="Z1" s="220" t="s">
        <v>4</v>
      </c>
      <c r="AA1" s="220"/>
      <c r="AB1" s="220"/>
      <c r="AC1" s="220"/>
      <c r="AD1" s="220"/>
      <c r="AE1" s="220"/>
      <c r="AF1" s="220"/>
      <c r="AG1" s="220"/>
      <c r="AI1" s="221" t="s">
        <v>5</v>
      </c>
      <c r="AJ1" s="221"/>
      <c r="AK1" s="221"/>
      <c r="AL1" s="221"/>
      <c r="AM1" s="221"/>
      <c r="AN1" s="221"/>
      <c r="AO1" s="221"/>
      <c r="AP1" s="221"/>
      <c r="AQ1" s="221"/>
      <c r="AS1" s="219" t="s">
        <v>6</v>
      </c>
      <c r="AT1" s="219"/>
      <c r="AU1" s="219"/>
      <c r="AV1" s="219"/>
      <c r="AW1" s="219"/>
      <c r="AX1" s="219"/>
      <c r="AY1" s="219"/>
      <c r="AZ1" s="219"/>
    </row>
    <row r="2" spans="1:62" s="145" customFormat="1" ht="25.5" x14ac:dyDescent="0.2">
      <c r="A2" s="129" t="s">
        <v>69</v>
      </c>
      <c r="B2" s="130" t="s">
        <v>70</v>
      </c>
      <c r="C2" s="143" t="s">
        <v>71</v>
      </c>
      <c r="D2" s="143" t="s">
        <v>72</v>
      </c>
      <c r="E2" s="129" t="s">
        <v>73</v>
      </c>
      <c r="F2" s="131" t="s">
        <v>74</v>
      </c>
      <c r="G2" s="131" t="s">
        <v>75</v>
      </c>
      <c r="H2" s="132" t="s">
        <v>7</v>
      </c>
      <c r="I2" s="132" t="s">
        <v>8</v>
      </c>
      <c r="J2" s="132" t="s">
        <v>76</v>
      </c>
      <c r="K2" s="132" t="s">
        <v>77</v>
      </c>
      <c r="L2" s="132" t="s">
        <v>78</v>
      </c>
      <c r="M2" s="132" t="s">
        <v>79</v>
      </c>
      <c r="N2" s="132" t="s">
        <v>13</v>
      </c>
      <c r="O2" s="132" t="s">
        <v>80</v>
      </c>
      <c r="P2" s="144"/>
      <c r="Q2" s="133" t="s">
        <v>7</v>
      </c>
      <c r="R2" s="133" t="s">
        <v>8</v>
      </c>
      <c r="S2" s="133" t="s">
        <v>76</v>
      </c>
      <c r="T2" s="133" t="s">
        <v>77</v>
      </c>
      <c r="U2" s="133" t="s">
        <v>78</v>
      </c>
      <c r="V2" s="133" t="s">
        <v>79</v>
      </c>
      <c r="W2" s="133" t="s">
        <v>13</v>
      </c>
      <c r="X2" s="133" t="s">
        <v>80</v>
      </c>
      <c r="Y2" s="144"/>
      <c r="Z2" s="134" t="s">
        <v>7</v>
      </c>
      <c r="AA2" s="134" t="s">
        <v>8</v>
      </c>
      <c r="AB2" s="134" t="s">
        <v>76</v>
      </c>
      <c r="AC2" s="134" t="s">
        <v>77</v>
      </c>
      <c r="AD2" s="134" t="s">
        <v>78</v>
      </c>
      <c r="AE2" s="134" t="s">
        <v>79</v>
      </c>
      <c r="AF2" s="134" t="s">
        <v>13</v>
      </c>
      <c r="AG2" s="134" t="s">
        <v>80</v>
      </c>
      <c r="AH2" s="144"/>
      <c r="AI2" s="135" t="s">
        <v>7</v>
      </c>
      <c r="AJ2" s="135" t="s">
        <v>8</v>
      </c>
      <c r="AK2" s="135" t="s">
        <v>270</v>
      </c>
      <c r="AL2" s="135" t="s">
        <v>76</v>
      </c>
      <c r="AM2" s="135" t="s">
        <v>77</v>
      </c>
      <c r="AN2" s="135" t="s">
        <v>78</v>
      </c>
      <c r="AO2" s="135" t="s">
        <v>79</v>
      </c>
      <c r="AP2" s="135" t="s">
        <v>17</v>
      </c>
      <c r="AQ2" s="136" t="s">
        <v>81</v>
      </c>
      <c r="AR2" s="137"/>
      <c r="AS2" s="133" t="s">
        <v>7</v>
      </c>
      <c r="AT2" s="133" t="s">
        <v>8</v>
      </c>
      <c r="AU2" s="133" t="s">
        <v>76</v>
      </c>
      <c r="AV2" s="133" t="s">
        <v>77</v>
      </c>
      <c r="AW2" s="133" t="s">
        <v>78</v>
      </c>
      <c r="AX2" s="133" t="s">
        <v>79</v>
      </c>
      <c r="AY2" s="133" t="s">
        <v>17</v>
      </c>
      <c r="AZ2" s="177" t="s">
        <v>81</v>
      </c>
      <c r="BA2" s="144"/>
      <c r="BB2" s="144"/>
      <c r="BC2" s="144"/>
      <c r="BD2" s="144"/>
      <c r="BE2" s="144"/>
      <c r="BF2" s="144"/>
      <c r="BG2" s="144"/>
      <c r="BH2" s="144"/>
      <c r="BI2" s="144"/>
      <c r="BJ2" s="144"/>
    </row>
    <row r="3" spans="1:62" s="145" customFormat="1" x14ac:dyDescent="0.2">
      <c r="A3" s="124">
        <v>3</v>
      </c>
      <c r="B3" s="147" t="s">
        <v>140</v>
      </c>
      <c r="C3" s="148" t="str">
        <f>MID(B3,5,2)</f>
        <v>00</v>
      </c>
      <c r="D3" s="148" t="str">
        <f>MID(B3,8,2)</f>
        <v>00</v>
      </c>
      <c r="E3" s="146" t="str">
        <f>MID(B3,11,3)</f>
        <v>900</v>
      </c>
      <c r="F3" s="126" t="str">
        <f t="shared" ref="F3:F11" si="0">RIGHT(B3,7)</f>
        <v>4100.01</v>
      </c>
      <c r="G3" s="149" t="s">
        <v>149</v>
      </c>
      <c r="H3" s="161">
        <v>5575000</v>
      </c>
      <c r="I3" s="161">
        <v>5575000</v>
      </c>
      <c r="J3" s="161"/>
      <c r="K3" s="161"/>
      <c r="L3" s="161"/>
      <c r="M3" s="161">
        <v>5976605.0700000003</v>
      </c>
      <c r="N3" s="161">
        <v>5976605.0700000003</v>
      </c>
      <c r="O3" s="162">
        <f>N3-H3</f>
        <v>401605.0700000003</v>
      </c>
      <c r="P3" s="144"/>
      <c r="Q3" s="172">
        <v>5860000</v>
      </c>
      <c r="R3" s="172">
        <v>5860000</v>
      </c>
      <c r="S3" s="172"/>
      <c r="T3" s="172"/>
      <c r="U3" s="172"/>
      <c r="V3" s="172">
        <v>6509215.6399999997</v>
      </c>
      <c r="W3" s="172">
        <v>6509215.6399999997</v>
      </c>
      <c r="X3" s="173">
        <f>W3-R3</f>
        <v>649215.63999999966</v>
      </c>
      <c r="Y3" s="164"/>
      <c r="Z3" s="174">
        <v>7296442</v>
      </c>
      <c r="AA3" s="174">
        <v>7296442</v>
      </c>
      <c r="AB3" s="174"/>
      <c r="AC3" s="174"/>
      <c r="AD3" s="174"/>
      <c r="AE3" s="174">
        <v>7955251.4800000004</v>
      </c>
      <c r="AF3" s="174">
        <v>7955251.4800000004</v>
      </c>
      <c r="AG3" s="175">
        <f>AF3-AA3</f>
        <v>658809.48000000045</v>
      </c>
      <c r="AH3" s="164"/>
      <c r="AI3" s="166">
        <f>IFERROR(VLOOKUP(B3,[3]rptBudgetaryBudgetCrossOrganiza!$A$2:$L$112,4,FALSE),"0")</f>
        <v>7296442</v>
      </c>
      <c r="AJ3" s="166">
        <f>IFERROR(VLOOKUP(B3,[3]rptBudgetaryBudgetCrossOrganiza!$A$2:$L$112,6,FALSE),"0")</f>
        <v>7296442</v>
      </c>
      <c r="AK3" s="166"/>
      <c r="AL3" s="166">
        <f>IFERROR(VLOOKUP(B3,[4]rptBudgetaryBudgetCrossOrganiza!$A$514:$N$524,13,FALSE),"0")</f>
        <v>720872.38</v>
      </c>
      <c r="AM3" s="166"/>
      <c r="AN3" s="166"/>
      <c r="AO3" s="166"/>
      <c r="AP3" s="166"/>
      <c r="AQ3" s="176">
        <f>AP3-AJ3</f>
        <v>-7296442</v>
      </c>
      <c r="AR3" s="169"/>
      <c r="AS3" s="172"/>
      <c r="AT3" s="172"/>
      <c r="AU3" s="172"/>
      <c r="AV3" s="172"/>
      <c r="AW3" s="172"/>
      <c r="AX3" s="172"/>
      <c r="AY3" s="172"/>
      <c r="AZ3" s="173">
        <f>AY3-AT3</f>
        <v>0</v>
      </c>
      <c r="BA3" s="164"/>
      <c r="BB3" s="164"/>
      <c r="BC3" s="164"/>
      <c r="BD3" s="164"/>
      <c r="BE3" s="144"/>
      <c r="BF3" s="144"/>
      <c r="BG3" s="144"/>
      <c r="BH3" s="144"/>
      <c r="BI3" s="144"/>
      <c r="BJ3" s="144"/>
    </row>
    <row r="4" spans="1:62" x14ac:dyDescent="0.2">
      <c r="A4" s="124">
        <v>3</v>
      </c>
      <c r="B4" s="125" t="s">
        <v>141</v>
      </c>
      <c r="C4" s="148" t="str">
        <f t="shared" ref="C4:C13" si="1">MID(B4,5,2)</f>
        <v>00</v>
      </c>
      <c r="D4" s="148" t="s">
        <v>82</v>
      </c>
      <c r="E4" s="146" t="str">
        <f t="shared" ref="E4:E11" si="2">MID(B4,11,3)</f>
        <v>900</v>
      </c>
      <c r="F4" s="126" t="str">
        <f t="shared" si="0"/>
        <v>4100.03</v>
      </c>
      <c r="G4" s="127" t="s">
        <v>150</v>
      </c>
      <c r="H4" s="161">
        <v>-3000</v>
      </c>
      <c r="I4" s="161">
        <v>-3000</v>
      </c>
      <c r="J4" s="162"/>
      <c r="K4" s="162"/>
      <c r="L4" s="162"/>
      <c r="M4" s="161">
        <v>-316.33999999999997</v>
      </c>
      <c r="N4" s="161">
        <v>-316.33999999999997</v>
      </c>
      <c r="O4" s="162">
        <f>N4-H4</f>
        <v>2683.66</v>
      </c>
      <c r="Q4" s="172">
        <v>-1500</v>
      </c>
      <c r="R4" s="172">
        <v>-1500</v>
      </c>
      <c r="S4" s="173"/>
      <c r="T4" s="173"/>
      <c r="U4" s="173"/>
      <c r="V4" s="172">
        <v>-3150.21</v>
      </c>
      <c r="W4" s="172">
        <v>-3150.21</v>
      </c>
      <c r="X4" s="173">
        <f>W4-R4</f>
        <v>-1650.21</v>
      </c>
      <c r="Y4" s="140"/>
      <c r="Z4" s="174">
        <v>-3500</v>
      </c>
      <c r="AA4" s="174">
        <v>-3500</v>
      </c>
      <c r="AB4" s="174"/>
      <c r="AC4" s="175"/>
      <c r="AD4" s="175"/>
      <c r="AE4" s="174">
        <v>-2303.34</v>
      </c>
      <c r="AF4" s="174">
        <v>-2303.34</v>
      </c>
      <c r="AG4" s="175">
        <f>AF4-AA4</f>
        <v>1196.6599999999999</v>
      </c>
      <c r="AH4" s="140"/>
      <c r="AI4" s="166">
        <f>IFERROR(VLOOKUP(B4,[3]rptBudgetaryBudgetCrossOrganiza!$A$2:$L$112,4,FALSE),"0")</f>
        <v>-3500</v>
      </c>
      <c r="AJ4" s="166">
        <f>IFERROR(VLOOKUP(B4,[3]rptBudgetaryBudgetCrossOrganiza!$A$2:$L$112,6,FALSE),"0")</f>
        <v>-3500</v>
      </c>
      <c r="AK4" s="176"/>
      <c r="AL4" s="166">
        <f>IFERROR(VLOOKUP(B4,[4]rptBudgetaryBudgetCrossOrganiza!$A$514:$N$524,13,FALSE),"0")</f>
        <v>-2895.31</v>
      </c>
      <c r="AM4" s="176"/>
      <c r="AN4" s="176"/>
      <c r="AO4" s="176"/>
      <c r="AP4" s="176"/>
      <c r="AQ4" s="176">
        <f>AP4-AJ4</f>
        <v>3500</v>
      </c>
      <c r="AR4" s="140"/>
      <c r="AS4" s="173"/>
      <c r="AT4" s="173"/>
      <c r="AU4" s="173"/>
      <c r="AV4" s="173"/>
      <c r="AW4" s="173"/>
      <c r="AX4" s="173"/>
      <c r="AY4" s="173"/>
      <c r="AZ4" s="173">
        <f>AY4-AT4</f>
        <v>0</v>
      </c>
      <c r="BA4" s="140"/>
      <c r="BB4" s="140"/>
      <c r="BC4" s="140"/>
      <c r="BD4" s="140"/>
    </row>
    <row r="5" spans="1:62" x14ac:dyDescent="0.2">
      <c r="A5" s="124">
        <v>12</v>
      </c>
      <c r="B5" s="125" t="s">
        <v>142</v>
      </c>
      <c r="C5" s="148" t="str">
        <f t="shared" si="1"/>
        <v>00</v>
      </c>
      <c r="D5" s="148" t="s">
        <v>82</v>
      </c>
      <c r="E5" s="146" t="str">
        <f t="shared" si="2"/>
        <v>900</v>
      </c>
      <c r="F5" s="126" t="str">
        <f t="shared" si="0"/>
        <v>4450.09</v>
      </c>
      <c r="G5" s="127" t="s">
        <v>151</v>
      </c>
      <c r="H5" s="161">
        <v>0</v>
      </c>
      <c r="I5" s="161">
        <v>0</v>
      </c>
      <c r="J5" s="162"/>
      <c r="K5" s="162"/>
      <c r="L5" s="162"/>
      <c r="M5" s="161">
        <v>0</v>
      </c>
      <c r="N5" s="161">
        <v>0</v>
      </c>
      <c r="O5" s="162">
        <f t="shared" ref="O5:O13" si="3">N5-H5</f>
        <v>0</v>
      </c>
      <c r="Q5" s="172">
        <v>0</v>
      </c>
      <c r="R5" s="172">
        <v>0</v>
      </c>
      <c r="S5" s="173"/>
      <c r="T5" s="173"/>
      <c r="U5" s="173"/>
      <c r="V5" s="172">
        <v>0</v>
      </c>
      <c r="W5" s="172">
        <v>0</v>
      </c>
      <c r="X5" s="173">
        <f t="shared" ref="X5:X11" si="4">W5-R5</f>
        <v>0</v>
      </c>
      <c r="Y5" s="140"/>
      <c r="Z5" s="174">
        <v>0</v>
      </c>
      <c r="AA5" s="174">
        <v>0</v>
      </c>
      <c r="AB5" s="174"/>
      <c r="AC5" s="175"/>
      <c r="AD5" s="175"/>
      <c r="AE5" s="174">
        <v>0</v>
      </c>
      <c r="AF5" s="174">
        <v>0</v>
      </c>
      <c r="AG5" s="175">
        <f t="shared" ref="AG5:AG11" si="5">AF5-AA5</f>
        <v>0</v>
      </c>
      <c r="AH5" s="140"/>
      <c r="AI5" s="166">
        <f>IFERROR(VLOOKUP(B5,[3]rptBudgetaryBudgetCrossOrganiza!$A$2:$L$112,4,FALSE),"0")</f>
        <v>0</v>
      </c>
      <c r="AJ5" s="166">
        <f>IFERROR(VLOOKUP(B5,[3]rptBudgetaryBudgetCrossOrganiza!$A$2:$L$112,6,FALSE),"0")</f>
        <v>0</v>
      </c>
      <c r="AK5" s="176"/>
      <c r="AL5" s="166">
        <f>IFERROR(VLOOKUP(B5,[4]rptBudgetaryBudgetCrossOrganiza!$A$514:$N$524,13,FALSE),"0")</f>
        <v>0</v>
      </c>
      <c r="AM5" s="176"/>
      <c r="AN5" s="176"/>
      <c r="AO5" s="176"/>
      <c r="AP5" s="176"/>
      <c r="AQ5" s="176">
        <f t="shared" ref="AQ5:AQ13" si="6">AP5-AJ5</f>
        <v>0</v>
      </c>
      <c r="AR5" s="140"/>
      <c r="AS5" s="173"/>
      <c r="AT5" s="173"/>
      <c r="AU5" s="173"/>
      <c r="AV5" s="173"/>
      <c r="AW5" s="173"/>
      <c r="AX5" s="173"/>
      <c r="AY5" s="173"/>
      <c r="AZ5" s="173">
        <f t="shared" ref="AZ5:AZ13" si="7">AY5-AT5</f>
        <v>0</v>
      </c>
      <c r="BA5" s="140"/>
      <c r="BB5" s="140"/>
      <c r="BC5" s="140"/>
      <c r="BD5" s="140"/>
    </row>
    <row r="6" spans="1:62" x14ac:dyDescent="0.2">
      <c r="A6" s="124">
        <v>12</v>
      </c>
      <c r="B6" s="125" t="s">
        <v>143</v>
      </c>
      <c r="C6" s="148" t="str">
        <f t="shared" si="1"/>
        <v>00</v>
      </c>
      <c r="D6" s="148" t="s">
        <v>82</v>
      </c>
      <c r="E6" s="146" t="str">
        <f t="shared" si="2"/>
        <v>900</v>
      </c>
      <c r="F6" s="126" t="str">
        <f t="shared" si="0"/>
        <v>4450.10</v>
      </c>
      <c r="G6" s="127" t="s">
        <v>152</v>
      </c>
      <c r="H6" s="161">
        <v>0</v>
      </c>
      <c r="I6" s="161">
        <v>0</v>
      </c>
      <c r="J6" s="162"/>
      <c r="K6" s="162"/>
      <c r="L6" s="162"/>
      <c r="M6" s="161">
        <v>0</v>
      </c>
      <c r="N6" s="161">
        <v>0</v>
      </c>
      <c r="O6" s="162">
        <f t="shared" si="3"/>
        <v>0</v>
      </c>
      <c r="Q6" s="172">
        <v>0</v>
      </c>
      <c r="R6" s="172">
        <v>0</v>
      </c>
      <c r="S6" s="173"/>
      <c r="T6" s="173"/>
      <c r="U6" s="173"/>
      <c r="V6" s="172">
        <v>0</v>
      </c>
      <c r="W6" s="172">
        <v>0</v>
      </c>
      <c r="X6" s="173">
        <f t="shared" si="4"/>
        <v>0</v>
      </c>
      <c r="Y6" s="140"/>
      <c r="Z6" s="174">
        <v>0</v>
      </c>
      <c r="AA6" s="174">
        <v>0</v>
      </c>
      <c r="AB6" s="174"/>
      <c r="AC6" s="175"/>
      <c r="AD6" s="175"/>
      <c r="AE6" s="174">
        <v>0</v>
      </c>
      <c r="AF6" s="174">
        <v>0</v>
      </c>
      <c r="AG6" s="175">
        <f t="shared" si="5"/>
        <v>0</v>
      </c>
      <c r="AH6" s="140"/>
      <c r="AI6" s="166">
        <f>IFERROR(VLOOKUP(B6,[3]rptBudgetaryBudgetCrossOrganiza!$A$2:$L$112,4,FALSE),"0")</f>
        <v>0</v>
      </c>
      <c r="AJ6" s="166">
        <f>IFERROR(VLOOKUP(B6,[3]rptBudgetaryBudgetCrossOrganiza!$A$2:$L$112,6,FALSE),"0")</f>
        <v>0</v>
      </c>
      <c r="AK6" s="176"/>
      <c r="AL6" s="166">
        <f>IFERROR(VLOOKUP(B6,[4]rptBudgetaryBudgetCrossOrganiza!$A$514:$N$524,13,FALSE),"0")</f>
        <v>0</v>
      </c>
      <c r="AM6" s="176"/>
      <c r="AN6" s="176"/>
      <c r="AO6" s="176"/>
      <c r="AP6" s="176"/>
      <c r="AQ6" s="176">
        <f t="shared" si="6"/>
        <v>0</v>
      </c>
      <c r="AR6" s="140"/>
      <c r="AS6" s="173"/>
      <c r="AT6" s="173"/>
      <c r="AU6" s="173"/>
      <c r="AV6" s="173"/>
      <c r="AW6" s="173"/>
      <c r="AX6" s="173"/>
      <c r="AY6" s="173"/>
      <c r="AZ6" s="173">
        <f t="shared" si="7"/>
        <v>0</v>
      </c>
      <c r="BA6" s="140"/>
      <c r="BB6" s="140"/>
      <c r="BC6" s="140"/>
      <c r="BD6" s="140"/>
    </row>
    <row r="7" spans="1:62" x14ac:dyDescent="0.2">
      <c r="A7" s="124">
        <v>12</v>
      </c>
      <c r="B7" s="125" t="s">
        <v>144</v>
      </c>
      <c r="C7" s="148" t="str">
        <f t="shared" si="1"/>
        <v>00</v>
      </c>
      <c r="D7" s="148" t="s">
        <v>82</v>
      </c>
      <c r="E7" s="146" t="str">
        <f t="shared" si="2"/>
        <v>900</v>
      </c>
      <c r="F7" s="126" t="str">
        <f t="shared" si="0"/>
        <v>4475.13</v>
      </c>
      <c r="G7" s="127" t="s">
        <v>153</v>
      </c>
      <c r="H7" s="161">
        <v>0</v>
      </c>
      <c r="I7" s="161">
        <v>0</v>
      </c>
      <c r="J7" s="162"/>
      <c r="K7" s="162"/>
      <c r="L7" s="162"/>
      <c r="M7" s="161">
        <v>0</v>
      </c>
      <c r="N7" s="161">
        <v>0</v>
      </c>
      <c r="O7" s="162">
        <f t="shared" si="3"/>
        <v>0</v>
      </c>
      <c r="Q7" s="172">
        <v>0</v>
      </c>
      <c r="R7" s="172">
        <v>0</v>
      </c>
      <c r="S7" s="173"/>
      <c r="T7" s="173"/>
      <c r="U7" s="173"/>
      <c r="V7" s="172">
        <v>0</v>
      </c>
      <c r="W7" s="172">
        <v>0</v>
      </c>
      <c r="X7" s="173">
        <f t="shared" si="4"/>
        <v>0</v>
      </c>
      <c r="Y7" s="140"/>
      <c r="Z7" s="174">
        <v>0</v>
      </c>
      <c r="AA7" s="174">
        <v>0</v>
      </c>
      <c r="AB7" s="174"/>
      <c r="AC7" s="175"/>
      <c r="AD7" s="175"/>
      <c r="AE7" s="174">
        <v>0</v>
      </c>
      <c r="AF7" s="174">
        <v>0</v>
      </c>
      <c r="AG7" s="175">
        <f t="shared" si="5"/>
        <v>0</v>
      </c>
      <c r="AH7" s="140"/>
      <c r="AI7" s="166">
        <f>IFERROR(VLOOKUP(B7,[3]rptBudgetaryBudgetCrossOrganiza!$A$2:$L$112,4,FALSE),"0")</f>
        <v>0</v>
      </c>
      <c r="AJ7" s="166">
        <f>IFERROR(VLOOKUP(B7,[3]rptBudgetaryBudgetCrossOrganiza!$A$2:$L$112,6,FALSE),"0")</f>
        <v>0</v>
      </c>
      <c r="AK7" s="176"/>
      <c r="AL7" s="166">
        <f>IFERROR(VLOOKUP(B7,[4]rptBudgetaryBudgetCrossOrganiza!$A$514:$N$524,13,FALSE),"0")</f>
        <v>0</v>
      </c>
      <c r="AM7" s="176"/>
      <c r="AN7" s="176"/>
      <c r="AO7" s="176"/>
      <c r="AP7" s="176"/>
      <c r="AQ7" s="176">
        <f t="shared" si="6"/>
        <v>0</v>
      </c>
      <c r="AR7" s="140"/>
      <c r="AS7" s="173"/>
      <c r="AT7" s="173"/>
      <c r="AU7" s="173"/>
      <c r="AV7" s="173"/>
      <c r="AW7" s="173"/>
      <c r="AX7" s="173"/>
      <c r="AY7" s="173"/>
      <c r="AZ7" s="173">
        <f t="shared" si="7"/>
        <v>0</v>
      </c>
      <c r="BA7" s="140"/>
      <c r="BB7" s="140"/>
      <c r="BC7" s="140"/>
      <c r="BD7" s="140"/>
    </row>
    <row r="8" spans="1:62" x14ac:dyDescent="0.2">
      <c r="A8" s="124">
        <v>1</v>
      </c>
      <c r="B8" s="125" t="s">
        <v>145</v>
      </c>
      <c r="C8" s="148" t="str">
        <f t="shared" si="1"/>
        <v>11</v>
      </c>
      <c r="D8" s="148" t="s">
        <v>82</v>
      </c>
      <c r="E8" s="146" t="str">
        <f t="shared" si="2"/>
        <v>200</v>
      </c>
      <c r="F8" s="126" t="str">
        <f t="shared" si="0"/>
        <v>4550.11</v>
      </c>
      <c r="G8" s="127" t="s">
        <v>154</v>
      </c>
      <c r="H8" s="161">
        <v>0</v>
      </c>
      <c r="I8" s="161">
        <v>0</v>
      </c>
      <c r="J8" s="162"/>
      <c r="K8" s="162"/>
      <c r="L8" s="162"/>
      <c r="M8" s="161">
        <v>0</v>
      </c>
      <c r="N8" s="161">
        <v>0</v>
      </c>
      <c r="O8" s="162">
        <f t="shared" si="3"/>
        <v>0</v>
      </c>
      <c r="Q8" s="172">
        <v>0</v>
      </c>
      <c r="R8" s="172">
        <v>0</v>
      </c>
      <c r="S8" s="173"/>
      <c r="T8" s="173"/>
      <c r="U8" s="173"/>
      <c r="V8" s="172">
        <v>0</v>
      </c>
      <c r="W8" s="172">
        <v>0</v>
      </c>
      <c r="X8" s="173">
        <f t="shared" si="4"/>
        <v>0</v>
      </c>
      <c r="Y8" s="140"/>
      <c r="Z8" s="174">
        <v>0</v>
      </c>
      <c r="AA8" s="174">
        <v>0</v>
      </c>
      <c r="AB8" s="174"/>
      <c r="AC8" s="175"/>
      <c r="AD8" s="175"/>
      <c r="AE8" s="174">
        <v>2591.8000000000002</v>
      </c>
      <c r="AF8" s="174">
        <v>2591.8000000000002</v>
      </c>
      <c r="AG8" s="175">
        <f t="shared" si="5"/>
        <v>2591.8000000000002</v>
      </c>
      <c r="AH8" s="140"/>
      <c r="AI8" s="166">
        <f>IFERROR(VLOOKUP(B8,[3]rptBudgetaryBudgetCrossOrganiza!$A$2:$L$112,4,FALSE),"0")</f>
        <v>0</v>
      </c>
      <c r="AJ8" s="166">
        <f>IFERROR(VLOOKUP(B8,[3]rptBudgetaryBudgetCrossOrganiza!$A$2:$L$112,6,FALSE),"0")</f>
        <v>0</v>
      </c>
      <c r="AK8" s="176"/>
      <c r="AL8" s="166">
        <f>IFERROR(VLOOKUP(B8,[4]rptBudgetaryBudgetCrossOrganiza!$A$514:$N$524,13,FALSE),"0")</f>
        <v>0</v>
      </c>
      <c r="AM8" s="176"/>
      <c r="AN8" s="176"/>
      <c r="AO8" s="176"/>
      <c r="AP8" s="176"/>
      <c r="AQ8" s="176">
        <f t="shared" si="6"/>
        <v>0</v>
      </c>
      <c r="AR8" s="140"/>
      <c r="AS8" s="173"/>
      <c r="AT8" s="173"/>
      <c r="AU8" s="173"/>
      <c r="AV8" s="173"/>
      <c r="AW8" s="173"/>
      <c r="AX8" s="173"/>
      <c r="AY8" s="173"/>
      <c r="AZ8" s="173">
        <f t="shared" si="7"/>
        <v>0</v>
      </c>
      <c r="BA8" s="140"/>
      <c r="BB8" s="140"/>
      <c r="BC8" s="140"/>
      <c r="BD8" s="140"/>
    </row>
    <row r="9" spans="1:62" x14ac:dyDescent="0.2">
      <c r="A9" s="124">
        <v>2</v>
      </c>
      <c r="B9" s="125" t="s">
        <v>146</v>
      </c>
      <c r="C9" s="148" t="str">
        <f t="shared" si="1"/>
        <v>00</v>
      </c>
      <c r="D9" s="148" t="s">
        <v>82</v>
      </c>
      <c r="E9" s="146" t="str">
        <f t="shared" si="2"/>
        <v>900</v>
      </c>
      <c r="F9" s="126" t="str">
        <f t="shared" si="0"/>
        <v>4700.01</v>
      </c>
      <c r="G9" s="127" t="s">
        <v>155</v>
      </c>
      <c r="H9" s="161">
        <v>15000</v>
      </c>
      <c r="I9" s="161">
        <v>15000</v>
      </c>
      <c r="J9" s="162"/>
      <c r="K9" s="162"/>
      <c r="L9" s="162"/>
      <c r="M9" s="161">
        <v>31470.79</v>
      </c>
      <c r="N9" s="161">
        <v>31470.79</v>
      </c>
      <c r="O9" s="162">
        <f t="shared" si="3"/>
        <v>16470.79</v>
      </c>
      <c r="Q9" s="172">
        <v>15000</v>
      </c>
      <c r="R9" s="172">
        <v>15000</v>
      </c>
      <c r="S9" s="173"/>
      <c r="T9" s="173"/>
      <c r="U9" s="173"/>
      <c r="V9" s="172">
        <v>32351.17</v>
      </c>
      <c r="W9" s="172">
        <v>32351.17</v>
      </c>
      <c r="X9" s="173">
        <f t="shared" si="4"/>
        <v>17351.169999999998</v>
      </c>
      <c r="Y9" s="140"/>
      <c r="Z9" s="174">
        <v>15000</v>
      </c>
      <c r="AA9" s="174">
        <v>15000</v>
      </c>
      <c r="AB9" s="174"/>
      <c r="AC9" s="175"/>
      <c r="AD9" s="175"/>
      <c r="AE9" s="174">
        <v>86764.6</v>
      </c>
      <c r="AF9" s="174">
        <v>86764.6</v>
      </c>
      <c r="AG9" s="175">
        <f t="shared" si="5"/>
        <v>71764.600000000006</v>
      </c>
      <c r="AH9" s="140"/>
      <c r="AI9" s="166">
        <f>IFERROR(VLOOKUP(B9,[3]rptBudgetaryBudgetCrossOrganiza!$A$2:$L$112,4,FALSE),"0")</f>
        <v>15000</v>
      </c>
      <c r="AJ9" s="166">
        <f>IFERROR(VLOOKUP(B9,[3]rptBudgetaryBudgetCrossOrganiza!$A$2:$L$112,6,FALSE),"0")</f>
        <v>15000</v>
      </c>
      <c r="AK9" s="176"/>
      <c r="AL9" s="166">
        <f>IFERROR(VLOOKUP(B9,[4]rptBudgetaryBudgetCrossOrganiza!$A$514:$N$524,13,FALSE),"0")</f>
        <v>0</v>
      </c>
      <c r="AM9" s="176"/>
      <c r="AN9" s="176"/>
      <c r="AO9" s="176"/>
      <c r="AP9" s="176"/>
      <c r="AQ9" s="176">
        <f t="shared" si="6"/>
        <v>-15000</v>
      </c>
      <c r="AR9" s="140"/>
      <c r="AS9" s="173"/>
      <c r="AT9" s="173"/>
      <c r="AU9" s="173"/>
      <c r="AV9" s="173"/>
      <c r="AW9" s="173"/>
      <c r="AX9" s="173"/>
      <c r="AY9" s="173"/>
      <c r="AZ9" s="173">
        <f t="shared" si="7"/>
        <v>0</v>
      </c>
      <c r="BA9" s="140"/>
      <c r="BB9" s="140"/>
      <c r="BC9" s="140"/>
      <c r="BD9" s="140"/>
    </row>
    <row r="10" spans="1:62" x14ac:dyDescent="0.2">
      <c r="A10" s="124">
        <v>2</v>
      </c>
      <c r="B10" s="125" t="s">
        <v>147</v>
      </c>
      <c r="C10" s="148" t="str">
        <f t="shared" si="1"/>
        <v>00</v>
      </c>
      <c r="D10" s="148" t="s">
        <v>82</v>
      </c>
      <c r="E10" s="146" t="str">
        <f t="shared" si="2"/>
        <v>900</v>
      </c>
      <c r="F10" s="126" t="str">
        <f t="shared" si="0"/>
        <v>4700.19</v>
      </c>
      <c r="G10" s="127" t="s">
        <v>156</v>
      </c>
      <c r="H10" s="161">
        <v>0</v>
      </c>
      <c r="I10" s="161">
        <v>0</v>
      </c>
      <c r="J10" s="162"/>
      <c r="K10" s="162"/>
      <c r="L10" s="162"/>
      <c r="M10" s="161">
        <v>-20924</v>
      </c>
      <c r="N10" s="161">
        <v>-20924</v>
      </c>
      <c r="O10" s="162">
        <f t="shared" si="3"/>
        <v>-20924</v>
      </c>
      <c r="Q10" s="172">
        <v>0</v>
      </c>
      <c r="R10" s="172">
        <v>0</v>
      </c>
      <c r="S10" s="173"/>
      <c r="T10" s="173"/>
      <c r="U10" s="173"/>
      <c r="V10" s="172">
        <v>-14070</v>
      </c>
      <c r="W10" s="172">
        <v>-14070</v>
      </c>
      <c r="X10" s="173">
        <f t="shared" si="4"/>
        <v>-14070</v>
      </c>
      <c r="Y10" s="140"/>
      <c r="Z10" s="174">
        <v>0</v>
      </c>
      <c r="AA10" s="174">
        <v>0</v>
      </c>
      <c r="AB10" s="174"/>
      <c r="AC10" s="175"/>
      <c r="AD10" s="175"/>
      <c r="AE10" s="174">
        <v>0</v>
      </c>
      <c r="AF10" s="174">
        <v>0</v>
      </c>
      <c r="AG10" s="175">
        <f t="shared" si="5"/>
        <v>0</v>
      </c>
      <c r="AH10" s="140"/>
      <c r="AI10" s="166">
        <f>IFERROR(VLOOKUP(B10,[3]rptBudgetaryBudgetCrossOrganiza!$A$2:$L$112,4,FALSE),"0")</f>
        <v>0</v>
      </c>
      <c r="AJ10" s="166">
        <f>IFERROR(VLOOKUP(B10,[3]rptBudgetaryBudgetCrossOrganiza!$A$2:$L$112,6,FALSE),"0")</f>
        <v>0</v>
      </c>
      <c r="AK10" s="176"/>
      <c r="AL10" s="166">
        <f>IFERROR(VLOOKUP(B10,[4]rptBudgetaryBudgetCrossOrganiza!$A$514:$N$524,13,FALSE),"0")</f>
        <v>0</v>
      </c>
      <c r="AM10" s="176"/>
      <c r="AN10" s="176"/>
      <c r="AO10" s="176"/>
      <c r="AP10" s="176"/>
      <c r="AQ10" s="176">
        <f t="shared" si="6"/>
        <v>0</v>
      </c>
      <c r="AR10" s="140"/>
      <c r="AS10" s="173"/>
      <c r="AT10" s="173"/>
      <c r="AU10" s="173"/>
      <c r="AV10" s="173"/>
      <c r="AW10" s="173"/>
      <c r="AX10" s="173"/>
      <c r="AY10" s="173"/>
      <c r="AZ10" s="173">
        <f t="shared" si="7"/>
        <v>0</v>
      </c>
      <c r="BA10" s="140"/>
      <c r="BB10" s="140"/>
      <c r="BC10" s="140"/>
      <c r="BD10" s="140"/>
    </row>
    <row r="11" spans="1:62" x14ac:dyDescent="0.2">
      <c r="A11" s="124">
        <v>2</v>
      </c>
      <c r="B11" s="125" t="s">
        <v>148</v>
      </c>
      <c r="C11" s="148" t="str">
        <f t="shared" si="1"/>
        <v>00</v>
      </c>
      <c r="D11" s="148" t="s">
        <v>82</v>
      </c>
      <c r="E11" s="146" t="str">
        <f t="shared" si="2"/>
        <v>900</v>
      </c>
      <c r="F11" s="126" t="str">
        <f t="shared" si="0"/>
        <v>4700.21</v>
      </c>
      <c r="G11" s="127" t="s">
        <v>157</v>
      </c>
      <c r="H11" s="161">
        <v>-2500</v>
      </c>
      <c r="I11" s="161">
        <v>-2500</v>
      </c>
      <c r="J11" s="162"/>
      <c r="K11" s="162"/>
      <c r="L11" s="162"/>
      <c r="M11" s="161">
        <v>-2194.8200000000002</v>
      </c>
      <c r="N11" s="161">
        <v>-2194.8200000000002</v>
      </c>
      <c r="O11" s="162">
        <f t="shared" si="3"/>
        <v>305.17999999999984</v>
      </c>
      <c r="Q11" s="172">
        <v>-2000</v>
      </c>
      <c r="R11" s="172">
        <v>-2000</v>
      </c>
      <c r="S11" s="173"/>
      <c r="T11" s="173"/>
      <c r="U11" s="173"/>
      <c r="V11" s="172">
        <v>-2183.69</v>
      </c>
      <c r="W11" s="172">
        <v>-2183.69</v>
      </c>
      <c r="X11" s="173">
        <f t="shared" si="4"/>
        <v>-183.69000000000005</v>
      </c>
      <c r="Y11" s="140"/>
      <c r="Z11" s="174">
        <v>-2500</v>
      </c>
      <c r="AA11" s="174">
        <v>-2500</v>
      </c>
      <c r="AB11" s="174"/>
      <c r="AC11" s="175"/>
      <c r="AD11" s="175"/>
      <c r="AE11" s="174">
        <v>-3146.18</v>
      </c>
      <c r="AF11" s="174">
        <v>-3146.18</v>
      </c>
      <c r="AG11" s="175">
        <f t="shared" si="5"/>
        <v>-646.17999999999984</v>
      </c>
      <c r="AH11" s="140"/>
      <c r="AI11" s="166">
        <f>IFERROR(VLOOKUP(B11,[3]rptBudgetaryBudgetCrossOrganiza!$A$2:$L$112,4,FALSE),"0")</f>
        <v>-2500</v>
      </c>
      <c r="AJ11" s="166">
        <f>IFERROR(VLOOKUP(B11,[3]rptBudgetaryBudgetCrossOrganiza!$A$2:$L$112,6,FALSE),"0")</f>
        <v>-2500</v>
      </c>
      <c r="AK11" s="176"/>
      <c r="AL11" s="166">
        <f>IFERROR(VLOOKUP(B11,[4]rptBudgetaryBudgetCrossOrganiza!$A$514:$N$524,13,FALSE),"0")</f>
        <v>0</v>
      </c>
      <c r="AM11" s="176"/>
      <c r="AN11" s="176"/>
      <c r="AO11" s="176"/>
      <c r="AP11" s="176"/>
      <c r="AQ11" s="176">
        <f t="shared" si="6"/>
        <v>2500</v>
      </c>
      <c r="AR11" s="140"/>
      <c r="AS11" s="173"/>
      <c r="AT11" s="173"/>
      <c r="AU11" s="173"/>
      <c r="AV11" s="173"/>
      <c r="AW11" s="173"/>
      <c r="AX11" s="173"/>
      <c r="AY11" s="173"/>
      <c r="AZ11" s="173">
        <f t="shared" si="7"/>
        <v>0</v>
      </c>
      <c r="BA11" s="140"/>
      <c r="BB11" s="140"/>
      <c r="BC11" s="140"/>
      <c r="BD11" s="140"/>
    </row>
    <row r="12" spans="1:62" x14ac:dyDescent="0.2">
      <c r="A12" s="124">
        <v>3</v>
      </c>
      <c r="B12" s="125" t="s">
        <v>158</v>
      </c>
      <c r="C12" s="148" t="str">
        <f t="shared" si="1"/>
        <v>11</v>
      </c>
      <c r="D12" s="148" t="s">
        <v>131</v>
      </c>
      <c r="E12" s="146" t="str">
        <f t="shared" ref="E12:E13" si="8">MID(B12,11,3)</f>
        <v>200</v>
      </c>
      <c r="F12" s="126" t="str">
        <f t="shared" ref="F12:F13" si="9">RIGHT(B12,7)</f>
        <v>4850.07</v>
      </c>
      <c r="G12" s="127" t="s">
        <v>161</v>
      </c>
      <c r="H12" s="161">
        <v>0</v>
      </c>
      <c r="I12" s="161">
        <v>0</v>
      </c>
      <c r="J12" s="162"/>
      <c r="K12" s="162"/>
      <c r="L12" s="162"/>
      <c r="M12" s="161">
        <v>0</v>
      </c>
      <c r="N12" s="161">
        <v>0</v>
      </c>
      <c r="O12" s="162">
        <f t="shared" si="3"/>
        <v>0</v>
      </c>
      <c r="Q12" s="172">
        <v>0</v>
      </c>
      <c r="R12" s="172">
        <v>0</v>
      </c>
      <c r="S12" s="173"/>
      <c r="T12" s="173"/>
      <c r="U12" s="173"/>
      <c r="V12" s="172">
        <v>0</v>
      </c>
      <c r="W12" s="172">
        <v>0</v>
      </c>
      <c r="X12" s="192"/>
      <c r="Y12" s="140"/>
      <c r="Z12" s="174">
        <v>0</v>
      </c>
      <c r="AA12" s="174">
        <v>0</v>
      </c>
      <c r="AB12" s="174"/>
      <c r="AC12" s="175"/>
      <c r="AD12" s="175"/>
      <c r="AE12" s="174">
        <v>0</v>
      </c>
      <c r="AF12" s="174">
        <v>0</v>
      </c>
      <c r="AG12" s="193"/>
      <c r="AH12" s="140"/>
      <c r="AI12" s="166">
        <f>IFERROR(VLOOKUP(B12,[3]rptBudgetaryBudgetCrossOrganiza!$A$2:$L$112,4,FALSE),"0")</f>
        <v>0</v>
      </c>
      <c r="AJ12" s="166">
        <f>IFERROR(VLOOKUP(B12,[3]rptBudgetaryBudgetCrossOrganiza!$A$2:$L$112,6,FALSE),"0")</f>
        <v>0</v>
      </c>
      <c r="AK12" s="176"/>
      <c r="AL12" s="166">
        <f>IFERROR(VLOOKUP(B12,[4]rptBudgetaryBudgetCrossOrganiza!$A$514:$N$524,13,FALSE),"0")</f>
        <v>0</v>
      </c>
      <c r="AM12" s="176"/>
      <c r="AN12" s="176"/>
      <c r="AO12" s="176"/>
      <c r="AP12" s="176"/>
      <c r="AQ12" s="176">
        <f t="shared" si="6"/>
        <v>0</v>
      </c>
      <c r="AR12" s="140"/>
      <c r="AS12" s="173"/>
      <c r="AT12" s="173"/>
      <c r="AU12" s="173"/>
      <c r="AV12" s="173"/>
      <c r="AW12" s="173"/>
      <c r="AX12" s="173"/>
      <c r="AY12" s="173"/>
      <c r="AZ12" s="173">
        <f t="shared" si="7"/>
        <v>0</v>
      </c>
      <c r="BA12" s="140"/>
      <c r="BB12" s="140"/>
      <c r="BC12" s="140"/>
      <c r="BD12" s="140"/>
    </row>
    <row r="13" spans="1:62" x14ac:dyDescent="0.2">
      <c r="A13" s="124">
        <v>3</v>
      </c>
      <c r="B13" s="125" t="s">
        <v>159</v>
      </c>
      <c r="C13" s="148" t="str">
        <f t="shared" si="1"/>
        <v>00</v>
      </c>
      <c r="D13" s="148" t="s">
        <v>160</v>
      </c>
      <c r="E13" s="146" t="str">
        <f t="shared" si="8"/>
        <v>900</v>
      </c>
      <c r="F13" s="126" t="str">
        <f t="shared" si="9"/>
        <v>4900.15</v>
      </c>
      <c r="G13" s="127" t="s">
        <v>162</v>
      </c>
      <c r="H13" s="161">
        <v>0</v>
      </c>
      <c r="I13" s="161">
        <v>0</v>
      </c>
      <c r="J13" s="162"/>
      <c r="K13" s="162"/>
      <c r="L13" s="162"/>
      <c r="M13" s="161">
        <v>0</v>
      </c>
      <c r="N13" s="161">
        <v>0</v>
      </c>
      <c r="O13" s="162">
        <f t="shared" si="3"/>
        <v>0</v>
      </c>
      <c r="Q13" s="172">
        <v>0</v>
      </c>
      <c r="R13" s="172">
        <v>0</v>
      </c>
      <c r="S13" s="173"/>
      <c r="T13" s="173"/>
      <c r="U13" s="173"/>
      <c r="V13" s="172">
        <v>0</v>
      </c>
      <c r="W13" s="172" t="s">
        <v>127</v>
      </c>
      <c r="X13" s="192"/>
      <c r="Y13" s="140"/>
      <c r="Z13" s="174">
        <v>0</v>
      </c>
      <c r="AA13" s="174">
        <v>0</v>
      </c>
      <c r="AB13" s="174"/>
      <c r="AC13" s="175"/>
      <c r="AD13" s="175"/>
      <c r="AE13" s="174">
        <v>0</v>
      </c>
      <c r="AF13" s="174">
        <v>0</v>
      </c>
      <c r="AG13" s="193"/>
      <c r="AH13" s="140"/>
      <c r="AI13" s="166">
        <f>IFERROR(VLOOKUP(B13,[3]rptBudgetaryBudgetCrossOrganiza!$A$2:$L$112,4,FALSE),"0")</f>
        <v>0</v>
      </c>
      <c r="AJ13" s="166">
        <f>IFERROR(VLOOKUP(B13,[3]rptBudgetaryBudgetCrossOrganiza!$A$2:$L$112,6,FALSE),"0")</f>
        <v>0</v>
      </c>
      <c r="AK13" s="176"/>
      <c r="AL13" s="166">
        <f>IFERROR(VLOOKUP(B13,[4]rptBudgetaryBudgetCrossOrganiza!$A$514:$N$524,13,FALSE),"0")</f>
        <v>0</v>
      </c>
      <c r="AM13" s="176"/>
      <c r="AN13" s="176"/>
      <c r="AO13" s="176"/>
      <c r="AP13" s="176"/>
      <c r="AQ13" s="176">
        <f t="shared" si="6"/>
        <v>0</v>
      </c>
      <c r="AR13" s="140"/>
      <c r="AS13" s="173"/>
      <c r="AT13" s="173"/>
      <c r="AU13" s="173"/>
      <c r="AV13" s="173"/>
      <c r="AW13" s="173"/>
      <c r="AX13" s="173"/>
      <c r="AY13" s="173"/>
      <c r="AZ13" s="173">
        <f t="shared" si="7"/>
        <v>0</v>
      </c>
      <c r="BA13" s="140"/>
      <c r="BB13" s="140"/>
      <c r="BC13" s="140"/>
      <c r="BD13" s="140"/>
    </row>
    <row r="14" spans="1:62" x14ac:dyDescent="0.2">
      <c r="H14" s="140">
        <f>SUM(H3:H13)</f>
        <v>5584500</v>
      </c>
      <c r="I14" s="140">
        <f t="shared" ref="I14:O14" si="10">SUM(I3:I13)</f>
        <v>5584500</v>
      </c>
      <c r="J14" s="140">
        <f t="shared" si="10"/>
        <v>0</v>
      </c>
      <c r="K14" s="140">
        <f t="shared" si="10"/>
        <v>0</v>
      </c>
      <c r="L14" s="140">
        <f t="shared" si="10"/>
        <v>0</v>
      </c>
      <c r="M14" s="140">
        <f t="shared" si="10"/>
        <v>5984640.7000000002</v>
      </c>
      <c r="N14" s="140">
        <f t="shared" si="10"/>
        <v>5984640.7000000002</v>
      </c>
      <c r="O14" s="140">
        <f t="shared" si="10"/>
        <v>400140.70000000024</v>
      </c>
      <c r="Q14" s="140">
        <f t="shared" ref="Q14" si="11">SUM(Q3:Q13)</f>
        <v>5871500</v>
      </c>
      <c r="R14" s="140">
        <f t="shared" ref="R14" si="12">SUM(R3:R13)</f>
        <v>5871500</v>
      </c>
      <c r="S14" s="140">
        <f t="shared" ref="S14" si="13">SUM(S3:S13)</f>
        <v>0</v>
      </c>
      <c r="T14" s="140">
        <f t="shared" ref="T14" si="14">SUM(T3:T13)</f>
        <v>0</v>
      </c>
      <c r="U14" s="140">
        <f t="shared" ref="U14" si="15">SUM(U3:U13)</f>
        <v>0</v>
      </c>
      <c r="V14" s="140">
        <f t="shared" ref="V14" si="16">SUM(V3:V13)</f>
        <v>6522162.9099999992</v>
      </c>
      <c r="W14" s="140">
        <f t="shared" ref="W14" si="17">SUM(W3:W13)</f>
        <v>6522162.9099999992</v>
      </c>
      <c r="X14" s="140">
        <f>SUM(X3:X11)</f>
        <v>650662.9099999998</v>
      </c>
      <c r="Y14" s="140"/>
      <c r="Z14" s="140">
        <f t="shared" ref="Z14" si="18">SUM(Z3:Z13)</f>
        <v>7305442</v>
      </c>
      <c r="AA14" s="140">
        <f t="shared" ref="AA14" si="19">SUM(AA3:AA13)</f>
        <v>7305442</v>
      </c>
      <c r="AB14" s="140">
        <f t="shared" ref="AB14" si="20">SUM(AB3:AB13)</f>
        <v>0</v>
      </c>
      <c r="AC14" s="140">
        <f t="shared" ref="AC14" si="21">SUM(AC3:AC13)</f>
        <v>0</v>
      </c>
      <c r="AD14" s="140">
        <f t="shared" ref="AD14" si="22">SUM(AD3:AD13)</f>
        <v>0</v>
      </c>
      <c r="AE14" s="140">
        <f t="shared" ref="AE14" si="23">SUM(AE3:AE13)</f>
        <v>8039158.3600000003</v>
      </c>
      <c r="AF14" s="140">
        <f t="shared" ref="AF14" si="24">SUM(AF3:AF13)</f>
        <v>8039158.3600000003</v>
      </c>
      <c r="AG14" s="140">
        <f>SUM(AG3:AG11)</f>
        <v>733716.36000000045</v>
      </c>
      <c r="AH14" s="140"/>
      <c r="AI14" s="140">
        <f t="shared" ref="AI14" si="25">SUM(AI3:AI13)</f>
        <v>7305442</v>
      </c>
      <c r="AJ14" s="140">
        <f t="shared" ref="AJ14" si="26">SUM(AJ3:AJ13)</f>
        <v>7305442</v>
      </c>
      <c r="AK14" s="140">
        <f t="shared" ref="AK14" si="27">SUM(AK3:AK13)</f>
        <v>0</v>
      </c>
      <c r="AL14" s="140">
        <f t="shared" ref="AL14" si="28">SUM(AL3:AL13)</f>
        <v>717977.07</v>
      </c>
      <c r="AM14" s="140">
        <f t="shared" ref="AM14" si="29">SUM(AM3:AM13)</f>
        <v>0</v>
      </c>
      <c r="AN14" s="140">
        <f t="shared" ref="AN14" si="30">SUM(AN3:AN13)</f>
        <v>0</v>
      </c>
      <c r="AO14" s="140">
        <f t="shared" ref="AO14" si="31">SUM(AO3:AO13)</f>
        <v>0</v>
      </c>
      <c r="AP14" s="140">
        <f t="shared" ref="AP14" si="32">SUM(AP3:AP13)</f>
        <v>0</v>
      </c>
      <c r="AQ14" s="140">
        <f t="shared" ref="AQ14" si="33">SUM(AQ3:AQ13)</f>
        <v>-7305442</v>
      </c>
      <c r="AR14" s="140"/>
      <c r="AS14" s="140">
        <f t="shared" ref="AS14" si="34">SUM(AS3:AS13)</f>
        <v>0</v>
      </c>
      <c r="AT14" s="140">
        <f t="shared" ref="AT14" si="35">SUM(AT3:AT13)</f>
        <v>0</v>
      </c>
      <c r="AU14" s="140">
        <f t="shared" ref="AU14" si="36">SUM(AU3:AU13)</f>
        <v>0</v>
      </c>
      <c r="AV14" s="140">
        <f t="shared" ref="AV14" si="37">SUM(AV3:AV13)</f>
        <v>0</v>
      </c>
      <c r="AW14" s="140">
        <f t="shared" ref="AW14" si="38">SUM(AW3:AW13)</f>
        <v>0</v>
      </c>
      <c r="AX14" s="140">
        <f t="shared" ref="AX14" si="39">SUM(AX3:AX13)</f>
        <v>0</v>
      </c>
      <c r="AY14" s="140">
        <f t="shared" ref="AY14" si="40">SUM(AY3:AY13)</f>
        <v>0</v>
      </c>
      <c r="AZ14" s="140">
        <f t="shared" ref="AZ14" si="41">SUM(AZ3:AZ13)</f>
        <v>0</v>
      </c>
      <c r="BA14" s="140"/>
      <c r="BB14" s="140"/>
      <c r="BC14" s="140"/>
      <c r="BD14" s="140"/>
    </row>
  </sheetData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workbookViewId="0">
      <selection activeCell="H28" sqref="H28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4.5703125" bestFit="1" customWidth="1"/>
    <col min="4" max="4" width="13.7109375" customWidth="1"/>
    <col min="5" max="5" width="1.7109375" customWidth="1"/>
    <col min="6" max="6" width="14.5703125" style="226" customWidth="1"/>
    <col min="7" max="7" width="1.7109375" customWidth="1"/>
    <col min="8" max="8" width="14.28515625" style="226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1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0" t="s">
        <v>115</v>
      </c>
      <c r="C1" s="150"/>
    </row>
    <row r="2" spans="1:22" x14ac:dyDescent="0.25">
      <c r="A2" s="150" t="s">
        <v>116</v>
      </c>
      <c r="C2" s="150"/>
      <c r="D2" s="152" t="s">
        <v>2</v>
      </c>
      <c r="E2" s="15"/>
      <c r="F2" s="227" t="s">
        <v>3</v>
      </c>
      <c r="G2" s="15"/>
      <c r="H2" s="227" t="s">
        <v>4</v>
      </c>
      <c r="I2" s="15"/>
      <c r="J2" s="152" t="s">
        <v>5</v>
      </c>
      <c r="K2" s="15"/>
      <c r="L2" s="152" t="s">
        <v>6</v>
      </c>
      <c r="M2" s="15"/>
      <c r="N2" s="152"/>
      <c r="O2" s="15"/>
      <c r="P2" s="152"/>
      <c r="Q2" s="153"/>
      <c r="R2" s="152"/>
      <c r="T2" s="154"/>
    </row>
    <row r="4" spans="1:22" x14ac:dyDescent="0.25">
      <c r="A4" s="150" t="s">
        <v>117</v>
      </c>
      <c r="C4" s="150"/>
    </row>
    <row r="5" spans="1:22" x14ac:dyDescent="0.25">
      <c r="B5" s="150"/>
      <c r="C5" s="150"/>
      <c r="D5" s="155"/>
      <c r="E5" s="151"/>
      <c r="F5" s="228"/>
      <c r="G5" s="151"/>
      <c r="H5" s="228"/>
      <c r="I5" s="151"/>
      <c r="J5" s="151"/>
      <c r="K5" s="151"/>
      <c r="L5" s="151"/>
      <c r="M5" s="151"/>
      <c r="N5" s="151"/>
      <c r="O5" s="151"/>
      <c r="P5" s="151"/>
      <c r="Q5" s="151"/>
      <c r="R5" s="151"/>
    </row>
    <row r="6" spans="1:22" x14ac:dyDescent="0.25">
      <c r="B6" s="150" t="s">
        <v>272</v>
      </c>
      <c r="C6" s="150" t="s">
        <v>275</v>
      </c>
      <c r="D6" s="155">
        <v>725524.4</v>
      </c>
      <c r="E6" s="151"/>
      <c r="F6" s="228">
        <v>1635843.01</v>
      </c>
      <c r="G6" s="151"/>
      <c r="H6" s="228">
        <v>468297.72</v>
      </c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22" x14ac:dyDescent="0.25">
      <c r="B7" s="150" t="s">
        <v>273</v>
      </c>
      <c r="C7" s="150" t="s">
        <v>281</v>
      </c>
      <c r="D7" s="155">
        <v>2285000</v>
      </c>
      <c r="E7" s="151"/>
      <c r="F7" s="228">
        <v>2285000</v>
      </c>
      <c r="G7" s="151"/>
      <c r="H7" s="228">
        <v>2990000</v>
      </c>
      <c r="I7" s="151"/>
      <c r="J7" s="151"/>
      <c r="K7" s="151"/>
      <c r="L7" s="151"/>
      <c r="M7" s="151"/>
      <c r="N7" s="151"/>
      <c r="O7" s="151"/>
      <c r="P7" s="151"/>
      <c r="Q7" s="151"/>
      <c r="R7" s="151"/>
    </row>
    <row r="8" spans="1:22" x14ac:dyDescent="0.25">
      <c r="B8" s="150" t="s">
        <v>279</v>
      </c>
      <c r="C8" s="150" t="s">
        <v>282</v>
      </c>
      <c r="D8" s="155">
        <v>-8830</v>
      </c>
      <c r="E8" s="151"/>
      <c r="F8" s="228">
        <v>-22900</v>
      </c>
      <c r="G8" s="151"/>
      <c r="H8" s="228">
        <v>23161</v>
      </c>
      <c r="I8" s="151"/>
      <c r="J8" s="151"/>
      <c r="K8" s="151"/>
      <c r="L8" s="151"/>
      <c r="M8" s="151"/>
      <c r="N8" s="151"/>
      <c r="O8" s="151"/>
      <c r="P8" s="151"/>
      <c r="Q8" s="151"/>
      <c r="R8" s="151"/>
    </row>
    <row r="9" spans="1:22" x14ac:dyDescent="0.25">
      <c r="B9" s="150" t="s">
        <v>274</v>
      </c>
      <c r="C9" s="150" t="s">
        <v>283</v>
      </c>
      <c r="D9" s="155">
        <v>11637.27</v>
      </c>
      <c r="E9" s="151"/>
      <c r="F9" s="228">
        <v>18008.93</v>
      </c>
      <c r="G9" s="151"/>
      <c r="H9" s="228">
        <v>0</v>
      </c>
      <c r="I9" s="151"/>
      <c r="J9" s="151"/>
      <c r="K9" s="151"/>
      <c r="L9" s="151"/>
      <c r="M9" s="151"/>
      <c r="N9" s="151"/>
      <c r="O9" s="151"/>
      <c r="P9" s="151"/>
      <c r="Q9" s="151"/>
      <c r="R9" s="151"/>
    </row>
    <row r="10" spans="1:22" x14ac:dyDescent="0.25">
      <c r="B10" s="150" t="s">
        <v>286</v>
      </c>
      <c r="C10" s="150" t="s">
        <v>287</v>
      </c>
      <c r="D10" s="155">
        <v>211573.33</v>
      </c>
      <c r="E10" s="151"/>
      <c r="F10" s="228">
        <v>277469.95</v>
      </c>
      <c r="G10" s="151"/>
      <c r="H10" s="228">
        <v>695900.25</v>
      </c>
      <c r="I10" s="151"/>
      <c r="J10" s="151"/>
      <c r="K10" s="151"/>
      <c r="L10" s="151"/>
      <c r="M10" s="151"/>
      <c r="N10" s="151"/>
      <c r="O10" s="151"/>
      <c r="P10" s="151"/>
      <c r="Q10" s="151"/>
      <c r="R10" s="151"/>
    </row>
    <row r="11" spans="1:22" x14ac:dyDescent="0.25">
      <c r="B11" s="150" t="s">
        <v>280</v>
      </c>
      <c r="C11" s="150" t="s">
        <v>284</v>
      </c>
      <c r="D11" s="155">
        <v>0</v>
      </c>
      <c r="E11" s="151"/>
      <c r="F11" s="228">
        <v>0</v>
      </c>
      <c r="G11" s="151"/>
      <c r="H11" s="228">
        <v>2591.8000000000002</v>
      </c>
      <c r="I11" s="151"/>
      <c r="J11" s="151"/>
      <c r="K11" s="151"/>
      <c r="L11" s="151"/>
      <c r="M11" s="151"/>
      <c r="N11" s="151"/>
      <c r="O11" s="151"/>
      <c r="P11" s="151"/>
      <c r="Q11" s="151"/>
      <c r="R11" s="151"/>
    </row>
    <row r="12" spans="1:22" x14ac:dyDescent="0.25">
      <c r="B12" s="150" t="s">
        <v>288</v>
      </c>
      <c r="C12" s="150" t="s">
        <v>289</v>
      </c>
      <c r="D12" s="155">
        <v>0</v>
      </c>
      <c r="E12" s="151"/>
      <c r="F12" s="228">
        <v>0</v>
      </c>
      <c r="G12" s="151"/>
      <c r="H12" s="228">
        <v>720872.38</v>
      </c>
      <c r="I12" s="151"/>
      <c r="J12" s="151"/>
      <c r="K12" s="151"/>
      <c r="L12" s="151"/>
      <c r="M12" s="151"/>
      <c r="N12" s="151"/>
      <c r="O12" s="151"/>
      <c r="P12" s="151"/>
      <c r="Q12" s="151"/>
      <c r="R12" s="151"/>
    </row>
    <row r="13" spans="1:22" x14ac:dyDescent="0.25">
      <c r="B13" s="150"/>
      <c r="C13" s="150"/>
      <c r="D13" s="155"/>
      <c r="E13" s="151"/>
      <c r="F13" s="228"/>
      <c r="G13" s="151"/>
      <c r="H13" s="232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V13" s="156"/>
    </row>
    <row r="14" spans="1:22" x14ac:dyDescent="0.25">
      <c r="A14" s="150" t="s">
        <v>118</v>
      </c>
      <c r="C14" s="150"/>
      <c r="D14" s="157">
        <f>SUM(D5:D12)</f>
        <v>3224905</v>
      </c>
      <c r="E14" s="151"/>
      <c r="F14" s="229">
        <f>SUM(F5:F12)</f>
        <v>4193421.89</v>
      </c>
      <c r="G14" s="151"/>
      <c r="H14" s="229">
        <f>SUM(H5:H13)</f>
        <v>4900823.1499999994</v>
      </c>
      <c r="I14" s="151"/>
      <c r="J14" s="158">
        <f>SUM(J5:J13)</f>
        <v>0</v>
      </c>
      <c r="K14" s="151"/>
      <c r="L14" s="158">
        <f>SUM(L5:L13)</f>
        <v>0</v>
      </c>
      <c r="M14" s="151"/>
      <c r="N14" s="158">
        <f>SUM(N5:N13)</f>
        <v>0</v>
      </c>
      <c r="O14" s="151"/>
      <c r="P14" s="158">
        <f>SUM(P5:P13)</f>
        <v>0</v>
      </c>
      <c r="Q14" s="151"/>
      <c r="R14" s="158">
        <f>SUM(R5:R13)</f>
        <v>0</v>
      </c>
      <c r="T14" s="158">
        <f>SUM(T5:T13)</f>
        <v>0</v>
      </c>
    </row>
    <row r="15" spans="1:22" x14ac:dyDescent="0.25">
      <c r="B15" s="150"/>
      <c r="C15" s="150"/>
      <c r="D15" s="151"/>
      <c r="E15" s="151"/>
      <c r="F15" s="228"/>
      <c r="G15" s="151"/>
      <c r="H15" s="228"/>
      <c r="I15" s="151"/>
      <c r="J15" s="151"/>
      <c r="K15" s="151"/>
      <c r="L15" s="151"/>
      <c r="M15" s="151"/>
      <c r="N15" s="151"/>
      <c r="O15" s="151"/>
      <c r="P15" s="151"/>
      <c r="Q15" s="151"/>
      <c r="R15" s="151"/>
    </row>
    <row r="16" spans="1:22" x14ac:dyDescent="0.25">
      <c r="A16" s="150" t="s">
        <v>119</v>
      </c>
      <c r="C16" s="150"/>
      <c r="D16" s="151"/>
      <c r="E16" s="151"/>
      <c r="F16" s="228"/>
      <c r="G16" s="151"/>
      <c r="H16" s="228"/>
      <c r="I16" s="151"/>
      <c r="J16" s="151"/>
      <c r="K16" s="151"/>
      <c r="L16" s="151"/>
      <c r="M16" s="151"/>
      <c r="N16" s="151"/>
      <c r="O16" s="151"/>
      <c r="P16" s="151"/>
      <c r="Q16" s="151"/>
      <c r="R16" s="151"/>
    </row>
    <row r="17" spans="1:20" x14ac:dyDescent="0.25">
      <c r="A17" s="150"/>
      <c r="B17">
        <v>2000.01</v>
      </c>
      <c r="C17" s="150" t="s">
        <v>285</v>
      </c>
      <c r="D17" s="151">
        <v>3089.59</v>
      </c>
      <c r="E17" s="151"/>
      <c r="F17" s="228">
        <v>2808.59</v>
      </c>
      <c r="G17" s="151"/>
      <c r="H17" s="228">
        <v>3702.1</v>
      </c>
      <c r="I17" s="151"/>
      <c r="J17" s="151"/>
      <c r="K17" s="151"/>
      <c r="L17" s="151"/>
      <c r="M17" s="151"/>
      <c r="N17" s="151"/>
      <c r="O17" s="151"/>
      <c r="P17" s="151"/>
      <c r="Q17" s="151"/>
      <c r="R17" s="151"/>
    </row>
    <row r="18" spans="1:20" x14ac:dyDescent="0.25">
      <c r="A18" s="150"/>
      <c r="C18" s="150"/>
      <c r="D18" s="151"/>
      <c r="E18" s="151"/>
      <c r="F18" s="228"/>
      <c r="G18" s="151"/>
      <c r="H18" s="228"/>
      <c r="I18" s="151"/>
      <c r="J18" s="151"/>
      <c r="K18" s="151"/>
      <c r="L18" s="151"/>
      <c r="M18" s="151"/>
      <c r="N18" s="151"/>
      <c r="O18" s="151"/>
      <c r="P18" s="151"/>
      <c r="Q18" s="151"/>
      <c r="R18" s="151"/>
    </row>
    <row r="19" spans="1:20" x14ac:dyDescent="0.25">
      <c r="A19" s="150" t="s">
        <v>120</v>
      </c>
      <c r="C19" s="150"/>
      <c r="D19" s="157">
        <f>SUM(D17:D18)</f>
        <v>3089.59</v>
      </c>
      <c r="E19" s="151"/>
      <c r="F19" s="229">
        <f>SUM(F17:F18)</f>
        <v>2808.59</v>
      </c>
      <c r="G19" s="151"/>
      <c r="H19" s="229">
        <f>SUM(H17:H18)</f>
        <v>3702.1</v>
      </c>
      <c r="I19" s="151"/>
      <c r="J19" s="157">
        <f>SUM(J17:J18)</f>
        <v>0</v>
      </c>
      <c r="K19" s="151"/>
      <c r="L19" s="157">
        <f>SUM(L17:L18)</f>
        <v>0</v>
      </c>
      <c r="M19" s="151"/>
      <c r="N19" s="157">
        <f>SUM(N17:N18)</f>
        <v>0</v>
      </c>
      <c r="O19" s="151"/>
      <c r="P19" s="157">
        <f>SUM(P17:P18)</f>
        <v>0</v>
      </c>
      <c r="Q19" s="151"/>
      <c r="R19" s="157">
        <f>SUM(R17:R18)</f>
        <v>0</v>
      </c>
      <c r="T19" s="157">
        <f>SUM(T17:T18)</f>
        <v>0</v>
      </c>
    </row>
    <row r="20" spans="1:20" x14ac:dyDescent="0.25">
      <c r="A20" s="150"/>
      <c r="C20" s="150"/>
      <c r="D20" s="223"/>
      <c r="E20" s="151"/>
      <c r="F20" s="230"/>
      <c r="G20" s="151"/>
      <c r="H20" s="230"/>
      <c r="I20" s="151"/>
      <c r="J20" s="224"/>
      <c r="K20" s="151"/>
      <c r="L20" s="224"/>
      <c r="M20" s="151"/>
      <c r="N20" s="224"/>
      <c r="O20" s="151"/>
      <c r="P20" s="224"/>
      <c r="Q20" s="151"/>
      <c r="R20" s="224"/>
      <c r="T20" s="224"/>
    </row>
    <row r="21" spans="1:20" x14ac:dyDescent="0.25">
      <c r="A21" t="s">
        <v>123</v>
      </c>
      <c r="D21" s="225">
        <f>D14-D19</f>
        <v>3221815.41</v>
      </c>
      <c r="F21" s="225">
        <f>F14-F19</f>
        <v>4190613.3000000003</v>
      </c>
      <c r="H21" s="226">
        <f>H14-H19</f>
        <v>4897121.05</v>
      </c>
      <c r="J21" s="225">
        <f>J14-J19</f>
        <v>0</v>
      </c>
      <c r="L21" s="225">
        <f>L14-L19</f>
        <v>0</v>
      </c>
      <c r="N21" s="225">
        <f>N14-N19</f>
        <v>0</v>
      </c>
      <c r="P21" s="225">
        <f>P14-P19</f>
        <v>0</v>
      </c>
      <c r="R21" s="225">
        <f>R14-R19</f>
        <v>0</v>
      </c>
      <c r="T21" s="225">
        <f>T14-T19</f>
        <v>0</v>
      </c>
    </row>
    <row r="23" spans="1:20" x14ac:dyDescent="0.25">
      <c r="B23" s="150" t="s">
        <v>124</v>
      </c>
      <c r="D23" s="151"/>
      <c r="E23" s="151"/>
      <c r="F23" s="228"/>
      <c r="G23" s="151"/>
      <c r="H23" s="228"/>
      <c r="I23" s="151"/>
      <c r="J23" s="151"/>
      <c r="K23" s="151"/>
      <c r="N23" s="151"/>
      <c r="O23" s="151"/>
      <c r="P23" s="151"/>
      <c r="R23" s="151"/>
      <c r="S23" s="151"/>
    </row>
    <row r="24" spans="1:20" x14ac:dyDescent="0.25">
      <c r="B24" s="150" t="s">
        <v>276</v>
      </c>
      <c r="C24" s="150" t="s">
        <v>277</v>
      </c>
      <c r="D24" s="155">
        <v>8831</v>
      </c>
      <c r="E24" s="151"/>
      <c r="F24" s="228">
        <v>40562</v>
      </c>
      <c r="G24" s="151"/>
      <c r="H24" s="228">
        <v>40302</v>
      </c>
      <c r="I24" s="151"/>
      <c r="J24" s="151"/>
      <c r="K24" s="151"/>
      <c r="L24" s="151"/>
      <c r="M24" s="151"/>
      <c r="N24" s="151"/>
      <c r="O24" s="151"/>
      <c r="P24" s="151"/>
      <c r="Q24" s="151"/>
      <c r="R24" s="151"/>
    </row>
    <row r="25" spans="1:20" x14ac:dyDescent="0.25">
      <c r="B25" s="222">
        <v>3400.01</v>
      </c>
      <c r="C25" t="s">
        <v>278</v>
      </c>
      <c r="D25" s="155">
        <v>3212984.41</v>
      </c>
      <c r="E25" s="151"/>
      <c r="F25" s="228">
        <v>4150051.3</v>
      </c>
      <c r="G25" s="151"/>
      <c r="H25" s="228">
        <v>4899525.38</v>
      </c>
      <c r="I25" s="151"/>
      <c r="K25" s="151"/>
      <c r="L25" s="151"/>
      <c r="M25" s="151"/>
      <c r="N25" s="151"/>
      <c r="O25" s="151"/>
      <c r="P25" s="151"/>
      <c r="Q25" s="151"/>
      <c r="R25" s="151"/>
    </row>
    <row r="26" spans="1:20" x14ac:dyDescent="0.25">
      <c r="A26" s="150" t="s">
        <v>120</v>
      </c>
      <c r="C26" s="150"/>
      <c r="D26" s="157">
        <f>SUM(D24:D25)</f>
        <v>3221815.41</v>
      </c>
      <c r="E26" s="151"/>
      <c r="F26" s="229">
        <f>SUM(F24:F25)</f>
        <v>4190613.3</v>
      </c>
      <c r="G26" s="151"/>
      <c r="H26" s="229">
        <f>SUM(H24:H25)</f>
        <v>4939827.38</v>
      </c>
      <c r="I26" s="151"/>
      <c r="J26" s="157">
        <f>SUM(J24:J25)</f>
        <v>0</v>
      </c>
      <c r="K26" s="151"/>
      <c r="L26" s="157">
        <f>SUM(L24:L25)</f>
        <v>0</v>
      </c>
      <c r="M26" s="151"/>
      <c r="N26" s="157">
        <f>SUM(N24:N25)</f>
        <v>0</v>
      </c>
      <c r="O26" s="151"/>
      <c r="P26" s="157">
        <f>SUM(P24:P25)</f>
        <v>0</v>
      </c>
      <c r="Q26" s="151"/>
      <c r="R26" s="157">
        <f>SUM(R24:R25)</f>
        <v>0</v>
      </c>
      <c r="T26" s="157">
        <f>SUM(T24:T25)</f>
        <v>0</v>
      </c>
    </row>
    <row r="27" spans="1:20" x14ac:dyDescent="0.25">
      <c r="B27" s="150"/>
      <c r="C27" s="150"/>
      <c r="D27" s="151"/>
      <c r="E27" s="151"/>
      <c r="F27" s="228"/>
      <c r="G27" s="151"/>
      <c r="H27" s="228"/>
      <c r="I27" s="151"/>
      <c r="J27" s="151"/>
      <c r="K27" s="151"/>
      <c r="L27" s="151"/>
      <c r="M27" s="151"/>
      <c r="N27" s="151"/>
      <c r="O27" s="151"/>
      <c r="P27" s="151"/>
      <c r="Q27" s="151"/>
      <c r="R27" s="151"/>
    </row>
    <row r="28" spans="1:20" ht="15.75" thickBot="1" x14ac:dyDescent="0.3">
      <c r="A28" s="150" t="s">
        <v>121</v>
      </c>
      <c r="C28" s="150"/>
      <c r="D28" s="159">
        <f>D21-D26</f>
        <v>0</v>
      </c>
      <c r="E28" s="151"/>
      <c r="F28" s="159">
        <f>F21-F26</f>
        <v>0</v>
      </c>
      <c r="G28" s="151"/>
      <c r="H28" s="231">
        <f>H21-H26</f>
        <v>-42706.330000000075</v>
      </c>
      <c r="I28" s="151"/>
      <c r="J28" s="159">
        <f>J21-J26</f>
        <v>0</v>
      </c>
      <c r="K28" s="151"/>
      <c r="L28" s="159">
        <f>L21-L26</f>
        <v>0</v>
      </c>
      <c r="M28" s="151"/>
      <c r="N28" s="159">
        <f>N21-N26</f>
        <v>0</v>
      </c>
      <c r="O28" s="151"/>
      <c r="P28" s="159">
        <f>P21-P26</f>
        <v>0</v>
      </c>
      <c r="Q28" s="151"/>
      <c r="R28" s="159">
        <f>R21-R26</f>
        <v>0</v>
      </c>
      <c r="T28" s="159">
        <f>T21-T26</f>
        <v>0</v>
      </c>
    </row>
    <row r="29" spans="1:20" ht="15.75" thickTop="1" x14ac:dyDescent="0.25">
      <c r="A29" t="s">
        <v>122</v>
      </c>
      <c r="B29" s="150"/>
      <c r="C29" s="150"/>
      <c r="D29" s="155">
        <f>D26-'Current Working'!L45</f>
        <v>0</v>
      </c>
      <c r="E29" s="151"/>
      <c r="F29" s="228" t="b">
        <f>F21='Current Working'!W45</f>
        <v>1</v>
      </c>
      <c r="G29" s="151"/>
      <c r="H29" s="228" t="b">
        <f>H21='Current Working'!Y45</f>
        <v>0</v>
      </c>
      <c r="I29" s="151"/>
      <c r="J29" s="228" t="b">
        <f>J21='Current Working'!AA45</f>
        <v>1</v>
      </c>
      <c r="K29" s="151"/>
      <c r="L29" s="228" t="b">
        <f>L21='Current Working'!AC45</f>
        <v>0</v>
      </c>
      <c r="M29" s="151"/>
      <c r="N29" s="228"/>
      <c r="O29" s="151"/>
      <c r="P29" s="151"/>
      <c r="Q29" s="151"/>
      <c r="R29" s="151"/>
    </row>
    <row r="30" spans="1:20" x14ac:dyDescent="0.25">
      <c r="B30" s="151"/>
      <c r="C30" s="150"/>
      <c r="D30" s="151"/>
      <c r="E30" s="151"/>
      <c r="F30" s="228"/>
      <c r="G30" s="151"/>
      <c r="H30" s="228"/>
      <c r="I30" s="151"/>
      <c r="J30" s="151"/>
      <c r="K30" s="151"/>
      <c r="N30" s="151"/>
      <c r="O30" s="151"/>
      <c r="P30" s="151"/>
      <c r="R30" s="151"/>
      <c r="S30" s="151"/>
    </row>
    <row r="31" spans="1:20" x14ac:dyDescent="0.25">
      <c r="D31" s="151"/>
      <c r="E31" s="151"/>
      <c r="F31" s="228"/>
      <c r="G31" s="151"/>
      <c r="H31" s="228"/>
      <c r="I31" s="151"/>
      <c r="K31" s="151"/>
      <c r="N31" s="151"/>
      <c r="O31" s="151"/>
      <c r="R31" s="151"/>
      <c r="S31" s="151"/>
    </row>
    <row r="32" spans="1:20" x14ac:dyDescent="0.25">
      <c r="P32" s="156"/>
      <c r="R32" s="151"/>
      <c r="S32" s="151"/>
    </row>
    <row r="33" spans="3:19" x14ac:dyDescent="0.25">
      <c r="R33" s="151"/>
      <c r="S33" s="151"/>
    </row>
    <row r="34" spans="3:19" x14ac:dyDescent="0.25">
      <c r="R34" s="151"/>
      <c r="S34" s="151"/>
    </row>
    <row r="35" spans="3:19" x14ac:dyDescent="0.25">
      <c r="R35" s="151"/>
      <c r="S35" s="151"/>
    </row>
    <row r="38" spans="3:19" x14ac:dyDescent="0.25">
      <c r="C38" s="160"/>
      <c r="R38" s="15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E19" sqref="E19"/>
    </sheetView>
  </sheetViews>
  <sheetFormatPr defaultColWidth="9.140625" defaultRowHeight="15" x14ac:dyDescent="0.25"/>
  <cols>
    <col min="1" max="1" width="20" style="1" customWidth="1"/>
    <col min="2" max="16384" width="9.140625" style="1"/>
  </cols>
  <sheetData>
    <row r="2" spans="1:1" x14ac:dyDescent="0.25">
      <c r="A2" s="178"/>
    </row>
    <row r="3" spans="1:1" x14ac:dyDescent="0.25">
      <c r="A3" s="179"/>
    </row>
    <row r="4" spans="1:1" x14ac:dyDescent="0.25">
      <c r="A4" s="179"/>
    </row>
    <row r="5" spans="1:1" x14ac:dyDescent="0.25">
      <c r="A5" s="179"/>
    </row>
    <row r="6" spans="1:1" x14ac:dyDescent="0.25">
      <c r="A6" s="179"/>
    </row>
    <row r="7" spans="1:1" x14ac:dyDescent="0.25">
      <c r="A7" s="179"/>
    </row>
    <row r="8" spans="1:1" x14ac:dyDescent="0.25">
      <c r="A8" s="179"/>
    </row>
    <row r="9" spans="1:1" x14ac:dyDescent="0.25">
      <c r="A9" s="179"/>
    </row>
    <row r="10" spans="1:1" x14ac:dyDescent="0.25">
      <c r="A10" s="179"/>
    </row>
    <row r="11" spans="1:1" x14ac:dyDescent="0.25">
      <c r="A11" s="179"/>
    </row>
    <row r="12" spans="1:1" x14ac:dyDescent="0.25">
      <c r="A12" s="17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QD2UCF5UJE4V-2141839551-8</_dlc_DocId>
    <_dlc_DocIdUrl xmlns="7184055b-e5ea-4162-8b19-ace5c644b73a">
      <Url>http://intranet2/finance/_layouts/15/DocIdRedir.aspx?ID=QD2UCF5UJE4V-2141839551-8</Url>
      <Description>QD2UCF5UJE4V-2141839551-8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7566385-0D61-46EB-BEA7-6E5525E88E00}"/>
</file>

<file path=customXml/itemProps2.xml><?xml version="1.0" encoding="utf-8"?>
<ds:datastoreItem xmlns:ds="http://schemas.openxmlformats.org/officeDocument/2006/customXml" ds:itemID="{1D4B60D1-3959-495C-93C4-39953CE3861E}"/>
</file>

<file path=customXml/itemProps3.xml><?xml version="1.0" encoding="utf-8"?>
<ds:datastoreItem xmlns:ds="http://schemas.openxmlformats.org/officeDocument/2006/customXml" ds:itemID="{9B49AF36-23B0-4466-B2C2-B9BE08290C12}"/>
</file>

<file path=customXml/itemProps4.xml><?xml version="1.0" encoding="utf-8"?>
<ds:datastoreItem xmlns:ds="http://schemas.openxmlformats.org/officeDocument/2006/customXml" ds:itemID="{466205DB-3B74-4BD9-A6B6-59B1B1CF8C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2020-12-03T23:01:10Z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a93d4e55-ae9b-4a24-a27c-981b91d25ebc</vt:lpwstr>
  </property>
</Properties>
</file>