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Parks and Recreation/"/>
    </mc:Choice>
  </mc:AlternateContent>
  <bookViews>
    <workbookView xWindow="480" yWindow="300" windowWidth="22995" windowHeight="1419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Expenses!$A$2:$BJ$95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N26" i="5" l="1"/>
  <c r="AO26" i="5"/>
  <c r="AP26" i="5"/>
  <c r="AQ26" i="5"/>
  <c r="AR26" i="5"/>
  <c r="AS26" i="5"/>
  <c r="AT26" i="5"/>
  <c r="AN27" i="5"/>
  <c r="AO27" i="5"/>
  <c r="AP27" i="5"/>
  <c r="AQ27" i="5"/>
  <c r="AR27" i="5"/>
  <c r="AS27" i="5"/>
  <c r="AT27" i="5"/>
  <c r="AM27" i="5"/>
  <c r="AM26" i="5"/>
  <c r="R26" i="5"/>
  <c r="S26" i="5"/>
  <c r="T26" i="5"/>
  <c r="U26" i="5"/>
  <c r="V26" i="5"/>
  <c r="W26" i="5"/>
  <c r="R27" i="5"/>
  <c r="S27" i="5"/>
  <c r="T27" i="5"/>
  <c r="U27" i="5"/>
  <c r="V27" i="5"/>
  <c r="W27" i="5"/>
  <c r="Q27" i="5"/>
  <c r="Q26" i="5"/>
  <c r="AH31" i="5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3" i="4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3" i="3"/>
  <c r="S87" i="3"/>
  <c r="T87" i="3"/>
  <c r="U87" i="3"/>
  <c r="W87" i="3"/>
  <c r="AC26" i="5"/>
  <c r="AD26" i="5"/>
  <c r="AE26" i="5"/>
  <c r="AF26" i="5"/>
  <c r="AG26" i="5"/>
  <c r="AH26" i="5"/>
  <c r="AC27" i="5"/>
  <c r="AD27" i="5"/>
  <c r="AE27" i="5"/>
  <c r="AF27" i="5"/>
  <c r="AG27" i="5"/>
  <c r="AH27" i="5"/>
  <c r="AB27" i="5"/>
  <c r="AB26" i="5"/>
  <c r="Z4" i="4"/>
  <c r="AA4" i="4"/>
  <c r="AE4" i="4"/>
  <c r="Z5" i="4"/>
  <c r="AA5" i="4"/>
  <c r="AE5" i="4"/>
  <c r="Z6" i="4"/>
  <c r="AA6" i="4"/>
  <c r="AE6" i="4"/>
  <c r="Z7" i="4"/>
  <c r="AA7" i="4"/>
  <c r="AE7" i="4"/>
  <c r="Z8" i="4"/>
  <c r="AA8" i="4"/>
  <c r="AE8" i="4"/>
  <c r="Z9" i="4"/>
  <c r="AA9" i="4"/>
  <c r="AE9" i="4"/>
  <c r="Z10" i="4"/>
  <c r="AA10" i="4"/>
  <c r="AE10" i="4"/>
  <c r="Z11" i="4"/>
  <c r="AA11" i="4"/>
  <c r="AE11" i="4"/>
  <c r="Z12" i="4"/>
  <c r="AA12" i="4"/>
  <c r="AE12" i="4"/>
  <c r="Z13" i="4"/>
  <c r="AA13" i="4"/>
  <c r="AE13" i="4"/>
  <c r="Z14" i="4"/>
  <c r="AA14" i="4"/>
  <c r="AE14" i="4"/>
  <c r="Z15" i="4"/>
  <c r="AA15" i="4"/>
  <c r="AE15" i="4"/>
  <c r="Z16" i="4"/>
  <c r="AA16" i="4"/>
  <c r="AE16" i="4"/>
  <c r="Z17" i="4"/>
  <c r="AA17" i="4"/>
  <c r="AE17" i="4"/>
  <c r="Z18" i="4"/>
  <c r="AA18" i="4"/>
  <c r="AE18" i="4"/>
  <c r="Z19" i="4"/>
  <c r="AA19" i="4"/>
  <c r="AE19" i="4"/>
  <c r="Z20" i="4"/>
  <c r="AA20" i="4"/>
  <c r="AE20" i="4"/>
  <c r="Z21" i="4"/>
  <c r="AA21" i="4"/>
  <c r="AE21" i="4"/>
  <c r="Z22" i="4"/>
  <c r="AA22" i="4"/>
  <c r="AE22" i="4"/>
  <c r="Z23" i="4"/>
  <c r="AA23" i="4"/>
  <c r="AE23" i="4"/>
  <c r="Z24" i="4"/>
  <c r="AA24" i="4"/>
  <c r="AE24" i="4"/>
  <c r="Z25" i="4"/>
  <c r="AA25" i="4"/>
  <c r="AE25" i="4"/>
  <c r="Z26" i="4"/>
  <c r="AA26" i="4"/>
  <c r="AE26" i="4"/>
  <c r="Z27" i="4"/>
  <c r="AA27" i="4"/>
  <c r="AE27" i="4"/>
  <c r="Z28" i="4"/>
  <c r="AA28" i="4"/>
  <c r="AE28" i="4"/>
  <c r="Z29" i="4"/>
  <c r="AA29" i="4"/>
  <c r="AE29" i="4"/>
  <c r="Z30" i="4"/>
  <c r="AA30" i="4"/>
  <c r="AE30" i="4"/>
  <c r="Z31" i="4"/>
  <c r="AA31" i="4"/>
  <c r="AE31" i="4"/>
  <c r="Z32" i="4"/>
  <c r="AA32" i="4"/>
  <c r="AE32" i="4"/>
  <c r="Z33" i="4"/>
  <c r="AA33" i="4"/>
  <c r="AE33" i="4"/>
  <c r="Z34" i="4"/>
  <c r="AA34" i="4"/>
  <c r="AE34" i="4"/>
  <c r="Z35" i="4"/>
  <c r="AA35" i="4"/>
  <c r="AE35" i="4"/>
  <c r="Z36" i="4"/>
  <c r="AA36" i="4"/>
  <c r="AE36" i="4"/>
  <c r="Z37" i="4"/>
  <c r="AA37" i="4"/>
  <c r="AE37" i="4"/>
  <c r="Z38" i="4"/>
  <c r="AA38" i="4"/>
  <c r="AE38" i="4"/>
  <c r="Z39" i="4"/>
  <c r="AA39" i="4"/>
  <c r="AE39" i="4"/>
  <c r="Z40" i="4"/>
  <c r="AA40" i="4"/>
  <c r="AE40" i="4"/>
  <c r="Z41" i="4"/>
  <c r="AA41" i="4"/>
  <c r="AE41" i="4"/>
  <c r="Z42" i="4"/>
  <c r="AA42" i="4"/>
  <c r="AE42" i="4"/>
  <c r="Z43" i="4"/>
  <c r="AA43" i="4"/>
  <c r="AE43" i="4"/>
  <c r="Z44" i="4"/>
  <c r="AA44" i="4"/>
  <c r="AE44" i="4"/>
  <c r="Z45" i="4"/>
  <c r="AA45" i="4"/>
  <c r="AE45" i="4"/>
  <c r="Z46" i="4"/>
  <c r="AA46" i="4"/>
  <c r="AE46" i="4"/>
  <c r="Z47" i="4"/>
  <c r="AA47" i="4"/>
  <c r="AE47" i="4"/>
  <c r="Z48" i="4"/>
  <c r="AA48" i="4"/>
  <c r="AE48" i="4"/>
  <c r="Z49" i="4"/>
  <c r="AA49" i="4"/>
  <c r="AE49" i="4"/>
  <c r="Z50" i="4"/>
  <c r="AA50" i="4"/>
  <c r="AE50" i="4"/>
  <c r="Z51" i="4"/>
  <c r="AA51" i="4"/>
  <c r="AE51" i="4"/>
  <c r="Z52" i="4"/>
  <c r="AA52" i="4"/>
  <c r="AE52" i="4"/>
  <c r="Z53" i="4"/>
  <c r="AA53" i="4"/>
  <c r="AE53" i="4"/>
  <c r="Z54" i="4"/>
  <c r="AA54" i="4"/>
  <c r="AE54" i="4"/>
  <c r="Z55" i="4"/>
  <c r="AA55" i="4"/>
  <c r="AE55" i="4"/>
  <c r="Z56" i="4"/>
  <c r="AA56" i="4"/>
  <c r="AE56" i="4"/>
  <c r="Z57" i="4"/>
  <c r="AA57" i="4"/>
  <c r="AE57" i="4"/>
  <c r="Z58" i="4"/>
  <c r="AA58" i="4"/>
  <c r="AE58" i="4"/>
  <c r="Z59" i="4"/>
  <c r="AA59" i="4"/>
  <c r="AE59" i="4"/>
  <c r="Z60" i="4"/>
  <c r="AA60" i="4"/>
  <c r="AE60" i="4"/>
  <c r="Z61" i="4"/>
  <c r="AA61" i="4"/>
  <c r="AE61" i="4"/>
  <c r="Z62" i="4"/>
  <c r="AA62" i="4"/>
  <c r="AE62" i="4"/>
  <c r="Z63" i="4"/>
  <c r="AA63" i="4"/>
  <c r="AE63" i="4"/>
  <c r="Z64" i="4"/>
  <c r="AA64" i="4"/>
  <c r="AE64" i="4"/>
  <c r="Z65" i="4"/>
  <c r="AA65" i="4"/>
  <c r="AE65" i="4"/>
  <c r="Z66" i="4"/>
  <c r="AA66" i="4"/>
  <c r="AE66" i="4"/>
  <c r="Z67" i="4"/>
  <c r="AA67" i="4"/>
  <c r="AE67" i="4"/>
  <c r="Z68" i="4"/>
  <c r="AA68" i="4"/>
  <c r="AE68" i="4"/>
  <c r="Z69" i="4"/>
  <c r="AA69" i="4"/>
  <c r="AE69" i="4"/>
  <c r="Z70" i="4"/>
  <c r="AA70" i="4"/>
  <c r="AE70" i="4"/>
  <c r="Z71" i="4"/>
  <c r="AA71" i="4"/>
  <c r="AE71" i="4"/>
  <c r="Z72" i="4"/>
  <c r="AA72" i="4"/>
  <c r="AE72" i="4"/>
  <c r="Z73" i="4"/>
  <c r="AA73" i="4"/>
  <c r="AE73" i="4"/>
  <c r="Z74" i="4"/>
  <c r="AA74" i="4"/>
  <c r="AE74" i="4"/>
  <c r="Z75" i="4"/>
  <c r="AA75" i="4"/>
  <c r="AE75" i="4"/>
  <c r="Z76" i="4"/>
  <c r="AA76" i="4"/>
  <c r="AE76" i="4"/>
  <c r="Z77" i="4"/>
  <c r="AA77" i="4"/>
  <c r="AE77" i="4"/>
  <c r="Z78" i="4"/>
  <c r="AA78" i="4"/>
  <c r="AE78" i="4"/>
  <c r="Z79" i="4"/>
  <c r="AA79" i="4"/>
  <c r="AE79" i="4"/>
  <c r="Z80" i="4"/>
  <c r="AA80" i="4"/>
  <c r="AE80" i="4"/>
  <c r="Z81" i="4"/>
  <c r="AA81" i="4"/>
  <c r="AE81" i="4"/>
  <c r="Z82" i="4"/>
  <c r="AA82" i="4"/>
  <c r="AE82" i="4"/>
  <c r="Z83" i="4"/>
  <c r="AA83" i="4"/>
  <c r="AE83" i="4"/>
  <c r="Z84" i="4"/>
  <c r="AA84" i="4"/>
  <c r="AE84" i="4"/>
  <c r="Z85" i="4"/>
  <c r="AA85" i="4"/>
  <c r="AE85" i="4"/>
  <c r="Z86" i="4"/>
  <c r="AA86" i="4"/>
  <c r="AE86" i="4"/>
  <c r="Z87" i="4"/>
  <c r="AA87" i="4"/>
  <c r="AE87" i="4"/>
  <c r="Z88" i="4"/>
  <c r="AA88" i="4"/>
  <c r="AE88" i="4"/>
  <c r="Z89" i="4"/>
  <c r="AA89" i="4"/>
  <c r="AE89" i="4"/>
  <c r="Z90" i="4"/>
  <c r="AA90" i="4"/>
  <c r="AE90" i="4"/>
  <c r="Z91" i="4"/>
  <c r="AA91" i="4"/>
  <c r="AE91" i="4"/>
  <c r="Z92" i="4"/>
  <c r="AA92" i="4"/>
  <c r="AE92" i="4"/>
  <c r="Z93" i="4"/>
  <c r="AA93" i="4"/>
  <c r="AE93" i="4"/>
  <c r="Z94" i="4"/>
  <c r="AA94" i="4"/>
  <c r="AE94" i="4"/>
  <c r="Z95" i="4"/>
  <c r="AA95" i="4"/>
  <c r="AE95" i="4"/>
  <c r="AE3" i="4"/>
  <c r="AA3" i="4"/>
  <c r="Z3" i="4"/>
  <c r="AF87" i="3"/>
  <c r="AD87" i="3"/>
  <c r="AC87" i="3"/>
  <c r="V87" i="3" l="1"/>
  <c r="R87" i="3"/>
  <c r="AE87" i="3"/>
  <c r="AA87" i="3"/>
  <c r="AB87" i="3"/>
  <c r="W8" i="5"/>
  <c r="R8" i="5"/>
  <c r="AO8" i="5" l="1"/>
  <c r="AK92" i="4" l="1"/>
  <c r="AK85" i="4"/>
  <c r="AK82" i="4"/>
  <c r="AK72" i="4"/>
  <c r="AK71" i="4"/>
  <c r="AK70" i="4"/>
  <c r="AK66" i="4"/>
  <c r="AK63" i="4"/>
  <c r="AK60" i="4"/>
  <c r="AK59" i="4"/>
  <c r="AK52" i="4"/>
  <c r="AK47" i="4"/>
  <c r="AK40" i="4"/>
  <c r="AK36" i="4"/>
  <c r="AK35" i="4"/>
  <c r="AK34" i="4"/>
  <c r="AQ11" i="5" l="1"/>
  <c r="AR11" i="5"/>
  <c r="AS11" i="5"/>
  <c r="AT11" i="5"/>
  <c r="AQ12" i="5"/>
  <c r="AR12" i="5"/>
  <c r="AS12" i="5"/>
  <c r="AT12" i="5"/>
  <c r="AQ13" i="5"/>
  <c r="AR13" i="5"/>
  <c r="AS13" i="5"/>
  <c r="AT13" i="5"/>
  <c r="AM12" i="5"/>
  <c r="AM13" i="5"/>
  <c r="AM11" i="5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11" i="5"/>
  <c r="S11" i="5"/>
  <c r="T11" i="5"/>
  <c r="U11" i="5"/>
  <c r="V11" i="5"/>
  <c r="W11" i="5"/>
  <c r="R12" i="5"/>
  <c r="S12" i="5"/>
  <c r="T12" i="5"/>
  <c r="U12" i="5"/>
  <c r="V12" i="5"/>
  <c r="W12" i="5"/>
  <c r="R13" i="5"/>
  <c r="S13" i="5"/>
  <c r="T13" i="5"/>
  <c r="U13" i="5"/>
  <c r="V13" i="5"/>
  <c r="W13" i="5"/>
  <c r="Q12" i="5"/>
  <c r="Q13" i="5"/>
  <c r="Q11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AJ4" i="3"/>
  <c r="AK4" i="3" s="1"/>
  <c r="AJ5" i="3"/>
  <c r="AJ6" i="3"/>
  <c r="AJ55" i="3"/>
  <c r="AJ56" i="3"/>
  <c r="AJ57" i="3"/>
  <c r="AJ58" i="3"/>
  <c r="AK58" i="3" s="1"/>
  <c r="AJ59" i="3"/>
  <c r="AK59" i="3" s="1"/>
  <c r="AJ60" i="3"/>
  <c r="AK60" i="3" s="1"/>
  <c r="AJ61" i="3"/>
  <c r="AJ62" i="3"/>
  <c r="AK62" i="3" s="1"/>
  <c r="AJ63" i="3"/>
  <c r="AK63" i="3" s="1"/>
  <c r="AJ64" i="3"/>
  <c r="AJ65" i="3"/>
  <c r="AJ66" i="3"/>
  <c r="AJ67" i="3"/>
  <c r="AK67" i="3" s="1"/>
  <c r="AJ68" i="3"/>
  <c r="AJ69" i="3"/>
  <c r="AK69" i="3" s="1"/>
  <c r="AJ70" i="3"/>
  <c r="AJ71" i="3"/>
  <c r="AJ72" i="3"/>
  <c r="AJ73" i="3"/>
  <c r="AK73" i="3" s="1"/>
  <c r="AJ74" i="3"/>
  <c r="AJ75" i="3"/>
  <c r="AJ76" i="3"/>
  <c r="AJ77" i="3"/>
  <c r="AJ78" i="3"/>
  <c r="AJ79" i="3"/>
  <c r="AJ80" i="3"/>
  <c r="AN12" i="5" s="1"/>
  <c r="AJ81" i="3"/>
  <c r="AJ82" i="3"/>
  <c r="AN13" i="5" s="1"/>
  <c r="AJ83" i="3"/>
  <c r="AJ86" i="3"/>
  <c r="AK86" i="3" s="1"/>
  <c r="AJ3" i="3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3" i="4"/>
  <c r="AN11" i="5" l="1"/>
  <c r="AK5" i="3"/>
  <c r="AK6" i="3"/>
  <c r="AK55" i="3"/>
  <c r="AK56" i="3"/>
  <c r="AK57" i="3"/>
  <c r="AK61" i="3"/>
  <c r="AK64" i="3"/>
  <c r="AK65" i="3"/>
  <c r="AK66" i="3"/>
  <c r="AK68" i="3"/>
  <c r="AK70" i="3"/>
  <c r="AK71" i="3"/>
  <c r="AK72" i="3"/>
  <c r="AK74" i="3"/>
  <c r="AK75" i="3"/>
  <c r="AK76" i="3"/>
  <c r="AK77" i="3"/>
  <c r="AK78" i="3"/>
  <c r="AK79" i="3"/>
  <c r="AK80" i="3"/>
  <c r="AK81" i="3"/>
  <c r="AK82" i="3"/>
  <c r="AK83" i="3"/>
  <c r="AO13" i="5"/>
  <c r="AK3" i="3"/>
  <c r="AJ87" i="3"/>
  <c r="AM87" i="3"/>
  <c r="AN87" i="3"/>
  <c r="AO87" i="3"/>
  <c r="AP87" i="3"/>
  <c r="AQ87" i="3"/>
  <c r="AN28" i="5"/>
  <c r="AO28" i="5"/>
  <c r="AP28" i="5"/>
  <c r="AQ28" i="5"/>
  <c r="AR28" i="5"/>
  <c r="AS28" i="5"/>
  <c r="AT28" i="5"/>
  <c r="AM28" i="5"/>
  <c r="AM18" i="5"/>
  <c r="AN18" i="5"/>
  <c r="AO18" i="5"/>
  <c r="AP18" i="5"/>
  <c r="AQ18" i="5"/>
  <c r="AR18" i="5"/>
  <c r="AS18" i="5"/>
  <c r="AT18" i="5"/>
  <c r="AM19" i="5"/>
  <c r="AN19" i="5"/>
  <c r="AO19" i="5"/>
  <c r="AP19" i="5"/>
  <c r="AQ19" i="5"/>
  <c r="AR19" i="5"/>
  <c r="AS19" i="5"/>
  <c r="AT19" i="5"/>
  <c r="AM20" i="5"/>
  <c r="AN20" i="5"/>
  <c r="AO20" i="5"/>
  <c r="AP20" i="5"/>
  <c r="AQ20" i="5"/>
  <c r="AR20" i="5"/>
  <c r="AS20" i="5"/>
  <c r="AT20" i="5"/>
  <c r="AM21" i="5"/>
  <c r="AN21" i="5"/>
  <c r="AO21" i="5"/>
  <c r="AP21" i="5"/>
  <c r="AQ21" i="5"/>
  <c r="AR21" i="5"/>
  <c r="AS21" i="5"/>
  <c r="AT21" i="5"/>
  <c r="AM22" i="5"/>
  <c r="AN22" i="5"/>
  <c r="AO22" i="5"/>
  <c r="AP22" i="5"/>
  <c r="AQ22" i="5"/>
  <c r="AR22" i="5"/>
  <c r="AS22" i="5"/>
  <c r="AT22" i="5"/>
  <c r="AN17" i="5"/>
  <c r="AO17" i="5"/>
  <c r="AP17" i="5"/>
  <c r="AQ17" i="5"/>
  <c r="AR17" i="5"/>
  <c r="AS17" i="5"/>
  <c r="AT17" i="5"/>
  <c r="AK96" i="4"/>
  <c r="AK94" i="4"/>
  <c r="AK93" i="4"/>
  <c r="AK91" i="4"/>
  <c r="AK90" i="4"/>
  <c r="AK8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7" i="4"/>
  <c r="AK38" i="4"/>
  <c r="AK39" i="4"/>
  <c r="AK41" i="4"/>
  <c r="AK42" i="4"/>
  <c r="AK43" i="4"/>
  <c r="AK44" i="4"/>
  <c r="AK45" i="4"/>
  <c r="AK46" i="4"/>
  <c r="AK48" i="4"/>
  <c r="AK49" i="4"/>
  <c r="AK50" i="4"/>
  <c r="AK51" i="4"/>
  <c r="AK53" i="4"/>
  <c r="AK54" i="4"/>
  <c r="AK55" i="4"/>
  <c r="AK56" i="4"/>
  <c r="AK57" i="4"/>
  <c r="AK58" i="4"/>
  <c r="AK61" i="4"/>
  <c r="AK62" i="4"/>
  <c r="AK64" i="4"/>
  <c r="AK65" i="4"/>
  <c r="AK67" i="4"/>
  <c r="AK68" i="4"/>
  <c r="AK69" i="4"/>
  <c r="AK73" i="4"/>
  <c r="AK74" i="4"/>
  <c r="AK75" i="4"/>
  <c r="AK76" i="4"/>
  <c r="AK77" i="4"/>
  <c r="AK78" i="4"/>
  <c r="AK79" i="4"/>
  <c r="AK80" i="4"/>
  <c r="AK81" i="4"/>
  <c r="AK83" i="4"/>
  <c r="AK84" i="4"/>
  <c r="AK86" i="4"/>
  <c r="AK87" i="4"/>
  <c r="AK3" i="4"/>
  <c r="AO12" i="5" l="1"/>
  <c r="AQ23" i="5"/>
  <c r="AT23" i="5"/>
  <c r="AS23" i="5"/>
  <c r="AR23" i="5"/>
  <c r="AP23" i="5"/>
  <c r="AK87" i="3"/>
  <c r="AO11" i="5"/>
  <c r="AO23" i="5"/>
  <c r="AN23" i="5"/>
  <c r="AO29" i="5"/>
  <c r="AO31" i="5" s="1"/>
  <c r="AN29" i="5"/>
  <c r="AN31" i="5" s="1"/>
  <c r="AN14" i="5"/>
  <c r="AQ14" i="5"/>
  <c r="AT14" i="5"/>
  <c r="AS14" i="5"/>
  <c r="AR14" i="5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3" i="4"/>
  <c r="AL4" i="3"/>
  <c r="AL5" i="3"/>
  <c r="AL6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P13" i="5" s="1"/>
  <c r="AL83" i="3"/>
  <c r="AL86" i="3"/>
  <c r="AL3" i="3"/>
  <c r="AO14" i="5" l="1"/>
  <c r="AO33" i="5" s="1"/>
  <c r="AP12" i="5"/>
  <c r="AP11" i="5"/>
  <c r="AL87" i="3"/>
  <c r="AU27" i="5"/>
  <c r="AV27" i="5" s="1"/>
  <c r="AP14" i="5" l="1"/>
  <c r="AZ6" i="4"/>
  <c r="AZ7" i="4"/>
  <c r="AZ8" i="4"/>
  <c r="AZ9" i="4"/>
  <c r="AZ10" i="4"/>
  <c r="AZ11" i="4"/>
  <c r="AR96" i="4"/>
  <c r="AS96" i="4"/>
  <c r="AT96" i="4"/>
  <c r="AU96" i="4"/>
  <c r="AV96" i="4"/>
  <c r="AW96" i="4"/>
  <c r="AX96" i="4"/>
  <c r="AY96" i="4"/>
  <c r="AQ89" i="4"/>
  <c r="AQ90" i="4"/>
  <c r="AQ91" i="4"/>
  <c r="AQ39" i="4"/>
  <c r="AQ40" i="4"/>
  <c r="AQ41" i="4"/>
  <c r="AQ42" i="4"/>
  <c r="AQ43" i="4"/>
  <c r="AQ44" i="4"/>
  <c r="AQ45" i="4"/>
  <c r="AQ6" i="4"/>
  <c r="AQ7" i="4"/>
  <c r="AQ8" i="4"/>
  <c r="AQ9" i="4"/>
  <c r="AQ10" i="4"/>
  <c r="AI87" i="3"/>
  <c r="F91" i="4"/>
  <c r="F89" i="4"/>
  <c r="F7" i="4"/>
  <c r="Z87" i="3"/>
  <c r="AG4" i="3"/>
  <c r="AG5" i="3"/>
  <c r="AG6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6" i="3"/>
  <c r="AG3" i="3"/>
  <c r="F71" i="3"/>
  <c r="W96" i="4"/>
  <c r="F41" i="4"/>
  <c r="Q87" i="3"/>
  <c r="F65" i="3"/>
  <c r="AG87" i="3" l="1"/>
  <c r="F10" i="4"/>
  <c r="F45" i="4" l="1"/>
  <c r="F39" i="4"/>
  <c r="H87" i="3"/>
  <c r="N87" i="3"/>
  <c r="F63" i="3"/>
  <c r="F64" i="3"/>
  <c r="F66" i="3"/>
  <c r="F67" i="3"/>
  <c r="F68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F86" i="3"/>
  <c r="L26" i="5" l="1"/>
  <c r="L27" i="5"/>
  <c r="G26" i="5"/>
  <c r="F26" i="5"/>
  <c r="F27" i="5"/>
  <c r="G27" i="5"/>
  <c r="H27" i="5"/>
  <c r="I27" i="5"/>
  <c r="J27" i="5"/>
  <c r="K27" i="5"/>
  <c r="H26" i="5"/>
  <c r="I26" i="5"/>
  <c r="J26" i="5"/>
  <c r="K26" i="5"/>
  <c r="L28" i="5"/>
  <c r="F62" i="3"/>
  <c r="BF33" i="5" l="1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96" i="4"/>
  <c r="AC96" i="4"/>
  <c r="AD96" i="4"/>
  <c r="S96" i="4"/>
  <c r="T96" i="4"/>
  <c r="U96" i="4"/>
  <c r="V96" i="4"/>
  <c r="Q96" i="4"/>
  <c r="F6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96" i="4" l="1"/>
  <c r="I96" i="4"/>
  <c r="H96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C28" i="5"/>
  <c r="AD28" i="5"/>
  <c r="AE28" i="5"/>
  <c r="AF28" i="5"/>
  <c r="AG28" i="5"/>
  <c r="AH28" i="5"/>
  <c r="AB28" i="5"/>
  <c r="AQ3" i="4"/>
  <c r="AQ4" i="4"/>
  <c r="AQ5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92" i="4"/>
  <c r="AQ93" i="4"/>
  <c r="AQ94" i="4"/>
  <c r="AQ95" i="4"/>
  <c r="AZ95" i="4"/>
  <c r="AZ94" i="4"/>
  <c r="AZ93" i="4"/>
  <c r="AZ92" i="4"/>
  <c r="AZ90" i="4"/>
  <c r="AZ88" i="4"/>
  <c r="AZ87" i="4"/>
  <c r="AZ86" i="4"/>
  <c r="AZ85" i="4"/>
  <c r="AZ84" i="4"/>
  <c r="AZ83" i="4"/>
  <c r="AZ82" i="4"/>
  <c r="AZ81" i="4"/>
  <c r="AZ80" i="4"/>
  <c r="AZ79" i="4"/>
  <c r="AZ78" i="4"/>
  <c r="AZ77" i="4"/>
  <c r="AZ76" i="4"/>
  <c r="AZ75" i="4"/>
  <c r="AZ74" i="4"/>
  <c r="AZ73" i="4"/>
  <c r="AZ72" i="4"/>
  <c r="AZ71" i="4"/>
  <c r="AZ70" i="4"/>
  <c r="AZ69" i="4"/>
  <c r="AZ68" i="4"/>
  <c r="AZ67" i="4"/>
  <c r="AZ66" i="4"/>
  <c r="AZ65" i="4"/>
  <c r="AZ64" i="4"/>
  <c r="AZ63" i="4"/>
  <c r="AZ62" i="4"/>
  <c r="AZ61" i="4"/>
  <c r="AZ60" i="4"/>
  <c r="AZ59" i="4"/>
  <c r="AZ58" i="4"/>
  <c r="AZ57" i="4"/>
  <c r="AZ56" i="4"/>
  <c r="AZ55" i="4"/>
  <c r="AZ54" i="4"/>
  <c r="AZ53" i="4"/>
  <c r="AZ52" i="4"/>
  <c r="AZ51" i="4"/>
  <c r="AZ50" i="4"/>
  <c r="AZ49" i="4"/>
  <c r="AZ48" i="4"/>
  <c r="AZ47" i="4"/>
  <c r="AZ46" i="4"/>
  <c r="AZ44" i="4"/>
  <c r="AZ43" i="4"/>
  <c r="AZ42" i="4"/>
  <c r="AZ40" i="4"/>
  <c r="AZ38" i="4"/>
  <c r="AZ37" i="4"/>
  <c r="AZ36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Z60" i="3"/>
  <c r="AZ61" i="3"/>
  <c r="AZ59" i="3"/>
  <c r="AZ58" i="3"/>
  <c r="AZ57" i="3"/>
  <c r="AZ56" i="3"/>
  <c r="AZ55" i="3"/>
  <c r="AZ6" i="3"/>
  <c r="AZ5" i="3"/>
  <c r="AZ4" i="3"/>
  <c r="AZ3" i="3"/>
  <c r="R28" i="5"/>
  <c r="S28" i="5"/>
  <c r="T28" i="5"/>
  <c r="U28" i="5"/>
  <c r="V28" i="5"/>
  <c r="W28" i="5"/>
  <c r="Q28" i="5"/>
  <c r="F61" i="3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F60" i="3"/>
  <c r="AZ96" i="4" l="1"/>
  <c r="AH20" i="5"/>
  <c r="AF96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96" i="4"/>
  <c r="Z96" i="4"/>
  <c r="AA96" i="4"/>
  <c r="R22" i="5"/>
  <c r="W22" i="5"/>
  <c r="W21" i="5"/>
  <c r="W18" i="5"/>
  <c r="W17" i="5"/>
  <c r="W19" i="5"/>
  <c r="W20" i="5"/>
  <c r="R20" i="5"/>
  <c r="R21" i="5"/>
  <c r="R96" i="4"/>
  <c r="R19" i="5"/>
  <c r="R17" i="5"/>
  <c r="R18" i="5"/>
  <c r="I98" i="4"/>
  <c r="T29" i="5"/>
  <c r="AF29" i="5"/>
  <c r="AD29" i="5"/>
  <c r="AC29" i="5"/>
  <c r="U29" i="5"/>
  <c r="AB19" i="5"/>
  <c r="AB20" i="5"/>
  <c r="AB17" i="5"/>
  <c r="AB22" i="5"/>
  <c r="AB18" i="5"/>
  <c r="AB29" i="5"/>
  <c r="AH29" i="5"/>
  <c r="AU29" i="5" s="1"/>
  <c r="AG29" i="5"/>
  <c r="AE29" i="5"/>
  <c r="R29" i="5"/>
  <c r="W29" i="5"/>
  <c r="W31" i="5" s="1"/>
  <c r="V29" i="5"/>
  <c r="S29" i="5"/>
  <c r="L29" i="5"/>
  <c r="I29" i="5"/>
  <c r="H29" i="5"/>
  <c r="K29" i="5"/>
  <c r="J29" i="5"/>
  <c r="G29" i="5"/>
  <c r="F20" i="4"/>
  <c r="H21" i="2"/>
  <c r="F21" i="2"/>
  <c r="D21" i="2"/>
  <c r="T10" i="2"/>
  <c r="R10" i="2"/>
  <c r="P10" i="2"/>
  <c r="N10" i="2"/>
  <c r="L10" i="2"/>
  <c r="J10" i="2"/>
  <c r="H10" i="2"/>
  <c r="H23" i="2" s="1"/>
  <c r="F10" i="2"/>
  <c r="D10" i="2"/>
  <c r="F59" i="3"/>
  <c r="F58" i="3"/>
  <c r="F57" i="3"/>
  <c r="F56" i="3"/>
  <c r="F55" i="3"/>
  <c r="F6" i="3"/>
  <c r="F5" i="3"/>
  <c r="F4" i="3"/>
  <c r="F3" i="3"/>
  <c r="M11" i="5"/>
  <c r="N11" i="5" s="1"/>
  <c r="AP96" i="4"/>
  <c r="AO96" i="4"/>
  <c r="AN96" i="4"/>
  <c r="AM96" i="4"/>
  <c r="AL96" i="4"/>
  <c r="AJ96" i="4"/>
  <c r="M96" i="4"/>
  <c r="L96" i="4"/>
  <c r="K96" i="4"/>
  <c r="J96" i="4"/>
  <c r="AI96" i="4"/>
  <c r="F95" i="4"/>
  <c r="F94" i="4"/>
  <c r="F93" i="4"/>
  <c r="F92" i="4"/>
  <c r="F90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4" i="4"/>
  <c r="F43" i="4"/>
  <c r="F42" i="4"/>
  <c r="F40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19" i="4"/>
  <c r="F18" i="4"/>
  <c r="F17" i="4"/>
  <c r="F16" i="4"/>
  <c r="F15" i="4"/>
  <c r="F14" i="4"/>
  <c r="F13" i="4"/>
  <c r="F12" i="4"/>
  <c r="F11" i="4"/>
  <c r="F9" i="4"/>
  <c r="F8" i="4"/>
  <c r="F5" i="4"/>
  <c r="F4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G14" i="5"/>
  <c r="AB14" i="5"/>
  <c r="X11" i="5"/>
  <c r="Y11" i="5" s="1"/>
  <c r="L14" i="5"/>
  <c r="I14" i="5"/>
  <c r="H14" i="5"/>
  <c r="F14" i="5"/>
  <c r="G8" i="5"/>
  <c r="D23" i="2" l="1"/>
  <c r="D24" i="2" s="1"/>
  <c r="F23" i="2"/>
  <c r="AG96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BC29" i="5"/>
  <c r="N26" i="5"/>
  <c r="M29" i="5"/>
  <c r="N29" i="5" s="1"/>
  <c r="BC14" i="5"/>
  <c r="J14" i="5"/>
  <c r="BE14" i="5"/>
  <c r="AC23" i="5"/>
  <c r="BB23" i="5"/>
  <c r="AQ29" i="5"/>
  <c r="AF14" i="5"/>
  <c r="AS31" i="5"/>
  <c r="AS33" i="5" s="1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AP29" i="5"/>
  <c r="BF29" i="5"/>
  <c r="AQ96" i="4"/>
  <c r="O96" i="4"/>
  <c r="X96" i="4"/>
  <c r="AM29" i="5"/>
  <c r="AM31" i="5" s="1"/>
  <c r="BG14" i="5"/>
  <c r="BH11" i="5"/>
  <c r="AP31" i="5"/>
  <c r="AP33" i="5" s="1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Q23" i="5"/>
  <c r="Q45" i="5" s="1"/>
  <c r="AZ11" i="5"/>
  <c r="K23" i="5"/>
  <c r="U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Q31" i="5"/>
  <c r="AQ33" i="5" s="1"/>
  <c r="BC31" i="5"/>
  <c r="BC33" i="5" s="1"/>
  <c r="R31" i="5"/>
  <c r="AD31" i="5"/>
  <c r="AD33" i="5" s="1"/>
  <c r="AC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33" i="5"/>
  <c r="Q33" i="5"/>
  <c r="R33" i="5"/>
  <c r="L72" i="5"/>
  <c r="AB8" i="5" l="1"/>
  <c r="W72" i="5"/>
  <c r="AB33" i="5" l="1"/>
  <c r="AH8" i="5"/>
  <c r="AH33" i="5" s="1"/>
  <c r="AC8" i="5"/>
  <c r="AC33" i="5" s="1"/>
  <c r="AT8" i="5" l="1"/>
  <c r="AT33" i="5" s="1"/>
  <c r="AM33" i="5" l="1"/>
  <c r="AN8" i="5"/>
  <c r="AN33" i="5" s="1"/>
  <c r="AY8" i="5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<sst xmlns="http://schemas.openxmlformats.org/spreadsheetml/2006/main" count="636" uniqueCount="463">
  <si>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</si>
  <si>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</si>
  <si>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</si>
  <si>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</si>
  <si>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</si>
  <si>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</si>
  <si>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</si>
  <si>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</si>
  <si>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</si>
  <si>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</si>
  <si>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</si>
  <si>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</si>
  <si>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</si>
  <si>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</si>
  <si>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</si>
  <si>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</si>
  <si>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</si>
  <si>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</si>
  <si>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</si>
  <si>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</si>
  <si>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</si>
  <si>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</si>
  <si>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</si>
  <si>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</si>
  <si>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</si>
  <si>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</si>
  <si>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</si>
  <si>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</si>
  <si>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</si>
  <si>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</si>
  <si>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</si>
  <si>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</si>
  <si>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</si>
  <si>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</si>
  <si>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</si>
  <si>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</si>
  <si>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</si>
  <si>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</si>
  <si>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</si>
  <si>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</si>
  <si>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</si>
  <si>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</si>
  <si>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</si>
  <si>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</si>
  <si>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</si>
  <si>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</si>
  <si>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</si>
  <si>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</si>
  <si>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</si>
  <si>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</si>
  <si>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</si>
  <si>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</si>
  <si>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</si>
  <si>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</si>
  <si>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</si>
  <si>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</si>
  <si>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</si>
  <si>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</si>
  <si>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</si>
  <si>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</si>
  <si>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</si>
  <si>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</si>
  <si>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</si>
  <si>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</si>
  <si>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</si>
  <si>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</si>
  <si>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</si>
  <si>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</si>
  <si>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</si>
  <si>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</si>
  <si>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</si>
  <si>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</si>
  <si>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</si>
  <si>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</si>
  <si>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</si>
  <si>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</si>
  <si>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</si>
  <si>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</si>
  <si>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</si>
  <si>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</si>
  <si>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</si>
  <si>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</si>
  <si>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</si>
  <si>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General</t>
  </si>
  <si>
    <t>Salaries Regular</t>
  </si>
  <si>
    <t>Salaries Part Time</t>
  </si>
  <si>
    <t>Salaries Overtime</t>
  </si>
  <si>
    <t>Salaries Out of Class</t>
  </si>
  <si>
    <t>Salaries Admin Leave Pay</t>
  </si>
  <si>
    <t>Salaries Longevity Pay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</si>
  <si>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</si>
  <si>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</si>
  <si>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</si>
  <si>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</si>
  <si>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</si>
  <si>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</si>
  <si>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</si>
  <si>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</si>
  <si>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</si>
  <si>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</si>
  <si>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</si>
  <si>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Medicare</t>
  </si>
  <si>
    <t>Benefits Cell Phone Allowance</t>
  </si>
  <si>
    <t>Professional Services General</t>
  </si>
  <si>
    <t>Supplies Special Department</t>
  </si>
  <si>
    <t>Supplies Copier Maintenance &amp; Supplies</t>
  </si>
  <si>
    <t>Repairs &amp; Maintenance Minor Equipment/Other</t>
  </si>
  <si>
    <t>Claims &amp; Insurance Insurance Premiums</t>
  </si>
  <si>
    <t>Administrative Expenses Training/Conferences</t>
  </si>
  <si>
    <t>Administrative Expenses Employee Recruitment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</si>
  <si>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</si>
  <si>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</si>
  <si>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</si>
  <si>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</si>
  <si>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</si>
  <si>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</si>
  <si>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</si>
  <si>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</si>
  <si>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</si>
  <si>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</si>
  <si>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</si>
  <si>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</si>
  <si>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</si>
  <si>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</si>
  <si>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</si>
  <si>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</si>
  <si>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</si>
  <si>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</si>
  <si>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</si>
  <si>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</si>
  <si>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</si>
  <si>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</si>
  <si>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</si>
  <si>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 xml:space="preserve">Benefits Other Post Employment Benefits </t>
  </si>
  <si>
    <t>Repairs and Maintenance</t>
  </si>
  <si>
    <t>Supplies and Utilities</t>
  </si>
  <si>
    <t>Utilities Telephone</t>
  </si>
  <si>
    <t>Supplies Office</t>
  </si>
  <si>
    <t>Dues &amp; Subscriptions Memberships</t>
  </si>
  <si>
    <t>Repairs &amp; Maintenance Building</t>
  </si>
  <si>
    <t>Administrative Expenses Meetings</t>
  </si>
  <si>
    <t>Administrative Expenses Mileage Reimbursement</t>
  </si>
  <si>
    <t>Transfer In - General Fund</t>
  </si>
  <si>
    <t>Transfer In - Other</t>
  </si>
  <si>
    <t>001</t>
  </si>
  <si>
    <t>Administrative Expenses Support Services-IT</t>
  </si>
  <si>
    <t>Administrative Expenses IT Fund Contribution</t>
  </si>
  <si>
    <t>Fund 200</t>
  </si>
  <si>
    <t>Recreation</t>
  </si>
  <si>
    <t>200.05.00.150-6000.01</t>
  </si>
  <si>
    <t>200.20.20.001-5000.01</t>
  </si>
  <si>
    <t>200.20.20.001-5000.02</t>
  </si>
  <si>
    <t>200.20.20.001-5000.03</t>
  </si>
  <si>
    <t>200.20.20.001-5000.07</t>
  </si>
  <si>
    <t>200.20.20.001-5000.08</t>
  </si>
  <si>
    <t>200.20.20.001-5100.00</t>
  </si>
  <si>
    <t>200.20.20.001-5100.01</t>
  </si>
  <si>
    <t>200.20.20.001-5100.02</t>
  </si>
  <si>
    <t>200.20.20.001-5100.03</t>
  </si>
  <si>
    <t>200.20.20.001-5100.04</t>
  </si>
  <si>
    <t>200.20.20.001-5100.05</t>
  </si>
  <si>
    <t>200.20.20.001-5100.06</t>
  </si>
  <si>
    <t>200.20.20.001-5100.07</t>
  </si>
  <si>
    <t>200.20.20.001-5100.08</t>
  </si>
  <si>
    <t>200.20.20.001-5100.11</t>
  </si>
  <si>
    <t>200.20.20.001-5100.15</t>
  </si>
  <si>
    <t>200.20.20.001-5100.17</t>
  </si>
  <si>
    <t>200.20.20.001-6000.01</t>
  </si>
  <si>
    <t>200.20.20.001-6100.02</t>
  </si>
  <si>
    <t>200.20.20.001-6200.01</t>
  </si>
  <si>
    <t>200.20.20.001-6200.02</t>
  </si>
  <si>
    <t>200.20.20.001-6200.03</t>
  </si>
  <si>
    <t>200.20.20.001-6300.01</t>
  </si>
  <si>
    <t>200.20.20.001-6300.02</t>
  </si>
  <si>
    <t>200.20.20.001-6400.02</t>
  </si>
  <si>
    <t>200.20.20.001-6500.04</t>
  </si>
  <si>
    <t>200.20.20.001-6600.01</t>
  </si>
  <si>
    <t>200.20.20.001-6600.03</t>
  </si>
  <si>
    <t>200.20.20.001-6600.04</t>
  </si>
  <si>
    <t>200.20.20.001-6600.05</t>
  </si>
  <si>
    <t>200.20.20.001-6600.07</t>
  </si>
  <si>
    <t>200.20.20.001-6600.26</t>
  </si>
  <si>
    <t>200.20.20.001-6600.36</t>
  </si>
  <si>
    <t>200.20.20.300-5000.02</t>
  </si>
  <si>
    <t>200.20.20.300-5100.00</t>
  </si>
  <si>
    <t>200.20.20.300-5100.01</t>
  </si>
  <si>
    <t>200.20.20.300-5100.06</t>
  </si>
  <si>
    <t>200.20.20.300-5100.11</t>
  </si>
  <si>
    <t>200.20.20.300-6200.02</t>
  </si>
  <si>
    <t>200.20.20.300-6240.01</t>
  </si>
  <si>
    <t>200.20.20.300-6375.07</t>
  </si>
  <si>
    <t>200.20.20.300-6400.01</t>
  </si>
  <si>
    <t>200.20.20.300-6630.02</t>
  </si>
  <si>
    <t>200.20.20.300-6630.03</t>
  </si>
  <si>
    <t>200.20.20.300-6630.04</t>
  </si>
  <si>
    <t>200.20.20.300-6630.06</t>
  </si>
  <si>
    <t>200.20.20.300-6630.07</t>
  </si>
  <si>
    <t>200.20.20.300-6630.08</t>
  </si>
  <si>
    <t>200.20.20.300-6630.11</t>
  </si>
  <si>
    <t>200.20.20.300-6630.12</t>
  </si>
  <si>
    <t>200.20.20.300-6630.13</t>
  </si>
  <si>
    <t>200.20.20.300-6630.14</t>
  </si>
  <si>
    <t>200.20.20.300-6630.15</t>
  </si>
  <si>
    <t>200.20.20.300-6630.16</t>
  </si>
  <si>
    <t>200.20.20.300-6630.17</t>
  </si>
  <si>
    <t>200.20.20.300-6630.18</t>
  </si>
  <si>
    <t>200.20.20.300-6630.20</t>
  </si>
  <si>
    <t>200.20.20.300-6630.23</t>
  </si>
  <si>
    <t>200.20.20.300-6630.24</t>
  </si>
  <si>
    <t>200.20.20.300-6630.25</t>
  </si>
  <si>
    <t>200.20.20.300-6630.26</t>
  </si>
  <si>
    <t>200.20.20.300-6630.27</t>
  </si>
  <si>
    <t>200.20.20.300-6630.28</t>
  </si>
  <si>
    <t>200.20.20.300-6630.29</t>
  </si>
  <si>
    <t>200.20.20.300-6630.30</t>
  </si>
  <si>
    <t>200.20.20.300-6630.31</t>
  </si>
  <si>
    <t>200.20.20.300-6630.32</t>
  </si>
  <si>
    <t>200.20.20.300-6631.01</t>
  </si>
  <si>
    <t>200.20.20.300-6631.03</t>
  </si>
  <si>
    <t>200.20.20.300-6631.07</t>
  </si>
  <si>
    <t>200.20.20.300-6631.09</t>
  </si>
  <si>
    <t>200.20.20.300-6631.10</t>
  </si>
  <si>
    <t>200.20.20.300-6631.11</t>
  </si>
  <si>
    <t>200.20.20.300-6631.12</t>
  </si>
  <si>
    <t>200.20.20.300-6631.14</t>
  </si>
  <si>
    <t>200.20.20.300-6631.15</t>
  </si>
  <si>
    <t>200.20.20.300-6632.01</t>
  </si>
  <si>
    <t>200.20.20.300-6632.03</t>
  </si>
  <si>
    <t>200.20.20.300-6632.05</t>
  </si>
  <si>
    <t>200.20.20.300-6632.07</t>
  </si>
  <si>
    <t>200.20.20.300-6633.02</t>
  </si>
  <si>
    <t>200.20.20.300-6633.10</t>
  </si>
  <si>
    <t>200.20.20.300-6633.12</t>
  </si>
  <si>
    <t>200.20.20.300-7000.99</t>
  </si>
  <si>
    <t>200.20.30.360-6633.01</t>
  </si>
  <si>
    <t>Dues &amp; Subscriptions Publications</t>
  </si>
  <si>
    <t>Administrative Expenses Public/Legal Advertisement</t>
  </si>
  <si>
    <t>Supplies-Parks Chlorine</t>
  </si>
  <si>
    <t>Operating Fees Permit</t>
  </si>
  <si>
    <t>Recreational Programs - Youth Coed Flag Football</t>
  </si>
  <si>
    <t>Recreational Programs - Youth Coed Basketball</t>
  </si>
  <si>
    <t>Recreational Programs - Youth Coed Baseball/Softball</t>
  </si>
  <si>
    <t>Recreational Programs - Youth Coed Basketball Camp</t>
  </si>
  <si>
    <t>Recreational Programs - Youth Coed Soccer &amp; Kickball</t>
  </si>
  <si>
    <t>Recreational Programs - Youth Coed Volleyball Camp</t>
  </si>
  <si>
    <t>Recreational Programs - Youth Pilot Expansion Program</t>
  </si>
  <si>
    <t>Recreational Programs - Youth Arts &amp; Crafts</t>
  </si>
  <si>
    <t>Recreational Programs - Youth Gymnastics</t>
  </si>
  <si>
    <t>Recreational Programs - Youth Martial Arts</t>
  </si>
  <si>
    <t>Recreational Programs - Youth Cheerleading</t>
  </si>
  <si>
    <t>Recreational Programs - Youth Tennis</t>
  </si>
  <si>
    <t>Recreational Programs - Youth Dance</t>
  </si>
  <si>
    <t>Recreational Programs - Youth Baton</t>
  </si>
  <si>
    <t>Recreational Programs - Youth Performing Arts</t>
  </si>
  <si>
    <t>Recreational Programs - Youth Cooking</t>
  </si>
  <si>
    <t>Recreational Programs - Youth Music</t>
  </si>
  <si>
    <t>Recreational Programs - Youth Recreation Leadership</t>
  </si>
  <si>
    <t>Recreational Programs - Youth Health &amp; Safety</t>
  </si>
  <si>
    <t>Recreational Programs - Youth Youth Day Camp</t>
  </si>
  <si>
    <t>Recreational Programs - Youth Preschool Play Program</t>
  </si>
  <si>
    <t>Recreational Programs - Youth After School Program</t>
  </si>
  <si>
    <t>Recreational Programs - Youth Youth Themed Parties</t>
  </si>
  <si>
    <t>Recreational Programs - Youth Exercise and Fitness</t>
  </si>
  <si>
    <t>Recreational Programs - Youth Golf</t>
  </si>
  <si>
    <t>Recreational Programs - Adult Men's Basketball</t>
  </si>
  <si>
    <t>Recreational Programs - Adult Softball Tournament</t>
  </si>
  <si>
    <t>Recreational Programs - Adult Pilot Expansion Program</t>
  </si>
  <si>
    <t>Recreational Programs - Adult Golf</t>
  </si>
  <si>
    <t>Recreational Programs - Adult Dog Obedience</t>
  </si>
  <si>
    <t>Recreational Programs - Adult Tennis</t>
  </si>
  <si>
    <t>Recreational Programs - Adult Exercise &amp; Fitness</t>
  </si>
  <si>
    <t>Recreational Programs - Adult Dance</t>
  </si>
  <si>
    <t>Recreational Programs - Adult Health &amp; Safety</t>
  </si>
  <si>
    <t>Recreational Programs - Aquatics Pool Admission</t>
  </si>
  <si>
    <t>Recreational Programs - Aquatics Swim Lessons</t>
  </si>
  <si>
    <t>Recreational Programs - Aquatics Swim Team</t>
  </si>
  <si>
    <t>Recreational Programs - Aquatics Health &amp; Safety</t>
  </si>
  <si>
    <t>Recreational Programs - General Open Gym</t>
  </si>
  <si>
    <t>Recreational Programs - General Facility Rental - Ballfield</t>
  </si>
  <si>
    <t>Recreational Programs - General Community Gym</t>
  </si>
  <si>
    <t>Recreational Programs - General Community Events</t>
  </si>
  <si>
    <t>200.20.20.300-4580.02</t>
  </si>
  <si>
    <t>200.20.20.300-4580.03</t>
  </si>
  <si>
    <t>200.20.20.300-4580.04</t>
  </si>
  <si>
    <t>200.20.20.300-4580.06</t>
  </si>
  <si>
    <t>200.20.20.300-4580.07</t>
  </si>
  <si>
    <t>200.20.20.300-4580.08</t>
  </si>
  <si>
    <t>200.20.20.300-4580.11</t>
  </si>
  <si>
    <t>200.20.20.300-4580.12</t>
  </si>
  <si>
    <t>200.20.20.300-4580.13</t>
  </si>
  <si>
    <t>200.20.20.300-4580.14</t>
  </si>
  <si>
    <t>200.20.20.300-4580.15</t>
  </si>
  <si>
    <t>200.20.20.300-4580.16</t>
  </si>
  <si>
    <t>200.20.20.300-4580.17</t>
  </si>
  <si>
    <t>200.20.20.300-4580.18</t>
  </si>
  <si>
    <t>200.20.20.300-4580.20</t>
  </si>
  <si>
    <t>200.20.20.300-4580.23</t>
  </si>
  <si>
    <t>200.20.20.300-4580.24</t>
  </si>
  <si>
    <t>200.20.20.300-4580.25</t>
  </si>
  <si>
    <t>200.20.20.300-4580.26</t>
  </si>
  <si>
    <t>200.20.20.300-4580.29</t>
  </si>
  <si>
    <t>200.20.20.300-4580.30</t>
  </si>
  <si>
    <t>200.20.20.300-4581.01</t>
  </si>
  <si>
    <t>200.20.20.300-4581.03</t>
  </si>
  <si>
    <t>200.20.20.300-4581.09</t>
  </si>
  <si>
    <t>200.20.20.300-4581.10</t>
  </si>
  <si>
    <t>200.20.20.300-4581.11</t>
  </si>
  <si>
    <t>200.20.20.300-4581.12</t>
  </si>
  <si>
    <t>200.20.20.300-4581.14</t>
  </si>
  <si>
    <t>200.20.20.300-4581.15</t>
  </si>
  <si>
    <t>200.20.20.300-4581.16</t>
  </si>
  <si>
    <t>200.20.20.300-4582.01</t>
  </si>
  <si>
    <t>200.20.20.300-4582.02</t>
  </si>
  <si>
    <t>200.20.20.300-4582.03</t>
  </si>
  <si>
    <t>200.20.20.300-4582.04</t>
  </si>
  <si>
    <t>200.20.20.300-4582.06</t>
  </si>
  <si>
    <t>200.20.20.300-4582.07</t>
  </si>
  <si>
    <t>200.20.20.300-4582.08</t>
  </si>
  <si>
    <t>200.20.20.300-4583.02</t>
  </si>
  <si>
    <t>200.20.20.300-4583.03</t>
  </si>
  <si>
    <t>200.20.20.300-4583.04</t>
  </si>
  <si>
    <t>200.20.20.300-4583.05</t>
  </si>
  <si>
    <t>200.20.20.300-4583.06</t>
  </si>
  <si>
    <t>200.20.20.300-4584.01</t>
  </si>
  <si>
    <t>200.20.20.300-4584.05</t>
  </si>
  <si>
    <t>200.20.20.300-4584.08</t>
  </si>
  <si>
    <t>200.20.20.300-4584.10</t>
  </si>
  <si>
    <t>200.20.20.300-4584.12</t>
  </si>
  <si>
    <t>200.20.20.300-4584.13</t>
  </si>
  <si>
    <t>200.20.20.300-4850.07</t>
  </si>
  <si>
    <t>200.20.20.300-4900.01</t>
  </si>
  <si>
    <t>200.20.30.360-4583.01</t>
  </si>
  <si>
    <t>200.20.30.360-4583.08</t>
  </si>
  <si>
    <t>Charges for Services-Recreation/Youth Coed Flag Football</t>
  </si>
  <si>
    <t>Charges for Services-Recreation/Youth Coed Basketball</t>
  </si>
  <si>
    <t>Charges for Services-Recreation/Youth Coed Baseball/Softball</t>
  </si>
  <si>
    <t>Charges for Services-Recreation/Youth Coed Basketball Camp</t>
  </si>
  <si>
    <t>Charges for Services-Recreation/Youth Coed Soccer &amp; Kickball</t>
  </si>
  <si>
    <t>Charges for Services-Recreation/Youth Coed Volleyball Camp</t>
  </si>
  <si>
    <t>Charges for Services-Recreation/Youth Pilot Expansion Programs</t>
  </si>
  <si>
    <t>Charges for Services-Recreation/Youth Arts &amp; Crafts</t>
  </si>
  <si>
    <t>Charges for Services-Recreation/Youth Gymnastics</t>
  </si>
  <si>
    <t>Charges for Services-Recreation/Youth Martial Arts</t>
  </si>
  <si>
    <t>Charges for Services-Recreation/Youth Cheerleading</t>
  </si>
  <si>
    <t>Charges for Services-Recreation/Youth Tennis</t>
  </si>
  <si>
    <t>Charges for Services-Recreation/Youth Dance</t>
  </si>
  <si>
    <t>Charges for Services-Recreation/Youth Baton</t>
  </si>
  <si>
    <t>Charges for Services-Recreation/Youth Performing Arts</t>
  </si>
  <si>
    <t>Charges for Services-Recreation/Youth Cooking</t>
  </si>
  <si>
    <t>Charges for Services-Recreation/Youth Music</t>
  </si>
  <si>
    <t>Charges for Services-Recreation/Youth Recreation Leadership</t>
  </si>
  <si>
    <t>Charges for Services-Recreation/Youth Health &amp; Safety</t>
  </si>
  <si>
    <t>Charges for Services-Recreation/Youth Golf</t>
  </si>
  <si>
    <t>Charges for Services-Recreation/Youth Exercise &amp; Fitness</t>
  </si>
  <si>
    <t>Charges for Services-Recreation/Adult Men's Basketball</t>
  </si>
  <si>
    <t>Charges for Services-Recreation/Adult Softball Tournament</t>
  </si>
  <si>
    <t>Charges for Services-Recreation/Adult Golf</t>
  </si>
  <si>
    <t>Charges for Services-Recreation/Adult Dog Obedience</t>
  </si>
  <si>
    <t>Charges for Services-Recreation/Adult Tennis</t>
  </si>
  <si>
    <t>Charges for Services-Recreation/Adult Exercise &amp; Fitness</t>
  </si>
  <si>
    <t>Charges for Services-Recreation/Adult Dance</t>
  </si>
  <si>
    <t>Charges for Services-Recreation/Adult Health &amp; Safety</t>
  </si>
  <si>
    <t>Charges for Services-Recreation/Adult Pilot Expansion Programs</t>
  </si>
  <si>
    <t>Charges for Services-Recreation/Aquatics Pool Admission</t>
  </si>
  <si>
    <t>Charges for Services-Recreation/Aquatics Swim Passes</t>
  </si>
  <si>
    <t>Charges for Services-Recreation/Aquatics Pool Rental</t>
  </si>
  <si>
    <t>Charges for Services-Recreation/Aquatics Swim Lessons</t>
  </si>
  <si>
    <t>Charges for Services-Recreation/Aquatics Swim Team</t>
  </si>
  <si>
    <t>Charges for Services-Recreation/Aquatics Scuba</t>
  </si>
  <si>
    <t>Charges for Services-Recreation/Aquatics Health &amp; Safety</t>
  </si>
  <si>
    <t>Charges for Services-Recreation/Misc Programs Youth Day Camp</t>
  </si>
  <si>
    <t>Charges for Services-Recreation/Misc Programs Preschool Play Program</t>
  </si>
  <si>
    <t>Charges for Services-Recreation/Misc Programs After School Program</t>
  </si>
  <si>
    <t>Charges for Services-Recreation/Misc Programs Youth Themed Parties</t>
  </si>
  <si>
    <t>Charges for Services-Recreation/Misc Programs Open Gym</t>
  </si>
  <si>
    <t>Charges for Services-Recreation/General Revenue Concessions</t>
  </si>
  <si>
    <t>Charges for Services-Recreation/General Revenue Miscellaneous Revenue</t>
  </si>
  <si>
    <t>Charges for Services-Recreation/General Revenue Facility Rental-Ballfield</t>
  </si>
  <si>
    <t>Charges for Services-Recreation/General Revenue Scholarship Donations</t>
  </si>
  <si>
    <t>Charges for Services-Recreation/General Revenue MPRD Donations</t>
  </si>
  <si>
    <t>Charges for Services-Recreation/General Revenue Advertising</t>
  </si>
  <si>
    <t>Other Revenue Misc Reimbursement</t>
  </si>
  <si>
    <t>Other Financing Sources Op Transfer In-General Fund</t>
  </si>
  <si>
    <t>Charges for Services-Recreation/Misc Programs Community Events</t>
  </si>
  <si>
    <t>Charges for Services-Recreation/Misc Programs 4th of July Contributions</t>
  </si>
  <si>
    <t>Charges for Services-Recreation/General Revenue Facility Rental-Community Center</t>
  </si>
  <si>
    <t>200.20.30.360-4584.09</t>
  </si>
  <si>
    <t>200.20.20.300-5000.01</t>
  </si>
  <si>
    <t>200.20.20.300-5100.09</t>
  </si>
  <si>
    <t>200.20.20.300-4584.06</t>
  </si>
  <si>
    <t>Charges for Services-Recreation/General Revenue Agency Revenue</t>
  </si>
  <si>
    <t>200.20.20.001-5000.99</t>
  </si>
  <si>
    <t>200.20.20.300-4580.19</t>
  </si>
  <si>
    <t>200.20.20.300-5000.03</t>
  </si>
  <si>
    <t>Salaries out of Class</t>
  </si>
  <si>
    <t>200.20.20.300-4580.27</t>
  </si>
  <si>
    <t>200.20.20.001-5000.06</t>
  </si>
  <si>
    <t>200.20.20.300-6632.08</t>
  </si>
  <si>
    <t>Recreational Programs - Aquatics Pilot Expansion Program</t>
  </si>
  <si>
    <t>200.20.20.300-6633.07</t>
  </si>
  <si>
    <t>Recreational Programs - General Admission Adult Sports</t>
  </si>
  <si>
    <t>Adopted Vs Actual</t>
  </si>
  <si>
    <t>Provisional  Budget</t>
  </si>
  <si>
    <t>Total Budget Request</t>
  </si>
  <si>
    <t>Provisional Budget</t>
  </si>
  <si>
    <t>(this has been moved to 100.00.00.900-6633.01)</t>
  </si>
  <si>
    <t>Increase to cover additional sanitation supplies &amp; equipment for aquatics training &amp; programs for summer of 2021.</t>
  </si>
  <si>
    <t>Expecting an increase in # of participants in lifeguard certification class due to significant decrease in returning staff.</t>
  </si>
  <si>
    <t>200.20.20.300-4580.05</t>
  </si>
  <si>
    <t>200.20.20.300-4580.09</t>
  </si>
  <si>
    <t>200.20.20.300-4580.10</t>
  </si>
  <si>
    <t>200.20.20.300-4580.21</t>
  </si>
  <si>
    <t>200.20.20.300-4580.22</t>
  </si>
  <si>
    <t>200.20.20.300-4580.28</t>
  </si>
  <si>
    <t>200.20.20.300-4581.02</t>
  </si>
  <si>
    <t>200.20.20.300-4581.04</t>
  </si>
  <si>
    <t>200.20.20.300-4581.05</t>
  </si>
  <si>
    <t>200.20.20.300-4581.06</t>
  </si>
  <si>
    <t>200.20.20.300-4581.07</t>
  </si>
  <si>
    <t>200.20.20.300-4581.08</t>
  </si>
  <si>
    <t>200.20.20.300-4581.13</t>
  </si>
  <si>
    <t>200.20.20.300-4582.05</t>
  </si>
  <si>
    <t>200.20.20.300-4582.09</t>
  </si>
  <si>
    <t>200.20.20.300-4582.10</t>
  </si>
  <si>
    <t>200.20.20.300-4583.07</t>
  </si>
  <si>
    <t>200.20.20.300-4584.02</t>
  </si>
  <si>
    <t>200.20.20.300-4584.03</t>
  </si>
  <si>
    <t>200.20.20.300-4584.04</t>
  </si>
  <si>
    <t>200.20.20.300-4584.07</t>
  </si>
  <si>
    <t>200.20.20.300-4584.11</t>
  </si>
  <si>
    <t>200.20.20.300-4700.01</t>
  </si>
  <si>
    <t>200.20.20.300-4700.21</t>
  </si>
  <si>
    <t>200.00.00.900-4900.01</t>
  </si>
  <si>
    <t>200.20.20.300-4900.25</t>
  </si>
  <si>
    <t>200.20.20.300-4900.88</t>
  </si>
  <si>
    <t>Charges for Services-Recreation/Youth Girls Softball</t>
  </si>
  <si>
    <t>Charges for Services-Recreation/Youth Tournaments</t>
  </si>
  <si>
    <t>Charges for Services-Recreation/Youth Acorn League</t>
  </si>
  <si>
    <t>Charges for Services-Recreation/Youth Academic Programs</t>
  </si>
  <si>
    <t>Charges for Services-Recreation/Youth Judo</t>
  </si>
  <si>
    <t>Charges for Services-Recreation/Youth Karate</t>
  </si>
  <si>
    <t>Charges for Services-Recreation/Youth Sports Program</t>
  </si>
  <si>
    <t>Charges for Services-Recreation/Adult Coed Soccer</t>
  </si>
  <si>
    <t>Charges for Services-Recreation/Adult Men's Softball</t>
  </si>
  <si>
    <t>Charges for Services-Recreation/Adult Women's Softball</t>
  </si>
  <si>
    <t>Charges for Services-Recreation/Adult Coed Softball</t>
  </si>
  <si>
    <t>Charges for Services-Recreation/Adult Arts &amp; Crafts</t>
  </si>
  <si>
    <t>Charges for Services-Recreation/Adult Western Dance</t>
  </si>
  <si>
    <t>Charges for Services-Recreation/Aquatics Swim Exercise</t>
  </si>
  <si>
    <t>Charges for Services-Recreation/Aquatics Pilot Expansion Programs</t>
  </si>
  <si>
    <t>Charges for Services-Recreation/Aquatics Advanced Lifesaving</t>
  </si>
  <si>
    <t>Charges for Services-Recreation/Misc Programs Yac Contribution</t>
  </si>
  <si>
    <t>Charges for Services-Recreation/Misc Programs Leadership</t>
  </si>
  <si>
    <t>Charges for Services-Recreation/General Revenue Admissions-Adult Sports</t>
  </si>
  <si>
    <t>Charges for Services-Recreation/General Revenue Misc Supplies Fees</t>
  </si>
  <si>
    <t>Charges for Services-Recreation/General Revenue Equipment Rental</t>
  </si>
  <si>
    <t>Charges for Services-Recreation/General Revenue Recreation Insurance</t>
  </si>
  <si>
    <t>Charges for Services-Recreation/General Revenue Partnerships</t>
  </si>
  <si>
    <t>Investment Earnings Interest on Investments</t>
  </si>
  <si>
    <t>Investment Earnings Unallocated Investment Expense</t>
  </si>
  <si>
    <t>Other Financing Sources Op Transfer In-Dev Mitigation</t>
  </si>
  <si>
    <t>Other Financing Sources Op Transfer In-Payroll Tax Ben</t>
  </si>
  <si>
    <t>200.20.20.300-4583.10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</si>
</sst>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7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3" fontId="11" fillId="0" borderId="0" xfId="0" applyNumberFormat="1" applyFont="1"/>
    <xf numFmtId="1" fontId="9" fillId="0" borderId="0" xfId="0" applyNumberFormat="1" applyFont="1" applyAlignment="1">
      <alignment horizontal="center"/>
    </xf>
    <xf numFmtId="1" fontId="9" fillId="0" borderId="0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quotePrefix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37" fontId="9" fillId="0" borderId="0" xfId="0" applyNumberFormat="1" applyFont="1" applyAlignment="1">
      <alignment horizontal="center"/>
    </xf>
    <xf numFmtId="37" fontId="9" fillId="0" borderId="0" xfId="0" quotePrefix="1" applyNumberFormat="1" applyFont="1" applyAlignment="1">
      <alignment horizontal="center"/>
    </xf>
    <xf numFmtId="37" fontId="11" fillId="0" borderId="0" xfId="0" applyNumberFormat="1" applyFont="1"/>
    <xf numFmtId="37" fontId="11" fillId="6" borderId="5" xfId="0" applyNumberFormat="1" applyFont="1" applyFill="1" applyBorder="1"/>
    <xf numFmtId="37" fontId="9" fillId="5" borderId="5" xfId="0" applyNumberFormat="1" applyFont="1" applyFill="1" applyBorder="1" applyAlignment="1">
      <alignment horizontal="center"/>
    </xf>
    <xf numFmtId="37" fontId="11" fillId="0" borderId="0" xfId="0" applyNumberFormat="1" applyFont="1" applyAlignment="1">
      <alignment horizontal="center"/>
    </xf>
    <xf numFmtId="37" fontId="9" fillId="3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7" fontId="12" fillId="0" borderId="0" xfId="0" applyNumberFormat="1" applyFont="1"/>
    <xf numFmtId="37" fontId="9" fillId="7" borderId="5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2-30T135353.497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2-30T141027.289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">
          <cell r="A4" t="str">
            <v>100.00.00.900-5100.13</v>
          </cell>
        </row>
        <row r="2709">
          <cell r="A2709" t="str">
            <v>200.00.00.900-7000.12</v>
          </cell>
          <cell r="B2709" t="str">
            <v>200</v>
          </cell>
          <cell r="C2709" t="str">
            <v>00</v>
          </cell>
          <cell r="D2709" t="str">
            <v>00</v>
          </cell>
          <cell r="E2709" t="str">
            <v>900</v>
          </cell>
          <cell r="F2709" t="str">
            <v>7000.12</v>
          </cell>
          <cell r="G2709" t="str">
            <v>Capital Outlay Furniture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 t="str">
            <v>200.00.00.900-7000.99</v>
          </cell>
          <cell r="B2710" t="str">
            <v>200</v>
          </cell>
          <cell r="C2710" t="str">
            <v>00</v>
          </cell>
          <cell r="D2710" t="str">
            <v>00</v>
          </cell>
          <cell r="E2710" t="str">
            <v>900</v>
          </cell>
          <cell r="F2710" t="str">
            <v>7000.99</v>
          </cell>
          <cell r="G2710" t="str">
            <v>Capital Outlay General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 t="str">
            <v>200.00.00.900-9887.01</v>
          </cell>
          <cell r="B2711" t="str">
            <v>200</v>
          </cell>
          <cell r="C2711" t="str">
            <v>00</v>
          </cell>
          <cell r="D2711" t="str">
            <v>00</v>
          </cell>
          <cell r="E2711" t="str">
            <v>900</v>
          </cell>
          <cell r="F2711" t="str">
            <v>9887.01</v>
          </cell>
          <cell r="G2711" t="str">
            <v>Bad Debt Expense Service Fees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 t="str">
            <v>200.03.00.000-5000.01</v>
          </cell>
          <cell r="B2712" t="str">
            <v>200</v>
          </cell>
          <cell r="C2712" t="str">
            <v>03</v>
          </cell>
          <cell r="D2712" t="str">
            <v>00</v>
          </cell>
          <cell r="E2712" t="str">
            <v>000</v>
          </cell>
          <cell r="F2712" t="str">
            <v>5000.01</v>
          </cell>
          <cell r="G2712" t="str">
            <v>Salaries Regular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 t="str">
            <v>200.03.00.000-5000.02</v>
          </cell>
          <cell r="B2713" t="str">
            <v>200</v>
          </cell>
          <cell r="C2713" t="str">
            <v>03</v>
          </cell>
          <cell r="D2713" t="str">
            <v>00</v>
          </cell>
          <cell r="E2713" t="str">
            <v>000</v>
          </cell>
          <cell r="F2713" t="str">
            <v>5000.02</v>
          </cell>
          <cell r="G2713" t="str">
            <v>Salaries Part Time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 t="str">
            <v>200.03.00.000-5000.03</v>
          </cell>
          <cell r="B2714" t="str">
            <v>200</v>
          </cell>
          <cell r="C2714" t="str">
            <v>03</v>
          </cell>
          <cell r="D2714" t="str">
            <v>00</v>
          </cell>
          <cell r="E2714" t="str">
            <v>000</v>
          </cell>
          <cell r="F2714" t="str">
            <v>5000.03</v>
          </cell>
          <cell r="G2714" t="str">
            <v>Salaries Overtime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 t="str">
            <v>200.03.00.000-5000.04</v>
          </cell>
          <cell r="B2715" t="str">
            <v>200</v>
          </cell>
          <cell r="C2715" t="str">
            <v>03</v>
          </cell>
          <cell r="D2715" t="str">
            <v>00</v>
          </cell>
          <cell r="E2715" t="str">
            <v>000</v>
          </cell>
          <cell r="F2715" t="str">
            <v>5000.04</v>
          </cell>
          <cell r="G2715" t="str">
            <v>Salaries Holiday Pay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 t="str">
            <v>200.03.00.000-5000.05</v>
          </cell>
          <cell r="B2716" t="str">
            <v>200</v>
          </cell>
          <cell r="C2716" t="str">
            <v>03</v>
          </cell>
          <cell r="D2716" t="str">
            <v>00</v>
          </cell>
          <cell r="E2716" t="str">
            <v>000</v>
          </cell>
          <cell r="F2716" t="str">
            <v>5000.05</v>
          </cell>
          <cell r="G2716" t="str">
            <v>Salaries Duty Pay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 t="str">
            <v>200.03.00.000-5000.06</v>
          </cell>
          <cell r="B2717" t="str">
            <v>200</v>
          </cell>
          <cell r="C2717" t="str">
            <v>03</v>
          </cell>
          <cell r="D2717" t="str">
            <v>00</v>
          </cell>
          <cell r="E2717" t="str">
            <v>000</v>
          </cell>
          <cell r="F2717" t="str">
            <v>5000.06</v>
          </cell>
          <cell r="G2717" t="str">
            <v>Salaries Out of Class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 t="str">
            <v>200.03.00.000-5000.07</v>
          </cell>
          <cell r="B2718" t="str">
            <v>200</v>
          </cell>
          <cell r="C2718" t="str">
            <v>03</v>
          </cell>
          <cell r="D2718" t="str">
            <v>00</v>
          </cell>
          <cell r="E2718" t="str">
            <v>000</v>
          </cell>
          <cell r="F2718" t="str">
            <v>5000.07</v>
          </cell>
          <cell r="G2718" t="str">
            <v>Salaries Admin Leave Pay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 t="str">
            <v>200.03.00.000-5000.08</v>
          </cell>
          <cell r="B2719" t="str">
            <v>200</v>
          </cell>
          <cell r="C2719" t="str">
            <v>03</v>
          </cell>
          <cell r="D2719" t="str">
            <v>00</v>
          </cell>
          <cell r="E2719" t="str">
            <v>000</v>
          </cell>
          <cell r="F2719" t="str">
            <v>5000.08</v>
          </cell>
          <cell r="G2719" t="str">
            <v>Salaries Longevity Pay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 t="str">
            <v>200.03.00.000-5000.09</v>
          </cell>
          <cell r="B2720" t="str">
            <v>200</v>
          </cell>
          <cell r="C2720" t="str">
            <v>03</v>
          </cell>
          <cell r="D2720" t="str">
            <v>00</v>
          </cell>
          <cell r="E2720" t="str">
            <v>000</v>
          </cell>
          <cell r="F2720" t="str">
            <v>5000.09</v>
          </cell>
          <cell r="G2720" t="str">
            <v>Salaries Mutual Aid Overtime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 t="str">
            <v>200.03.00.000-5000.10</v>
          </cell>
          <cell r="B2721" t="str">
            <v>200</v>
          </cell>
          <cell r="C2721" t="str">
            <v>03</v>
          </cell>
          <cell r="D2721" t="str">
            <v>00</v>
          </cell>
          <cell r="E2721" t="str">
            <v>000</v>
          </cell>
          <cell r="F2721" t="str">
            <v>5000.10</v>
          </cell>
          <cell r="G2721" t="str">
            <v>Salaries Furloughs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 t="str">
            <v>200.03.00.000-5000.11</v>
          </cell>
          <cell r="B2722" t="str">
            <v>200</v>
          </cell>
          <cell r="C2722" t="str">
            <v>03</v>
          </cell>
          <cell r="D2722" t="str">
            <v>00</v>
          </cell>
          <cell r="E2722" t="str">
            <v>000</v>
          </cell>
          <cell r="F2722" t="str">
            <v>5000.11</v>
          </cell>
          <cell r="G2722" t="str">
            <v>Salaries Worker's Comp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 t="str">
            <v>200.03.00.000-5000.12</v>
          </cell>
          <cell r="B2723" t="str">
            <v>200</v>
          </cell>
          <cell r="C2723" t="str">
            <v>03</v>
          </cell>
          <cell r="D2723" t="str">
            <v>00</v>
          </cell>
          <cell r="E2723" t="str">
            <v>000</v>
          </cell>
          <cell r="F2723" t="str">
            <v>5000.12</v>
          </cell>
          <cell r="G2723" t="str">
            <v>Salaries Compensated Absences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 t="str">
            <v>200.03.00.000-5100.01</v>
          </cell>
          <cell r="B2724" t="str">
            <v>200</v>
          </cell>
          <cell r="C2724" t="str">
            <v>03</v>
          </cell>
          <cell r="D2724" t="str">
            <v>00</v>
          </cell>
          <cell r="E2724" t="str">
            <v>000</v>
          </cell>
          <cell r="F2724" t="str">
            <v>5100.01</v>
          </cell>
          <cell r="G2724" t="str">
            <v>Benefits Retirement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 t="str">
            <v>200.03.00.000-5100.02</v>
          </cell>
          <cell r="B2725" t="str">
            <v>200</v>
          </cell>
          <cell r="C2725" t="str">
            <v>03</v>
          </cell>
          <cell r="D2725" t="str">
            <v>00</v>
          </cell>
          <cell r="E2725" t="str">
            <v>000</v>
          </cell>
          <cell r="F2725" t="str">
            <v>5100.02</v>
          </cell>
          <cell r="G2725" t="str">
            <v>Benefits Health Insurance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 t="str">
            <v>200.03.00.000-5100.03</v>
          </cell>
          <cell r="B2726" t="str">
            <v>200</v>
          </cell>
          <cell r="C2726" t="str">
            <v>03</v>
          </cell>
          <cell r="D2726" t="str">
            <v>00</v>
          </cell>
          <cell r="E2726" t="str">
            <v>000</v>
          </cell>
          <cell r="F2726" t="str">
            <v>5100.03</v>
          </cell>
          <cell r="G2726" t="str">
            <v>Benefits Dental Insurance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 t="str">
            <v>200.03.00.000-5100.04</v>
          </cell>
          <cell r="B2727" t="str">
            <v>200</v>
          </cell>
          <cell r="C2727" t="str">
            <v>03</v>
          </cell>
          <cell r="D2727" t="str">
            <v>00</v>
          </cell>
          <cell r="E2727" t="str">
            <v>000</v>
          </cell>
          <cell r="F2727" t="str">
            <v>5100.04</v>
          </cell>
          <cell r="G2727" t="str">
            <v>Benefits Vision Insurance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 t="str">
            <v>200.03.00.000-5100.05</v>
          </cell>
          <cell r="B2728" t="str">
            <v>200</v>
          </cell>
          <cell r="C2728" t="str">
            <v>03</v>
          </cell>
          <cell r="D2728" t="str">
            <v>00</v>
          </cell>
          <cell r="E2728" t="str">
            <v>000</v>
          </cell>
          <cell r="F2728" t="str">
            <v>5100.05</v>
          </cell>
          <cell r="G2728" t="str">
            <v>Benefits Life Insurance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 t="str">
            <v>200.03.00.000-5100.06</v>
          </cell>
          <cell r="B2729" t="str">
            <v>200</v>
          </cell>
          <cell r="C2729" t="str">
            <v>03</v>
          </cell>
          <cell r="D2729" t="str">
            <v>00</v>
          </cell>
          <cell r="E2729" t="str">
            <v>000</v>
          </cell>
          <cell r="F2729" t="str">
            <v>5100.06</v>
          </cell>
          <cell r="G2729" t="str">
            <v>Benefits Worker's Comp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 t="str">
            <v>200.03.00.000-5100.07</v>
          </cell>
          <cell r="B2730" t="str">
            <v>200</v>
          </cell>
          <cell r="C2730" t="str">
            <v>03</v>
          </cell>
          <cell r="D2730" t="str">
            <v>00</v>
          </cell>
          <cell r="E2730" t="str">
            <v>000</v>
          </cell>
          <cell r="F2730" t="str">
            <v>5100.07</v>
          </cell>
          <cell r="G2730" t="str">
            <v>Benefits Long Term Disability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 t="str">
            <v>200.03.00.000-5100.08</v>
          </cell>
          <cell r="B2731" t="str">
            <v>200</v>
          </cell>
          <cell r="C2731" t="str">
            <v>03</v>
          </cell>
          <cell r="D2731" t="str">
            <v>00</v>
          </cell>
          <cell r="E2731" t="str">
            <v>000</v>
          </cell>
          <cell r="F2731" t="str">
            <v>5100.08</v>
          </cell>
          <cell r="G2731" t="str">
            <v>Benefits Deferred Compensation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 t="str">
            <v>200.03.00.000-5100.09</v>
          </cell>
          <cell r="B2732" t="str">
            <v>200</v>
          </cell>
          <cell r="C2732" t="str">
            <v>03</v>
          </cell>
          <cell r="D2732" t="str">
            <v>00</v>
          </cell>
          <cell r="E2732" t="str">
            <v>000</v>
          </cell>
          <cell r="F2732" t="str">
            <v>5100.09</v>
          </cell>
          <cell r="G2732" t="str">
            <v>Benefits Unemployment Insurance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 t="str">
            <v>200.03.00.000-5100.10</v>
          </cell>
          <cell r="B2733" t="str">
            <v>200</v>
          </cell>
          <cell r="C2733" t="str">
            <v>03</v>
          </cell>
          <cell r="D2733" t="str">
            <v>00</v>
          </cell>
          <cell r="E2733" t="str">
            <v>000</v>
          </cell>
          <cell r="F2733" t="str">
            <v>5100.10</v>
          </cell>
          <cell r="G2733" t="str">
            <v>Benefits Uniform Allowance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 t="str">
            <v>200.03.00.000-5100.11</v>
          </cell>
          <cell r="B2734" t="str">
            <v>200</v>
          </cell>
          <cell r="C2734" t="str">
            <v>03</v>
          </cell>
          <cell r="D2734" t="str">
            <v>00</v>
          </cell>
          <cell r="E2734" t="str">
            <v>000</v>
          </cell>
          <cell r="F2734" t="str">
            <v>5100.11</v>
          </cell>
          <cell r="G2734" t="str">
            <v>Benefits Medicare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 t="str">
            <v>200.03.00.000-5100.12</v>
          </cell>
          <cell r="B2735" t="str">
            <v>200</v>
          </cell>
          <cell r="C2735" t="str">
            <v>03</v>
          </cell>
          <cell r="D2735" t="str">
            <v>00</v>
          </cell>
          <cell r="E2735" t="str">
            <v>000</v>
          </cell>
          <cell r="F2735" t="str">
            <v>5100.12</v>
          </cell>
          <cell r="G2735" t="str">
            <v>Benefits Annual Physical Exam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 t="str">
            <v>200.03.00.000-5100.13</v>
          </cell>
          <cell r="B2736" t="str">
            <v>200</v>
          </cell>
          <cell r="C2736" t="str">
            <v>03</v>
          </cell>
          <cell r="D2736" t="str">
            <v>00</v>
          </cell>
          <cell r="E2736" t="str">
            <v>000</v>
          </cell>
          <cell r="F2736" t="str">
            <v>5100.13</v>
          </cell>
          <cell r="G2736" t="str">
            <v>Benefits Employee Assistance Program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 t="str">
            <v>200.03.00.000-5100.14</v>
          </cell>
          <cell r="B2737" t="str">
            <v>200</v>
          </cell>
          <cell r="C2737" t="str">
            <v>03</v>
          </cell>
          <cell r="D2737" t="str">
            <v>00</v>
          </cell>
          <cell r="E2737" t="str">
            <v>000</v>
          </cell>
          <cell r="F2737" t="str">
            <v>5100.14</v>
          </cell>
          <cell r="G2737" t="str">
            <v>Benefits PPE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 t="str">
            <v>200.03.00.000-5100.15</v>
          </cell>
          <cell r="B2738" t="str">
            <v>200</v>
          </cell>
          <cell r="C2738" t="str">
            <v>03</v>
          </cell>
          <cell r="D2738" t="str">
            <v>00</v>
          </cell>
          <cell r="E2738" t="str">
            <v>000</v>
          </cell>
          <cell r="F2738" t="str">
            <v>5100.15</v>
          </cell>
          <cell r="G2738" t="str">
            <v>Benefits Cell Phone Allowance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 t="str">
            <v>200.03.00.000-5100.16</v>
          </cell>
          <cell r="B2739" t="str">
            <v>200</v>
          </cell>
          <cell r="C2739" t="str">
            <v>03</v>
          </cell>
          <cell r="D2739" t="str">
            <v>00</v>
          </cell>
          <cell r="E2739" t="str">
            <v>000</v>
          </cell>
          <cell r="F2739" t="str">
            <v>5100.16</v>
          </cell>
          <cell r="G2739" t="str">
            <v>Benefits 1959 Survivor Retirement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 t="str">
            <v>200.05.00.150-5000.99</v>
          </cell>
          <cell r="B2740" t="str">
            <v>200</v>
          </cell>
          <cell r="C2740" t="str">
            <v>05</v>
          </cell>
          <cell r="D2740" t="str">
            <v>00</v>
          </cell>
          <cell r="E2740" t="str">
            <v>150</v>
          </cell>
          <cell r="F2740" t="str">
            <v>5000.99</v>
          </cell>
          <cell r="G2740" t="str">
            <v>Salaries New Personnel Requests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 t="str">
            <v>200.05.00.150-5100.00</v>
          </cell>
          <cell r="B2741" t="str">
            <v>200</v>
          </cell>
          <cell r="C2741" t="str">
            <v>05</v>
          </cell>
          <cell r="D2741" t="str">
            <v>00</v>
          </cell>
          <cell r="E2741" t="str">
            <v>150</v>
          </cell>
          <cell r="F2741" t="str">
            <v>5100.00</v>
          </cell>
          <cell r="G2741" t="str">
            <v>Benefits PERS Pool Liability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 t="str">
            <v>200.05.00.150-6000.01</v>
          </cell>
          <cell r="B2742" t="str">
            <v>200</v>
          </cell>
          <cell r="C2742" t="str">
            <v>05</v>
          </cell>
          <cell r="D2742" t="str">
            <v>00</v>
          </cell>
          <cell r="E2742" t="str">
            <v>150</v>
          </cell>
          <cell r="F2742" t="str">
            <v>6000.01</v>
          </cell>
          <cell r="G2742" t="str">
            <v>Professional Services General</v>
          </cell>
          <cell r="H2742">
            <v>15000</v>
          </cell>
          <cell r="I2742">
            <v>0</v>
          </cell>
          <cell r="J2742">
            <v>15000</v>
          </cell>
          <cell r="K2742">
            <v>0</v>
          </cell>
          <cell r="L2742">
            <v>0</v>
          </cell>
          <cell r="M2742">
            <v>0</v>
          </cell>
          <cell r="N2742">
            <v>15000</v>
          </cell>
        </row>
        <row r="2743">
          <cell r="A2743" t="str">
            <v>200.20.20.001-5000.01</v>
          </cell>
          <cell r="B2743" t="str">
            <v>200</v>
          </cell>
          <cell r="C2743" t="str">
            <v>20</v>
          </cell>
          <cell r="D2743" t="str">
            <v>20</v>
          </cell>
          <cell r="E2743" t="str">
            <v>001</v>
          </cell>
          <cell r="F2743" t="str">
            <v>5000.01</v>
          </cell>
          <cell r="G2743" t="str">
            <v>Salaries Regular</v>
          </cell>
          <cell r="H2743">
            <v>260000</v>
          </cell>
          <cell r="I2743">
            <v>0</v>
          </cell>
          <cell r="J2743">
            <v>260000</v>
          </cell>
          <cell r="K2743">
            <v>0</v>
          </cell>
          <cell r="L2743">
            <v>0</v>
          </cell>
          <cell r="M2743">
            <v>70470.100000000006</v>
          </cell>
          <cell r="N2743">
            <v>189529.9</v>
          </cell>
        </row>
        <row r="2744">
          <cell r="A2744" t="str">
            <v>200.20.20.001-5000.02</v>
          </cell>
          <cell r="B2744" t="str">
            <v>200</v>
          </cell>
          <cell r="C2744" t="str">
            <v>20</v>
          </cell>
          <cell r="D2744" t="str">
            <v>20</v>
          </cell>
          <cell r="E2744" t="str">
            <v>001</v>
          </cell>
          <cell r="F2744" t="str">
            <v>5000.02</v>
          </cell>
          <cell r="G2744" t="str">
            <v>Salaries Part Time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 t="str">
            <v>200.20.20.001-5000.03</v>
          </cell>
          <cell r="B2745" t="str">
            <v>200</v>
          </cell>
          <cell r="C2745" t="str">
            <v>20</v>
          </cell>
          <cell r="D2745" t="str">
            <v>20</v>
          </cell>
          <cell r="E2745" t="str">
            <v>001</v>
          </cell>
          <cell r="F2745" t="str">
            <v>5000.03</v>
          </cell>
          <cell r="G2745" t="str">
            <v>Salaries Overtime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1271.68</v>
          </cell>
          <cell r="N2745">
            <v>-1271.68</v>
          </cell>
        </row>
        <row r="2746">
          <cell r="A2746" t="str">
            <v>200.20.20.001-5000.06</v>
          </cell>
          <cell r="B2746" t="str">
            <v>200</v>
          </cell>
          <cell r="C2746" t="str">
            <v>20</v>
          </cell>
          <cell r="D2746" t="str">
            <v>20</v>
          </cell>
          <cell r="E2746" t="str">
            <v>001</v>
          </cell>
          <cell r="F2746" t="str">
            <v>5000.06</v>
          </cell>
          <cell r="G2746" t="str">
            <v>Salaries Out of Class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 t="str">
            <v>200.20.20.001-5000.07</v>
          </cell>
          <cell r="B2747" t="str">
            <v>200</v>
          </cell>
          <cell r="C2747" t="str">
            <v>20</v>
          </cell>
          <cell r="D2747" t="str">
            <v>20</v>
          </cell>
          <cell r="E2747" t="str">
            <v>001</v>
          </cell>
          <cell r="F2747" t="str">
            <v>5000.07</v>
          </cell>
          <cell r="G2747" t="str">
            <v>Salaries Admin Leave Pay</v>
          </cell>
          <cell r="H2747">
            <v>2117</v>
          </cell>
          <cell r="I2747">
            <v>0</v>
          </cell>
          <cell r="J2747">
            <v>2117</v>
          </cell>
          <cell r="K2747">
            <v>0</v>
          </cell>
          <cell r="L2747">
            <v>0</v>
          </cell>
          <cell r="M2747">
            <v>1837.98</v>
          </cell>
          <cell r="N2747">
            <v>279.02</v>
          </cell>
        </row>
        <row r="2748">
          <cell r="A2748" t="str">
            <v>200.20.20.001-5000.08</v>
          </cell>
          <cell r="B2748" t="str">
            <v>200</v>
          </cell>
          <cell r="C2748" t="str">
            <v>20</v>
          </cell>
          <cell r="D2748" t="str">
            <v>20</v>
          </cell>
          <cell r="E2748" t="str">
            <v>001</v>
          </cell>
          <cell r="F2748" t="str">
            <v>5000.08</v>
          </cell>
          <cell r="G2748" t="str">
            <v>Salaries Longevity Pay</v>
          </cell>
          <cell r="H2748">
            <v>1849</v>
          </cell>
          <cell r="I2748">
            <v>0</v>
          </cell>
          <cell r="J2748">
            <v>1849</v>
          </cell>
          <cell r="K2748">
            <v>0</v>
          </cell>
          <cell r="L2748">
            <v>0</v>
          </cell>
          <cell r="M2748">
            <v>0</v>
          </cell>
          <cell r="N2748">
            <v>1849</v>
          </cell>
        </row>
        <row r="2749">
          <cell r="A2749" t="str">
            <v>200.20.20.001-5000.10</v>
          </cell>
          <cell r="B2749" t="str">
            <v>200</v>
          </cell>
          <cell r="C2749" t="str">
            <v>20</v>
          </cell>
          <cell r="D2749" t="str">
            <v>20</v>
          </cell>
          <cell r="E2749" t="str">
            <v>001</v>
          </cell>
          <cell r="F2749" t="str">
            <v>5000.10</v>
          </cell>
          <cell r="G2749" t="str">
            <v>Salaries Furloughs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 t="str">
            <v>200.20.20.001-5000.11</v>
          </cell>
          <cell r="B2750" t="str">
            <v>200</v>
          </cell>
          <cell r="C2750" t="str">
            <v>20</v>
          </cell>
          <cell r="D2750" t="str">
            <v>20</v>
          </cell>
          <cell r="E2750" t="str">
            <v>001</v>
          </cell>
          <cell r="F2750" t="str">
            <v>5000.11</v>
          </cell>
          <cell r="G2750" t="str">
            <v>Salaries Worker's Comp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 t="str">
            <v>200.20.20.001-5000.12</v>
          </cell>
          <cell r="B2751" t="str">
            <v>200</v>
          </cell>
          <cell r="C2751" t="str">
            <v>20</v>
          </cell>
          <cell r="D2751" t="str">
            <v>20</v>
          </cell>
          <cell r="E2751" t="str">
            <v>001</v>
          </cell>
          <cell r="F2751" t="str">
            <v>5000.12</v>
          </cell>
          <cell r="G2751" t="str">
            <v>Salaries Compensated Absences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 t="str">
            <v>200.20.20.001-5000.99</v>
          </cell>
          <cell r="B2752" t="str">
            <v>200</v>
          </cell>
          <cell r="C2752" t="str">
            <v>20</v>
          </cell>
          <cell r="D2752" t="str">
            <v>20</v>
          </cell>
          <cell r="E2752" t="str">
            <v>001</v>
          </cell>
          <cell r="F2752" t="str">
            <v>5000.99</v>
          </cell>
          <cell r="G2752" t="str">
            <v>Salaries New Personnel Requests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 t="str">
            <v>200.20.20.001-5100.00</v>
          </cell>
          <cell r="B2753" t="str">
            <v>200</v>
          </cell>
          <cell r="C2753" t="str">
            <v>20</v>
          </cell>
          <cell r="D2753" t="str">
            <v>20</v>
          </cell>
          <cell r="E2753" t="str">
            <v>001</v>
          </cell>
          <cell r="F2753" t="str">
            <v>5100.00</v>
          </cell>
          <cell r="G2753" t="str">
            <v>Benefits PERS Pool Liability</v>
          </cell>
          <cell r="H2753">
            <v>49535</v>
          </cell>
          <cell r="I2753">
            <v>0</v>
          </cell>
          <cell r="J2753">
            <v>49535</v>
          </cell>
          <cell r="K2753">
            <v>0</v>
          </cell>
          <cell r="L2753">
            <v>0</v>
          </cell>
          <cell r="M2753">
            <v>12609.9</v>
          </cell>
          <cell r="N2753">
            <v>36925.1</v>
          </cell>
        </row>
        <row r="2754">
          <cell r="A2754" t="str">
            <v>200.20.20.001-5100.01</v>
          </cell>
          <cell r="B2754" t="str">
            <v>200</v>
          </cell>
          <cell r="C2754" t="str">
            <v>20</v>
          </cell>
          <cell r="D2754" t="str">
            <v>20</v>
          </cell>
          <cell r="E2754" t="str">
            <v>001</v>
          </cell>
          <cell r="F2754" t="str">
            <v>5100.01</v>
          </cell>
          <cell r="G2754" t="str">
            <v>Benefits Retirement</v>
          </cell>
          <cell r="H2754">
            <v>19935</v>
          </cell>
          <cell r="I2754">
            <v>0</v>
          </cell>
          <cell r="J2754">
            <v>19935</v>
          </cell>
          <cell r="K2754">
            <v>0</v>
          </cell>
          <cell r="L2754">
            <v>0</v>
          </cell>
          <cell r="M2754">
            <v>4646.37</v>
          </cell>
          <cell r="N2754">
            <v>15288.63</v>
          </cell>
        </row>
        <row r="2755">
          <cell r="A2755" t="str">
            <v>200.20.20.001-5100.02</v>
          </cell>
          <cell r="B2755" t="str">
            <v>200</v>
          </cell>
          <cell r="C2755" t="str">
            <v>20</v>
          </cell>
          <cell r="D2755" t="str">
            <v>20</v>
          </cell>
          <cell r="E2755" t="str">
            <v>001</v>
          </cell>
          <cell r="F2755" t="str">
            <v>5100.02</v>
          </cell>
          <cell r="G2755" t="str">
            <v>Benefits Health Insurance</v>
          </cell>
          <cell r="H2755">
            <v>38465</v>
          </cell>
          <cell r="I2755">
            <v>0</v>
          </cell>
          <cell r="J2755">
            <v>38465</v>
          </cell>
          <cell r="K2755">
            <v>0</v>
          </cell>
          <cell r="L2755">
            <v>0</v>
          </cell>
          <cell r="M2755">
            <v>7882.14</v>
          </cell>
          <cell r="N2755">
            <v>30582.86</v>
          </cell>
        </row>
        <row r="2756">
          <cell r="A2756" t="str">
            <v>200.20.20.001-5100.03</v>
          </cell>
          <cell r="B2756" t="str">
            <v>200</v>
          </cell>
          <cell r="C2756" t="str">
            <v>20</v>
          </cell>
          <cell r="D2756" t="str">
            <v>20</v>
          </cell>
          <cell r="E2756" t="str">
            <v>001</v>
          </cell>
          <cell r="F2756" t="str">
            <v>5100.03</v>
          </cell>
          <cell r="G2756" t="str">
            <v>Benefits Dental Insurance</v>
          </cell>
          <cell r="H2756">
            <v>3970</v>
          </cell>
          <cell r="I2756">
            <v>0</v>
          </cell>
          <cell r="J2756">
            <v>3970</v>
          </cell>
          <cell r="K2756">
            <v>0</v>
          </cell>
          <cell r="L2756">
            <v>0</v>
          </cell>
          <cell r="M2756">
            <v>843.54</v>
          </cell>
          <cell r="N2756">
            <v>3126.46</v>
          </cell>
        </row>
        <row r="2757">
          <cell r="A2757" t="str">
            <v>200.20.20.001-5100.04</v>
          </cell>
          <cell r="B2757" t="str">
            <v>200</v>
          </cell>
          <cell r="C2757" t="str">
            <v>20</v>
          </cell>
          <cell r="D2757" t="str">
            <v>20</v>
          </cell>
          <cell r="E2757" t="str">
            <v>001</v>
          </cell>
          <cell r="F2757" t="str">
            <v>5100.04</v>
          </cell>
          <cell r="G2757" t="str">
            <v>Benefits Vision Insurance</v>
          </cell>
          <cell r="H2757">
            <v>615</v>
          </cell>
          <cell r="I2757">
            <v>0</v>
          </cell>
          <cell r="J2757">
            <v>615</v>
          </cell>
          <cell r="K2757">
            <v>0</v>
          </cell>
          <cell r="L2757">
            <v>0</v>
          </cell>
          <cell r="M2757">
            <v>143.28</v>
          </cell>
          <cell r="N2757">
            <v>471.72</v>
          </cell>
        </row>
        <row r="2758">
          <cell r="A2758" t="str">
            <v>200.20.20.001-5100.05</v>
          </cell>
          <cell r="B2758" t="str">
            <v>200</v>
          </cell>
          <cell r="C2758" t="str">
            <v>20</v>
          </cell>
          <cell r="D2758" t="str">
            <v>20</v>
          </cell>
          <cell r="E2758" t="str">
            <v>001</v>
          </cell>
          <cell r="F2758" t="str">
            <v>5100.05</v>
          </cell>
          <cell r="G2758" t="str">
            <v>Benefits Life Insurance</v>
          </cell>
          <cell r="H2758">
            <v>330</v>
          </cell>
          <cell r="I2758">
            <v>0</v>
          </cell>
          <cell r="J2758">
            <v>330</v>
          </cell>
          <cell r="K2758">
            <v>0</v>
          </cell>
          <cell r="L2758">
            <v>0</v>
          </cell>
          <cell r="M2758">
            <v>107.22</v>
          </cell>
          <cell r="N2758">
            <v>222.78</v>
          </cell>
        </row>
        <row r="2759">
          <cell r="A2759" t="str">
            <v>200.20.20.001-5100.06</v>
          </cell>
          <cell r="B2759" t="str">
            <v>200</v>
          </cell>
          <cell r="C2759" t="str">
            <v>20</v>
          </cell>
          <cell r="D2759" t="str">
            <v>20</v>
          </cell>
          <cell r="E2759" t="str">
            <v>001</v>
          </cell>
          <cell r="F2759" t="str">
            <v>5100.06</v>
          </cell>
          <cell r="G2759" t="str">
            <v>Benefits Worker's Comp</v>
          </cell>
          <cell r="H2759">
            <v>7960</v>
          </cell>
          <cell r="I2759">
            <v>0</v>
          </cell>
          <cell r="J2759">
            <v>7960</v>
          </cell>
          <cell r="K2759">
            <v>0</v>
          </cell>
          <cell r="L2759">
            <v>0</v>
          </cell>
          <cell r="M2759">
            <v>0</v>
          </cell>
          <cell r="N2759">
            <v>7960</v>
          </cell>
        </row>
        <row r="2760">
          <cell r="A2760" t="str">
            <v>200.20.20.001-5100.07</v>
          </cell>
          <cell r="B2760" t="str">
            <v>200</v>
          </cell>
          <cell r="C2760" t="str">
            <v>20</v>
          </cell>
          <cell r="D2760" t="str">
            <v>20</v>
          </cell>
          <cell r="E2760" t="str">
            <v>001</v>
          </cell>
          <cell r="F2760" t="str">
            <v>5100.07</v>
          </cell>
          <cell r="G2760" t="str">
            <v>Benefits Long Term Disability</v>
          </cell>
          <cell r="H2760">
            <v>1280</v>
          </cell>
          <cell r="I2760">
            <v>0</v>
          </cell>
          <cell r="J2760">
            <v>1280</v>
          </cell>
          <cell r="K2760">
            <v>0</v>
          </cell>
          <cell r="L2760">
            <v>0</v>
          </cell>
          <cell r="M2760">
            <v>304.69</v>
          </cell>
          <cell r="N2760">
            <v>975.31</v>
          </cell>
        </row>
        <row r="2761">
          <cell r="A2761" t="str">
            <v>200.20.20.001-5100.08</v>
          </cell>
          <cell r="B2761" t="str">
            <v>200</v>
          </cell>
          <cell r="C2761" t="str">
            <v>20</v>
          </cell>
          <cell r="D2761" t="str">
            <v>20</v>
          </cell>
          <cell r="E2761" t="str">
            <v>001</v>
          </cell>
          <cell r="F2761" t="str">
            <v>5100.08</v>
          </cell>
          <cell r="G2761" t="str">
            <v>Benefits Deferred Compensation</v>
          </cell>
          <cell r="H2761">
            <v>5735</v>
          </cell>
          <cell r="I2761">
            <v>0</v>
          </cell>
          <cell r="J2761">
            <v>5735</v>
          </cell>
          <cell r="K2761">
            <v>0</v>
          </cell>
          <cell r="L2761">
            <v>0</v>
          </cell>
          <cell r="M2761">
            <v>1125.1400000000001</v>
          </cell>
          <cell r="N2761">
            <v>4609.8599999999997</v>
          </cell>
        </row>
        <row r="2762">
          <cell r="A2762" t="str">
            <v>200.20.20.001-5100.09</v>
          </cell>
          <cell r="B2762" t="str">
            <v>200</v>
          </cell>
          <cell r="C2762" t="str">
            <v>20</v>
          </cell>
          <cell r="D2762" t="str">
            <v>20</v>
          </cell>
          <cell r="E2762" t="str">
            <v>001</v>
          </cell>
          <cell r="F2762" t="str">
            <v>5100.09</v>
          </cell>
          <cell r="G2762" t="str">
            <v>Benefits Unemployment Insurance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 t="str">
            <v>200.20.20.001-5100.11</v>
          </cell>
          <cell r="B2763" t="str">
            <v>200</v>
          </cell>
          <cell r="C2763" t="str">
            <v>20</v>
          </cell>
          <cell r="D2763" t="str">
            <v>20</v>
          </cell>
          <cell r="E2763" t="str">
            <v>001</v>
          </cell>
          <cell r="F2763" t="str">
            <v>5100.11</v>
          </cell>
          <cell r="G2763" t="str">
            <v>Benefits Medicare</v>
          </cell>
          <cell r="H2763">
            <v>3815</v>
          </cell>
          <cell r="I2763">
            <v>0</v>
          </cell>
          <cell r="J2763">
            <v>3815</v>
          </cell>
          <cell r="K2763">
            <v>0</v>
          </cell>
          <cell r="L2763">
            <v>0</v>
          </cell>
          <cell r="M2763">
            <v>1087.75</v>
          </cell>
          <cell r="N2763">
            <v>2727.25</v>
          </cell>
        </row>
        <row r="2764">
          <cell r="A2764" t="str">
            <v>200.20.20.001-5100.12</v>
          </cell>
          <cell r="B2764" t="str">
            <v>200</v>
          </cell>
          <cell r="C2764" t="str">
            <v>20</v>
          </cell>
          <cell r="D2764" t="str">
            <v>20</v>
          </cell>
          <cell r="E2764" t="str">
            <v>001</v>
          </cell>
          <cell r="F2764" t="str">
            <v>5100.12</v>
          </cell>
          <cell r="G2764" t="str">
            <v>Benefits Annual Physical Exam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 t="str">
            <v>200.20.20.001-5100.15</v>
          </cell>
          <cell r="B2765" t="str">
            <v>200</v>
          </cell>
          <cell r="C2765" t="str">
            <v>20</v>
          </cell>
          <cell r="D2765" t="str">
            <v>20</v>
          </cell>
          <cell r="E2765" t="str">
            <v>001</v>
          </cell>
          <cell r="F2765" t="str">
            <v>5100.15</v>
          </cell>
          <cell r="G2765" t="str">
            <v>Benefits Cell Phone Allowance</v>
          </cell>
          <cell r="H2765">
            <v>1330</v>
          </cell>
          <cell r="I2765">
            <v>0</v>
          </cell>
          <cell r="J2765">
            <v>1330</v>
          </cell>
          <cell r="K2765">
            <v>0</v>
          </cell>
          <cell r="L2765">
            <v>0</v>
          </cell>
          <cell r="M2765">
            <v>314.33999999999997</v>
          </cell>
          <cell r="N2765">
            <v>1015.66</v>
          </cell>
        </row>
        <row r="2766">
          <cell r="A2766" t="str">
            <v>200.20.20.001-5100.17</v>
          </cell>
          <cell r="B2766" t="str">
            <v>200</v>
          </cell>
          <cell r="C2766" t="str">
            <v>20</v>
          </cell>
          <cell r="D2766" t="str">
            <v>20</v>
          </cell>
          <cell r="E2766" t="str">
            <v>001</v>
          </cell>
          <cell r="F2766" t="str">
            <v>5100.17</v>
          </cell>
          <cell r="G2766" t="str">
            <v>Benefits Other Post Employment Benefits</v>
          </cell>
          <cell r="H2766">
            <v>9070</v>
          </cell>
          <cell r="I2766">
            <v>0</v>
          </cell>
          <cell r="J2766">
            <v>9070</v>
          </cell>
          <cell r="K2766">
            <v>0</v>
          </cell>
          <cell r="L2766">
            <v>0</v>
          </cell>
          <cell r="M2766">
            <v>801.84</v>
          </cell>
          <cell r="N2766">
            <v>8268.16</v>
          </cell>
        </row>
        <row r="2767">
          <cell r="A2767" t="str">
            <v>200.20.20.001-6000.01</v>
          </cell>
          <cell r="B2767" t="str">
            <v>200</v>
          </cell>
          <cell r="C2767" t="str">
            <v>20</v>
          </cell>
          <cell r="D2767" t="str">
            <v>20</v>
          </cell>
          <cell r="E2767" t="str">
            <v>001</v>
          </cell>
          <cell r="F2767" t="str">
            <v>6000.01</v>
          </cell>
          <cell r="G2767" t="str">
            <v>Professional Services General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 t="str">
            <v>200.20.20.001-6000.19</v>
          </cell>
          <cell r="B2768" t="str">
            <v>200</v>
          </cell>
          <cell r="C2768" t="str">
            <v>20</v>
          </cell>
          <cell r="D2768" t="str">
            <v>20</v>
          </cell>
          <cell r="E2768" t="str">
            <v>001</v>
          </cell>
          <cell r="F2768" t="str">
            <v>6000.19</v>
          </cell>
          <cell r="G2768" t="str">
            <v>Professional Services Labor Relations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 t="str">
            <v>200.20.20.001-6100.01</v>
          </cell>
          <cell r="B2769" t="str">
            <v>200</v>
          </cell>
          <cell r="C2769" t="str">
            <v>20</v>
          </cell>
          <cell r="D2769" t="str">
            <v>20</v>
          </cell>
          <cell r="E2769" t="str">
            <v>001</v>
          </cell>
          <cell r="F2769" t="str">
            <v>6100.01</v>
          </cell>
          <cell r="G2769" t="str">
            <v>Utilities Electric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 t="str">
            <v>200.20.20.001-6100.02</v>
          </cell>
          <cell r="B2770" t="str">
            <v>200</v>
          </cell>
          <cell r="C2770" t="str">
            <v>20</v>
          </cell>
          <cell r="D2770" t="str">
            <v>20</v>
          </cell>
          <cell r="E2770" t="str">
            <v>001</v>
          </cell>
          <cell r="F2770" t="str">
            <v>6100.02</v>
          </cell>
          <cell r="G2770" t="str">
            <v>Utilities Telephone</v>
          </cell>
          <cell r="H2770">
            <v>300</v>
          </cell>
          <cell r="I2770">
            <v>0</v>
          </cell>
          <cell r="J2770">
            <v>300</v>
          </cell>
          <cell r="K2770">
            <v>0</v>
          </cell>
          <cell r="L2770">
            <v>0</v>
          </cell>
          <cell r="M2770">
            <v>46.69</v>
          </cell>
          <cell r="N2770">
            <v>253.31</v>
          </cell>
        </row>
        <row r="2771">
          <cell r="A2771" t="str">
            <v>200.20.20.001-6200.01</v>
          </cell>
          <cell r="B2771" t="str">
            <v>200</v>
          </cell>
          <cell r="C2771" t="str">
            <v>20</v>
          </cell>
          <cell r="D2771" t="str">
            <v>20</v>
          </cell>
          <cell r="E2771" t="str">
            <v>001</v>
          </cell>
          <cell r="F2771" t="str">
            <v>6200.01</v>
          </cell>
          <cell r="G2771" t="str">
            <v>Supplies Office</v>
          </cell>
          <cell r="H2771">
            <v>3000</v>
          </cell>
          <cell r="I2771">
            <v>0</v>
          </cell>
          <cell r="J2771">
            <v>3000</v>
          </cell>
          <cell r="K2771">
            <v>0</v>
          </cell>
          <cell r="L2771">
            <v>0</v>
          </cell>
          <cell r="M2771">
            <v>506.12</v>
          </cell>
          <cell r="N2771">
            <v>2493.88</v>
          </cell>
        </row>
        <row r="2772">
          <cell r="A2772" t="str">
            <v>200.20.20.001-6200.02</v>
          </cell>
          <cell r="B2772" t="str">
            <v>200</v>
          </cell>
          <cell r="C2772" t="str">
            <v>20</v>
          </cell>
          <cell r="D2772" t="str">
            <v>20</v>
          </cell>
          <cell r="E2772" t="str">
            <v>001</v>
          </cell>
          <cell r="F2772" t="str">
            <v>6200.02</v>
          </cell>
          <cell r="G2772" t="str">
            <v>Supplies Special Department</v>
          </cell>
          <cell r="H2772">
            <v>3000</v>
          </cell>
          <cell r="I2772">
            <v>0</v>
          </cell>
          <cell r="J2772">
            <v>3000</v>
          </cell>
          <cell r="K2772">
            <v>0</v>
          </cell>
          <cell r="L2772">
            <v>0</v>
          </cell>
          <cell r="M2772">
            <v>139.80000000000001</v>
          </cell>
          <cell r="N2772">
            <v>2860.2</v>
          </cell>
        </row>
        <row r="2773">
          <cell r="A2773" t="str">
            <v>200.20.20.001-6200.03</v>
          </cell>
          <cell r="B2773" t="str">
            <v>200</v>
          </cell>
          <cell r="C2773" t="str">
            <v>20</v>
          </cell>
          <cell r="D2773" t="str">
            <v>20</v>
          </cell>
          <cell r="E2773" t="str">
            <v>001</v>
          </cell>
          <cell r="F2773" t="str">
            <v>6200.03</v>
          </cell>
          <cell r="G2773" t="str">
            <v>Supplies Copier Maintenance &amp; Supplies</v>
          </cell>
          <cell r="H2773">
            <v>4000</v>
          </cell>
          <cell r="I2773">
            <v>0</v>
          </cell>
          <cell r="J2773">
            <v>4000</v>
          </cell>
          <cell r="K2773">
            <v>0</v>
          </cell>
          <cell r="L2773">
            <v>0</v>
          </cell>
          <cell r="M2773">
            <v>463.52</v>
          </cell>
          <cell r="N2773">
            <v>3536.48</v>
          </cell>
        </row>
        <row r="2774">
          <cell r="A2774" t="str">
            <v>200.20.20.001-6200.09</v>
          </cell>
          <cell r="B2774" t="str">
            <v>200</v>
          </cell>
          <cell r="C2774" t="str">
            <v>20</v>
          </cell>
          <cell r="D2774" t="str">
            <v>20</v>
          </cell>
          <cell r="E2774" t="str">
            <v>001</v>
          </cell>
          <cell r="F2774" t="str">
            <v>6200.09</v>
          </cell>
          <cell r="G2774" t="str">
            <v>Supplies Data Processing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 t="str">
            <v>200.20.20.001-6300.01</v>
          </cell>
          <cell r="B2775" t="str">
            <v>200</v>
          </cell>
          <cell r="C2775" t="str">
            <v>20</v>
          </cell>
          <cell r="D2775" t="str">
            <v>20</v>
          </cell>
          <cell r="E2775" t="str">
            <v>001</v>
          </cell>
          <cell r="F2775" t="str">
            <v>6300.01</v>
          </cell>
          <cell r="G2775" t="str">
            <v>Dues &amp; Subscriptions Memberships</v>
          </cell>
          <cell r="H2775">
            <v>1400</v>
          </cell>
          <cell r="I2775">
            <v>0</v>
          </cell>
          <cell r="J2775">
            <v>1400</v>
          </cell>
          <cell r="K2775">
            <v>0</v>
          </cell>
          <cell r="L2775">
            <v>0</v>
          </cell>
          <cell r="M2775">
            <v>180</v>
          </cell>
          <cell r="N2775">
            <v>1220</v>
          </cell>
        </row>
        <row r="2776">
          <cell r="A2776" t="str">
            <v>200.20.20.001-6300.02</v>
          </cell>
          <cell r="B2776" t="str">
            <v>200</v>
          </cell>
          <cell r="C2776" t="str">
            <v>20</v>
          </cell>
          <cell r="D2776" t="str">
            <v>20</v>
          </cell>
          <cell r="E2776" t="str">
            <v>001</v>
          </cell>
          <cell r="F2776" t="str">
            <v>6300.02</v>
          </cell>
          <cell r="G2776" t="str">
            <v>Dues &amp; Subscriptions Publications</v>
          </cell>
          <cell r="H2776">
            <v>225</v>
          </cell>
          <cell r="I2776">
            <v>0</v>
          </cell>
          <cell r="J2776">
            <v>225</v>
          </cell>
          <cell r="K2776">
            <v>0</v>
          </cell>
          <cell r="L2776">
            <v>0</v>
          </cell>
          <cell r="M2776">
            <v>180</v>
          </cell>
          <cell r="N2776">
            <v>45</v>
          </cell>
        </row>
        <row r="2777">
          <cell r="A2777" t="str">
            <v>200.20.20.001-6350.01</v>
          </cell>
          <cell r="B2777" t="str">
            <v>200</v>
          </cell>
          <cell r="C2777" t="str">
            <v>20</v>
          </cell>
          <cell r="D2777" t="str">
            <v>20</v>
          </cell>
          <cell r="E2777" t="str">
            <v>001</v>
          </cell>
          <cell r="F2777" t="str">
            <v>6350.01</v>
          </cell>
          <cell r="G2777" t="str">
            <v>Maintenance Agreements &amp; Licenses License/Software Maintenance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 t="str">
            <v>200.20.20.001-6400.02</v>
          </cell>
          <cell r="B2778" t="str">
            <v>200</v>
          </cell>
          <cell r="C2778" t="str">
            <v>20</v>
          </cell>
          <cell r="D2778" t="str">
            <v>20</v>
          </cell>
          <cell r="E2778" t="str">
            <v>001</v>
          </cell>
          <cell r="F2778" t="str">
            <v>6400.02</v>
          </cell>
          <cell r="G2778" t="str">
            <v>Repairs &amp; Maintenance Minor Equipment/Other</v>
          </cell>
          <cell r="H2778">
            <v>750</v>
          </cell>
          <cell r="I2778">
            <v>0</v>
          </cell>
          <cell r="J2778">
            <v>750</v>
          </cell>
          <cell r="K2778">
            <v>0</v>
          </cell>
          <cell r="L2778">
            <v>0</v>
          </cell>
          <cell r="M2778">
            <v>680</v>
          </cell>
          <cell r="N2778">
            <v>70</v>
          </cell>
        </row>
        <row r="2779">
          <cell r="A2779" t="str">
            <v>200.20.20.001-6400.03</v>
          </cell>
          <cell r="B2779" t="str">
            <v>200</v>
          </cell>
          <cell r="C2779" t="str">
            <v>20</v>
          </cell>
          <cell r="D2779" t="str">
            <v>20</v>
          </cell>
          <cell r="E2779" t="str">
            <v>001</v>
          </cell>
          <cell r="F2779" t="str">
            <v>6400.03</v>
          </cell>
          <cell r="G2779" t="str">
            <v>Repairs &amp; Maintenance Major Repair &amp; Contingency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 t="str">
            <v>200.20.20.001-6400.05</v>
          </cell>
          <cell r="B2780" t="str">
            <v>200</v>
          </cell>
          <cell r="C2780" t="str">
            <v>20</v>
          </cell>
          <cell r="D2780" t="str">
            <v>20</v>
          </cell>
          <cell r="E2780" t="str">
            <v>001</v>
          </cell>
          <cell r="F2780" t="str">
            <v>6400.05</v>
          </cell>
          <cell r="G2780" t="str">
            <v>Repairs &amp; Maintenance Vehicle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 t="str">
            <v>200.20.20.001-6400.07</v>
          </cell>
          <cell r="B2781" t="str">
            <v>200</v>
          </cell>
          <cell r="C2781" t="str">
            <v>20</v>
          </cell>
          <cell r="D2781" t="str">
            <v>20</v>
          </cell>
          <cell r="E2781" t="str">
            <v>001</v>
          </cell>
          <cell r="F2781" t="str">
            <v>6400.07</v>
          </cell>
          <cell r="G2781" t="str">
            <v>Repairs &amp; Maintenance Radio Communication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 t="str">
            <v>200.20.20.001-6500.04</v>
          </cell>
          <cell r="B2782" t="str">
            <v>200</v>
          </cell>
          <cell r="C2782" t="str">
            <v>20</v>
          </cell>
          <cell r="D2782" t="str">
            <v>20</v>
          </cell>
          <cell r="E2782" t="str">
            <v>001</v>
          </cell>
          <cell r="F2782" t="str">
            <v>6500.04</v>
          </cell>
          <cell r="G2782" t="str">
            <v>Claims &amp; Insurance Insurance Premiums</v>
          </cell>
          <cell r="H2782">
            <v>35590</v>
          </cell>
          <cell r="I2782">
            <v>0</v>
          </cell>
          <cell r="J2782">
            <v>35590</v>
          </cell>
          <cell r="K2782">
            <v>0</v>
          </cell>
          <cell r="L2782">
            <v>0</v>
          </cell>
          <cell r="M2782">
            <v>0</v>
          </cell>
          <cell r="N2782">
            <v>35590</v>
          </cell>
        </row>
        <row r="2783">
          <cell r="A2783" t="str">
            <v>200.20.20.001-6600.01</v>
          </cell>
          <cell r="B2783" t="str">
            <v>200</v>
          </cell>
          <cell r="C2783" t="str">
            <v>20</v>
          </cell>
          <cell r="D2783" t="str">
            <v>20</v>
          </cell>
          <cell r="E2783" t="str">
            <v>001</v>
          </cell>
          <cell r="F2783" t="str">
            <v>6600.01</v>
          </cell>
          <cell r="G2783" t="str">
            <v>Administrative Expenses Meetings</v>
          </cell>
          <cell r="H2783">
            <v>700</v>
          </cell>
          <cell r="I2783">
            <v>0</v>
          </cell>
          <cell r="J2783">
            <v>700</v>
          </cell>
          <cell r="K2783">
            <v>0</v>
          </cell>
          <cell r="L2783">
            <v>0</v>
          </cell>
          <cell r="M2783">
            <v>0</v>
          </cell>
          <cell r="N2783">
            <v>700</v>
          </cell>
        </row>
        <row r="2784">
          <cell r="A2784" t="str">
            <v>200.20.20.001-6600.03</v>
          </cell>
          <cell r="B2784" t="str">
            <v>200</v>
          </cell>
          <cell r="C2784" t="str">
            <v>20</v>
          </cell>
          <cell r="D2784" t="str">
            <v>20</v>
          </cell>
          <cell r="E2784" t="str">
            <v>001</v>
          </cell>
          <cell r="F2784" t="str">
            <v>6600.03</v>
          </cell>
          <cell r="G2784" t="str">
            <v>Administrative Expenses Mileage Reimbursement</v>
          </cell>
          <cell r="H2784">
            <v>150</v>
          </cell>
          <cell r="I2784">
            <v>0</v>
          </cell>
          <cell r="J2784">
            <v>150</v>
          </cell>
          <cell r="K2784">
            <v>0</v>
          </cell>
          <cell r="L2784">
            <v>0</v>
          </cell>
          <cell r="M2784">
            <v>0</v>
          </cell>
          <cell r="N2784">
            <v>150</v>
          </cell>
        </row>
        <row r="2785">
          <cell r="A2785" t="str">
            <v>200.20.20.001-6600.04</v>
          </cell>
          <cell r="B2785" t="str">
            <v>200</v>
          </cell>
          <cell r="C2785" t="str">
            <v>20</v>
          </cell>
          <cell r="D2785" t="str">
            <v>20</v>
          </cell>
          <cell r="E2785" t="str">
            <v>001</v>
          </cell>
          <cell r="F2785" t="str">
            <v>6600.04</v>
          </cell>
          <cell r="G2785" t="str">
            <v>Administrative Expenses Training/Conferences</v>
          </cell>
          <cell r="H2785">
            <v>8000</v>
          </cell>
          <cell r="I2785">
            <v>0</v>
          </cell>
          <cell r="J2785">
            <v>8000</v>
          </cell>
          <cell r="K2785">
            <v>0</v>
          </cell>
          <cell r="L2785">
            <v>0</v>
          </cell>
          <cell r="M2785">
            <v>0</v>
          </cell>
          <cell r="N2785">
            <v>8000</v>
          </cell>
        </row>
        <row r="2786">
          <cell r="A2786" t="str">
            <v>200.20.20.001-6600.05</v>
          </cell>
          <cell r="B2786" t="str">
            <v>200</v>
          </cell>
          <cell r="C2786" t="str">
            <v>20</v>
          </cell>
          <cell r="D2786" t="str">
            <v>20</v>
          </cell>
          <cell r="E2786" t="str">
            <v>001</v>
          </cell>
          <cell r="F2786" t="str">
            <v>6600.05</v>
          </cell>
          <cell r="G2786" t="str">
            <v>Administrative Expenses Public/Legal Advertisement</v>
          </cell>
          <cell r="H2786">
            <v>23500</v>
          </cell>
          <cell r="I2786">
            <v>0</v>
          </cell>
          <cell r="J2786">
            <v>23500</v>
          </cell>
          <cell r="K2786">
            <v>0</v>
          </cell>
          <cell r="L2786">
            <v>0</v>
          </cell>
          <cell r="M2786">
            <v>0</v>
          </cell>
          <cell r="N2786">
            <v>23500</v>
          </cell>
        </row>
        <row r="2787">
          <cell r="A2787" t="str">
            <v>200.20.20.001-6600.07</v>
          </cell>
          <cell r="B2787" t="str">
            <v>200</v>
          </cell>
          <cell r="C2787" t="str">
            <v>20</v>
          </cell>
          <cell r="D2787" t="str">
            <v>20</v>
          </cell>
          <cell r="E2787" t="str">
            <v>001</v>
          </cell>
          <cell r="F2787" t="str">
            <v>6600.07</v>
          </cell>
          <cell r="G2787" t="str">
            <v>Administrative Expenses Employee Recruitment</v>
          </cell>
          <cell r="H2787">
            <v>4500</v>
          </cell>
          <cell r="I2787">
            <v>0</v>
          </cell>
          <cell r="J2787">
            <v>4500</v>
          </cell>
          <cell r="K2787">
            <v>0</v>
          </cell>
          <cell r="L2787">
            <v>0</v>
          </cell>
          <cell r="M2787">
            <v>375</v>
          </cell>
          <cell r="N2787">
            <v>4125</v>
          </cell>
        </row>
        <row r="2788">
          <cell r="A2788" t="str">
            <v>200.20.20.001-6600.26</v>
          </cell>
          <cell r="B2788" t="str">
            <v>200</v>
          </cell>
          <cell r="C2788" t="str">
            <v>20</v>
          </cell>
          <cell r="D2788" t="str">
            <v>20</v>
          </cell>
          <cell r="E2788" t="str">
            <v>001</v>
          </cell>
          <cell r="F2788" t="str">
            <v>6600.26</v>
          </cell>
          <cell r="G2788" t="str">
            <v>Administrative Expenses Support Services-IT</v>
          </cell>
          <cell r="H2788">
            <v>8940</v>
          </cell>
          <cell r="I2788">
            <v>0</v>
          </cell>
          <cell r="J2788">
            <v>8940</v>
          </cell>
          <cell r="K2788">
            <v>0</v>
          </cell>
          <cell r="L2788">
            <v>0</v>
          </cell>
          <cell r="M2788">
            <v>0</v>
          </cell>
          <cell r="N2788">
            <v>8940</v>
          </cell>
        </row>
        <row r="2789">
          <cell r="A2789" t="str">
            <v>200.20.20.001-6600.32</v>
          </cell>
          <cell r="B2789" t="str">
            <v>200</v>
          </cell>
          <cell r="C2789" t="str">
            <v>20</v>
          </cell>
          <cell r="D2789" t="str">
            <v>20</v>
          </cell>
          <cell r="E2789" t="str">
            <v>001</v>
          </cell>
          <cell r="F2789" t="str">
            <v>6600.32</v>
          </cell>
          <cell r="G2789" t="str">
            <v>Administrative Expenses Vehicle Fund Contribution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 t="str">
            <v>200.20.20.001-6600.36</v>
          </cell>
          <cell r="B2790" t="str">
            <v>200</v>
          </cell>
          <cell r="C2790" t="str">
            <v>20</v>
          </cell>
          <cell r="D2790" t="str">
            <v>20</v>
          </cell>
          <cell r="E2790" t="str">
            <v>001</v>
          </cell>
          <cell r="F2790" t="str">
            <v>6600.36</v>
          </cell>
          <cell r="G2790" t="str">
            <v>Administrative Expenses IT Fund Contribution</v>
          </cell>
          <cell r="H2790">
            <v>20430</v>
          </cell>
          <cell r="I2790">
            <v>0</v>
          </cell>
          <cell r="J2790">
            <v>20430</v>
          </cell>
          <cell r="K2790">
            <v>0</v>
          </cell>
          <cell r="L2790">
            <v>0</v>
          </cell>
          <cell r="M2790">
            <v>0</v>
          </cell>
          <cell r="N2790">
            <v>20430</v>
          </cell>
        </row>
        <row r="2791">
          <cell r="A2791" t="str">
            <v>200.20.20.001-7000.03</v>
          </cell>
          <cell r="B2791" t="str">
            <v>200</v>
          </cell>
          <cell r="C2791" t="str">
            <v>20</v>
          </cell>
          <cell r="D2791" t="str">
            <v>20</v>
          </cell>
          <cell r="E2791" t="str">
            <v>001</v>
          </cell>
          <cell r="F2791" t="str">
            <v>7000.03</v>
          </cell>
          <cell r="G2791" t="str">
            <v>Capital Outlay Operations Equip-Minor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 t="str">
            <v>200.20.20.300-5000.01</v>
          </cell>
          <cell r="B2792" t="str">
            <v>200</v>
          </cell>
          <cell r="C2792" t="str">
            <v>20</v>
          </cell>
          <cell r="D2792" t="str">
            <v>20</v>
          </cell>
          <cell r="E2792" t="str">
            <v>300</v>
          </cell>
          <cell r="F2792" t="str">
            <v>5000.01</v>
          </cell>
          <cell r="G2792" t="str">
            <v>Salaries Regular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 t="str">
            <v>200.20.20.300-5000.02</v>
          </cell>
          <cell r="B2793" t="str">
            <v>200</v>
          </cell>
          <cell r="C2793" t="str">
            <v>20</v>
          </cell>
          <cell r="D2793" t="str">
            <v>20</v>
          </cell>
          <cell r="E2793" t="str">
            <v>300</v>
          </cell>
          <cell r="F2793" t="str">
            <v>5000.02</v>
          </cell>
          <cell r="G2793" t="str">
            <v>Salaries Part Time</v>
          </cell>
          <cell r="H2793">
            <v>995000</v>
          </cell>
          <cell r="I2793">
            <v>0</v>
          </cell>
          <cell r="J2793">
            <v>995000</v>
          </cell>
          <cell r="K2793">
            <v>0</v>
          </cell>
          <cell r="L2793">
            <v>0</v>
          </cell>
          <cell r="M2793">
            <v>71641.78</v>
          </cell>
          <cell r="N2793">
            <v>923358.22</v>
          </cell>
        </row>
        <row r="2794">
          <cell r="A2794" t="str">
            <v>200.20.20.300-5000.03</v>
          </cell>
          <cell r="B2794" t="str">
            <v>200</v>
          </cell>
          <cell r="C2794" t="str">
            <v>20</v>
          </cell>
          <cell r="D2794" t="str">
            <v>20</v>
          </cell>
          <cell r="E2794" t="str">
            <v>300</v>
          </cell>
          <cell r="F2794" t="str">
            <v>5000.03</v>
          </cell>
          <cell r="G2794" t="str">
            <v>Salaries Overtime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 t="str">
            <v>200.20.20.300-5000.04</v>
          </cell>
          <cell r="B2795" t="str">
            <v>200</v>
          </cell>
          <cell r="C2795" t="str">
            <v>20</v>
          </cell>
          <cell r="D2795" t="str">
            <v>20</v>
          </cell>
          <cell r="E2795" t="str">
            <v>300</v>
          </cell>
          <cell r="F2795" t="str">
            <v>5000.04</v>
          </cell>
          <cell r="G2795" t="str">
            <v>Salaries Holiday Pay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 t="str">
            <v>200.20.20.300-5000.05</v>
          </cell>
          <cell r="B2796" t="str">
            <v>200</v>
          </cell>
          <cell r="C2796" t="str">
            <v>20</v>
          </cell>
          <cell r="D2796" t="str">
            <v>20</v>
          </cell>
          <cell r="E2796" t="str">
            <v>300</v>
          </cell>
          <cell r="F2796" t="str">
            <v>5000.05</v>
          </cell>
          <cell r="G2796" t="str">
            <v>Salaries Duty Pay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 t="str">
            <v>200.20.20.300-5000.06</v>
          </cell>
          <cell r="B2797" t="str">
            <v>200</v>
          </cell>
          <cell r="C2797" t="str">
            <v>20</v>
          </cell>
          <cell r="D2797" t="str">
            <v>20</v>
          </cell>
          <cell r="E2797" t="str">
            <v>300</v>
          </cell>
          <cell r="F2797" t="str">
            <v>5000.06</v>
          </cell>
          <cell r="G2797" t="str">
            <v>Salaries Out of Class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 t="str">
            <v>200.20.20.300-5000.07</v>
          </cell>
          <cell r="B2798" t="str">
            <v>200</v>
          </cell>
          <cell r="C2798" t="str">
            <v>20</v>
          </cell>
          <cell r="D2798" t="str">
            <v>20</v>
          </cell>
          <cell r="E2798" t="str">
            <v>300</v>
          </cell>
          <cell r="F2798" t="str">
            <v>5000.07</v>
          </cell>
          <cell r="G2798" t="str">
            <v>Salaries Admin Leave Pay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 t="str">
            <v>200.20.20.300-5000.08</v>
          </cell>
          <cell r="B2799" t="str">
            <v>200</v>
          </cell>
          <cell r="C2799" t="str">
            <v>20</v>
          </cell>
          <cell r="D2799" t="str">
            <v>20</v>
          </cell>
          <cell r="E2799" t="str">
            <v>300</v>
          </cell>
          <cell r="F2799" t="str">
            <v>5000.08</v>
          </cell>
          <cell r="G2799" t="str">
            <v>Salaries Longevity Pay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 t="str">
            <v>200.20.20.300-5000.09</v>
          </cell>
          <cell r="B2800" t="str">
            <v>200</v>
          </cell>
          <cell r="C2800" t="str">
            <v>20</v>
          </cell>
          <cell r="D2800" t="str">
            <v>20</v>
          </cell>
          <cell r="E2800" t="str">
            <v>300</v>
          </cell>
          <cell r="F2800" t="str">
            <v>5000.09</v>
          </cell>
          <cell r="G2800" t="str">
            <v>Salaries Mutual Aid Overtime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 t="str">
            <v>200.20.20.300-5000.10</v>
          </cell>
          <cell r="B2801" t="str">
            <v>200</v>
          </cell>
          <cell r="C2801" t="str">
            <v>20</v>
          </cell>
          <cell r="D2801" t="str">
            <v>20</v>
          </cell>
          <cell r="E2801" t="str">
            <v>300</v>
          </cell>
          <cell r="F2801" t="str">
            <v>5000.10</v>
          </cell>
          <cell r="G2801" t="str">
            <v>Salaries Furloughs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 t="str">
            <v>200.20.20.300-5000.11</v>
          </cell>
          <cell r="B2802" t="str">
            <v>200</v>
          </cell>
          <cell r="C2802" t="str">
            <v>20</v>
          </cell>
          <cell r="D2802" t="str">
            <v>20</v>
          </cell>
          <cell r="E2802" t="str">
            <v>300</v>
          </cell>
          <cell r="F2802" t="str">
            <v>5000.11</v>
          </cell>
          <cell r="G2802" t="str">
            <v>Salaries Worker's Comp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 t="str">
            <v>200.20.20.300-5000.12</v>
          </cell>
          <cell r="B2803" t="str">
            <v>200</v>
          </cell>
          <cell r="C2803" t="str">
            <v>20</v>
          </cell>
          <cell r="D2803" t="str">
            <v>20</v>
          </cell>
          <cell r="E2803" t="str">
            <v>300</v>
          </cell>
          <cell r="F2803" t="str">
            <v>5000.12</v>
          </cell>
          <cell r="G2803" t="str">
            <v>Salaries Compensated Absences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 t="str">
            <v>200.20.20.300-5100.00</v>
          </cell>
          <cell r="B2804" t="str">
            <v>200</v>
          </cell>
          <cell r="C2804" t="str">
            <v>20</v>
          </cell>
          <cell r="D2804" t="str">
            <v>20</v>
          </cell>
          <cell r="E2804" t="str">
            <v>300</v>
          </cell>
          <cell r="F2804" t="str">
            <v>5100.00</v>
          </cell>
          <cell r="G2804" t="str">
            <v>Benefits PERS Pool Liability</v>
          </cell>
          <cell r="H2804">
            <v>46180</v>
          </cell>
          <cell r="I2804">
            <v>0</v>
          </cell>
          <cell r="J2804">
            <v>46180</v>
          </cell>
          <cell r="K2804">
            <v>0</v>
          </cell>
          <cell r="L2804">
            <v>0</v>
          </cell>
          <cell r="M2804">
            <v>4751.07</v>
          </cell>
          <cell r="N2804">
            <v>41428.93</v>
          </cell>
        </row>
        <row r="2805">
          <cell r="A2805" t="str">
            <v>200.20.20.300-5100.01</v>
          </cell>
          <cell r="B2805" t="str">
            <v>200</v>
          </cell>
          <cell r="C2805" t="str">
            <v>20</v>
          </cell>
          <cell r="D2805" t="str">
            <v>20</v>
          </cell>
          <cell r="E2805" t="str">
            <v>300</v>
          </cell>
          <cell r="F2805" t="str">
            <v>5100.01</v>
          </cell>
          <cell r="G2805" t="str">
            <v>Benefits Retirement</v>
          </cell>
          <cell r="H2805">
            <v>25380</v>
          </cell>
          <cell r="I2805">
            <v>0</v>
          </cell>
          <cell r="J2805">
            <v>25380</v>
          </cell>
          <cell r="K2805">
            <v>0</v>
          </cell>
          <cell r="L2805">
            <v>0</v>
          </cell>
          <cell r="M2805">
            <v>7210.36</v>
          </cell>
          <cell r="N2805">
            <v>18169.64</v>
          </cell>
        </row>
        <row r="2806">
          <cell r="A2806" t="str">
            <v>200.20.20.300-5100.02</v>
          </cell>
          <cell r="B2806" t="str">
            <v>200</v>
          </cell>
          <cell r="C2806" t="str">
            <v>20</v>
          </cell>
          <cell r="D2806" t="str">
            <v>20</v>
          </cell>
          <cell r="E2806" t="str">
            <v>300</v>
          </cell>
          <cell r="F2806" t="str">
            <v>5100.02</v>
          </cell>
          <cell r="G2806" t="str">
            <v>Benefits Health Insurance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 t="str">
            <v>200.20.20.300-5100.03</v>
          </cell>
          <cell r="B2807" t="str">
            <v>200</v>
          </cell>
          <cell r="C2807" t="str">
            <v>20</v>
          </cell>
          <cell r="D2807" t="str">
            <v>20</v>
          </cell>
          <cell r="E2807" t="str">
            <v>300</v>
          </cell>
          <cell r="F2807" t="str">
            <v>5100.03</v>
          </cell>
          <cell r="G2807" t="str">
            <v>Benefits Dental Insurance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 t="str">
            <v>200.20.20.300-5100.04</v>
          </cell>
          <cell r="B2808" t="str">
            <v>200</v>
          </cell>
          <cell r="C2808" t="str">
            <v>20</v>
          </cell>
          <cell r="D2808" t="str">
            <v>20</v>
          </cell>
          <cell r="E2808" t="str">
            <v>300</v>
          </cell>
          <cell r="F2808" t="str">
            <v>5100.04</v>
          </cell>
          <cell r="G2808" t="str">
            <v>Benefits Vision Insurance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 t="str">
            <v>200.20.20.300-5100.05</v>
          </cell>
          <cell r="B2809" t="str">
            <v>200</v>
          </cell>
          <cell r="C2809" t="str">
            <v>20</v>
          </cell>
          <cell r="D2809" t="str">
            <v>20</v>
          </cell>
          <cell r="E2809" t="str">
            <v>300</v>
          </cell>
          <cell r="F2809" t="str">
            <v>5100.05</v>
          </cell>
          <cell r="G2809" t="str">
            <v>Benefits Life Insurance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 t="str">
            <v>200.20.20.300-5100.06</v>
          </cell>
          <cell r="B2810" t="str">
            <v>200</v>
          </cell>
          <cell r="C2810" t="str">
            <v>20</v>
          </cell>
          <cell r="D2810" t="str">
            <v>20</v>
          </cell>
          <cell r="E2810" t="str">
            <v>300</v>
          </cell>
          <cell r="F2810" t="str">
            <v>5100.06</v>
          </cell>
          <cell r="G2810" t="str">
            <v>Benefits Worker's Comp</v>
          </cell>
          <cell r="H2810">
            <v>19650</v>
          </cell>
          <cell r="I2810">
            <v>0</v>
          </cell>
          <cell r="J2810">
            <v>19650</v>
          </cell>
          <cell r="K2810">
            <v>0</v>
          </cell>
          <cell r="L2810">
            <v>0</v>
          </cell>
          <cell r="M2810">
            <v>0</v>
          </cell>
          <cell r="N2810">
            <v>19650</v>
          </cell>
        </row>
        <row r="2811">
          <cell r="A2811" t="str">
            <v>200.20.20.300-5100.07</v>
          </cell>
          <cell r="B2811" t="str">
            <v>200</v>
          </cell>
          <cell r="C2811" t="str">
            <v>20</v>
          </cell>
          <cell r="D2811" t="str">
            <v>20</v>
          </cell>
          <cell r="E2811" t="str">
            <v>300</v>
          </cell>
          <cell r="F2811" t="str">
            <v>5100.07</v>
          </cell>
          <cell r="G2811" t="str">
            <v>Benefits Long Term Disability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 t="str">
            <v>200.20.20.300-5100.08</v>
          </cell>
          <cell r="B2812" t="str">
            <v>200</v>
          </cell>
          <cell r="C2812" t="str">
            <v>20</v>
          </cell>
          <cell r="D2812" t="str">
            <v>20</v>
          </cell>
          <cell r="E2812" t="str">
            <v>300</v>
          </cell>
          <cell r="F2812" t="str">
            <v>5100.08</v>
          </cell>
          <cell r="G2812" t="str">
            <v>Benefits Deferred Compensation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 t="str">
            <v>200.20.20.300-5100.09</v>
          </cell>
          <cell r="B2813" t="str">
            <v>200</v>
          </cell>
          <cell r="C2813" t="str">
            <v>20</v>
          </cell>
          <cell r="D2813" t="str">
            <v>20</v>
          </cell>
          <cell r="E2813" t="str">
            <v>300</v>
          </cell>
          <cell r="F2813" t="str">
            <v>5100.09</v>
          </cell>
          <cell r="G2813" t="str">
            <v>Benefits Unemployment Insurance</v>
          </cell>
          <cell r="H2813">
            <v>5000</v>
          </cell>
          <cell r="I2813">
            <v>0</v>
          </cell>
          <cell r="J2813">
            <v>5000</v>
          </cell>
          <cell r="K2813">
            <v>0</v>
          </cell>
          <cell r="L2813">
            <v>0</v>
          </cell>
          <cell r="M2813">
            <v>52552</v>
          </cell>
          <cell r="N2813">
            <v>-47552</v>
          </cell>
        </row>
        <row r="2814">
          <cell r="A2814" t="str">
            <v>200.20.20.300-5100.10</v>
          </cell>
          <cell r="B2814" t="str">
            <v>200</v>
          </cell>
          <cell r="C2814" t="str">
            <v>20</v>
          </cell>
          <cell r="D2814" t="str">
            <v>20</v>
          </cell>
          <cell r="E2814" t="str">
            <v>300</v>
          </cell>
          <cell r="F2814" t="str">
            <v>5100.10</v>
          </cell>
          <cell r="G2814" t="str">
            <v>Benefits Uniform Allowance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 t="str">
            <v>200.20.20.300-5100.11</v>
          </cell>
          <cell r="B2815" t="str">
            <v>200</v>
          </cell>
          <cell r="C2815" t="str">
            <v>20</v>
          </cell>
          <cell r="D2815" t="str">
            <v>20</v>
          </cell>
          <cell r="E2815" t="str">
            <v>300</v>
          </cell>
          <cell r="F2815" t="str">
            <v>5100.11</v>
          </cell>
          <cell r="G2815" t="str">
            <v>Benefits Medicare</v>
          </cell>
          <cell r="H2815">
            <v>14430</v>
          </cell>
          <cell r="I2815">
            <v>0</v>
          </cell>
          <cell r="J2815">
            <v>14430</v>
          </cell>
          <cell r="K2815">
            <v>0</v>
          </cell>
          <cell r="L2815">
            <v>0</v>
          </cell>
          <cell r="M2815">
            <v>1038.83</v>
          </cell>
          <cell r="N2815">
            <v>13391.17</v>
          </cell>
        </row>
        <row r="2816">
          <cell r="A2816" t="str">
            <v>200.20.20.300-5100.12</v>
          </cell>
          <cell r="B2816" t="str">
            <v>200</v>
          </cell>
          <cell r="C2816" t="str">
            <v>20</v>
          </cell>
          <cell r="D2816" t="str">
            <v>20</v>
          </cell>
          <cell r="E2816" t="str">
            <v>300</v>
          </cell>
          <cell r="F2816" t="str">
            <v>5100.12</v>
          </cell>
          <cell r="G2816" t="str">
            <v>Benefits Annual Physical Exam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 t="str">
            <v>200.20.20.300-5100.13</v>
          </cell>
          <cell r="B2817" t="str">
            <v>200</v>
          </cell>
          <cell r="C2817" t="str">
            <v>20</v>
          </cell>
          <cell r="D2817" t="str">
            <v>20</v>
          </cell>
          <cell r="E2817" t="str">
            <v>300</v>
          </cell>
          <cell r="F2817" t="str">
            <v>5100.13</v>
          </cell>
          <cell r="G2817" t="str">
            <v>Benefits Employee Assistance Program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 t="str">
            <v>200.20.20.300-5100.14</v>
          </cell>
          <cell r="B2818" t="str">
            <v>200</v>
          </cell>
          <cell r="C2818" t="str">
            <v>20</v>
          </cell>
          <cell r="D2818" t="str">
            <v>20</v>
          </cell>
          <cell r="E2818" t="str">
            <v>300</v>
          </cell>
          <cell r="F2818" t="str">
            <v>5100.14</v>
          </cell>
          <cell r="G2818" t="str">
            <v>Benefits PPE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 t="str">
            <v>200.20.20.300-5100.15</v>
          </cell>
          <cell r="B2819" t="str">
            <v>200</v>
          </cell>
          <cell r="C2819" t="str">
            <v>20</v>
          </cell>
          <cell r="D2819" t="str">
            <v>20</v>
          </cell>
          <cell r="E2819" t="str">
            <v>300</v>
          </cell>
          <cell r="F2819" t="str">
            <v>5100.15</v>
          </cell>
          <cell r="G2819" t="str">
            <v>Benefits Cell Phone Allowance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 t="str">
            <v>200.20.20.300-5100.16</v>
          </cell>
          <cell r="B2820" t="str">
            <v>200</v>
          </cell>
          <cell r="C2820" t="str">
            <v>20</v>
          </cell>
          <cell r="D2820" t="str">
            <v>20</v>
          </cell>
          <cell r="E2820" t="str">
            <v>300</v>
          </cell>
          <cell r="F2820" t="str">
            <v>5100.16</v>
          </cell>
          <cell r="G2820" t="str">
            <v>Benefits 1959 Survivor Retirement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 t="str">
            <v>200.20.20.300-6200.02</v>
          </cell>
          <cell r="B2821" t="str">
            <v>200</v>
          </cell>
          <cell r="C2821" t="str">
            <v>20</v>
          </cell>
          <cell r="D2821" t="str">
            <v>20</v>
          </cell>
          <cell r="E2821" t="str">
            <v>300</v>
          </cell>
          <cell r="F2821" t="str">
            <v>6200.02</v>
          </cell>
          <cell r="G2821" t="str">
            <v>Supplies Special Department</v>
          </cell>
          <cell r="H2821">
            <v>3000</v>
          </cell>
          <cell r="I2821">
            <v>0</v>
          </cell>
          <cell r="J2821">
            <v>3000</v>
          </cell>
          <cell r="K2821">
            <v>0</v>
          </cell>
          <cell r="L2821">
            <v>0</v>
          </cell>
          <cell r="M2821">
            <v>0</v>
          </cell>
          <cell r="N2821">
            <v>3000</v>
          </cell>
        </row>
        <row r="2822">
          <cell r="A2822" t="str">
            <v>200.20.20.300-6240.01</v>
          </cell>
          <cell r="B2822" t="str">
            <v>200</v>
          </cell>
          <cell r="C2822" t="str">
            <v>20</v>
          </cell>
          <cell r="D2822" t="str">
            <v>20</v>
          </cell>
          <cell r="E2822" t="str">
            <v>300</v>
          </cell>
          <cell r="F2822" t="str">
            <v>6240.01</v>
          </cell>
          <cell r="G2822" t="str">
            <v>Supplies-Parks Chlorine</v>
          </cell>
          <cell r="H2822">
            <v>4200</v>
          </cell>
          <cell r="I2822">
            <v>0</v>
          </cell>
          <cell r="J2822">
            <v>4200</v>
          </cell>
          <cell r="K2822">
            <v>0</v>
          </cell>
          <cell r="L2822">
            <v>0</v>
          </cell>
          <cell r="M2822">
            <v>3181.23</v>
          </cell>
          <cell r="N2822">
            <v>1018.77</v>
          </cell>
        </row>
        <row r="2823">
          <cell r="A2823" t="str">
            <v>200.20.20.300-6375.07</v>
          </cell>
          <cell r="B2823" t="str">
            <v>200</v>
          </cell>
          <cell r="C2823" t="str">
            <v>20</v>
          </cell>
          <cell r="D2823" t="str">
            <v>20</v>
          </cell>
          <cell r="E2823" t="str">
            <v>300</v>
          </cell>
          <cell r="F2823" t="str">
            <v>6375.07</v>
          </cell>
          <cell r="G2823" t="str">
            <v>Operating Fees Permit</v>
          </cell>
          <cell r="H2823">
            <v>400</v>
          </cell>
          <cell r="I2823">
            <v>0</v>
          </cell>
          <cell r="J2823">
            <v>400</v>
          </cell>
          <cell r="K2823">
            <v>0</v>
          </cell>
          <cell r="L2823">
            <v>0</v>
          </cell>
          <cell r="M2823">
            <v>0</v>
          </cell>
          <cell r="N2823">
            <v>400</v>
          </cell>
        </row>
        <row r="2824">
          <cell r="A2824" t="str">
            <v>200.20.20.300-6400.01</v>
          </cell>
          <cell r="B2824" t="str">
            <v>200</v>
          </cell>
          <cell r="C2824" t="str">
            <v>20</v>
          </cell>
          <cell r="D2824" t="str">
            <v>20</v>
          </cell>
          <cell r="E2824" t="str">
            <v>300</v>
          </cell>
          <cell r="F2824" t="str">
            <v>6400.01</v>
          </cell>
          <cell r="G2824" t="str">
            <v>Repairs &amp; Maintenance Building</v>
          </cell>
          <cell r="H2824">
            <v>1000</v>
          </cell>
          <cell r="I2824">
            <v>0</v>
          </cell>
          <cell r="J2824">
            <v>1000</v>
          </cell>
          <cell r="K2824">
            <v>0</v>
          </cell>
          <cell r="L2824">
            <v>0</v>
          </cell>
          <cell r="M2824">
            <v>0</v>
          </cell>
          <cell r="N2824">
            <v>1000</v>
          </cell>
        </row>
        <row r="2825">
          <cell r="A2825" t="str">
            <v>200.20.20.300-6500.04</v>
          </cell>
          <cell r="B2825" t="str">
            <v>200</v>
          </cell>
          <cell r="C2825" t="str">
            <v>20</v>
          </cell>
          <cell r="D2825" t="str">
            <v>20</v>
          </cell>
          <cell r="E2825" t="str">
            <v>300</v>
          </cell>
          <cell r="F2825" t="str">
            <v>6500.04</v>
          </cell>
          <cell r="G2825" t="str">
            <v>Claims &amp; Insurance Insurance Premiums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 t="str">
            <v>200.20.20.300-6500.05</v>
          </cell>
          <cell r="B2826" t="str">
            <v>200</v>
          </cell>
          <cell r="C2826" t="str">
            <v>20</v>
          </cell>
          <cell r="D2826" t="str">
            <v>20</v>
          </cell>
          <cell r="E2826" t="str">
            <v>300</v>
          </cell>
          <cell r="F2826" t="str">
            <v>6500.05</v>
          </cell>
          <cell r="G2826" t="str">
            <v>Claims &amp; Insurance Liability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 t="str">
            <v>200.20.20.300-6630.02</v>
          </cell>
          <cell r="B2827" t="str">
            <v>200</v>
          </cell>
          <cell r="C2827" t="str">
            <v>20</v>
          </cell>
          <cell r="D2827" t="str">
            <v>20</v>
          </cell>
          <cell r="E2827" t="str">
            <v>300</v>
          </cell>
          <cell r="F2827" t="str">
            <v>6630.02</v>
          </cell>
          <cell r="G2827" t="str">
            <v>Recreational Programs - Youth Coed Flag Football</v>
          </cell>
          <cell r="H2827">
            <v>1500</v>
          </cell>
          <cell r="I2827">
            <v>0</v>
          </cell>
          <cell r="J2827">
            <v>1500</v>
          </cell>
          <cell r="K2827">
            <v>0</v>
          </cell>
          <cell r="L2827">
            <v>0</v>
          </cell>
          <cell r="M2827">
            <v>0</v>
          </cell>
          <cell r="N2827">
            <v>1500</v>
          </cell>
        </row>
        <row r="2828">
          <cell r="A2828" t="str">
            <v>200.20.20.300-6630.03</v>
          </cell>
          <cell r="B2828" t="str">
            <v>200</v>
          </cell>
          <cell r="C2828" t="str">
            <v>20</v>
          </cell>
          <cell r="D2828" t="str">
            <v>20</v>
          </cell>
          <cell r="E2828" t="str">
            <v>300</v>
          </cell>
          <cell r="F2828" t="str">
            <v>6630.03</v>
          </cell>
          <cell r="G2828" t="str">
            <v>Recreational Programs - Youth Coed Basketball</v>
          </cell>
          <cell r="H2828">
            <v>15000</v>
          </cell>
          <cell r="I2828">
            <v>0</v>
          </cell>
          <cell r="J2828">
            <v>15000</v>
          </cell>
          <cell r="K2828">
            <v>0</v>
          </cell>
          <cell r="L2828">
            <v>0</v>
          </cell>
          <cell r="M2828">
            <v>0</v>
          </cell>
          <cell r="N2828">
            <v>15000</v>
          </cell>
        </row>
        <row r="2829">
          <cell r="A2829" t="str">
            <v>200.20.20.300-6630.04</v>
          </cell>
          <cell r="B2829" t="str">
            <v>200</v>
          </cell>
          <cell r="C2829" t="str">
            <v>20</v>
          </cell>
          <cell r="D2829" t="str">
            <v>20</v>
          </cell>
          <cell r="E2829" t="str">
            <v>300</v>
          </cell>
          <cell r="F2829" t="str">
            <v>6630.04</v>
          </cell>
          <cell r="G2829" t="str">
            <v>Recreational Programs - Youth Coed Baseball/Softball</v>
          </cell>
          <cell r="H2829">
            <v>2500</v>
          </cell>
          <cell r="I2829">
            <v>0</v>
          </cell>
          <cell r="J2829">
            <v>2500</v>
          </cell>
          <cell r="K2829">
            <v>0</v>
          </cell>
          <cell r="L2829">
            <v>0</v>
          </cell>
          <cell r="M2829">
            <v>0</v>
          </cell>
          <cell r="N2829">
            <v>2500</v>
          </cell>
        </row>
        <row r="2830">
          <cell r="A2830" t="str">
            <v>200.20.20.300-6630.05</v>
          </cell>
          <cell r="B2830" t="str">
            <v>200</v>
          </cell>
          <cell r="C2830" t="str">
            <v>20</v>
          </cell>
          <cell r="D2830" t="str">
            <v>20</v>
          </cell>
          <cell r="E2830" t="str">
            <v>300</v>
          </cell>
          <cell r="F2830" t="str">
            <v>6630.05</v>
          </cell>
          <cell r="G2830" t="str">
            <v>Recreational Programs - Youth Girls Softball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 t="str">
            <v>200.20.20.300-6630.06</v>
          </cell>
          <cell r="B2831" t="str">
            <v>200</v>
          </cell>
          <cell r="C2831" t="str">
            <v>20</v>
          </cell>
          <cell r="D2831" t="str">
            <v>20</v>
          </cell>
          <cell r="E2831" t="str">
            <v>300</v>
          </cell>
          <cell r="F2831" t="str">
            <v>6630.06</v>
          </cell>
          <cell r="G2831" t="str">
            <v>Recreational Programs - Youth Coed Basketball Camp</v>
          </cell>
          <cell r="H2831">
            <v>200</v>
          </cell>
          <cell r="I2831">
            <v>0</v>
          </cell>
          <cell r="J2831">
            <v>200</v>
          </cell>
          <cell r="K2831">
            <v>0</v>
          </cell>
          <cell r="L2831">
            <v>0</v>
          </cell>
          <cell r="M2831">
            <v>0</v>
          </cell>
          <cell r="N2831">
            <v>200</v>
          </cell>
        </row>
        <row r="2832">
          <cell r="A2832" t="str">
            <v>200.20.20.300-6630.07</v>
          </cell>
          <cell r="B2832" t="str">
            <v>200</v>
          </cell>
          <cell r="C2832" t="str">
            <v>20</v>
          </cell>
          <cell r="D2832" t="str">
            <v>20</v>
          </cell>
          <cell r="E2832" t="str">
            <v>300</v>
          </cell>
          <cell r="F2832" t="str">
            <v>6630.07</v>
          </cell>
          <cell r="G2832" t="str">
            <v>Recreational Programs - Youth Coed Soccer &amp; Kickball</v>
          </cell>
          <cell r="H2832">
            <v>2000</v>
          </cell>
          <cell r="I2832">
            <v>0</v>
          </cell>
          <cell r="J2832">
            <v>2000</v>
          </cell>
          <cell r="K2832">
            <v>0</v>
          </cell>
          <cell r="L2832">
            <v>0</v>
          </cell>
          <cell r="M2832">
            <v>0</v>
          </cell>
          <cell r="N2832">
            <v>2000</v>
          </cell>
        </row>
        <row r="2833">
          <cell r="A2833" t="str">
            <v>200.20.20.300-6630.08</v>
          </cell>
          <cell r="B2833" t="str">
            <v>200</v>
          </cell>
          <cell r="C2833" t="str">
            <v>20</v>
          </cell>
          <cell r="D2833" t="str">
            <v>20</v>
          </cell>
          <cell r="E2833" t="str">
            <v>300</v>
          </cell>
          <cell r="F2833" t="str">
            <v>6630.08</v>
          </cell>
          <cell r="G2833" t="str">
            <v>Recreational Programs - Youth Coed Volleyball Camp</v>
          </cell>
          <cell r="H2833">
            <v>200</v>
          </cell>
          <cell r="I2833">
            <v>0</v>
          </cell>
          <cell r="J2833">
            <v>200</v>
          </cell>
          <cell r="K2833">
            <v>0</v>
          </cell>
          <cell r="L2833">
            <v>0</v>
          </cell>
          <cell r="M2833">
            <v>0</v>
          </cell>
          <cell r="N2833">
            <v>200</v>
          </cell>
        </row>
        <row r="2834">
          <cell r="A2834" t="str">
            <v>200.20.20.300-6630.09</v>
          </cell>
          <cell r="B2834" t="str">
            <v>200</v>
          </cell>
          <cell r="C2834" t="str">
            <v>20</v>
          </cell>
          <cell r="D2834" t="str">
            <v>20</v>
          </cell>
          <cell r="E2834" t="str">
            <v>300</v>
          </cell>
          <cell r="F2834" t="str">
            <v>6630.09</v>
          </cell>
          <cell r="G2834" t="str">
            <v>Recreational Programs - Youth Tournaments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 t="str">
            <v>200.20.20.300-6630.10</v>
          </cell>
          <cell r="B2835" t="str">
            <v>200</v>
          </cell>
          <cell r="C2835" t="str">
            <v>20</v>
          </cell>
          <cell r="D2835" t="str">
            <v>20</v>
          </cell>
          <cell r="E2835" t="str">
            <v>300</v>
          </cell>
          <cell r="F2835" t="str">
            <v>6630.10</v>
          </cell>
          <cell r="G2835" t="str">
            <v>Recreational Programs - Youth Acorn League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 t="str">
            <v>200.20.20.300-6630.11</v>
          </cell>
          <cell r="B2836" t="str">
            <v>200</v>
          </cell>
          <cell r="C2836" t="str">
            <v>20</v>
          </cell>
          <cell r="D2836" t="str">
            <v>20</v>
          </cell>
          <cell r="E2836" t="str">
            <v>300</v>
          </cell>
          <cell r="F2836" t="str">
            <v>6630.11</v>
          </cell>
          <cell r="G2836" t="str">
            <v>Recreational Programs - Youth Pilot Expansion Program</v>
          </cell>
          <cell r="H2836">
            <v>4000</v>
          </cell>
          <cell r="I2836">
            <v>0</v>
          </cell>
          <cell r="J2836">
            <v>4000</v>
          </cell>
          <cell r="K2836">
            <v>0</v>
          </cell>
          <cell r="L2836">
            <v>0</v>
          </cell>
          <cell r="M2836">
            <v>0</v>
          </cell>
          <cell r="N2836">
            <v>4000</v>
          </cell>
        </row>
        <row r="2837">
          <cell r="A2837" t="str">
            <v>200.20.20.300-6630.12</v>
          </cell>
          <cell r="B2837" t="str">
            <v>200</v>
          </cell>
          <cell r="C2837" t="str">
            <v>20</v>
          </cell>
          <cell r="D2837" t="str">
            <v>20</v>
          </cell>
          <cell r="E2837" t="str">
            <v>300</v>
          </cell>
          <cell r="F2837" t="str">
            <v>6630.12</v>
          </cell>
          <cell r="G2837" t="str">
            <v>Recreational Programs - Youth Arts &amp; Crafts</v>
          </cell>
          <cell r="H2837">
            <v>3000</v>
          </cell>
          <cell r="I2837">
            <v>0</v>
          </cell>
          <cell r="J2837">
            <v>3000</v>
          </cell>
          <cell r="K2837">
            <v>0</v>
          </cell>
          <cell r="L2837">
            <v>0</v>
          </cell>
          <cell r="M2837">
            <v>0</v>
          </cell>
          <cell r="N2837">
            <v>3000</v>
          </cell>
        </row>
        <row r="2838">
          <cell r="A2838" t="str">
            <v>200.20.20.300-6630.13</v>
          </cell>
          <cell r="B2838" t="str">
            <v>200</v>
          </cell>
          <cell r="C2838" t="str">
            <v>20</v>
          </cell>
          <cell r="D2838" t="str">
            <v>20</v>
          </cell>
          <cell r="E2838" t="str">
            <v>300</v>
          </cell>
          <cell r="F2838" t="str">
            <v>6630.13</v>
          </cell>
          <cell r="G2838" t="str">
            <v>Recreational Programs - Youth Gymnastics</v>
          </cell>
          <cell r="H2838">
            <v>12000</v>
          </cell>
          <cell r="I2838">
            <v>0</v>
          </cell>
          <cell r="J2838">
            <v>12000</v>
          </cell>
          <cell r="K2838">
            <v>0</v>
          </cell>
          <cell r="L2838">
            <v>0</v>
          </cell>
          <cell r="M2838">
            <v>0</v>
          </cell>
          <cell r="N2838">
            <v>12000</v>
          </cell>
        </row>
        <row r="2839">
          <cell r="A2839" t="str">
            <v>200.20.20.300-6630.14</v>
          </cell>
          <cell r="B2839" t="str">
            <v>200</v>
          </cell>
          <cell r="C2839" t="str">
            <v>20</v>
          </cell>
          <cell r="D2839" t="str">
            <v>20</v>
          </cell>
          <cell r="E2839" t="str">
            <v>300</v>
          </cell>
          <cell r="F2839" t="str">
            <v>6630.14</v>
          </cell>
          <cell r="G2839" t="str">
            <v>Recreational Programs - Youth Martial Arts</v>
          </cell>
          <cell r="H2839">
            <v>5500</v>
          </cell>
          <cell r="I2839">
            <v>0</v>
          </cell>
          <cell r="J2839">
            <v>5500</v>
          </cell>
          <cell r="K2839">
            <v>0</v>
          </cell>
          <cell r="L2839">
            <v>0</v>
          </cell>
          <cell r="M2839">
            <v>0</v>
          </cell>
          <cell r="N2839">
            <v>5500</v>
          </cell>
        </row>
        <row r="2840">
          <cell r="A2840" t="str">
            <v>200.20.20.300-6630.15</v>
          </cell>
          <cell r="B2840" t="str">
            <v>200</v>
          </cell>
          <cell r="C2840" t="str">
            <v>20</v>
          </cell>
          <cell r="D2840" t="str">
            <v>20</v>
          </cell>
          <cell r="E2840" t="str">
            <v>300</v>
          </cell>
          <cell r="F2840" t="str">
            <v>6630.15</v>
          </cell>
          <cell r="G2840" t="str">
            <v>Recreational Programs - Youth Cheerleading</v>
          </cell>
          <cell r="H2840">
            <v>1200</v>
          </cell>
          <cell r="I2840">
            <v>0</v>
          </cell>
          <cell r="J2840">
            <v>1200</v>
          </cell>
          <cell r="K2840">
            <v>0</v>
          </cell>
          <cell r="L2840">
            <v>0</v>
          </cell>
          <cell r="M2840">
            <v>0</v>
          </cell>
          <cell r="N2840">
            <v>1200</v>
          </cell>
        </row>
        <row r="2841">
          <cell r="A2841" t="str">
            <v>200.20.20.300-6630.16</v>
          </cell>
          <cell r="B2841" t="str">
            <v>200</v>
          </cell>
          <cell r="C2841" t="str">
            <v>20</v>
          </cell>
          <cell r="D2841" t="str">
            <v>20</v>
          </cell>
          <cell r="E2841" t="str">
            <v>300</v>
          </cell>
          <cell r="F2841" t="str">
            <v>6630.16</v>
          </cell>
          <cell r="G2841" t="str">
            <v>Recreational Programs - Youth Tennis</v>
          </cell>
          <cell r="H2841">
            <v>7500</v>
          </cell>
          <cell r="I2841">
            <v>0</v>
          </cell>
          <cell r="J2841">
            <v>7500</v>
          </cell>
          <cell r="K2841">
            <v>0</v>
          </cell>
          <cell r="L2841">
            <v>0</v>
          </cell>
          <cell r="M2841">
            <v>0</v>
          </cell>
          <cell r="N2841">
            <v>7500</v>
          </cell>
        </row>
        <row r="2842">
          <cell r="A2842" t="str">
            <v>200.20.20.300-6630.17</v>
          </cell>
          <cell r="B2842" t="str">
            <v>200</v>
          </cell>
          <cell r="C2842" t="str">
            <v>20</v>
          </cell>
          <cell r="D2842" t="str">
            <v>20</v>
          </cell>
          <cell r="E2842" t="str">
            <v>300</v>
          </cell>
          <cell r="F2842" t="str">
            <v>6630.17</v>
          </cell>
          <cell r="G2842" t="str">
            <v>Recreational Programs - Youth Dance</v>
          </cell>
          <cell r="H2842">
            <v>5000</v>
          </cell>
          <cell r="I2842">
            <v>0</v>
          </cell>
          <cell r="J2842">
            <v>5000</v>
          </cell>
          <cell r="K2842">
            <v>0</v>
          </cell>
          <cell r="L2842">
            <v>0</v>
          </cell>
          <cell r="M2842">
            <v>0</v>
          </cell>
          <cell r="N2842">
            <v>5000</v>
          </cell>
        </row>
        <row r="2843">
          <cell r="A2843" t="str">
            <v>200.20.20.300-6630.18</v>
          </cell>
          <cell r="B2843" t="str">
            <v>200</v>
          </cell>
          <cell r="C2843" t="str">
            <v>20</v>
          </cell>
          <cell r="D2843" t="str">
            <v>20</v>
          </cell>
          <cell r="E2843" t="str">
            <v>300</v>
          </cell>
          <cell r="F2843" t="str">
            <v>6630.18</v>
          </cell>
          <cell r="G2843" t="str">
            <v>Recreational Programs - Youth Baton</v>
          </cell>
          <cell r="H2843">
            <v>1800</v>
          </cell>
          <cell r="I2843">
            <v>0</v>
          </cell>
          <cell r="J2843">
            <v>1800</v>
          </cell>
          <cell r="K2843">
            <v>0</v>
          </cell>
          <cell r="L2843">
            <v>0</v>
          </cell>
          <cell r="M2843">
            <v>318.5</v>
          </cell>
          <cell r="N2843">
            <v>1481.5</v>
          </cell>
        </row>
        <row r="2844">
          <cell r="A2844" t="str">
            <v>200.20.20.300-6630.19</v>
          </cell>
          <cell r="B2844" t="str">
            <v>200</v>
          </cell>
          <cell r="C2844" t="str">
            <v>20</v>
          </cell>
          <cell r="D2844" t="str">
            <v>20</v>
          </cell>
          <cell r="E2844" t="str">
            <v>300</v>
          </cell>
          <cell r="F2844" t="str">
            <v>6630.19</v>
          </cell>
          <cell r="G2844" t="str">
            <v>Recreational Programs - Youth Academic Programs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 t="str">
            <v>200.20.20.300-6630.20</v>
          </cell>
          <cell r="B2845" t="str">
            <v>200</v>
          </cell>
          <cell r="C2845" t="str">
            <v>20</v>
          </cell>
          <cell r="D2845" t="str">
            <v>20</v>
          </cell>
          <cell r="E2845" t="str">
            <v>300</v>
          </cell>
          <cell r="F2845" t="str">
            <v>6630.20</v>
          </cell>
          <cell r="G2845" t="str">
            <v>Recreational Programs - Youth Performing Arts</v>
          </cell>
          <cell r="H2845">
            <v>1000</v>
          </cell>
          <cell r="I2845">
            <v>0</v>
          </cell>
          <cell r="J2845">
            <v>1000</v>
          </cell>
          <cell r="K2845">
            <v>0</v>
          </cell>
          <cell r="L2845">
            <v>0</v>
          </cell>
          <cell r="M2845">
            <v>0</v>
          </cell>
          <cell r="N2845">
            <v>1000</v>
          </cell>
        </row>
        <row r="2846">
          <cell r="A2846" t="str">
            <v>200.20.20.300-6630.21</v>
          </cell>
          <cell r="B2846" t="str">
            <v>200</v>
          </cell>
          <cell r="C2846" t="str">
            <v>20</v>
          </cell>
          <cell r="D2846" t="str">
            <v>20</v>
          </cell>
          <cell r="E2846" t="str">
            <v>300</v>
          </cell>
          <cell r="F2846" t="str">
            <v>6630.21</v>
          </cell>
          <cell r="G2846" t="str">
            <v>Recreational Programs - Youth Judo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 t="str">
            <v>200.20.20.300-6630.22</v>
          </cell>
          <cell r="B2847" t="str">
            <v>200</v>
          </cell>
          <cell r="C2847" t="str">
            <v>20</v>
          </cell>
          <cell r="D2847" t="str">
            <v>20</v>
          </cell>
          <cell r="E2847" t="str">
            <v>300</v>
          </cell>
          <cell r="F2847" t="str">
            <v>6630.22</v>
          </cell>
          <cell r="G2847" t="str">
            <v>Recreational Programs - Youth Karate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 t="str">
            <v>200.20.20.300-6630.23</v>
          </cell>
          <cell r="B2848" t="str">
            <v>200</v>
          </cell>
          <cell r="C2848" t="str">
            <v>20</v>
          </cell>
          <cell r="D2848" t="str">
            <v>20</v>
          </cell>
          <cell r="E2848" t="str">
            <v>300</v>
          </cell>
          <cell r="F2848" t="str">
            <v>6630.23</v>
          </cell>
          <cell r="G2848" t="str">
            <v>Recreational Programs - Youth Cooking</v>
          </cell>
          <cell r="H2848">
            <v>2800</v>
          </cell>
          <cell r="I2848">
            <v>0</v>
          </cell>
          <cell r="J2848">
            <v>2800</v>
          </cell>
          <cell r="K2848">
            <v>0</v>
          </cell>
          <cell r="L2848">
            <v>0</v>
          </cell>
          <cell r="M2848">
            <v>0</v>
          </cell>
          <cell r="N2848">
            <v>2800</v>
          </cell>
        </row>
        <row r="2849">
          <cell r="A2849" t="str">
            <v>200.20.20.300-6630.24</v>
          </cell>
          <cell r="B2849" t="str">
            <v>200</v>
          </cell>
          <cell r="C2849" t="str">
            <v>20</v>
          </cell>
          <cell r="D2849" t="str">
            <v>20</v>
          </cell>
          <cell r="E2849" t="str">
            <v>300</v>
          </cell>
          <cell r="F2849" t="str">
            <v>6630.24</v>
          </cell>
          <cell r="G2849" t="str">
            <v>Recreational Programs - Youth Music</v>
          </cell>
          <cell r="H2849">
            <v>1400</v>
          </cell>
          <cell r="I2849">
            <v>0</v>
          </cell>
          <cell r="J2849">
            <v>1400</v>
          </cell>
          <cell r="K2849">
            <v>0</v>
          </cell>
          <cell r="L2849">
            <v>0</v>
          </cell>
          <cell r="M2849">
            <v>31.5</v>
          </cell>
          <cell r="N2849">
            <v>1368.5</v>
          </cell>
        </row>
        <row r="2850">
          <cell r="A2850" t="str">
            <v>200.20.20.300-6630.25</v>
          </cell>
          <cell r="B2850" t="str">
            <v>200</v>
          </cell>
          <cell r="C2850" t="str">
            <v>20</v>
          </cell>
          <cell r="D2850" t="str">
            <v>20</v>
          </cell>
          <cell r="E2850" t="str">
            <v>300</v>
          </cell>
          <cell r="F2850" t="str">
            <v>6630.25</v>
          </cell>
          <cell r="G2850" t="str">
            <v>Recreational Programs - Youth Recreation Leadership</v>
          </cell>
          <cell r="H2850">
            <v>1000</v>
          </cell>
          <cell r="I2850">
            <v>0</v>
          </cell>
          <cell r="J2850">
            <v>1000</v>
          </cell>
          <cell r="K2850">
            <v>0</v>
          </cell>
          <cell r="L2850">
            <v>0</v>
          </cell>
          <cell r="M2850">
            <v>0</v>
          </cell>
          <cell r="N2850">
            <v>1000</v>
          </cell>
        </row>
        <row r="2851">
          <cell r="A2851" t="str">
            <v>200.20.20.300-6630.26</v>
          </cell>
          <cell r="B2851" t="str">
            <v>200</v>
          </cell>
          <cell r="C2851" t="str">
            <v>20</v>
          </cell>
          <cell r="D2851" t="str">
            <v>20</v>
          </cell>
          <cell r="E2851" t="str">
            <v>300</v>
          </cell>
          <cell r="F2851" t="str">
            <v>6630.26</v>
          </cell>
          <cell r="G2851" t="str">
            <v>Recreational Programs - Youth Health &amp; Safety</v>
          </cell>
          <cell r="H2851">
            <v>1500</v>
          </cell>
          <cell r="I2851">
            <v>0</v>
          </cell>
          <cell r="J2851">
            <v>1500</v>
          </cell>
          <cell r="K2851">
            <v>0</v>
          </cell>
          <cell r="L2851">
            <v>0</v>
          </cell>
          <cell r="M2851">
            <v>0</v>
          </cell>
          <cell r="N2851">
            <v>1500</v>
          </cell>
        </row>
        <row r="2852">
          <cell r="A2852" t="str">
            <v>200.20.20.300-6630.27</v>
          </cell>
          <cell r="B2852" t="str">
            <v>200</v>
          </cell>
          <cell r="C2852" t="str">
            <v>20</v>
          </cell>
          <cell r="D2852" t="str">
            <v>20</v>
          </cell>
          <cell r="E2852" t="str">
            <v>300</v>
          </cell>
          <cell r="F2852" t="str">
            <v>6630.27</v>
          </cell>
          <cell r="G2852" t="str">
            <v>Recreational Programs - Youth Youth Day Camp</v>
          </cell>
          <cell r="H2852">
            <v>30000</v>
          </cell>
          <cell r="I2852">
            <v>0</v>
          </cell>
          <cell r="J2852">
            <v>30000</v>
          </cell>
          <cell r="K2852">
            <v>0</v>
          </cell>
          <cell r="L2852">
            <v>0</v>
          </cell>
          <cell r="M2852">
            <v>21.64</v>
          </cell>
          <cell r="N2852">
            <v>29978.36</v>
          </cell>
        </row>
        <row r="2853">
          <cell r="A2853" t="str">
            <v>200.20.20.300-6630.28</v>
          </cell>
          <cell r="B2853" t="str">
            <v>200</v>
          </cell>
          <cell r="C2853" t="str">
            <v>20</v>
          </cell>
          <cell r="D2853" t="str">
            <v>20</v>
          </cell>
          <cell r="E2853" t="str">
            <v>300</v>
          </cell>
          <cell r="F2853" t="str">
            <v>6630.28</v>
          </cell>
          <cell r="G2853" t="str">
            <v>Recreational Programs - Youth Preschool Play Program</v>
          </cell>
          <cell r="H2853">
            <v>4000</v>
          </cell>
          <cell r="I2853">
            <v>0</v>
          </cell>
          <cell r="J2853">
            <v>4000</v>
          </cell>
          <cell r="K2853">
            <v>0</v>
          </cell>
          <cell r="L2853">
            <v>0</v>
          </cell>
          <cell r="M2853">
            <v>0</v>
          </cell>
          <cell r="N2853">
            <v>4000</v>
          </cell>
        </row>
        <row r="2854">
          <cell r="A2854" t="str">
            <v>200.20.20.300-6630.29</v>
          </cell>
          <cell r="B2854" t="str">
            <v>200</v>
          </cell>
          <cell r="C2854" t="str">
            <v>20</v>
          </cell>
          <cell r="D2854" t="str">
            <v>20</v>
          </cell>
          <cell r="E2854" t="str">
            <v>300</v>
          </cell>
          <cell r="F2854" t="str">
            <v>6630.29</v>
          </cell>
          <cell r="G2854" t="str">
            <v>Recreational Programs - Youth After School Program</v>
          </cell>
          <cell r="H2854">
            <v>50000</v>
          </cell>
          <cell r="I2854">
            <v>0</v>
          </cell>
          <cell r="J2854">
            <v>50000</v>
          </cell>
          <cell r="K2854">
            <v>0</v>
          </cell>
          <cell r="L2854">
            <v>0</v>
          </cell>
          <cell r="M2854">
            <v>803.75</v>
          </cell>
          <cell r="N2854">
            <v>49196.25</v>
          </cell>
        </row>
        <row r="2855">
          <cell r="A2855" t="str">
            <v>200.20.20.300-6630.30</v>
          </cell>
          <cell r="B2855" t="str">
            <v>200</v>
          </cell>
          <cell r="C2855" t="str">
            <v>20</v>
          </cell>
          <cell r="D2855" t="str">
            <v>20</v>
          </cell>
          <cell r="E2855" t="str">
            <v>300</v>
          </cell>
          <cell r="F2855" t="str">
            <v>6630.30</v>
          </cell>
          <cell r="G2855" t="str">
            <v>Recreational Programs - Youth Youth Themed Parties</v>
          </cell>
          <cell r="H2855">
            <v>200</v>
          </cell>
          <cell r="I2855">
            <v>0</v>
          </cell>
          <cell r="J2855">
            <v>200</v>
          </cell>
          <cell r="K2855">
            <v>0</v>
          </cell>
          <cell r="L2855">
            <v>0</v>
          </cell>
          <cell r="M2855">
            <v>0</v>
          </cell>
          <cell r="N2855">
            <v>200</v>
          </cell>
        </row>
        <row r="2856">
          <cell r="A2856" t="str">
            <v>200.20.20.300-6630.31</v>
          </cell>
          <cell r="B2856" t="str">
            <v>200</v>
          </cell>
          <cell r="C2856" t="str">
            <v>20</v>
          </cell>
          <cell r="D2856" t="str">
            <v>20</v>
          </cell>
          <cell r="E2856" t="str">
            <v>300</v>
          </cell>
          <cell r="F2856" t="str">
            <v>6630.31</v>
          </cell>
          <cell r="G2856" t="str">
            <v>Recreational Programs - Youth Exercise and Fitness</v>
          </cell>
          <cell r="H2856">
            <v>5500</v>
          </cell>
          <cell r="I2856">
            <v>0</v>
          </cell>
          <cell r="J2856">
            <v>5500</v>
          </cell>
          <cell r="K2856">
            <v>0</v>
          </cell>
          <cell r="L2856">
            <v>0</v>
          </cell>
          <cell r="M2856">
            <v>0</v>
          </cell>
          <cell r="N2856">
            <v>5500</v>
          </cell>
        </row>
        <row r="2857">
          <cell r="A2857" t="str">
            <v>200.20.20.300-6630.32</v>
          </cell>
          <cell r="B2857" t="str">
            <v>200</v>
          </cell>
          <cell r="C2857" t="str">
            <v>20</v>
          </cell>
          <cell r="D2857" t="str">
            <v>20</v>
          </cell>
          <cell r="E2857" t="str">
            <v>300</v>
          </cell>
          <cell r="F2857" t="str">
            <v>6630.32</v>
          </cell>
          <cell r="G2857" t="str">
            <v>Recreational Programs - Youth Golf</v>
          </cell>
          <cell r="H2857">
            <v>1000</v>
          </cell>
          <cell r="I2857">
            <v>0</v>
          </cell>
          <cell r="J2857">
            <v>1000</v>
          </cell>
          <cell r="K2857">
            <v>0</v>
          </cell>
          <cell r="L2857">
            <v>0</v>
          </cell>
          <cell r="M2857">
            <v>0</v>
          </cell>
          <cell r="N2857">
            <v>1000</v>
          </cell>
        </row>
        <row r="2858">
          <cell r="A2858" t="str">
            <v>200.20.20.300-6631.01</v>
          </cell>
          <cell r="B2858" t="str">
            <v>200</v>
          </cell>
          <cell r="C2858" t="str">
            <v>20</v>
          </cell>
          <cell r="D2858" t="str">
            <v>20</v>
          </cell>
          <cell r="E2858" t="str">
            <v>300</v>
          </cell>
          <cell r="F2858" t="str">
            <v>6631.01</v>
          </cell>
          <cell r="G2858" t="str">
            <v>Recreational Programs - Adult Men's Basketball</v>
          </cell>
          <cell r="H2858">
            <v>500</v>
          </cell>
          <cell r="I2858">
            <v>0</v>
          </cell>
          <cell r="J2858">
            <v>500</v>
          </cell>
          <cell r="K2858">
            <v>0</v>
          </cell>
          <cell r="L2858">
            <v>0</v>
          </cell>
          <cell r="M2858">
            <v>0</v>
          </cell>
          <cell r="N2858">
            <v>500</v>
          </cell>
        </row>
        <row r="2859">
          <cell r="A2859" t="str">
            <v>200.20.20.300-6631.02</v>
          </cell>
          <cell r="B2859" t="str">
            <v>200</v>
          </cell>
          <cell r="C2859" t="str">
            <v>20</v>
          </cell>
          <cell r="D2859" t="str">
            <v>20</v>
          </cell>
          <cell r="E2859" t="str">
            <v>300</v>
          </cell>
          <cell r="F2859" t="str">
            <v>6631.02</v>
          </cell>
          <cell r="G2859" t="str">
            <v>Recreational Programs - Adult Coed Soccer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 t="str">
            <v>200.20.20.300-6631.03</v>
          </cell>
          <cell r="B2860" t="str">
            <v>200</v>
          </cell>
          <cell r="C2860" t="str">
            <v>20</v>
          </cell>
          <cell r="D2860" t="str">
            <v>20</v>
          </cell>
          <cell r="E2860" t="str">
            <v>300</v>
          </cell>
          <cell r="F2860" t="str">
            <v>6631.03</v>
          </cell>
          <cell r="G2860" t="str">
            <v>Recreational Programs - Adult Softball Tournament</v>
          </cell>
          <cell r="H2860">
            <v>3500</v>
          </cell>
          <cell r="I2860">
            <v>0</v>
          </cell>
          <cell r="J2860">
            <v>3500</v>
          </cell>
          <cell r="K2860">
            <v>0</v>
          </cell>
          <cell r="L2860">
            <v>0</v>
          </cell>
          <cell r="M2860">
            <v>0</v>
          </cell>
          <cell r="N2860">
            <v>3500</v>
          </cell>
        </row>
        <row r="2861">
          <cell r="A2861" t="str">
            <v>200.20.20.300-6631.04</v>
          </cell>
          <cell r="B2861" t="str">
            <v>200</v>
          </cell>
          <cell r="C2861" t="str">
            <v>20</v>
          </cell>
          <cell r="D2861" t="str">
            <v>20</v>
          </cell>
          <cell r="E2861" t="str">
            <v>300</v>
          </cell>
          <cell r="F2861" t="str">
            <v>6631.04</v>
          </cell>
          <cell r="G2861" t="str">
            <v>Recreational Programs - Adult Men's Softball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 t="str">
            <v>200.20.20.300-6631.05</v>
          </cell>
          <cell r="B2862" t="str">
            <v>200</v>
          </cell>
          <cell r="C2862" t="str">
            <v>20</v>
          </cell>
          <cell r="D2862" t="str">
            <v>20</v>
          </cell>
          <cell r="E2862" t="str">
            <v>300</v>
          </cell>
          <cell r="F2862" t="str">
            <v>6631.05</v>
          </cell>
          <cell r="G2862" t="str">
            <v>Recreational Programs - Adult Women's Softbal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 t="str">
            <v>200.20.20.300-6631.06</v>
          </cell>
          <cell r="B2863" t="str">
            <v>200</v>
          </cell>
          <cell r="C2863" t="str">
            <v>20</v>
          </cell>
          <cell r="D2863" t="str">
            <v>20</v>
          </cell>
          <cell r="E2863" t="str">
            <v>300</v>
          </cell>
          <cell r="F2863" t="str">
            <v>6631.06</v>
          </cell>
          <cell r="G2863" t="str">
            <v>Recreational Programs - Adult Coed Softball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 t="str">
            <v>200.20.20.300-6631.07</v>
          </cell>
          <cell r="B2864" t="str">
            <v>200</v>
          </cell>
          <cell r="C2864" t="str">
            <v>20</v>
          </cell>
          <cell r="D2864" t="str">
            <v>20</v>
          </cell>
          <cell r="E2864" t="str">
            <v>300</v>
          </cell>
          <cell r="F2864" t="str">
            <v>6631.07</v>
          </cell>
          <cell r="G2864" t="str">
            <v>Recreational Programs - Adult Pilot Expansion Program</v>
          </cell>
          <cell r="H2864">
            <v>3000</v>
          </cell>
          <cell r="I2864">
            <v>0</v>
          </cell>
          <cell r="J2864">
            <v>3000</v>
          </cell>
          <cell r="K2864">
            <v>0</v>
          </cell>
          <cell r="L2864">
            <v>0</v>
          </cell>
          <cell r="M2864">
            <v>0</v>
          </cell>
          <cell r="N2864">
            <v>3000</v>
          </cell>
        </row>
        <row r="2865">
          <cell r="A2865" t="str">
            <v>200.20.20.300-6631.08</v>
          </cell>
          <cell r="B2865" t="str">
            <v>200</v>
          </cell>
          <cell r="C2865" t="str">
            <v>20</v>
          </cell>
          <cell r="D2865" t="str">
            <v>20</v>
          </cell>
          <cell r="E2865" t="str">
            <v>300</v>
          </cell>
          <cell r="F2865" t="str">
            <v>6631.08</v>
          </cell>
          <cell r="G2865" t="str">
            <v>Recreational Programs - Adult Arts &amp; Crafts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 t="str">
            <v>200.20.20.300-6631.09</v>
          </cell>
          <cell r="B2866" t="str">
            <v>200</v>
          </cell>
          <cell r="C2866" t="str">
            <v>20</v>
          </cell>
          <cell r="D2866" t="str">
            <v>20</v>
          </cell>
          <cell r="E2866" t="str">
            <v>300</v>
          </cell>
          <cell r="F2866" t="str">
            <v>6631.09</v>
          </cell>
          <cell r="G2866" t="str">
            <v>Recreational Programs - Adult Golf</v>
          </cell>
          <cell r="H2866">
            <v>1200</v>
          </cell>
          <cell r="I2866">
            <v>0</v>
          </cell>
          <cell r="J2866">
            <v>1200</v>
          </cell>
          <cell r="K2866">
            <v>0</v>
          </cell>
          <cell r="L2866">
            <v>0</v>
          </cell>
          <cell r="M2866">
            <v>0</v>
          </cell>
          <cell r="N2866">
            <v>1200</v>
          </cell>
        </row>
        <row r="2867">
          <cell r="A2867" t="str">
            <v>200.20.20.300-6631.10</v>
          </cell>
          <cell r="B2867" t="str">
            <v>200</v>
          </cell>
          <cell r="C2867" t="str">
            <v>20</v>
          </cell>
          <cell r="D2867" t="str">
            <v>20</v>
          </cell>
          <cell r="E2867" t="str">
            <v>300</v>
          </cell>
          <cell r="F2867" t="str">
            <v>6631.10</v>
          </cell>
          <cell r="G2867" t="str">
            <v>Recreational Programs - Adult Dog Obedience</v>
          </cell>
          <cell r="H2867">
            <v>5000</v>
          </cell>
          <cell r="I2867">
            <v>0</v>
          </cell>
          <cell r="J2867">
            <v>5000</v>
          </cell>
          <cell r="K2867">
            <v>0</v>
          </cell>
          <cell r="L2867">
            <v>0</v>
          </cell>
          <cell r="M2867">
            <v>1134</v>
          </cell>
          <cell r="N2867">
            <v>3866</v>
          </cell>
        </row>
        <row r="2868">
          <cell r="A2868" t="str">
            <v>200.20.20.300-6631.11</v>
          </cell>
          <cell r="B2868" t="str">
            <v>200</v>
          </cell>
          <cell r="C2868" t="str">
            <v>20</v>
          </cell>
          <cell r="D2868" t="str">
            <v>20</v>
          </cell>
          <cell r="E2868" t="str">
            <v>300</v>
          </cell>
          <cell r="F2868" t="str">
            <v>6631.11</v>
          </cell>
          <cell r="G2868" t="str">
            <v>Recreational Programs - Adult Tennis</v>
          </cell>
          <cell r="H2868">
            <v>200</v>
          </cell>
          <cell r="I2868">
            <v>0</v>
          </cell>
          <cell r="J2868">
            <v>200</v>
          </cell>
          <cell r="K2868">
            <v>0</v>
          </cell>
          <cell r="L2868">
            <v>0</v>
          </cell>
          <cell r="M2868">
            <v>0</v>
          </cell>
          <cell r="N2868">
            <v>200</v>
          </cell>
        </row>
        <row r="2869">
          <cell r="A2869" t="str">
            <v>200.20.20.300-6631.12</v>
          </cell>
          <cell r="B2869" t="str">
            <v>200</v>
          </cell>
          <cell r="C2869" t="str">
            <v>20</v>
          </cell>
          <cell r="D2869" t="str">
            <v>20</v>
          </cell>
          <cell r="E2869" t="str">
            <v>300</v>
          </cell>
          <cell r="F2869" t="str">
            <v>6631.12</v>
          </cell>
          <cell r="G2869" t="str">
            <v>Recreational Programs - Adult Exercise &amp; Fitness</v>
          </cell>
          <cell r="H2869">
            <v>3500</v>
          </cell>
          <cell r="I2869">
            <v>0</v>
          </cell>
          <cell r="J2869">
            <v>3500</v>
          </cell>
          <cell r="K2869">
            <v>0</v>
          </cell>
          <cell r="L2869">
            <v>0</v>
          </cell>
          <cell r="M2869">
            <v>504</v>
          </cell>
          <cell r="N2869">
            <v>2996</v>
          </cell>
        </row>
        <row r="2870">
          <cell r="A2870" t="str">
            <v>200.20.20.300-6631.13</v>
          </cell>
          <cell r="B2870" t="str">
            <v>200</v>
          </cell>
          <cell r="C2870" t="str">
            <v>20</v>
          </cell>
          <cell r="D2870" t="str">
            <v>20</v>
          </cell>
          <cell r="E2870" t="str">
            <v>300</v>
          </cell>
          <cell r="F2870" t="str">
            <v>6631.13</v>
          </cell>
          <cell r="G2870" t="str">
            <v>Recreational Programs - Adult Western Dance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 t="str">
            <v>200.20.20.300-6631.14</v>
          </cell>
          <cell r="B2871" t="str">
            <v>200</v>
          </cell>
          <cell r="C2871" t="str">
            <v>20</v>
          </cell>
          <cell r="D2871" t="str">
            <v>20</v>
          </cell>
          <cell r="E2871" t="str">
            <v>300</v>
          </cell>
          <cell r="F2871" t="str">
            <v>6631.14</v>
          </cell>
          <cell r="G2871" t="str">
            <v>Recreational Programs - Adult Dance</v>
          </cell>
          <cell r="H2871">
            <v>500</v>
          </cell>
          <cell r="I2871">
            <v>0</v>
          </cell>
          <cell r="J2871">
            <v>500</v>
          </cell>
          <cell r="K2871">
            <v>0</v>
          </cell>
          <cell r="L2871">
            <v>0</v>
          </cell>
          <cell r="M2871">
            <v>0</v>
          </cell>
          <cell r="N2871">
            <v>500</v>
          </cell>
        </row>
        <row r="2872">
          <cell r="A2872" t="str">
            <v>200.20.20.300-6631.15</v>
          </cell>
          <cell r="B2872" t="str">
            <v>200</v>
          </cell>
          <cell r="C2872" t="str">
            <v>20</v>
          </cell>
          <cell r="D2872" t="str">
            <v>20</v>
          </cell>
          <cell r="E2872" t="str">
            <v>300</v>
          </cell>
          <cell r="F2872" t="str">
            <v>6631.15</v>
          </cell>
          <cell r="G2872" t="str">
            <v>Recreational Programs - Adult Health &amp; Safety</v>
          </cell>
          <cell r="H2872">
            <v>300</v>
          </cell>
          <cell r="I2872">
            <v>0</v>
          </cell>
          <cell r="J2872">
            <v>300</v>
          </cell>
          <cell r="K2872">
            <v>0</v>
          </cell>
          <cell r="L2872">
            <v>0</v>
          </cell>
          <cell r="M2872">
            <v>60.2</v>
          </cell>
          <cell r="N2872">
            <v>239.8</v>
          </cell>
        </row>
        <row r="2873">
          <cell r="A2873" t="str">
            <v>200.20.20.300-6632.01</v>
          </cell>
          <cell r="B2873" t="str">
            <v>200</v>
          </cell>
          <cell r="C2873" t="str">
            <v>20</v>
          </cell>
          <cell r="D2873" t="str">
            <v>20</v>
          </cell>
          <cell r="E2873" t="str">
            <v>300</v>
          </cell>
          <cell r="F2873" t="str">
            <v>6632.01</v>
          </cell>
          <cell r="G2873" t="str">
            <v>Recreational Programs - Aquatics Pool Admission</v>
          </cell>
          <cell r="H2873">
            <v>3000</v>
          </cell>
          <cell r="I2873">
            <v>0</v>
          </cell>
          <cell r="J2873">
            <v>3000</v>
          </cell>
          <cell r="K2873">
            <v>0</v>
          </cell>
          <cell r="L2873">
            <v>0</v>
          </cell>
          <cell r="M2873">
            <v>5.63</v>
          </cell>
          <cell r="N2873">
            <v>2994.37</v>
          </cell>
        </row>
        <row r="2874">
          <cell r="A2874" t="str">
            <v>200.20.20.300-6632.02</v>
          </cell>
          <cell r="B2874" t="str">
            <v>200</v>
          </cell>
          <cell r="C2874" t="str">
            <v>20</v>
          </cell>
          <cell r="D2874" t="str">
            <v>20</v>
          </cell>
          <cell r="E2874" t="str">
            <v>300</v>
          </cell>
          <cell r="F2874" t="str">
            <v>6632.02</v>
          </cell>
          <cell r="G2874" t="str">
            <v>Recreational Programs - Aquatics Pool Rental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 t="str">
            <v>200.20.20.300-6632.03</v>
          </cell>
          <cell r="B2875" t="str">
            <v>200</v>
          </cell>
          <cell r="C2875" t="str">
            <v>20</v>
          </cell>
          <cell r="D2875" t="str">
            <v>20</v>
          </cell>
          <cell r="E2875" t="str">
            <v>300</v>
          </cell>
          <cell r="F2875" t="str">
            <v>6632.03</v>
          </cell>
          <cell r="G2875" t="str">
            <v>Recreational Programs - Aquatics Swim Lessons</v>
          </cell>
          <cell r="H2875">
            <v>500</v>
          </cell>
          <cell r="I2875">
            <v>0</v>
          </cell>
          <cell r="J2875">
            <v>500</v>
          </cell>
          <cell r="K2875">
            <v>0</v>
          </cell>
          <cell r="L2875">
            <v>0</v>
          </cell>
          <cell r="M2875">
            <v>37.270000000000003</v>
          </cell>
          <cell r="N2875">
            <v>462.73</v>
          </cell>
        </row>
        <row r="2876">
          <cell r="A2876" t="str">
            <v>200.20.20.300-6632.04</v>
          </cell>
          <cell r="B2876" t="str">
            <v>200</v>
          </cell>
          <cell r="C2876" t="str">
            <v>20</v>
          </cell>
          <cell r="D2876" t="str">
            <v>20</v>
          </cell>
          <cell r="E2876" t="str">
            <v>300</v>
          </cell>
          <cell r="F2876" t="str">
            <v>6632.04</v>
          </cell>
          <cell r="G2876" t="str">
            <v>Recreational Programs - Aquatics Swim Exercise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 t="str">
            <v>200.20.20.300-6632.05</v>
          </cell>
          <cell r="B2877" t="str">
            <v>200</v>
          </cell>
          <cell r="C2877" t="str">
            <v>20</v>
          </cell>
          <cell r="D2877" t="str">
            <v>20</v>
          </cell>
          <cell r="E2877" t="str">
            <v>300</v>
          </cell>
          <cell r="F2877" t="str">
            <v>6632.05</v>
          </cell>
          <cell r="G2877" t="str">
            <v>Recreational Programs - Aquatics Swim Team</v>
          </cell>
          <cell r="H2877">
            <v>17000</v>
          </cell>
          <cell r="I2877">
            <v>0</v>
          </cell>
          <cell r="J2877">
            <v>17000</v>
          </cell>
          <cell r="K2877">
            <v>0</v>
          </cell>
          <cell r="L2877">
            <v>0</v>
          </cell>
          <cell r="M2877">
            <v>0</v>
          </cell>
          <cell r="N2877">
            <v>17000</v>
          </cell>
        </row>
        <row r="2878">
          <cell r="A2878" t="str">
            <v>200.20.20.300-6632.06</v>
          </cell>
          <cell r="B2878" t="str">
            <v>200</v>
          </cell>
          <cell r="C2878" t="str">
            <v>20</v>
          </cell>
          <cell r="D2878" t="str">
            <v>20</v>
          </cell>
          <cell r="E2878" t="str">
            <v>300</v>
          </cell>
          <cell r="F2878" t="str">
            <v>6632.06</v>
          </cell>
          <cell r="G2878" t="str">
            <v>Recreational Programs - Aquatics Scuba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 t="str">
            <v>200.20.20.300-6632.07</v>
          </cell>
          <cell r="B2879" t="str">
            <v>200</v>
          </cell>
          <cell r="C2879" t="str">
            <v>20</v>
          </cell>
          <cell r="D2879" t="str">
            <v>20</v>
          </cell>
          <cell r="E2879" t="str">
            <v>300</v>
          </cell>
          <cell r="F2879" t="str">
            <v>6632.07</v>
          </cell>
          <cell r="G2879" t="str">
            <v>Recreational Programs - Aquatics Health &amp; Safety</v>
          </cell>
          <cell r="H2879">
            <v>3500</v>
          </cell>
          <cell r="I2879">
            <v>0</v>
          </cell>
          <cell r="J2879">
            <v>3500</v>
          </cell>
          <cell r="K2879">
            <v>0</v>
          </cell>
          <cell r="L2879">
            <v>0</v>
          </cell>
          <cell r="M2879">
            <v>78.260000000000005</v>
          </cell>
          <cell r="N2879">
            <v>3421.74</v>
          </cell>
        </row>
        <row r="2880">
          <cell r="A2880" t="str">
            <v>200.20.20.300-6632.08</v>
          </cell>
          <cell r="B2880" t="str">
            <v>200</v>
          </cell>
          <cell r="C2880" t="str">
            <v>20</v>
          </cell>
          <cell r="D2880" t="str">
            <v>20</v>
          </cell>
          <cell r="E2880" t="str">
            <v>300</v>
          </cell>
          <cell r="F2880" t="str">
            <v>6632.08</v>
          </cell>
          <cell r="G2880" t="str">
            <v>Recreational Programs - Aquatics Pilot Expansion Program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 t="str">
            <v>200.20.20.300-6633.02</v>
          </cell>
          <cell r="B2881" t="str">
            <v>200</v>
          </cell>
          <cell r="C2881" t="str">
            <v>20</v>
          </cell>
          <cell r="D2881" t="str">
            <v>20</v>
          </cell>
          <cell r="E2881" t="str">
            <v>300</v>
          </cell>
          <cell r="F2881" t="str">
            <v>6633.02</v>
          </cell>
          <cell r="G2881" t="str">
            <v>Recreational Programs - General Open Gym</v>
          </cell>
          <cell r="H2881">
            <v>300</v>
          </cell>
          <cell r="I2881">
            <v>0</v>
          </cell>
          <cell r="J2881">
            <v>300</v>
          </cell>
          <cell r="K2881">
            <v>0</v>
          </cell>
          <cell r="L2881">
            <v>0</v>
          </cell>
          <cell r="M2881">
            <v>0</v>
          </cell>
          <cell r="N2881">
            <v>300</v>
          </cell>
        </row>
        <row r="2882">
          <cell r="A2882" t="str">
            <v>200.20.20.300-6633.03</v>
          </cell>
          <cell r="B2882" t="str">
            <v>200</v>
          </cell>
          <cell r="C2882" t="str">
            <v>20</v>
          </cell>
          <cell r="D2882" t="str">
            <v>20</v>
          </cell>
          <cell r="E2882" t="str">
            <v>300</v>
          </cell>
          <cell r="F2882" t="str">
            <v>6633.03</v>
          </cell>
          <cell r="G2882" t="str">
            <v>Recreational Programs - General YAC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 t="str">
            <v>200.20.20.300-6633.05</v>
          </cell>
          <cell r="B2883" t="str">
            <v>200</v>
          </cell>
          <cell r="C2883" t="str">
            <v>20</v>
          </cell>
          <cell r="D2883" t="str">
            <v>20</v>
          </cell>
          <cell r="E2883" t="str">
            <v>300</v>
          </cell>
          <cell r="F2883" t="str">
            <v>6633.05</v>
          </cell>
          <cell r="G2883" t="str">
            <v>Recreational Programs - General Trips and Tours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 t="str">
            <v>200.20.20.300-6633.06</v>
          </cell>
          <cell r="B2884" t="str">
            <v>200</v>
          </cell>
          <cell r="C2884" t="str">
            <v>20</v>
          </cell>
          <cell r="D2884" t="str">
            <v>20</v>
          </cell>
          <cell r="E2884" t="str">
            <v>300</v>
          </cell>
          <cell r="F2884" t="str">
            <v>6633.06</v>
          </cell>
          <cell r="G2884" t="str">
            <v>Recreational Programs - General Concessions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 t="str">
            <v>200.20.20.300-6633.07</v>
          </cell>
          <cell r="B2885" t="str">
            <v>200</v>
          </cell>
          <cell r="C2885" t="str">
            <v>20</v>
          </cell>
          <cell r="D2885" t="str">
            <v>20</v>
          </cell>
          <cell r="E2885" t="str">
            <v>300</v>
          </cell>
          <cell r="F2885" t="str">
            <v>6633.07</v>
          </cell>
          <cell r="G2885" t="str">
            <v>Recreational Programs - General Admissions Adult Sports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 t="str">
            <v>200.20.20.300-6633.08</v>
          </cell>
          <cell r="B2886" t="str">
            <v>200</v>
          </cell>
          <cell r="C2886" t="str">
            <v>20</v>
          </cell>
          <cell r="D2886" t="str">
            <v>20</v>
          </cell>
          <cell r="E2886" t="str">
            <v>300</v>
          </cell>
          <cell r="F2886" t="str">
            <v>6633.08</v>
          </cell>
          <cell r="G2886" t="str">
            <v>Recreational Programs - General Misc Program Supplies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 t="str">
            <v>200.20.20.300-6633.09</v>
          </cell>
          <cell r="B2887" t="str">
            <v>200</v>
          </cell>
          <cell r="C2887" t="str">
            <v>20</v>
          </cell>
          <cell r="D2887" t="str">
            <v>20</v>
          </cell>
          <cell r="E2887" t="str">
            <v>300</v>
          </cell>
          <cell r="F2887" t="str">
            <v>6633.09</v>
          </cell>
          <cell r="G2887" t="str">
            <v>Recreational Programs - General Pilot Expansion Program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 t="str">
            <v>200.20.20.300-6633.10</v>
          </cell>
          <cell r="B2888" t="str">
            <v>200</v>
          </cell>
          <cell r="C2888" t="str">
            <v>20</v>
          </cell>
          <cell r="D2888" t="str">
            <v>20</v>
          </cell>
          <cell r="E2888" t="str">
            <v>300</v>
          </cell>
          <cell r="F2888" t="str">
            <v>6633.10</v>
          </cell>
          <cell r="G2888" t="str">
            <v>Recreational Programs - General Facility Rental - Ballfield</v>
          </cell>
          <cell r="H2888">
            <v>3000</v>
          </cell>
          <cell r="I2888">
            <v>0</v>
          </cell>
          <cell r="J2888">
            <v>3000</v>
          </cell>
          <cell r="K2888">
            <v>0</v>
          </cell>
          <cell r="L2888">
            <v>0</v>
          </cell>
          <cell r="M2888">
            <v>0</v>
          </cell>
          <cell r="N2888">
            <v>3000</v>
          </cell>
        </row>
        <row r="2889">
          <cell r="A2889" t="str">
            <v>200.20.20.300-6633.11</v>
          </cell>
          <cell r="B2889" t="str">
            <v>200</v>
          </cell>
          <cell r="C2889" t="str">
            <v>20</v>
          </cell>
          <cell r="D2889" t="str">
            <v>20</v>
          </cell>
          <cell r="E2889" t="str">
            <v>300</v>
          </cell>
          <cell r="F2889" t="str">
            <v>6633.11</v>
          </cell>
          <cell r="G2889" t="str">
            <v>Recreational Programs - General Partnerships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 t="str">
            <v>200.20.20.300-6633.12</v>
          </cell>
          <cell r="B2890" t="str">
            <v>200</v>
          </cell>
          <cell r="C2890" t="str">
            <v>20</v>
          </cell>
          <cell r="D2890" t="str">
            <v>20</v>
          </cell>
          <cell r="E2890" t="str">
            <v>300</v>
          </cell>
          <cell r="F2890" t="str">
            <v>6633.12</v>
          </cell>
          <cell r="G2890" t="str">
            <v>Recreational Programs - General Community Gym</v>
          </cell>
          <cell r="H2890">
            <v>15000</v>
          </cell>
          <cell r="I2890">
            <v>0</v>
          </cell>
          <cell r="J2890">
            <v>15000</v>
          </cell>
          <cell r="K2890">
            <v>0</v>
          </cell>
          <cell r="L2890">
            <v>0</v>
          </cell>
          <cell r="M2890">
            <v>0</v>
          </cell>
          <cell r="N2890">
            <v>15000</v>
          </cell>
        </row>
        <row r="2891">
          <cell r="A2891" t="str">
            <v>200.20.20.300-7000.99</v>
          </cell>
          <cell r="B2891" t="str">
            <v>200</v>
          </cell>
          <cell r="C2891" t="str">
            <v>20</v>
          </cell>
          <cell r="D2891" t="str">
            <v>20</v>
          </cell>
          <cell r="E2891" t="str">
            <v>300</v>
          </cell>
          <cell r="F2891" t="str">
            <v>7000.99</v>
          </cell>
          <cell r="G2891" t="str">
            <v>Capital Outlay General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 t="str">
            <v>200.20.30.360-5100.00</v>
          </cell>
          <cell r="B2892" t="str">
            <v>200</v>
          </cell>
          <cell r="C2892" t="str">
            <v>20</v>
          </cell>
          <cell r="D2892" t="str">
            <v>30</v>
          </cell>
          <cell r="E2892" t="str">
            <v>360</v>
          </cell>
          <cell r="F2892" t="str">
            <v>5100.00</v>
          </cell>
          <cell r="G2892" t="str">
            <v>Benefits PERS Pool Liability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 t="str">
            <v>200.20.30.360-6633.01</v>
          </cell>
          <cell r="B2893" t="str">
            <v>200</v>
          </cell>
          <cell r="C2893" t="str">
            <v>20</v>
          </cell>
          <cell r="D2893" t="str">
            <v>30</v>
          </cell>
          <cell r="E2893" t="str">
            <v>360</v>
          </cell>
          <cell r="F2893" t="str">
            <v>6633.01</v>
          </cell>
          <cell r="G2893" t="str">
            <v>Recreational Programs - General Community Events</v>
          </cell>
          <cell r="H2893">
            <v>872</v>
          </cell>
          <cell r="I2893">
            <v>0</v>
          </cell>
          <cell r="J2893">
            <v>872</v>
          </cell>
          <cell r="K2893">
            <v>0</v>
          </cell>
          <cell r="L2893">
            <v>0</v>
          </cell>
          <cell r="M2893">
            <v>1.69</v>
          </cell>
          <cell r="N2893">
            <v>870.31</v>
          </cell>
        </row>
        <row r="2894">
          <cell r="A2894" t="str">
            <v>200.20.30.360-6633.04</v>
          </cell>
          <cell r="B2894" t="str">
            <v>200</v>
          </cell>
          <cell r="C2894" t="str">
            <v>20</v>
          </cell>
          <cell r="D2894" t="str">
            <v>30</v>
          </cell>
          <cell r="E2894" t="str">
            <v>360</v>
          </cell>
          <cell r="F2894" t="str">
            <v>6633.04</v>
          </cell>
          <cell r="G2894" t="str">
            <v>Recreational Programs - General 4th of July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88">
          <cell r="A288" t="str">
            <v>200.00.00.900-4900.01</v>
          </cell>
          <cell r="B288" t="str">
            <v>200</v>
          </cell>
          <cell r="C288" t="str">
            <v>00</v>
          </cell>
          <cell r="D288" t="str">
            <v>00</v>
          </cell>
          <cell r="E288" t="str">
            <v>900</v>
          </cell>
          <cell r="F288" t="str">
            <v>4900.01</v>
          </cell>
          <cell r="G288" t="str">
            <v>Other Financing Sources Op Transfer In-General Fund</v>
          </cell>
          <cell r="H288">
            <v>0</v>
          </cell>
          <cell r="I288">
            <v>425000</v>
          </cell>
          <cell r="J288">
            <v>425000</v>
          </cell>
          <cell r="K288">
            <v>0</v>
          </cell>
          <cell r="L288">
            <v>0</v>
          </cell>
          <cell r="M288">
            <v>0</v>
          </cell>
          <cell r="N288">
            <v>425000</v>
          </cell>
        </row>
        <row r="289">
          <cell r="A289" t="str">
            <v>200.20.20.300-4580.02</v>
          </cell>
          <cell r="B289" t="str">
            <v>200</v>
          </cell>
          <cell r="C289" t="str">
            <v>20</v>
          </cell>
          <cell r="D289" t="str">
            <v>20</v>
          </cell>
          <cell r="E289" t="str">
            <v>300</v>
          </cell>
          <cell r="F289" t="str">
            <v>4580.02</v>
          </cell>
          <cell r="G289" t="str">
            <v>Charges for Services-Recreation/Youth Coed Flag Football</v>
          </cell>
          <cell r="H289">
            <v>6000</v>
          </cell>
          <cell r="I289">
            <v>0</v>
          </cell>
          <cell r="J289">
            <v>6000</v>
          </cell>
          <cell r="K289">
            <v>0</v>
          </cell>
          <cell r="L289">
            <v>0</v>
          </cell>
          <cell r="M289">
            <v>85</v>
          </cell>
          <cell r="N289">
            <v>5915</v>
          </cell>
        </row>
        <row r="290">
          <cell r="A290" t="str">
            <v>200.20.20.300-4580.03</v>
          </cell>
          <cell r="B290" t="str">
            <v>200</v>
          </cell>
          <cell r="C290" t="str">
            <v>20</v>
          </cell>
          <cell r="D290" t="str">
            <v>20</v>
          </cell>
          <cell r="E290" t="str">
            <v>300</v>
          </cell>
          <cell r="F290" t="str">
            <v>4580.03</v>
          </cell>
          <cell r="G290" t="str">
            <v>Charges for Services-Recreation/Youth Coed Basketball</v>
          </cell>
          <cell r="H290">
            <v>57500</v>
          </cell>
          <cell r="I290">
            <v>0</v>
          </cell>
          <cell r="J290">
            <v>57500</v>
          </cell>
          <cell r="K290">
            <v>0</v>
          </cell>
          <cell r="L290">
            <v>0</v>
          </cell>
          <cell r="M290">
            <v>3013</v>
          </cell>
          <cell r="N290">
            <v>54487</v>
          </cell>
        </row>
        <row r="291">
          <cell r="A291" t="str">
            <v>200.20.20.300-4580.04</v>
          </cell>
          <cell r="B291" t="str">
            <v>200</v>
          </cell>
          <cell r="C291" t="str">
            <v>20</v>
          </cell>
          <cell r="D291" t="str">
            <v>20</v>
          </cell>
          <cell r="E291" t="str">
            <v>300</v>
          </cell>
          <cell r="F291" t="str">
            <v>4580.04</v>
          </cell>
          <cell r="G291" t="str">
            <v>Charges for Services-Recreation/Youth Coed Baseball/Softball</v>
          </cell>
          <cell r="H291">
            <v>8500</v>
          </cell>
          <cell r="I291">
            <v>0</v>
          </cell>
          <cell r="J291">
            <v>8500</v>
          </cell>
          <cell r="K291">
            <v>0</v>
          </cell>
          <cell r="L291">
            <v>0</v>
          </cell>
          <cell r="M291">
            <v>0</v>
          </cell>
          <cell r="N291">
            <v>8500</v>
          </cell>
        </row>
        <row r="292">
          <cell r="A292" t="str">
            <v>200.20.20.300-4580.05</v>
          </cell>
          <cell r="B292" t="str">
            <v>200</v>
          </cell>
          <cell r="C292" t="str">
            <v>20</v>
          </cell>
          <cell r="D292" t="str">
            <v>20</v>
          </cell>
          <cell r="E292" t="str">
            <v>300</v>
          </cell>
          <cell r="F292" t="str">
            <v>4580.05</v>
          </cell>
          <cell r="G292" t="str">
            <v>Charges for Services-Recreation/Youth Girls Softball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200.20.20.300-4580.06</v>
          </cell>
          <cell r="B293" t="str">
            <v>200</v>
          </cell>
          <cell r="C293" t="str">
            <v>20</v>
          </cell>
          <cell r="D293" t="str">
            <v>20</v>
          </cell>
          <cell r="E293" t="str">
            <v>300</v>
          </cell>
          <cell r="F293" t="str">
            <v>4580.06</v>
          </cell>
          <cell r="G293" t="str">
            <v>Charges for Services-Recreation/Youth Coed Basketball Camp</v>
          </cell>
          <cell r="H293">
            <v>7500</v>
          </cell>
          <cell r="I293">
            <v>0</v>
          </cell>
          <cell r="J293">
            <v>7500</v>
          </cell>
          <cell r="K293">
            <v>0</v>
          </cell>
          <cell r="L293">
            <v>0</v>
          </cell>
          <cell r="M293">
            <v>0</v>
          </cell>
          <cell r="N293">
            <v>7500</v>
          </cell>
        </row>
        <row r="294">
          <cell r="A294" t="str">
            <v>200.20.20.300-4580.07</v>
          </cell>
          <cell r="B294" t="str">
            <v>200</v>
          </cell>
          <cell r="C294" t="str">
            <v>20</v>
          </cell>
          <cell r="D294" t="str">
            <v>20</v>
          </cell>
          <cell r="E294" t="str">
            <v>300</v>
          </cell>
          <cell r="F294" t="str">
            <v>4580.07</v>
          </cell>
          <cell r="G294" t="str">
            <v>Charges for Services-Recreation/Youth Coed Soccer &amp; Kickball</v>
          </cell>
          <cell r="H294">
            <v>10250</v>
          </cell>
          <cell r="I294">
            <v>0</v>
          </cell>
          <cell r="J294">
            <v>10250</v>
          </cell>
          <cell r="K294">
            <v>0</v>
          </cell>
          <cell r="L294">
            <v>0</v>
          </cell>
          <cell r="M294">
            <v>0</v>
          </cell>
          <cell r="N294">
            <v>10250</v>
          </cell>
        </row>
        <row r="295">
          <cell r="A295" t="str">
            <v>200.20.20.300-4580.08</v>
          </cell>
          <cell r="B295" t="str">
            <v>200</v>
          </cell>
          <cell r="C295" t="str">
            <v>20</v>
          </cell>
          <cell r="D295" t="str">
            <v>20</v>
          </cell>
          <cell r="E295" t="str">
            <v>300</v>
          </cell>
          <cell r="F295" t="str">
            <v>4580.08</v>
          </cell>
          <cell r="G295" t="str">
            <v>Charges for Services-Recreation/Youth Coed Volleyball Camp</v>
          </cell>
          <cell r="H295">
            <v>400</v>
          </cell>
          <cell r="I295">
            <v>0</v>
          </cell>
          <cell r="J295">
            <v>400</v>
          </cell>
          <cell r="K295">
            <v>0</v>
          </cell>
          <cell r="L295">
            <v>0</v>
          </cell>
          <cell r="M295">
            <v>0</v>
          </cell>
          <cell r="N295">
            <v>400</v>
          </cell>
        </row>
        <row r="296">
          <cell r="A296" t="str">
            <v>200.20.20.300-4580.09</v>
          </cell>
          <cell r="B296" t="str">
            <v>200</v>
          </cell>
          <cell r="C296" t="str">
            <v>20</v>
          </cell>
          <cell r="D296" t="str">
            <v>20</v>
          </cell>
          <cell r="E296" t="str">
            <v>300</v>
          </cell>
          <cell r="F296" t="str">
            <v>4580.09</v>
          </cell>
          <cell r="G296" t="str">
            <v>Charges for Services-Recreation/Youth Tournaments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 t="str">
            <v>200.20.20.300-4580.10</v>
          </cell>
          <cell r="B297" t="str">
            <v>200</v>
          </cell>
          <cell r="C297" t="str">
            <v>20</v>
          </cell>
          <cell r="D297" t="str">
            <v>20</v>
          </cell>
          <cell r="E297" t="str">
            <v>300</v>
          </cell>
          <cell r="F297" t="str">
            <v>4580.10</v>
          </cell>
          <cell r="G297" t="str">
            <v>Charges for Services-Recreation/Youth Acorn League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200.20.20.300-4580.11</v>
          </cell>
          <cell r="B298" t="str">
            <v>200</v>
          </cell>
          <cell r="C298" t="str">
            <v>20</v>
          </cell>
          <cell r="D298" t="str">
            <v>20</v>
          </cell>
          <cell r="E298" t="str">
            <v>300</v>
          </cell>
          <cell r="F298" t="str">
            <v>4580.11</v>
          </cell>
          <cell r="G298" t="str">
            <v>Charges for Services-Recreation/Youth Pilot Expansion Programs</v>
          </cell>
          <cell r="H298">
            <v>3500</v>
          </cell>
          <cell r="I298">
            <v>0</v>
          </cell>
          <cell r="J298">
            <v>3500</v>
          </cell>
          <cell r="K298">
            <v>0</v>
          </cell>
          <cell r="L298">
            <v>0</v>
          </cell>
          <cell r="M298">
            <v>507</v>
          </cell>
          <cell r="N298">
            <v>2993</v>
          </cell>
        </row>
        <row r="299">
          <cell r="A299" t="str">
            <v>200.20.20.300-4580.12</v>
          </cell>
          <cell r="B299" t="str">
            <v>200</v>
          </cell>
          <cell r="C299" t="str">
            <v>20</v>
          </cell>
          <cell r="D299" t="str">
            <v>20</v>
          </cell>
          <cell r="E299" t="str">
            <v>300</v>
          </cell>
          <cell r="F299" t="str">
            <v>4580.12</v>
          </cell>
          <cell r="G299" t="str">
            <v>Charges for Services-Recreation/Youth Arts &amp; Crafts</v>
          </cell>
          <cell r="H299">
            <v>6500</v>
          </cell>
          <cell r="I299">
            <v>0</v>
          </cell>
          <cell r="J299">
            <v>6500</v>
          </cell>
          <cell r="K299">
            <v>0</v>
          </cell>
          <cell r="L299">
            <v>0</v>
          </cell>
          <cell r="M299">
            <v>120</v>
          </cell>
          <cell r="N299">
            <v>6380</v>
          </cell>
        </row>
        <row r="300">
          <cell r="A300" t="str">
            <v>200.20.20.300-4580.13</v>
          </cell>
          <cell r="B300" t="str">
            <v>200</v>
          </cell>
          <cell r="C300" t="str">
            <v>20</v>
          </cell>
          <cell r="D300" t="str">
            <v>20</v>
          </cell>
          <cell r="E300" t="str">
            <v>300</v>
          </cell>
          <cell r="F300" t="str">
            <v>4580.13</v>
          </cell>
          <cell r="G300" t="str">
            <v>Charges for Services-Recreation/Youth Gymnastics</v>
          </cell>
          <cell r="H300">
            <v>14500</v>
          </cell>
          <cell r="I300">
            <v>0</v>
          </cell>
          <cell r="J300">
            <v>14500</v>
          </cell>
          <cell r="K300">
            <v>0</v>
          </cell>
          <cell r="L300">
            <v>0</v>
          </cell>
          <cell r="M300">
            <v>0</v>
          </cell>
          <cell r="N300">
            <v>14500</v>
          </cell>
        </row>
        <row r="301">
          <cell r="A301" t="str">
            <v>200.20.20.300-4580.14</v>
          </cell>
          <cell r="B301" t="str">
            <v>200</v>
          </cell>
          <cell r="C301" t="str">
            <v>20</v>
          </cell>
          <cell r="D301" t="str">
            <v>20</v>
          </cell>
          <cell r="E301" t="str">
            <v>300</v>
          </cell>
          <cell r="F301" t="str">
            <v>4580.14</v>
          </cell>
          <cell r="G301" t="str">
            <v>Charges for Services-Recreation/Youth Martial Arts</v>
          </cell>
          <cell r="H301">
            <v>8000</v>
          </cell>
          <cell r="I301">
            <v>0</v>
          </cell>
          <cell r="J301">
            <v>8000</v>
          </cell>
          <cell r="K301">
            <v>0</v>
          </cell>
          <cell r="L301">
            <v>0</v>
          </cell>
          <cell r="M301">
            <v>0</v>
          </cell>
          <cell r="N301">
            <v>8000</v>
          </cell>
        </row>
        <row r="302">
          <cell r="A302" t="str">
            <v>200.20.20.300-4580.15</v>
          </cell>
          <cell r="B302" t="str">
            <v>200</v>
          </cell>
          <cell r="C302" t="str">
            <v>20</v>
          </cell>
          <cell r="D302" t="str">
            <v>20</v>
          </cell>
          <cell r="E302" t="str">
            <v>300</v>
          </cell>
          <cell r="F302" t="str">
            <v>4580.15</v>
          </cell>
          <cell r="G302" t="str">
            <v>Charges for Services-Recreation/Youth Cheerleading</v>
          </cell>
          <cell r="H302">
            <v>1500</v>
          </cell>
          <cell r="I302">
            <v>0</v>
          </cell>
          <cell r="J302">
            <v>1500</v>
          </cell>
          <cell r="K302">
            <v>0</v>
          </cell>
          <cell r="L302">
            <v>0</v>
          </cell>
          <cell r="M302">
            <v>0</v>
          </cell>
          <cell r="N302">
            <v>1500</v>
          </cell>
        </row>
        <row r="303">
          <cell r="A303" t="str">
            <v>200.20.20.300-4580.16</v>
          </cell>
          <cell r="B303" t="str">
            <v>200</v>
          </cell>
          <cell r="C303" t="str">
            <v>20</v>
          </cell>
          <cell r="D303" t="str">
            <v>20</v>
          </cell>
          <cell r="E303" t="str">
            <v>300</v>
          </cell>
          <cell r="F303" t="str">
            <v>4580.16</v>
          </cell>
          <cell r="G303" t="str">
            <v>Charges for Services-Recreation/Youth Tennis</v>
          </cell>
          <cell r="H303">
            <v>10000</v>
          </cell>
          <cell r="I303">
            <v>0</v>
          </cell>
          <cell r="J303">
            <v>10000</v>
          </cell>
          <cell r="K303">
            <v>0</v>
          </cell>
          <cell r="L303">
            <v>0</v>
          </cell>
          <cell r="M303">
            <v>0</v>
          </cell>
          <cell r="N303">
            <v>10000</v>
          </cell>
        </row>
        <row r="304">
          <cell r="A304" t="str">
            <v>200.20.20.300-4580.17</v>
          </cell>
          <cell r="B304" t="str">
            <v>200</v>
          </cell>
          <cell r="C304" t="str">
            <v>20</v>
          </cell>
          <cell r="D304" t="str">
            <v>20</v>
          </cell>
          <cell r="E304" t="str">
            <v>300</v>
          </cell>
          <cell r="F304" t="str">
            <v>4580.17</v>
          </cell>
          <cell r="G304" t="str">
            <v>Charges for Services-Recreation/Youth Dance</v>
          </cell>
          <cell r="H304">
            <v>6500</v>
          </cell>
          <cell r="I304">
            <v>0</v>
          </cell>
          <cell r="J304">
            <v>6500</v>
          </cell>
          <cell r="K304">
            <v>0</v>
          </cell>
          <cell r="L304">
            <v>0</v>
          </cell>
          <cell r="M304">
            <v>0</v>
          </cell>
          <cell r="N304">
            <v>6500</v>
          </cell>
        </row>
        <row r="305">
          <cell r="A305" t="str">
            <v>200.20.20.300-4580.18</v>
          </cell>
          <cell r="B305" t="str">
            <v>200</v>
          </cell>
          <cell r="C305" t="str">
            <v>20</v>
          </cell>
          <cell r="D305" t="str">
            <v>20</v>
          </cell>
          <cell r="E305" t="str">
            <v>300</v>
          </cell>
          <cell r="F305" t="str">
            <v>4580.18</v>
          </cell>
          <cell r="G305" t="str">
            <v>Charges for Services-Recreation/Youth Baton</v>
          </cell>
          <cell r="H305">
            <v>1700</v>
          </cell>
          <cell r="I305">
            <v>0</v>
          </cell>
          <cell r="J305">
            <v>1700</v>
          </cell>
          <cell r="K305">
            <v>0</v>
          </cell>
          <cell r="L305">
            <v>0</v>
          </cell>
          <cell r="M305">
            <v>270</v>
          </cell>
          <cell r="N305">
            <v>1430</v>
          </cell>
        </row>
        <row r="306">
          <cell r="A306" t="str">
            <v>200.20.20.300-4580.19</v>
          </cell>
          <cell r="B306" t="str">
            <v>200</v>
          </cell>
          <cell r="C306" t="str">
            <v>20</v>
          </cell>
          <cell r="D306" t="str">
            <v>20</v>
          </cell>
          <cell r="E306" t="str">
            <v>300</v>
          </cell>
          <cell r="F306" t="str">
            <v>4580.19</v>
          </cell>
          <cell r="G306" t="str">
            <v>Charges for Services-Recreation/Youth Academic Programs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A307" t="str">
            <v>200.20.20.300-4580.20</v>
          </cell>
          <cell r="B307" t="str">
            <v>200</v>
          </cell>
          <cell r="C307" t="str">
            <v>20</v>
          </cell>
          <cell r="D307" t="str">
            <v>20</v>
          </cell>
          <cell r="E307" t="str">
            <v>300</v>
          </cell>
          <cell r="F307" t="str">
            <v>4580.20</v>
          </cell>
          <cell r="G307" t="str">
            <v>Charges for Services-Recreation/Youth Performing Arts</v>
          </cell>
          <cell r="H307">
            <v>1100</v>
          </cell>
          <cell r="I307">
            <v>0</v>
          </cell>
          <cell r="J307">
            <v>1100</v>
          </cell>
          <cell r="K307">
            <v>0</v>
          </cell>
          <cell r="L307">
            <v>0</v>
          </cell>
          <cell r="M307">
            <v>0</v>
          </cell>
          <cell r="N307">
            <v>1100</v>
          </cell>
        </row>
        <row r="308">
          <cell r="A308" t="str">
            <v>200.20.20.300-4580.21</v>
          </cell>
          <cell r="B308" t="str">
            <v>200</v>
          </cell>
          <cell r="C308" t="str">
            <v>20</v>
          </cell>
          <cell r="D308" t="str">
            <v>20</v>
          </cell>
          <cell r="E308" t="str">
            <v>300</v>
          </cell>
          <cell r="F308" t="str">
            <v>4580.21</v>
          </cell>
          <cell r="G308" t="str">
            <v>Charges for Services-Recreation/Youth Judo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 t="str">
            <v>200.20.20.300-4580.22</v>
          </cell>
          <cell r="B309" t="str">
            <v>200</v>
          </cell>
          <cell r="C309" t="str">
            <v>20</v>
          </cell>
          <cell r="D309" t="str">
            <v>20</v>
          </cell>
          <cell r="E309" t="str">
            <v>300</v>
          </cell>
          <cell r="F309" t="str">
            <v>4580.22</v>
          </cell>
          <cell r="G309" t="str">
            <v>Charges for Services-Recreation/Youth Karate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 t="str">
            <v>200.20.20.300-4580.23</v>
          </cell>
          <cell r="B310" t="str">
            <v>200</v>
          </cell>
          <cell r="C310" t="str">
            <v>20</v>
          </cell>
          <cell r="D310" t="str">
            <v>20</v>
          </cell>
          <cell r="E310" t="str">
            <v>300</v>
          </cell>
          <cell r="F310" t="str">
            <v>4580.23</v>
          </cell>
          <cell r="G310" t="str">
            <v>Charges for Services-Recreation/Youth Cooking</v>
          </cell>
          <cell r="H310">
            <v>3500</v>
          </cell>
          <cell r="I310">
            <v>0</v>
          </cell>
          <cell r="J310">
            <v>3500</v>
          </cell>
          <cell r="K310">
            <v>0</v>
          </cell>
          <cell r="L310">
            <v>0</v>
          </cell>
          <cell r="M310">
            <v>175</v>
          </cell>
          <cell r="N310">
            <v>3325</v>
          </cell>
        </row>
        <row r="311">
          <cell r="A311" t="str">
            <v>200.20.20.300-4580.24</v>
          </cell>
          <cell r="B311" t="str">
            <v>200</v>
          </cell>
          <cell r="C311" t="str">
            <v>20</v>
          </cell>
          <cell r="D311" t="str">
            <v>20</v>
          </cell>
          <cell r="E311" t="str">
            <v>300</v>
          </cell>
          <cell r="F311" t="str">
            <v>4580.24</v>
          </cell>
          <cell r="G311" t="str">
            <v>Charges for Services-Recreation/Youth Music</v>
          </cell>
          <cell r="H311">
            <v>1800</v>
          </cell>
          <cell r="I311">
            <v>0</v>
          </cell>
          <cell r="J311">
            <v>1800</v>
          </cell>
          <cell r="K311">
            <v>0</v>
          </cell>
          <cell r="L311">
            <v>0</v>
          </cell>
          <cell r="M311">
            <v>0</v>
          </cell>
          <cell r="N311">
            <v>1800</v>
          </cell>
        </row>
        <row r="312">
          <cell r="A312" t="str">
            <v>200.20.20.300-4580.25</v>
          </cell>
          <cell r="B312" t="str">
            <v>200</v>
          </cell>
          <cell r="C312" t="str">
            <v>20</v>
          </cell>
          <cell r="D312" t="str">
            <v>20</v>
          </cell>
          <cell r="E312" t="str">
            <v>300</v>
          </cell>
          <cell r="F312" t="str">
            <v>4580.25</v>
          </cell>
          <cell r="G312" t="str">
            <v>Charges for Services-Recreation/Youth Recreation Leadership</v>
          </cell>
          <cell r="H312">
            <v>12500</v>
          </cell>
          <cell r="I312">
            <v>0</v>
          </cell>
          <cell r="J312">
            <v>12500</v>
          </cell>
          <cell r="K312">
            <v>0</v>
          </cell>
          <cell r="L312">
            <v>0</v>
          </cell>
          <cell r="M312">
            <v>240</v>
          </cell>
          <cell r="N312">
            <v>12260</v>
          </cell>
        </row>
        <row r="313">
          <cell r="A313" t="str">
            <v>200.20.20.300-4580.26</v>
          </cell>
          <cell r="B313" t="str">
            <v>200</v>
          </cell>
          <cell r="C313" t="str">
            <v>20</v>
          </cell>
          <cell r="D313" t="str">
            <v>20</v>
          </cell>
          <cell r="E313" t="str">
            <v>300</v>
          </cell>
          <cell r="F313" t="str">
            <v>4580.26</v>
          </cell>
          <cell r="G313" t="str">
            <v>Charges for Services-Recreation/Youth Health &amp; Safety</v>
          </cell>
          <cell r="H313">
            <v>2000</v>
          </cell>
          <cell r="I313">
            <v>0</v>
          </cell>
          <cell r="J313">
            <v>2000</v>
          </cell>
          <cell r="K313">
            <v>0</v>
          </cell>
          <cell r="L313">
            <v>0</v>
          </cell>
          <cell r="M313">
            <v>0</v>
          </cell>
          <cell r="N313">
            <v>2000</v>
          </cell>
        </row>
        <row r="314">
          <cell r="A314" t="str">
            <v>200.20.20.300-4580.27</v>
          </cell>
          <cell r="B314" t="str">
            <v>200</v>
          </cell>
          <cell r="C314" t="str">
            <v>20</v>
          </cell>
          <cell r="D314" t="str">
            <v>20</v>
          </cell>
          <cell r="E314" t="str">
            <v>300</v>
          </cell>
          <cell r="F314" t="str">
            <v>4580.27</v>
          </cell>
          <cell r="G314" t="str">
            <v>Charges for Services-Recreation/Youth Pilot Expansion Programs</v>
          </cell>
          <cell r="H314">
            <v>1000</v>
          </cell>
          <cell r="I314">
            <v>0</v>
          </cell>
          <cell r="J314">
            <v>1000</v>
          </cell>
          <cell r="K314">
            <v>0</v>
          </cell>
          <cell r="L314">
            <v>0</v>
          </cell>
          <cell r="M314">
            <v>0</v>
          </cell>
          <cell r="N314">
            <v>1000</v>
          </cell>
        </row>
        <row r="315">
          <cell r="A315" t="str">
            <v>200.20.20.300-4580.28</v>
          </cell>
          <cell r="B315" t="str">
            <v>200</v>
          </cell>
          <cell r="C315" t="str">
            <v>20</v>
          </cell>
          <cell r="D315" t="str">
            <v>20</v>
          </cell>
          <cell r="E315" t="str">
            <v>300</v>
          </cell>
          <cell r="F315" t="str">
            <v>4580.28</v>
          </cell>
          <cell r="G315" t="str">
            <v>Charges for Services-Recreation/Youth Sports Program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 t="str">
            <v>200.20.20.300-4580.29</v>
          </cell>
          <cell r="B316" t="str">
            <v>200</v>
          </cell>
          <cell r="C316" t="str">
            <v>20</v>
          </cell>
          <cell r="D316" t="str">
            <v>20</v>
          </cell>
          <cell r="E316" t="str">
            <v>300</v>
          </cell>
          <cell r="F316" t="str">
            <v>4580.29</v>
          </cell>
          <cell r="G316" t="str">
            <v>Charges for Services-Recreation/Youth Golf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A317" t="str">
            <v>200.20.20.300-4580.30</v>
          </cell>
          <cell r="B317" t="str">
            <v>200</v>
          </cell>
          <cell r="C317" t="str">
            <v>20</v>
          </cell>
          <cell r="D317" t="str">
            <v>20</v>
          </cell>
          <cell r="E317" t="str">
            <v>300</v>
          </cell>
          <cell r="F317" t="str">
            <v>4580.30</v>
          </cell>
          <cell r="G317" t="str">
            <v>Charges for Services-Recreation/Youth Exercise &amp; Fitness</v>
          </cell>
          <cell r="H317">
            <v>7500</v>
          </cell>
          <cell r="I317">
            <v>0</v>
          </cell>
          <cell r="J317">
            <v>7500</v>
          </cell>
          <cell r="K317">
            <v>0</v>
          </cell>
          <cell r="L317">
            <v>0</v>
          </cell>
          <cell r="M317">
            <v>0</v>
          </cell>
          <cell r="N317">
            <v>7500</v>
          </cell>
        </row>
        <row r="318">
          <cell r="A318" t="str">
            <v>200.20.20.300-4581.01</v>
          </cell>
          <cell r="B318" t="str">
            <v>200</v>
          </cell>
          <cell r="C318" t="str">
            <v>20</v>
          </cell>
          <cell r="D318" t="str">
            <v>20</v>
          </cell>
          <cell r="E318" t="str">
            <v>300</v>
          </cell>
          <cell r="F318" t="str">
            <v>4581.01</v>
          </cell>
          <cell r="G318" t="str">
            <v>Charges for Services-Recreation/Adult Men's Basketball</v>
          </cell>
          <cell r="H318">
            <v>16000</v>
          </cell>
          <cell r="I318">
            <v>0</v>
          </cell>
          <cell r="J318">
            <v>16000</v>
          </cell>
          <cell r="K318">
            <v>0</v>
          </cell>
          <cell r="L318">
            <v>0</v>
          </cell>
          <cell r="M318">
            <v>0</v>
          </cell>
          <cell r="N318">
            <v>16000</v>
          </cell>
        </row>
        <row r="319">
          <cell r="A319" t="str">
            <v>200.20.20.300-4581.02</v>
          </cell>
          <cell r="B319" t="str">
            <v>200</v>
          </cell>
          <cell r="C319" t="str">
            <v>20</v>
          </cell>
          <cell r="D319" t="str">
            <v>20</v>
          </cell>
          <cell r="E319" t="str">
            <v>300</v>
          </cell>
          <cell r="F319" t="str">
            <v>4581.02</v>
          </cell>
          <cell r="G319" t="str">
            <v>Charges for Services-Recreation/Adult Coed Soccer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A320" t="str">
            <v>200.20.20.300-4581.03</v>
          </cell>
          <cell r="B320" t="str">
            <v>200</v>
          </cell>
          <cell r="C320" t="str">
            <v>20</v>
          </cell>
          <cell r="D320" t="str">
            <v>20</v>
          </cell>
          <cell r="E320" t="str">
            <v>300</v>
          </cell>
          <cell r="F320" t="str">
            <v>4581.03</v>
          </cell>
          <cell r="G320" t="str">
            <v>Charges for Services-Recreation/Adult Softball Tournament</v>
          </cell>
          <cell r="H320">
            <v>7000</v>
          </cell>
          <cell r="I320">
            <v>0</v>
          </cell>
          <cell r="J320">
            <v>7000</v>
          </cell>
          <cell r="K320">
            <v>0</v>
          </cell>
          <cell r="L320">
            <v>0</v>
          </cell>
          <cell r="M320">
            <v>0</v>
          </cell>
          <cell r="N320">
            <v>7000</v>
          </cell>
        </row>
        <row r="321">
          <cell r="A321" t="str">
            <v>200.20.20.300-4581.04</v>
          </cell>
          <cell r="B321" t="str">
            <v>200</v>
          </cell>
          <cell r="C321" t="str">
            <v>20</v>
          </cell>
          <cell r="D321" t="str">
            <v>20</v>
          </cell>
          <cell r="E321" t="str">
            <v>300</v>
          </cell>
          <cell r="F321" t="str">
            <v>4581.04</v>
          </cell>
          <cell r="G321" t="str">
            <v>Charges for Services-Recreation/Adult Men's Softball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 t="str">
            <v>200.20.20.300-4581.05</v>
          </cell>
          <cell r="B322" t="str">
            <v>200</v>
          </cell>
          <cell r="C322" t="str">
            <v>20</v>
          </cell>
          <cell r="D322" t="str">
            <v>20</v>
          </cell>
          <cell r="E322" t="str">
            <v>300</v>
          </cell>
          <cell r="F322" t="str">
            <v>4581.05</v>
          </cell>
          <cell r="G322" t="str">
            <v>Charges for Services-Recreation/Adult Women's Softball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 t="str">
            <v>200.20.20.300-4581.06</v>
          </cell>
          <cell r="B323" t="str">
            <v>200</v>
          </cell>
          <cell r="C323" t="str">
            <v>20</v>
          </cell>
          <cell r="D323" t="str">
            <v>20</v>
          </cell>
          <cell r="E323" t="str">
            <v>300</v>
          </cell>
          <cell r="F323" t="str">
            <v>4581.06</v>
          </cell>
          <cell r="G323" t="str">
            <v>Charges for Services-Recreation/Adult Coed Softball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 t="str">
            <v>200.20.20.300-4581.07</v>
          </cell>
          <cell r="B324" t="str">
            <v>200</v>
          </cell>
          <cell r="C324" t="str">
            <v>20</v>
          </cell>
          <cell r="D324" t="str">
            <v>20</v>
          </cell>
          <cell r="E324" t="str">
            <v>300</v>
          </cell>
          <cell r="F324" t="str">
            <v>4581.07</v>
          </cell>
          <cell r="G324" t="str">
            <v>Charges for Services-Recreation/Adult Pilot Expansion Programs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 t="str">
            <v>200.20.20.300-4581.08</v>
          </cell>
          <cell r="B325" t="str">
            <v>200</v>
          </cell>
          <cell r="C325" t="str">
            <v>20</v>
          </cell>
          <cell r="D325" t="str">
            <v>20</v>
          </cell>
          <cell r="E325" t="str">
            <v>300</v>
          </cell>
          <cell r="F325" t="str">
            <v>4581.08</v>
          </cell>
          <cell r="G325" t="str">
            <v>Charges for Services-Recreation/Adult Arts &amp; Crafts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 t="str">
            <v>200.20.20.300-4581.09</v>
          </cell>
          <cell r="B326" t="str">
            <v>200</v>
          </cell>
          <cell r="C326" t="str">
            <v>20</v>
          </cell>
          <cell r="D326" t="str">
            <v>20</v>
          </cell>
          <cell r="E326" t="str">
            <v>300</v>
          </cell>
          <cell r="F326" t="str">
            <v>4581.09</v>
          </cell>
          <cell r="G326" t="str">
            <v>Charges for Services-Recreation/Adult Golf</v>
          </cell>
          <cell r="H326">
            <v>1500</v>
          </cell>
          <cell r="I326">
            <v>0</v>
          </cell>
          <cell r="J326">
            <v>1500</v>
          </cell>
          <cell r="K326">
            <v>0</v>
          </cell>
          <cell r="L326">
            <v>0</v>
          </cell>
          <cell r="M326">
            <v>0</v>
          </cell>
          <cell r="N326">
            <v>1500</v>
          </cell>
        </row>
        <row r="327">
          <cell r="A327" t="str">
            <v>200.20.20.300-4581.10</v>
          </cell>
          <cell r="B327" t="str">
            <v>200</v>
          </cell>
          <cell r="C327" t="str">
            <v>20</v>
          </cell>
          <cell r="D327" t="str">
            <v>20</v>
          </cell>
          <cell r="E327" t="str">
            <v>300</v>
          </cell>
          <cell r="F327" t="str">
            <v>4581.10</v>
          </cell>
          <cell r="G327" t="str">
            <v>Charges for Services-Recreation/Adult Dog Obedience</v>
          </cell>
          <cell r="H327">
            <v>7500</v>
          </cell>
          <cell r="I327">
            <v>0</v>
          </cell>
          <cell r="J327">
            <v>7500</v>
          </cell>
          <cell r="K327">
            <v>0</v>
          </cell>
          <cell r="L327">
            <v>0</v>
          </cell>
          <cell r="M327">
            <v>2611</v>
          </cell>
          <cell r="N327">
            <v>4889</v>
          </cell>
        </row>
        <row r="328">
          <cell r="A328" t="str">
            <v>200.20.20.300-4581.11</v>
          </cell>
          <cell r="B328" t="str">
            <v>200</v>
          </cell>
          <cell r="C328" t="str">
            <v>20</v>
          </cell>
          <cell r="D328" t="str">
            <v>20</v>
          </cell>
          <cell r="E328" t="str">
            <v>300</v>
          </cell>
          <cell r="F328" t="str">
            <v>4581.11</v>
          </cell>
          <cell r="G328" t="str">
            <v>Charges for Services-Recreation/Adult Tennis</v>
          </cell>
          <cell r="H328">
            <v>300</v>
          </cell>
          <cell r="I328">
            <v>0</v>
          </cell>
          <cell r="J328">
            <v>300</v>
          </cell>
          <cell r="K328">
            <v>0</v>
          </cell>
          <cell r="L328">
            <v>0</v>
          </cell>
          <cell r="M328">
            <v>0</v>
          </cell>
          <cell r="N328">
            <v>300</v>
          </cell>
        </row>
        <row r="329">
          <cell r="A329" t="str">
            <v>200.20.20.300-4581.12</v>
          </cell>
          <cell r="B329" t="str">
            <v>200</v>
          </cell>
          <cell r="C329" t="str">
            <v>20</v>
          </cell>
          <cell r="D329" t="str">
            <v>20</v>
          </cell>
          <cell r="E329" t="str">
            <v>300</v>
          </cell>
          <cell r="F329" t="str">
            <v>4581.12</v>
          </cell>
          <cell r="G329" t="str">
            <v>Charges for Services-Recreation/Adult Exercise &amp; Fitness</v>
          </cell>
          <cell r="H329">
            <v>4500</v>
          </cell>
          <cell r="I329">
            <v>0</v>
          </cell>
          <cell r="J329">
            <v>4500</v>
          </cell>
          <cell r="K329">
            <v>0</v>
          </cell>
          <cell r="L329">
            <v>0</v>
          </cell>
          <cell r="M329">
            <v>864</v>
          </cell>
          <cell r="N329">
            <v>3636</v>
          </cell>
        </row>
        <row r="330">
          <cell r="A330" t="str">
            <v>200.20.20.300-4581.13</v>
          </cell>
          <cell r="B330" t="str">
            <v>200</v>
          </cell>
          <cell r="C330" t="str">
            <v>20</v>
          </cell>
          <cell r="D330" t="str">
            <v>20</v>
          </cell>
          <cell r="E330" t="str">
            <v>300</v>
          </cell>
          <cell r="F330" t="str">
            <v>4581.13</v>
          </cell>
          <cell r="G330" t="str">
            <v>Charges for Services-Recreation/Adult Western Dance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200.20.20.300-4581.14</v>
          </cell>
          <cell r="B331" t="str">
            <v>200</v>
          </cell>
          <cell r="C331" t="str">
            <v>20</v>
          </cell>
          <cell r="D331" t="str">
            <v>20</v>
          </cell>
          <cell r="E331" t="str">
            <v>300</v>
          </cell>
          <cell r="F331" t="str">
            <v>4581.14</v>
          </cell>
          <cell r="G331" t="str">
            <v>Charges for Services-Recreation/Adult Dance</v>
          </cell>
          <cell r="H331">
            <v>700</v>
          </cell>
          <cell r="I331">
            <v>0</v>
          </cell>
          <cell r="J331">
            <v>700</v>
          </cell>
          <cell r="K331">
            <v>0</v>
          </cell>
          <cell r="L331">
            <v>0</v>
          </cell>
          <cell r="M331">
            <v>0</v>
          </cell>
          <cell r="N331">
            <v>700</v>
          </cell>
        </row>
        <row r="332">
          <cell r="A332" t="str">
            <v>200.20.20.300-4581.15</v>
          </cell>
          <cell r="B332" t="str">
            <v>200</v>
          </cell>
          <cell r="C332" t="str">
            <v>20</v>
          </cell>
          <cell r="D332" t="str">
            <v>20</v>
          </cell>
          <cell r="E332" t="str">
            <v>300</v>
          </cell>
          <cell r="F332" t="str">
            <v>4581.15</v>
          </cell>
          <cell r="G332" t="str">
            <v>Charges for Services-Recreation/Adult Health &amp; Safety</v>
          </cell>
          <cell r="H332">
            <v>1200</v>
          </cell>
          <cell r="I332">
            <v>0</v>
          </cell>
          <cell r="J332">
            <v>1200</v>
          </cell>
          <cell r="K332">
            <v>0</v>
          </cell>
          <cell r="L332">
            <v>0</v>
          </cell>
          <cell r="M332">
            <v>86</v>
          </cell>
          <cell r="N332">
            <v>1114</v>
          </cell>
        </row>
        <row r="333">
          <cell r="A333" t="str">
            <v>200.20.20.300-4581.16</v>
          </cell>
          <cell r="B333" t="str">
            <v>200</v>
          </cell>
          <cell r="C333" t="str">
            <v>20</v>
          </cell>
          <cell r="D333" t="str">
            <v>20</v>
          </cell>
          <cell r="E333" t="str">
            <v>300</v>
          </cell>
          <cell r="F333" t="str">
            <v>4581.16</v>
          </cell>
          <cell r="G333" t="str">
            <v>Charges for Services-Recreation/Adult Pilot Expansion Programs</v>
          </cell>
          <cell r="H333">
            <v>4000</v>
          </cell>
          <cell r="I333">
            <v>0</v>
          </cell>
          <cell r="J333">
            <v>4000</v>
          </cell>
          <cell r="K333">
            <v>0</v>
          </cell>
          <cell r="L333">
            <v>0</v>
          </cell>
          <cell r="M333">
            <v>0</v>
          </cell>
          <cell r="N333">
            <v>4000</v>
          </cell>
        </row>
        <row r="334">
          <cell r="A334" t="str">
            <v>200.20.20.300-4582.01</v>
          </cell>
          <cell r="B334" t="str">
            <v>200</v>
          </cell>
          <cell r="C334" t="str">
            <v>20</v>
          </cell>
          <cell r="D334" t="str">
            <v>20</v>
          </cell>
          <cell r="E334" t="str">
            <v>300</v>
          </cell>
          <cell r="F334" t="str">
            <v>4582.01</v>
          </cell>
          <cell r="G334" t="str">
            <v>Charges for Services-Recreation/Aquatics Pool Admission</v>
          </cell>
          <cell r="H334">
            <v>14000</v>
          </cell>
          <cell r="I334">
            <v>0</v>
          </cell>
          <cell r="J334">
            <v>14000</v>
          </cell>
          <cell r="K334">
            <v>0</v>
          </cell>
          <cell r="L334">
            <v>0</v>
          </cell>
          <cell r="M334">
            <v>3105</v>
          </cell>
          <cell r="N334">
            <v>10895</v>
          </cell>
        </row>
        <row r="335">
          <cell r="A335" t="str">
            <v>200.20.20.300-4582.02</v>
          </cell>
          <cell r="B335" t="str">
            <v>200</v>
          </cell>
          <cell r="C335" t="str">
            <v>20</v>
          </cell>
          <cell r="D335" t="str">
            <v>20</v>
          </cell>
          <cell r="E335" t="str">
            <v>300</v>
          </cell>
          <cell r="F335" t="str">
            <v>4582.02</v>
          </cell>
          <cell r="G335" t="str">
            <v>Charges for Services-Recreation/Aquatics Swim Passes</v>
          </cell>
          <cell r="H335">
            <v>1900</v>
          </cell>
          <cell r="I335">
            <v>0</v>
          </cell>
          <cell r="J335">
            <v>1900</v>
          </cell>
          <cell r="K335">
            <v>0</v>
          </cell>
          <cell r="L335">
            <v>0</v>
          </cell>
          <cell r="M335">
            <v>120</v>
          </cell>
          <cell r="N335">
            <v>1780</v>
          </cell>
        </row>
        <row r="336">
          <cell r="A336" t="str">
            <v>200.20.20.300-4582.03</v>
          </cell>
          <cell r="B336" t="str">
            <v>200</v>
          </cell>
          <cell r="C336" t="str">
            <v>20</v>
          </cell>
          <cell r="D336" t="str">
            <v>20</v>
          </cell>
          <cell r="E336" t="str">
            <v>300</v>
          </cell>
          <cell r="F336" t="str">
            <v>4582.03</v>
          </cell>
          <cell r="G336" t="str">
            <v>Charges for Services-Recreation/Aquatics Pool Rental</v>
          </cell>
          <cell r="H336">
            <v>300</v>
          </cell>
          <cell r="I336">
            <v>0</v>
          </cell>
          <cell r="J336">
            <v>300</v>
          </cell>
          <cell r="K336">
            <v>0</v>
          </cell>
          <cell r="L336">
            <v>0</v>
          </cell>
          <cell r="M336">
            <v>0</v>
          </cell>
          <cell r="N336">
            <v>300</v>
          </cell>
        </row>
        <row r="337">
          <cell r="A337" t="str">
            <v>200.20.20.300-4582.04</v>
          </cell>
          <cell r="B337" t="str">
            <v>200</v>
          </cell>
          <cell r="C337" t="str">
            <v>20</v>
          </cell>
          <cell r="D337" t="str">
            <v>20</v>
          </cell>
          <cell r="E337" t="str">
            <v>300</v>
          </cell>
          <cell r="F337" t="str">
            <v>4582.04</v>
          </cell>
          <cell r="G337" t="str">
            <v>Charges for Services-Recreation/Aquatics Swim Lessons</v>
          </cell>
          <cell r="H337">
            <v>118000</v>
          </cell>
          <cell r="I337">
            <v>0</v>
          </cell>
          <cell r="J337">
            <v>118000</v>
          </cell>
          <cell r="K337">
            <v>0</v>
          </cell>
          <cell r="L337">
            <v>0</v>
          </cell>
          <cell r="M337">
            <v>10978.4</v>
          </cell>
          <cell r="N337">
            <v>107021.6</v>
          </cell>
        </row>
        <row r="338">
          <cell r="A338" t="str">
            <v>200.20.20.300-4582.05</v>
          </cell>
          <cell r="B338" t="str">
            <v>200</v>
          </cell>
          <cell r="C338" t="str">
            <v>20</v>
          </cell>
          <cell r="D338" t="str">
            <v>20</v>
          </cell>
          <cell r="E338" t="str">
            <v>300</v>
          </cell>
          <cell r="F338" t="str">
            <v>4582.05</v>
          </cell>
          <cell r="G338" t="str">
            <v>Charges for Services-Recreation/Aquatics Swim Exercise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 t="str">
            <v>200.20.20.300-4582.06</v>
          </cell>
          <cell r="B339" t="str">
            <v>200</v>
          </cell>
          <cell r="C339" t="str">
            <v>20</v>
          </cell>
          <cell r="D339" t="str">
            <v>20</v>
          </cell>
          <cell r="E339" t="str">
            <v>300</v>
          </cell>
          <cell r="F339" t="str">
            <v>4582.06</v>
          </cell>
          <cell r="G339" t="str">
            <v>Charges for Services-Recreation/Aquatics Swim Team</v>
          </cell>
          <cell r="H339">
            <v>20000</v>
          </cell>
          <cell r="I339">
            <v>0</v>
          </cell>
          <cell r="J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20000</v>
          </cell>
        </row>
        <row r="340">
          <cell r="A340" t="str">
            <v>200.20.20.300-4582.07</v>
          </cell>
          <cell r="B340" t="str">
            <v>200</v>
          </cell>
          <cell r="C340" t="str">
            <v>20</v>
          </cell>
          <cell r="D340" t="str">
            <v>20</v>
          </cell>
          <cell r="E340" t="str">
            <v>300</v>
          </cell>
          <cell r="F340" t="str">
            <v>4582.07</v>
          </cell>
          <cell r="G340" t="str">
            <v>Charges for Services-Recreation/Aquatics Scuba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 t="str">
            <v>200.20.20.300-4582.08</v>
          </cell>
          <cell r="B341" t="str">
            <v>200</v>
          </cell>
          <cell r="C341" t="str">
            <v>20</v>
          </cell>
          <cell r="D341" t="str">
            <v>20</v>
          </cell>
          <cell r="E341" t="str">
            <v>300</v>
          </cell>
          <cell r="F341" t="str">
            <v>4582.08</v>
          </cell>
          <cell r="G341" t="str">
            <v>Charges for Services-Recreation/Aquatics Health &amp; Safety</v>
          </cell>
          <cell r="H341">
            <v>5300</v>
          </cell>
          <cell r="I341">
            <v>0</v>
          </cell>
          <cell r="J341">
            <v>5300</v>
          </cell>
          <cell r="K341">
            <v>0</v>
          </cell>
          <cell r="L341">
            <v>0</v>
          </cell>
          <cell r="M341">
            <v>180</v>
          </cell>
          <cell r="N341">
            <v>5120</v>
          </cell>
        </row>
        <row r="342">
          <cell r="A342" t="str">
            <v>200.20.20.300-4582.09</v>
          </cell>
          <cell r="B342" t="str">
            <v>200</v>
          </cell>
          <cell r="C342" t="str">
            <v>20</v>
          </cell>
          <cell r="D342" t="str">
            <v>20</v>
          </cell>
          <cell r="E342" t="str">
            <v>300</v>
          </cell>
          <cell r="F342" t="str">
            <v>4582.09</v>
          </cell>
          <cell r="G342" t="str">
            <v>Charges for Services-Recreation/Aquatics Pilot Expansion Programs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 t="str">
            <v>200.20.20.300-4582.10</v>
          </cell>
          <cell r="B343" t="str">
            <v>200</v>
          </cell>
          <cell r="C343" t="str">
            <v>20</v>
          </cell>
          <cell r="D343" t="str">
            <v>20</v>
          </cell>
          <cell r="E343" t="str">
            <v>300</v>
          </cell>
          <cell r="F343" t="str">
            <v>4582.10</v>
          </cell>
          <cell r="G343" t="str">
            <v>Charges for Services-Recreation/Aquatics Advanced Lifesaving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 t="str">
            <v>200.20.20.300-4583.02</v>
          </cell>
          <cell r="B344" t="str">
            <v>200</v>
          </cell>
          <cell r="C344" t="str">
            <v>20</v>
          </cell>
          <cell r="D344" t="str">
            <v>20</v>
          </cell>
          <cell r="E344" t="str">
            <v>300</v>
          </cell>
          <cell r="F344" t="str">
            <v>4583.02</v>
          </cell>
          <cell r="G344" t="str">
            <v>Charges for Services-Recreation/Misc Programs Youth Day Camp</v>
          </cell>
          <cell r="H344">
            <v>125000</v>
          </cell>
          <cell r="I344">
            <v>0</v>
          </cell>
          <cell r="J344">
            <v>125000</v>
          </cell>
          <cell r="K344">
            <v>0</v>
          </cell>
          <cell r="L344">
            <v>0</v>
          </cell>
          <cell r="M344">
            <v>9076.2800000000007</v>
          </cell>
          <cell r="N344">
            <v>115923.72</v>
          </cell>
        </row>
        <row r="345">
          <cell r="A345" t="str">
            <v>200.20.20.300-4583.03</v>
          </cell>
          <cell r="B345" t="str">
            <v>200</v>
          </cell>
          <cell r="C345" t="str">
            <v>20</v>
          </cell>
          <cell r="D345" t="str">
            <v>20</v>
          </cell>
          <cell r="E345" t="str">
            <v>300</v>
          </cell>
          <cell r="F345" t="str">
            <v>4583.03</v>
          </cell>
          <cell r="G345" t="str">
            <v>Charges for Services-Recreation/Misc Programs Preschool Play Program</v>
          </cell>
          <cell r="H345">
            <v>38000</v>
          </cell>
          <cell r="I345">
            <v>0</v>
          </cell>
          <cell r="J345">
            <v>38000</v>
          </cell>
          <cell r="K345">
            <v>0</v>
          </cell>
          <cell r="L345">
            <v>0</v>
          </cell>
          <cell r="M345">
            <v>1072</v>
          </cell>
          <cell r="N345">
            <v>36928</v>
          </cell>
        </row>
        <row r="346">
          <cell r="A346" t="str">
            <v>200.20.20.300-4583.04</v>
          </cell>
          <cell r="B346" t="str">
            <v>200</v>
          </cell>
          <cell r="C346" t="str">
            <v>20</v>
          </cell>
          <cell r="D346" t="str">
            <v>20</v>
          </cell>
          <cell r="E346" t="str">
            <v>300</v>
          </cell>
          <cell r="F346" t="str">
            <v>4583.04</v>
          </cell>
          <cell r="G346" t="str">
            <v>Charges for Services-Recreation/Misc Programs After School Program</v>
          </cell>
          <cell r="H346">
            <v>650000</v>
          </cell>
          <cell r="I346">
            <v>0</v>
          </cell>
          <cell r="J346">
            <v>650000</v>
          </cell>
          <cell r="K346">
            <v>0</v>
          </cell>
          <cell r="L346">
            <v>0</v>
          </cell>
          <cell r="M346">
            <v>6879.6</v>
          </cell>
          <cell r="N346">
            <v>643120.4</v>
          </cell>
        </row>
        <row r="347">
          <cell r="A347" t="str">
            <v>200.20.20.300-4583.05</v>
          </cell>
          <cell r="B347" t="str">
            <v>200</v>
          </cell>
          <cell r="C347" t="str">
            <v>20</v>
          </cell>
          <cell r="D347" t="str">
            <v>20</v>
          </cell>
          <cell r="E347" t="str">
            <v>300</v>
          </cell>
          <cell r="F347" t="str">
            <v>4583.05</v>
          </cell>
          <cell r="G347" t="str">
            <v>Charges for Services-Recreation/Misc Programs Youth Themed Parties</v>
          </cell>
          <cell r="H347">
            <v>1500</v>
          </cell>
          <cell r="I347">
            <v>0</v>
          </cell>
          <cell r="J347">
            <v>1500</v>
          </cell>
          <cell r="K347">
            <v>0</v>
          </cell>
          <cell r="L347">
            <v>0</v>
          </cell>
          <cell r="M347">
            <v>0</v>
          </cell>
          <cell r="N347">
            <v>1500</v>
          </cell>
        </row>
        <row r="348">
          <cell r="A348" t="str">
            <v>200.20.20.300-4583.06</v>
          </cell>
          <cell r="B348" t="str">
            <v>200</v>
          </cell>
          <cell r="C348" t="str">
            <v>20</v>
          </cell>
          <cell r="D348" t="str">
            <v>20</v>
          </cell>
          <cell r="E348" t="str">
            <v>300</v>
          </cell>
          <cell r="F348" t="str">
            <v>4583.06</v>
          </cell>
          <cell r="G348" t="str">
            <v>Charges for Services-Recreation/Misc Programs Open Gym</v>
          </cell>
          <cell r="H348">
            <v>3500</v>
          </cell>
          <cell r="I348">
            <v>0</v>
          </cell>
          <cell r="J348">
            <v>3500</v>
          </cell>
          <cell r="K348">
            <v>0</v>
          </cell>
          <cell r="L348">
            <v>0</v>
          </cell>
          <cell r="M348">
            <v>0</v>
          </cell>
          <cell r="N348">
            <v>3500</v>
          </cell>
        </row>
        <row r="349">
          <cell r="A349" t="str">
            <v>200.20.20.300-4583.07</v>
          </cell>
          <cell r="B349" t="str">
            <v>200</v>
          </cell>
          <cell r="C349" t="str">
            <v>20</v>
          </cell>
          <cell r="D349" t="str">
            <v>20</v>
          </cell>
          <cell r="E349" t="str">
            <v>300</v>
          </cell>
          <cell r="F349" t="str">
            <v>4583.07</v>
          </cell>
          <cell r="G349" t="str">
            <v>Charges for Services-Recreation/Misc Programs Yac Contribution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A350" t="str">
            <v>200.20.20.300-4583.10</v>
          </cell>
          <cell r="B350" t="str">
            <v>200</v>
          </cell>
          <cell r="C350" t="str">
            <v>20</v>
          </cell>
          <cell r="D350" t="str">
            <v>20</v>
          </cell>
          <cell r="E350" t="str">
            <v>300</v>
          </cell>
          <cell r="F350" t="str">
            <v>4583.10</v>
          </cell>
          <cell r="G350" t="str">
            <v>Charges for Services-Recreation/Misc Programs Leadership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A351" t="str">
            <v>200.20.20.300-4584.01</v>
          </cell>
          <cell r="B351" t="str">
            <v>200</v>
          </cell>
          <cell r="C351" t="str">
            <v>20</v>
          </cell>
          <cell r="D351" t="str">
            <v>20</v>
          </cell>
          <cell r="E351" t="str">
            <v>300</v>
          </cell>
          <cell r="F351" t="str">
            <v>4584.01</v>
          </cell>
          <cell r="G351" t="str">
            <v>Charges for Services-Recreation/General Revenue Concessions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 t="str">
            <v>200.20.20.300-4584.02</v>
          </cell>
          <cell r="B352" t="str">
            <v>200</v>
          </cell>
          <cell r="C352" t="str">
            <v>20</v>
          </cell>
          <cell r="D352" t="str">
            <v>20</v>
          </cell>
          <cell r="E352" t="str">
            <v>300</v>
          </cell>
          <cell r="F352" t="str">
            <v>4584.02</v>
          </cell>
          <cell r="G352" t="str">
            <v>Charges for Services-Recreation/General Revenue Admissions-Adult Sports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 t="str">
            <v>200.20.20.300-4584.03</v>
          </cell>
          <cell r="B353" t="str">
            <v>200</v>
          </cell>
          <cell r="C353" t="str">
            <v>20</v>
          </cell>
          <cell r="D353" t="str">
            <v>20</v>
          </cell>
          <cell r="E353" t="str">
            <v>300</v>
          </cell>
          <cell r="F353" t="str">
            <v>4584.03</v>
          </cell>
          <cell r="G353" t="str">
            <v>Charges for Services-Recreation/General Revenue Misc Supplies Fees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 t="str">
            <v>200.20.20.300-4584.04</v>
          </cell>
          <cell r="B354" t="str">
            <v>200</v>
          </cell>
          <cell r="C354" t="str">
            <v>20</v>
          </cell>
          <cell r="D354" t="str">
            <v>20</v>
          </cell>
          <cell r="E354" t="str">
            <v>300</v>
          </cell>
          <cell r="F354" t="str">
            <v>4584.04</v>
          </cell>
          <cell r="G354" t="str">
            <v>Charges for Services-Recreation/General Revenue Equipment Rental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A355" t="str">
            <v>200.20.20.300-4584.05</v>
          </cell>
          <cell r="B355" t="str">
            <v>200</v>
          </cell>
          <cell r="C355" t="str">
            <v>20</v>
          </cell>
          <cell r="D355" t="str">
            <v>20</v>
          </cell>
          <cell r="E355" t="str">
            <v>300</v>
          </cell>
          <cell r="F355" t="str">
            <v>4584.05</v>
          </cell>
          <cell r="G355" t="str">
            <v>Charges for Services-Recreation/General Revenue Miscellaneous Revenue</v>
          </cell>
          <cell r="H355">
            <v>12000</v>
          </cell>
          <cell r="I355">
            <v>0</v>
          </cell>
          <cell r="J355">
            <v>12000</v>
          </cell>
          <cell r="K355">
            <v>0</v>
          </cell>
          <cell r="L355">
            <v>0</v>
          </cell>
          <cell r="M355">
            <v>540</v>
          </cell>
          <cell r="N355">
            <v>11460</v>
          </cell>
        </row>
        <row r="356">
          <cell r="A356" t="str">
            <v>200.20.20.300-4584.06</v>
          </cell>
          <cell r="B356" t="str">
            <v>200</v>
          </cell>
          <cell r="C356" t="str">
            <v>20</v>
          </cell>
          <cell r="D356" t="str">
            <v>20</v>
          </cell>
          <cell r="E356" t="str">
            <v>300</v>
          </cell>
          <cell r="F356" t="str">
            <v>4584.06</v>
          </cell>
          <cell r="G356" t="str">
            <v>Charges for Services-Recreation/General Revenue Agency Revenue</v>
          </cell>
          <cell r="H356">
            <v>425000</v>
          </cell>
          <cell r="I356">
            <v>0</v>
          </cell>
          <cell r="J356">
            <v>425000</v>
          </cell>
          <cell r="K356">
            <v>0</v>
          </cell>
          <cell r="L356">
            <v>0</v>
          </cell>
          <cell r="M356">
            <v>0</v>
          </cell>
          <cell r="N356">
            <v>425000</v>
          </cell>
        </row>
        <row r="357">
          <cell r="A357" t="str">
            <v>200.20.20.300-4584.07</v>
          </cell>
          <cell r="B357" t="str">
            <v>200</v>
          </cell>
          <cell r="C357" t="str">
            <v>20</v>
          </cell>
          <cell r="D357" t="str">
            <v>20</v>
          </cell>
          <cell r="E357" t="str">
            <v>300</v>
          </cell>
          <cell r="F357" t="str">
            <v>4584.07</v>
          </cell>
          <cell r="G357" t="str">
            <v>Charges for Services-Recreation/General Revenue Recreation Insurance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 t="str">
            <v>200.20.20.300-4584.08</v>
          </cell>
          <cell r="B358" t="str">
            <v>200</v>
          </cell>
          <cell r="C358" t="str">
            <v>20</v>
          </cell>
          <cell r="D358" t="str">
            <v>20</v>
          </cell>
          <cell r="E358" t="str">
            <v>300</v>
          </cell>
          <cell r="F358" t="str">
            <v>4584.08</v>
          </cell>
          <cell r="G358" t="str">
            <v>Charges for Services-Recreation/General Revenue Facility Rental-Ballfield</v>
          </cell>
          <cell r="H358">
            <v>115000</v>
          </cell>
          <cell r="I358">
            <v>0</v>
          </cell>
          <cell r="J358">
            <v>115000</v>
          </cell>
          <cell r="K358">
            <v>0</v>
          </cell>
          <cell r="L358">
            <v>0</v>
          </cell>
          <cell r="M358">
            <v>1583</v>
          </cell>
          <cell r="N358">
            <v>113417</v>
          </cell>
        </row>
        <row r="359">
          <cell r="A359" t="str">
            <v>200.20.20.300-4584.10</v>
          </cell>
          <cell r="B359" t="str">
            <v>200</v>
          </cell>
          <cell r="C359" t="str">
            <v>20</v>
          </cell>
          <cell r="D359" t="str">
            <v>20</v>
          </cell>
          <cell r="E359" t="str">
            <v>300</v>
          </cell>
          <cell r="F359" t="str">
            <v>4584.10</v>
          </cell>
          <cell r="G359" t="str">
            <v>Charges for Services-Recreation/General Revenue Scholarship Donations</v>
          </cell>
          <cell r="H359">
            <v>10000</v>
          </cell>
          <cell r="I359">
            <v>0</v>
          </cell>
          <cell r="J359">
            <v>10000</v>
          </cell>
          <cell r="K359">
            <v>0</v>
          </cell>
          <cell r="L359">
            <v>0</v>
          </cell>
          <cell r="M359">
            <v>43</v>
          </cell>
          <cell r="N359">
            <v>9957</v>
          </cell>
        </row>
        <row r="360">
          <cell r="A360" t="str">
            <v>200.20.20.300-4584.11</v>
          </cell>
          <cell r="B360" t="str">
            <v>200</v>
          </cell>
          <cell r="C360" t="str">
            <v>20</v>
          </cell>
          <cell r="D360" t="str">
            <v>20</v>
          </cell>
          <cell r="E360" t="str">
            <v>300</v>
          </cell>
          <cell r="F360" t="str">
            <v>4584.11</v>
          </cell>
          <cell r="G360" t="str">
            <v>Charges for Services-Recreation/General Revenue Partnerships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 t="str">
            <v>200.20.20.300-4584.12</v>
          </cell>
          <cell r="B361" t="str">
            <v>200</v>
          </cell>
          <cell r="C361" t="str">
            <v>20</v>
          </cell>
          <cell r="D361" t="str">
            <v>20</v>
          </cell>
          <cell r="E361" t="str">
            <v>300</v>
          </cell>
          <cell r="F361" t="str">
            <v>4584.12</v>
          </cell>
          <cell r="G361" t="str">
            <v>Charges for Services-Recreation/General Revenue MPRD Donations</v>
          </cell>
          <cell r="H361">
            <v>-10000</v>
          </cell>
          <cell r="I361">
            <v>0</v>
          </cell>
          <cell r="J361">
            <v>-10000</v>
          </cell>
          <cell r="K361">
            <v>0</v>
          </cell>
          <cell r="L361">
            <v>0</v>
          </cell>
          <cell r="M361">
            <v>0</v>
          </cell>
          <cell r="N361">
            <v>-10000</v>
          </cell>
        </row>
        <row r="362">
          <cell r="A362" t="str">
            <v>200.20.20.300-4584.13</v>
          </cell>
          <cell r="B362" t="str">
            <v>200</v>
          </cell>
          <cell r="C362" t="str">
            <v>20</v>
          </cell>
          <cell r="D362" t="str">
            <v>20</v>
          </cell>
          <cell r="E362" t="str">
            <v>300</v>
          </cell>
          <cell r="F362" t="str">
            <v>4584.13</v>
          </cell>
          <cell r="G362" t="str">
            <v>Charges for Services-Recreation/General Revenue Advertising</v>
          </cell>
          <cell r="H362">
            <v>13000</v>
          </cell>
          <cell r="I362">
            <v>0</v>
          </cell>
          <cell r="J362">
            <v>13000</v>
          </cell>
          <cell r="K362">
            <v>0</v>
          </cell>
          <cell r="L362">
            <v>0</v>
          </cell>
          <cell r="M362">
            <v>-75</v>
          </cell>
          <cell r="N362">
            <v>13075</v>
          </cell>
        </row>
        <row r="363">
          <cell r="A363" t="str">
            <v>200.20.20.300-4700.01</v>
          </cell>
          <cell r="B363" t="str">
            <v>200</v>
          </cell>
          <cell r="C363" t="str">
            <v>20</v>
          </cell>
          <cell r="D363" t="str">
            <v>20</v>
          </cell>
          <cell r="E363" t="str">
            <v>300</v>
          </cell>
          <cell r="F363" t="str">
            <v>4700.01</v>
          </cell>
          <cell r="G363" t="str">
            <v>Investment Earnings Interest on Investments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A364" t="str">
            <v>200.20.20.300-4700.21</v>
          </cell>
          <cell r="B364" t="str">
            <v>200</v>
          </cell>
          <cell r="C364" t="str">
            <v>20</v>
          </cell>
          <cell r="D364" t="str">
            <v>20</v>
          </cell>
          <cell r="E364" t="str">
            <v>300</v>
          </cell>
          <cell r="F364" t="str">
            <v>4700.21</v>
          </cell>
          <cell r="G364" t="str">
            <v>Investment Earnings Unallocated Investment Expense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 t="str">
            <v>200.20.20.300-4850.07</v>
          </cell>
          <cell r="B365" t="str">
            <v>200</v>
          </cell>
          <cell r="C365" t="str">
            <v>20</v>
          </cell>
          <cell r="D365" t="str">
            <v>20</v>
          </cell>
          <cell r="E365" t="str">
            <v>300</v>
          </cell>
          <cell r="F365" t="str">
            <v>4850.07</v>
          </cell>
          <cell r="G365" t="str">
            <v>Other Revenue Misc Reimbursement</v>
          </cell>
          <cell r="H365">
            <v>15000</v>
          </cell>
          <cell r="I365">
            <v>0</v>
          </cell>
          <cell r="J365">
            <v>15000</v>
          </cell>
          <cell r="K365">
            <v>0</v>
          </cell>
          <cell r="L365">
            <v>0</v>
          </cell>
          <cell r="M365">
            <v>0</v>
          </cell>
          <cell r="N365">
            <v>15000</v>
          </cell>
        </row>
        <row r="366">
          <cell r="A366" t="str">
            <v>200.20.20.300-4900.01</v>
          </cell>
          <cell r="B366" t="str">
            <v>200</v>
          </cell>
          <cell r="C366" t="str">
            <v>20</v>
          </cell>
          <cell r="D366" t="str">
            <v>20</v>
          </cell>
          <cell r="E366" t="str">
            <v>300</v>
          </cell>
          <cell r="F366" t="str">
            <v>4900.01</v>
          </cell>
          <cell r="G366" t="str">
            <v>Other Financing Sources Op Transfer In-General Fund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A367" t="str">
            <v>200.20.20.300-4900.25</v>
          </cell>
          <cell r="B367" t="str">
            <v>200</v>
          </cell>
          <cell r="C367" t="str">
            <v>20</v>
          </cell>
          <cell r="D367" t="str">
            <v>20</v>
          </cell>
          <cell r="E367" t="str">
            <v>300</v>
          </cell>
          <cell r="F367" t="str">
            <v>4900.25</v>
          </cell>
          <cell r="G367" t="str">
            <v>Other Financing Sources Op Transfer In-Dev Mitigation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A368" t="str">
            <v>200.20.20.300-4900.88</v>
          </cell>
          <cell r="B368" t="str">
            <v>200</v>
          </cell>
          <cell r="C368" t="str">
            <v>20</v>
          </cell>
          <cell r="D368" t="str">
            <v>20</v>
          </cell>
          <cell r="E368" t="str">
            <v>300</v>
          </cell>
          <cell r="F368" t="str">
            <v>4900.88</v>
          </cell>
          <cell r="G368" t="str">
            <v>Other Financing Sources Op Transfer In-Payroll Tax Ben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A369" t="str">
            <v>200.20.30.360-4583.01</v>
          </cell>
          <cell r="B369" t="str">
            <v>200</v>
          </cell>
          <cell r="C369" t="str">
            <v>20</v>
          </cell>
          <cell r="D369" t="str">
            <v>30</v>
          </cell>
          <cell r="E369" t="str">
            <v>360</v>
          </cell>
          <cell r="F369" t="str">
            <v>4583.01</v>
          </cell>
          <cell r="G369" t="str">
            <v>Charges for Services-Recreation/Misc Programs Community Events</v>
          </cell>
          <cell r="H369">
            <v>1000</v>
          </cell>
          <cell r="I369">
            <v>0</v>
          </cell>
          <cell r="J369">
            <v>1000</v>
          </cell>
          <cell r="K369">
            <v>0</v>
          </cell>
          <cell r="L369">
            <v>0</v>
          </cell>
          <cell r="M369">
            <v>920</v>
          </cell>
          <cell r="N369">
            <v>80</v>
          </cell>
        </row>
        <row r="370">
          <cell r="A370" t="str">
            <v>200.20.30.360-4583.08</v>
          </cell>
          <cell r="B370" t="str">
            <v>200</v>
          </cell>
          <cell r="C370" t="str">
            <v>20</v>
          </cell>
          <cell r="D370" t="str">
            <v>30</v>
          </cell>
          <cell r="E370" t="str">
            <v>360</v>
          </cell>
          <cell r="F370" t="str">
            <v>4583.08</v>
          </cell>
          <cell r="G370" t="str">
            <v>Charges for Services-Recreation/Misc Programs 4th of July Contributions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 t="str">
            <v>200.20.30.360-4584.09</v>
          </cell>
          <cell r="B371" t="str">
            <v>200</v>
          </cell>
          <cell r="C371" t="str">
            <v>20</v>
          </cell>
          <cell r="D371" t="str">
            <v>30</v>
          </cell>
          <cell r="E371" t="str">
            <v>360</v>
          </cell>
          <cell r="F371" t="str">
            <v>4584.09</v>
          </cell>
          <cell r="G371" t="str">
            <v>Charges for Services-Recreation/General Revenue Facility Rental-Community Center</v>
          </cell>
          <cell r="H371">
            <v>1000</v>
          </cell>
          <cell r="I371">
            <v>0</v>
          </cell>
          <cell r="J371">
            <v>1000</v>
          </cell>
          <cell r="K371">
            <v>0</v>
          </cell>
          <cell r="L371">
            <v>0</v>
          </cell>
          <cell r="M371">
            <v>0</v>
          </cell>
          <cell r="N371">
            <v>1000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200.20.20.300-4580.02</v>
          </cell>
          <cell r="B2" t="str">
            <v>Charges for Services-Recreation/Youth Coed Flag Football</v>
          </cell>
          <cell r="C2">
            <v>6000</v>
          </cell>
          <cell r="D2">
            <v>0</v>
          </cell>
          <cell r="E2">
            <v>6000</v>
          </cell>
          <cell r="F2">
            <v>313</v>
          </cell>
          <cell r="G2">
            <v>0</v>
          </cell>
          <cell r="H2">
            <v>6334.8</v>
          </cell>
          <cell r="I2">
            <v>-334.8</v>
          </cell>
          <cell r="J2">
            <v>1.06</v>
          </cell>
          <cell r="K2">
            <v>5357</v>
          </cell>
        </row>
        <row r="3">
          <cell r="A3" t="str">
            <v>200.20.20.300-4580.03</v>
          </cell>
          <cell r="B3" t="str">
            <v>Charges for Services-Recreation/Youth Coed Basketball</v>
          </cell>
          <cell r="C3">
            <v>57500</v>
          </cell>
          <cell r="D3">
            <v>0</v>
          </cell>
          <cell r="E3">
            <v>57500</v>
          </cell>
          <cell r="F3">
            <v>58</v>
          </cell>
          <cell r="G3">
            <v>0</v>
          </cell>
          <cell r="H3">
            <v>61741.62</v>
          </cell>
          <cell r="I3">
            <v>-4241.62</v>
          </cell>
          <cell r="J3">
            <v>1.07</v>
          </cell>
          <cell r="K3">
            <v>58110</v>
          </cell>
        </row>
        <row r="4">
          <cell r="A4" t="str">
            <v>200.20.20.300-4580.04</v>
          </cell>
          <cell r="B4" t="str">
            <v>Charges for Services-Recreation/Youth Coed Baseball/Softball</v>
          </cell>
          <cell r="C4">
            <v>8500</v>
          </cell>
          <cell r="D4">
            <v>0</v>
          </cell>
          <cell r="E4">
            <v>8500</v>
          </cell>
          <cell r="F4">
            <v>0</v>
          </cell>
          <cell r="G4">
            <v>0</v>
          </cell>
          <cell r="H4">
            <v>817</v>
          </cell>
          <cell r="I4">
            <v>7683</v>
          </cell>
          <cell r="J4">
            <v>0.1</v>
          </cell>
          <cell r="K4">
            <v>9271</v>
          </cell>
        </row>
        <row r="5">
          <cell r="A5" t="str">
            <v>200.20.20.300-4580.05</v>
          </cell>
          <cell r="B5" t="str">
            <v>Charges for Services-Recreation/Youth Girls Softball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 t="str">
            <v>+++</v>
          </cell>
          <cell r="K5">
            <v>0</v>
          </cell>
        </row>
        <row r="6">
          <cell r="A6" t="str">
            <v>200.20.20.300-4580.06</v>
          </cell>
          <cell r="B6" t="str">
            <v>Charges for Services-Recreation/Youth Coed Basketball Camp</v>
          </cell>
          <cell r="C6">
            <v>7500</v>
          </cell>
          <cell r="D6">
            <v>0</v>
          </cell>
          <cell r="E6">
            <v>7500</v>
          </cell>
          <cell r="F6">
            <v>0</v>
          </cell>
          <cell r="G6">
            <v>0</v>
          </cell>
          <cell r="H6">
            <v>1936</v>
          </cell>
          <cell r="I6">
            <v>5564</v>
          </cell>
          <cell r="J6">
            <v>0.26</v>
          </cell>
          <cell r="K6">
            <v>7198</v>
          </cell>
        </row>
        <row r="7">
          <cell r="A7" t="str">
            <v>200.20.20.300-4580.07</v>
          </cell>
          <cell r="B7" t="str">
            <v>Charges for Services-Recreation/Youth Coed Soccer &amp; Kickball</v>
          </cell>
          <cell r="C7">
            <v>10250</v>
          </cell>
          <cell r="D7">
            <v>0</v>
          </cell>
          <cell r="E7">
            <v>10250</v>
          </cell>
          <cell r="F7">
            <v>0</v>
          </cell>
          <cell r="G7">
            <v>0</v>
          </cell>
          <cell r="H7">
            <v>4945.6000000000004</v>
          </cell>
          <cell r="I7">
            <v>5304.4</v>
          </cell>
          <cell r="J7">
            <v>0.48</v>
          </cell>
          <cell r="K7">
            <v>11980</v>
          </cell>
        </row>
        <row r="8">
          <cell r="A8" t="str">
            <v>200.20.20.300-4580.08</v>
          </cell>
          <cell r="B8" t="str">
            <v>Charges for Services-Recreation/Youth Coed Volleyball Camp</v>
          </cell>
          <cell r="C8">
            <v>400</v>
          </cell>
          <cell r="D8">
            <v>0</v>
          </cell>
          <cell r="E8">
            <v>400</v>
          </cell>
          <cell r="F8">
            <v>0</v>
          </cell>
          <cell r="G8">
            <v>0</v>
          </cell>
          <cell r="H8">
            <v>0</v>
          </cell>
          <cell r="I8">
            <v>400</v>
          </cell>
          <cell r="J8">
            <v>0</v>
          </cell>
          <cell r="K8">
            <v>385</v>
          </cell>
        </row>
        <row r="9">
          <cell r="A9" t="str">
            <v>200.20.20.300-4580.09</v>
          </cell>
          <cell r="B9" t="str">
            <v>Charges for Services-Recreation/Youth Tournaments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+++</v>
          </cell>
          <cell r="K9">
            <v>0</v>
          </cell>
        </row>
        <row r="10">
          <cell r="A10" t="str">
            <v>200.20.20.300-4580.10</v>
          </cell>
          <cell r="B10" t="str">
            <v>Charges for Services-Recreation/Youth Acorn League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 t="str">
            <v>+++</v>
          </cell>
          <cell r="K10">
            <v>0</v>
          </cell>
        </row>
        <row r="11">
          <cell r="A11" t="str">
            <v>200.20.20.300-4580.11</v>
          </cell>
          <cell r="B11" t="str">
            <v>Charges for Services-Recreation/Youth Pilot Expansion Programs</v>
          </cell>
          <cell r="C11">
            <v>3500</v>
          </cell>
          <cell r="D11">
            <v>0</v>
          </cell>
          <cell r="E11">
            <v>3500</v>
          </cell>
          <cell r="F11">
            <v>0</v>
          </cell>
          <cell r="G11">
            <v>0</v>
          </cell>
          <cell r="H11">
            <v>617</v>
          </cell>
          <cell r="I11">
            <v>2883</v>
          </cell>
          <cell r="J11">
            <v>0.18</v>
          </cell>
          <cell r="K11">
            <v>4570</v>
          </cell>
        </row>
        <row r="12">
          <cell r="A12" t="str">
            <v>200.20.20.300-4580.12</v>
          </cell>
          <cell r="B12" t="str">
            <v>Charges for Services-Recreation/Youth Arts &amp; Crafts</v>
          </cell>
          <cell r="C12">
            <v>6500</v>
          </cell>
          <cell r="D12">
            <v>0</v>
          </cell>
          <cell r="E12">
            <v>6500</v>
          </cell>
          <cell r="F12">
            <v>79</v>
          </cell>
          <cell r="G12">
            <v>0</v>
          </cell>
          <cell r="H12">
            <v>1663</v>
          </cell>
          <cell r="I12">
            <v>4837</v>
          </cell>
          <cell r="J12">
            <v>0.26</v>
          </cell>
          <cell r="K12">
            <v>6535</v>
          </cell>
        </row>
        <row r="13">
          <cell r="A13" t="str">
            <v>200.20.20.300-4580.13</v>
          </cell>
          <cell r="B13" t="str">
            <v>Charges for Services-Recreation/Youth Gymnastics</v>
          </cell>
          <cell r="C13">
            <v>14500</v>
          </cell>
          <cell r="D13">
            <v>0</v>
          </cell>
          <cell r="E13">
            <v>14500</v>
          </cell>
          <cell r="F13">
            <v>27</v>
          </cell>
          <cell r="G13">
            <v>0</v>
          </cell>
          <cell r="H13">
            <v>13958</v>
          </cell>
          <cell r="I13">
            <v>542</v>
          </cell>
          <cell r="J13">
            <v>0.96</v>
          </cell>
          <cell r="K13">
            <v>18094</v>
          </cell>
        </row>
        <row r="14">
          <cell r="A14" t="str">
            <v>200.20.20.300-4580.14</v>
          </cell>
          <cell r="B14" t="str">
            <v>Charges for Services-Recreation/Youth Martial Arts</v>
          </cell>
          <cell r="C14">
            <v>8000</v>
          </cell>
          <cell r="D14">
            <v>0</v>
          </cell>
          <cell r="E14">
            <v>8000</v>
          </cell>
          <cell r="F14">
            <v>200</v>
          </cell>
          <cell r="G14">
            <v>0</v>
          </cell>
          <cell r="H14">
            <v>4691.8</v>
          </cell>
          <cell r="I14">
            <v>3308.2</v>
          </cell>
          <cell r="J14">
            <v>0.59</v>
          </cell>
          <cell r="K14">
            <v>10588</v>
          </cell>
        </row>
        <row r="15">
          <cell r="A15" t="str">
            <v>200.20.20.300-4580.15</v>
          </cell>
          <cell r="B15" t="str">
            <v>Charges for Services-Recreation/Youth Cheerleading</v>
          </cell>
          <cell r="C15">
            <v>1500</v>
          </cell>
          <cell r="D15">
            <v>0</v>
          </cell>
          <cell r="E15">
            <v>1500</v>
          </cell>
          <cell r="F15">
            <v>0</v>
          </cell>
          <cell r="G15">
            <v>0</v>
          </cell>
          <cell r="H15">
            <v>2049</v>
          </cell>
          <cell r="I15">
            <v>-549</v>
          </cell>
          <cell r="J15">
            <v>1.37</v>
          </cell>
          <cell r="K15">
            <v>1535</v>
          </cell>
        </row>
        <row r="16">
          <cell r="A16" t="str">
            <v>200.20.20.300-4580.16</v>
          </cell>
          <cell r="B16" t="str">
            <v>Charges for Services-Recreation/Youth Tennis</v>
          </cell>
          <cell r="C16">
            <v>10000</v>
          </cell>
          <cell r="D16">
            <v>0</v>
          </cell>
          <cell r="E16">
            <v>10000</v>
          </cell>
          <cell r="F16">
            <v>635</v>
          </cell>
          <cell r="G16">
            <v>0</v>
          </cell>
          <cell r="H16">
            <v>6830.5</v>
          </cell>
          <cell r="I16">
            <v>3169.5</v>
          </cell>
          <cell r="J16">
            <v>0.68</v>
          </cell>
          <cell r="K16">
            <v>10650.4</v>
          </cell>
        </row>
        <row r="17">
          <cell r="A17" t="str">
            <v>200.20.20.300-4580.17</v>
          </cell>
          <cell r="B17" t="str">
            <v>Charges for Services-Recreation/Youth Dance</v>
          </cell>
          <cell r="C17">
            <v>6500</v>
          </cell>
          <cell r="D17">
            <v>0</v>
          </cell>
          <cell r="E17">
            <v>6500</v>
          </cell>
          <cell r="F17">
            <v>0</v>
          </cell>
          <cell r="G17">
            <v>0</v>
          </cell>
          <cell r="H17">
            <v>2353</v>
          </cell>
          <cell r="I17">
            <v>4147</v>
          </cell>
          <cell r="J17">
            <v>0.36</v>
          </cell>
          <cell r="K17">
            <v>4004</v>
          </cell>
        </row>
        <row r="18">
          <cell r="A18" t="str">
            <v>200.20.20.300-4580.18</v>
          </cell>
          <cell r="B18" t="str">
            <v>Charges for Services-Recreation/Youth Baton</v>
          </cell>
          <cell r="C18">
            <v>1700</v>
          </cell>
          <cell r="D18">
            <v>0</v>
          </cell>
          <cell r="E18">
            <v>1700</v>
          </cell>
          <cell r="F18">
            <v>95.5</v>
          </cell>
          <cell r="G18">
            <v>0</v>
          </cell>
          <cell r="H18">
            <v>2625.5</v>
          </cell>
          <cell r="I18">
            <v>-925.5</v>
          </cell>
          <cell r="J18">
            <v>1.54</v>
          </cell>
          <cell r="K18">
            <v>2398</v>
          </cell>
        </row>
        <row r="19">
          <cell r="A19" t="str">
            <v>200.20.20.300-4580.19</v>
          </cell>
          <cell r="B19" t="str">
            <v>Charges for Services-Recreation/Youth Academic Programs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>+++</v>
          </cell>
          <cell r="K19">
            <v>201</v>
          </cell>
        </row>
        <row r="20">
          <cell r="A20" t="str">
            <v>200.20.20.300-4580.20</v>
          </cell>
          <cell r="B20" t="str">
            <v>Charges for Services-Recreation/Youth Performing Arts</v>
          </cell>
          <cell r="C20">
            <v>1100</v>
          </cell>
          <cell r="D20">
            <v>0</v>
          </cell>
          <cell r="E20">
            <v>1100</v>
          </cell>
          <cell r="F20">
            <v>0</v>
          </cell>
          <cell r="G20">
            <v>0</v>
          </cell>
          <cell r="H20">
            <v>0</v>
          </cell>
          <cell r="I20">
            <v>1100</v>
          </cell>
          <cell r="J20">
            <v>0</v>
          </cell>
          <cell r="K20">
            <v>30</v>
          </cell>
        </row>
        <row r="21">
          <cell r="A21" t="str">
            <v>200.20.20.300-4580.21</v>
          </cell>
          <cell r="B21" t="str">
            <v>Charges for Services-Recreation/Youth Judo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+++</v>
          </cell>
          <cell r="K21">
            <v>0</v>
          </cell>
        </row>
        <row r="22">
          <cell r="A22" t="str">
            <v>200.20.20.300-4580.22</v>
          </cell>
          <cell r="B22" t="str">
            <v>Charges for Services-Recreation/Youth Karate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+++</v>
          </cell>
          <cell r="K22">
            <v>0</v>
          </cell>
        </row>
        <row r="23">
          <cell r="A23" t="str">
            <v>200.20.20.300-4580.23</v>
          </cell>
          <cell r="B23" t="str">
            <v>Charges for Services-Recreation/Youth Cooking</v>
          </cell>
          <cell r="C23">
            <v>3500</v>
          </cell>
          <cell r="D23">
            <v>0</v>
          </cell>
          <cell r="E23">
            <v>3500</v>
          </cell>
          <cell r="F23">
            <v>0</v>
          </cell>
          <cell r="G23">
            <v>0</v>
          </cell>
          <cell r="H23">
            <v>2850</v>
          </cell>
          <cell r="I23">
            <v>650</v>
          </cell>
          <cell r="J23">
            <v>0.81</v>
          </cell>
          <cell r="K23">
            <v>3905</v>
          </cell>
        </row>
        <row r="24">
          <cell r="A24" t="str">
            <v>200.20.20.300-4580.24</v>
          </cell>
          <cell r="B24" t="str">
            <v>Charges for Services-Recreation/Youth Music</v>
          </cell>
          <cell r="C24">
            <v>1800</v>
          </cell>
          <cell r="D24">
            <v>0</v>
          </cell>
          <cell r="E24">
            <v>1800</v>
          </cell>
          <cell r="F24">
            <v>54</v>
          </cell>
          <cell r="G24">
            <v>0</v>
          </cell>
          <cell r="H24">
            <v>790</v>
          </cell>
          <cell r="I24">
            <v>1010</v>
          </cell>
          <cell r="J24">
            <v>0.44</v>
          </cell>
          <cell r="K24">
            <v>2139</v>
          </cell>
        </row>
        <row r="25">
          <cell r="A25" t="str">
            <v>200.20.20.300-4580.25</v>
          </cell>
          <cell r="B25" t="str">
            <v>Charges for Services-Recreation/Youth Recreation Leadership</v>
          </cell>
          <cell r="C25">
            <v>12500</v>
          </cell>
          <cell r="D25">
            <v>0</v>
          </cell>
          <cell r="E25">
            <v>12500</v>
          </cell>
          <cell r="F25">
            <v>938</v>
          </cell>
          <cell r="G25">
            <v>0</v>
          </cell>
          <cell r="H25">
            <v>20213</v>
          </cell>
          <cell r="I25">
            <v>-7713</v>
          </cell>
          <cell r="J25">
            <v>1.62</v>
          </cell>
          <cell r="K25">
            <v>18227.75</v>
          </cell>
        </row>
        <row r="26">
          <cell r="A26" t="str">
            <v>200.20.20.300-4580.26</v>
          </cell>
          <cell r="B26" t="str">
            <v>Charges for Services-Recreation/Youth Health &amp; Safety</v>
          </cell>
          <cell r="C26">
            <v>2000</v>
          </cell>
          <cell r="D26">
            <v>0</v>
          </cell>
          <cell r="E26">
            <v>2000</v>
          </cell>
          <cell r="F26">
            <v>0</v>
          </cell>
          <cell r="G26">
            <v>0</v>
          </cell>
          <cell r="H26">
            <v>1301</v>
          </cell>
          <cell r="I26">
            <v>699</v>
          </cell>
          <cell r="J26">
            <v>0.65</v>
          </cell>
          <cell r="K26">
            <v>1945</v>
          </cell>
        </row>
        <row r="27">
          <cell r="A27" t="str">
            <v>200.20.20.300-4580.27</v>
          </cell>
          <cell r="B27" t="str">
            <v>Charges for Services-Recreation/Youth Pilot Expansion Programs</v>
          </cell>
          <cell r="C27">
            <v>1000</v>
          </cell>
          <cell r="D27">
            <v>0</v>
          </cell>
          <cell r="E27">
            <v>1000</v>
          </cell>
          <cell r="F27">
            <v>0</v>
          </cell>
          <cell r="G27">
            <v>0</v>
          </cell>
          <cell r="H27">
            <v>0</v>
          </cell>
          <cell r="I27">
            <v>1000</v>
          </cell>
          <cell r="J27">
            <v>0</v>
          </cell>
          <cell r="K27">
            <v>0</v>
          </cell>
        </row>
        <row r="28">
          <cell r="A28" t="str">
            <v>200.20.20.300-4580.28</v>
          </cell>
          <cell r="B28" t="str">
            <v>Charges for Services-Recreation/Youth Sports Program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+++</v>
          </cell>
          <cell r="K28">
            <v>0</v>
          </cell>
        </row>
        <row r="29">
          <cell r="A29" t="str">
            <v>200.20.20.300-4580.29</v>
          </cell>
          <cell r="B29" t="str">
            <v>Charges for Services-Recreation/Youth Golf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+++</v>
          </cell>
          <cell r="K29">
            <v>0</v>
          </cell>
        </row>
        <row r="30">
          <cell r="A30" t="str">
            <v>200.20.20.300-4580.30</v>
          </cell>
          <cell r="B30" t="str">
            <v>Charges for Services-Recreation/Youth Exercise &amp; Fitness</v>
          </cell>
          <cell r="C30">
            <v>7500</v>
          </cell>
          <cell r="D30">
            <v>0</v>
          </cell>
          <cell r="E30">
            <v>7500</v>
          </cell>
          <cell r="F30">
            <v>28</v>
          </cell>
          <cell r="G30">
            <v>0</v>
          </cell>
          <cell r="H30">
            <v>3936</v>
          </cell>
          <cell r="I30">
            <v>3564</v>
          </cell>
          <cell r="J30">
            <v>0.52</v>
          </cell>
          <cell r="K30">
            <v>6823</v>
          </cell>
        </row>
        <row r="31">
          <cell r="A31" t="str">
            <v>200.20.20.300-4581.01</v>
          </cell>
          <cell r="B31" t="str">
            <v>Charges for Services-Recreation/Adult Men's Basketball</v>
          </cell>
          <cell r="C31">
            <v>16000</v>
          </cell>
          <cell r="D31">
            <v>0</v>
          </cell>
          <cell r="E31">
            <v>16000</v>
          </cell>
          <cell r="F31">
            <v>0</v>
          </cell>
          <cell r="G31">
            <v>0</v>
          </cell>
          <cell r="H31">
            <v>18450</v>
          </cell>
          <cell r="I31">
            <v>-2450</v>
          </cell>
          <cell r="J31">
            <v>1.1499999999999999</v>
          </cell>
          <cell r="K31">
            <v>16435</v>
          </cell>
        </row>
        <row r="32">
          <cell r="A32" t="str">
            <v>200.20.20.300-4581.02</v>
          </cell>
          <cell r="B32" t="str">
            <v>Charges for Services-Recreation/Adult Coed Soccer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+++</v>
          </cell>
          <cell r="K32">
            <v>0</v>
          </cell>
        </row>
        <row r="33">
          <cell r="A33" t="str">
            <v>200.20.20.300-4581.03</v>
          </cell>
          <cell r="B33" t="str">
            <v>Charges for Services-Recreation/Adult Softball Tournament</v>
          </cell>
          <cell r="C33">
            <v>7000</v>
          </cell>
          <cell r="D33">
            <v>0</v>
          </cell>
          <cell r="E33">
            <v>7000</v>
          </cell>
          <cell r="F33">
            <v>0</v>
          </cell>
          <cell r="G33">
            <v>0</v>
          </cell>
          <cell r="H33">
            <v>0</v>
          </cell>
          <cell r="I33">
            <v>7000</v>
          </cell>
          <cell r="J33">
            <v>0</v>
          </cell>
          <cell r="K33">
            <v>80</v>
          </cell>
        </row>
        <row r="34">
          <cell r="A34" t="str">
            <v>200.20.20.300-4581.04</v>
          </cell>
          <cell r="B34" t="str">
            <v>Charges for Services-Recreation/Adult Men's Softball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 t="str">
            <v>+++</v>
          </cell>
          <cell r="K34">
            <v>0</v>
          </cell>
        </row>
        <row r="35">
          <cell r="A35" t="str">
            <v>200.20.20.300-4581.05</v>
          </cell>
          <cell r="B35" t="str">
            <v>Charges for Services-Recreation/Adult Women's Softball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+++</v>
          </cell>
          <cell r="K35">
            <v>0</v>
          </cell>
        </row>
        <row r="36">
          <cell r="A36" t="str">
            <v>200.20.20.300-4581.06</v>
          </cell>
          <cell r="B36" t="str">
            <v>Charges for Services-Recreation/Adult Coed Softball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+++</v>
          </cell>
          <cell r="K36">
            <v>0</v>
          </cell>
        </row>
        <row r="37">
          <cell r="A37" t="str">
            <v>200.20.20.300-4581.07</v>
          </cell>
          <cell r="B37" t="str">
            <v>Charges for Services-Recreation/Adult Pilot Expansion Programs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+++</v>
          </cell>
          <cell r="K37">
            <v>0</v>
          </cell>
        </row>
        <row r="38">
          <cell r="A38" t="str">
            <v>200.20.20.300-4581.08</v>
          </cell>
          <cell r="B38" t="str">
            <v>Charges for Services-Recreation/Adult Arts &amp; Crafts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+++</v>
          </cell>
          <cell r="K38">
            <v>0</v>
          </cell>
        </row>
        <row r="39">
          <cell r="A39" t="str">
            <v>200.20.20.300-4581.09</v>
          </cell>
          <cell r="B39" t="str">
            <v>Charges for Services-Recreation/Adult Golf</v>
          </cell>
          <cell r="C39">
            <v>1500</v>
          </cell>
          <cell r="D39">
            <v>0</v>
          </cell>
          <cell r="E39">
            <v>1500</v>
          </cell>
          <cell r="F39">
            <v>60</v>
          </cell>
          <cell r="G39">
            <v>0</v>
          </cell>
          <cell r="H39">
            <v>480</v>
          </cell>
          <cell r="I39">
            <v>1020</v>
          </cell>
          <cell r="J39">
            <v>0.32</v>
          </cell>
          <cell r="K39">
            <v>1380</v>
          </cell>
        </row>
        <row r="40">
          <cell r="A40" t="str">
            <v>200.20.20.300-4581.10</v>
          </cell>
          <cell r="B40" t="str">
            <v>Charges for Services-Recreation/Adult Dog Obedience</v>
          </cell>
          <cell r="C40">
            <v>7500</v>
          </cell>
          <cell r="D40">
            <v>0</v>
          </cell>
          <cell r="E40">
            <v>7500</v>
          </cell>
          <cell r="F40">
            <v>200</v>
          </cell>
          <cell r="G40">
            <v>0</v>
          </cell>
          <cell r="H40">
            <v>3010</v>
          </cell>
          <cell r="I40">
            <v>4490</v>
          </cell>
          <cell r="J40">
            <v>0.4</v>
          </cell>
          <cell r="K40">
            <v>6860</v>
          </cell>
        </row>
        <row r="41">
          <cell r="A41" t="str">
            <v>200.20.20.300-4581.11</v>
          </cell>
          <cell r="B41" t="str">
            <v>Charges for Services-Recreation/Adult Tennis</v>
          </cell>
          <cell r="C41">
            <v>300</v>
          </cell>
          <cell r="D41">
            <v>0</v>
          </cell>
          <cell r="E41">
            <v>300</v>
          </cell>
          <cell r="F41">
            <v>0</v>
          </cell>
          <cell r="G41">
            <v>0</v>
          </cell>
          <cell r="H41">
            <v>0</v>
          </cell>
          <cell r="I41">
            <v>300</v>
          </cell>
          <cell r="J41">
            <v>0</v>
          </cell>
          <cell r="K41">
            <v>100.96</v>
          </cell>
        </row>
        <row r="42">
          <cell r="A42" t="str">
            <v>200.20.20.300-4581.12</v>
          </cell>
          <cell r="B42" t="str">
            <v>Charges for Services-Recreation/Adult Exercise &amp; Fitness</v>
          </cell>
          <cell r="C42">
            <v>4500</v>
          </cell>
          <cell r="D42">
            <v>0</v>
          </cell>
          <cell r="E42">
            <v>4500</v>
          </cell>
          <cell r="F42">
            <v>0</v>
          </cell>
          <cell r="G42">
            <v>0</v>
          </cell>
          <cell r="H42">
            <v>2959</v>
          </cell>
          <cell r="I42">
            <v>1541</v>
          </cell>
          <cell r="J42">
            <v>0.66</v>
          </cell>
          <cell r="K42">
            <v>3824.5</v>
          </cell>
        </row>
        <row r="43">
          <cell r="A43" t="str">
            <v>200.20.20.300-4581.13</v>
          </cell>
          <cell r="B43" t="str">
            <v>Charges for Services-Recreation/Adult Western Dance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+++</v>
          </cell>
          <cell r="K43">
            <v>0</v>
          </cell>
        </row>
        <row r="44">
          <cell r="A44" t="str">
            <v>200.20.20.300-4581.14</v>
          </cell>
          <cell r="B44" t="str">
            <v>Charges for Services-Recreation/Adult Dance</v>
          </cell>
          <cell r="C44">
            <v>700</v>
          </cell>
          <cell r="D44">
            <v>0</v>
          </cell>
          <cell r="E44">
            <v>700</v>
          </cell>
          <cell r="F44">
            <v>0</v>
          </cell>
          <cell r="G44">
            <v>0</v>
          </cell>
          <cell r="H44">
            <v>265</v>
          </cell>
          <cell r="I44">
            <v>435</v>
          </cell>
          <cell r="J44">
            <v>0.38</v>
          </cell>
          <cell r="K44">
            <v>365</v>
          </cell>
        </row>
        <row r="45">
          <cell r="A45" t="str">
            <v>200.20.20.300-4581.15</v>
          </cell>
          <cell r="B45" t="str">
            <v>Charges for Services-Recreation/Adult Health &amp; Safety</v>
          </cell>
          <cell r="C45">
            <v>1200</v>
          </cell>
          <cell r="D45">
            <v>0</v>
          </cell>
          <cell r="E45">
            <v>1200</v>
          </cell>
          <cell r="F45">
            <v>0</v>
          </cell>
          <cell r="G45">
            <v>0</v>
          </cell>
          <cell r="H45">
            <v>129</v>
          </cell>
          <cell r="I45">
            <v>1071</v>
          </cell>
          <cell r="J45">
            <v>0.11</v>
          </cell>
          <cell r="K45">
            <v>741</v>
          </cell>
        </row>
        <row r="46">
          <cell r="A46" t="str">
            <v>200.20.20.300-4581.16</v>
          </cell>
          <cell r="B46" t="str">
            <v>Charges for Services-Recreation/Adult Pilot Expansion Programs</v>
          </cell>
          <cell r="C46">
            <v>4000</v>
          </cell>
          <cell r="D46">
            <v>0</v>
          </cell>
          <cell r="E46">
            <v>4000</v>
          </cell>
          <cell r="F46">
            <v>0</v>
          </cell>
          <cell r="G46">
            <v>0</v>
          </cell>
          <cell r="H46">
            <v>6257.4</v>
          </cell>
          <cell r="I46">
            <v>-2257.4</v>
          </cell>
          <cell r="J46">
            <v>1.56</v>
          </cell>
          <cell r="K46">
            <v>14363</v>
          </cell>
        </row>
        <row r="47">
          <cell r="A47" t="str">
            <v>200.20.20.300-4582.01</v>
          </cell>
          <cell r="B47" t="str">
            <v>Charges for Services-Recreation/Aquatics Pool Admission</v>
          </cell>
          <cell r="C47">
            <v>14000</v>
          </cell>
          <cell r="D47">
            <v>0</v>
          </cell>
          <cell r="E47">
            <v>14000</v>
          </cell>
          <cell r="F47">
            <v>758</v>
          </cell>
          <cell r="G47">
            <v>0</v>
          </cell>
          <cell r="H47">
            <v>9393.59</v>
          </cell>
          <cell r="I47">
            <v>4606.41</v>
          </cell>
          <cell r="J47">
            <v>0.67</v>
          </cell>
          <cell r="K47">
            <v>13489.51</v>
          </cell>
        </row>
        <row r="48">
          <cell r="A48" t="str">
            <v>200.20.20.300-4582.02</v>
          </cell>
          <cell r="B48" t="str">
            <v>Charges for Services-Recreation/Aquatics Swim Passes</v>
          </cell>
          <cell r="C48">
            <v>1900</v>
          </cell>
          <cell r="D48">
            <v>0</v>
          </cell>
          <cell r="E48">
            <v>1900</v>
          </cell>
          <cell r="F48">
            <v>180</v>
          </cell>
          <cell r="G48">
            <v>0</v>
          </cell>
          <cell r="H48">
            <v>180</v>
          </cell>
          <cell r="I48">
            <v>1720</v>
          </cell>
          <cell r="J48">
            <v>0.09</v>
          </cell>
          <cell r="K48">
            <v>2630</v>
          </cell>
        </row>
        <row r="49">
          <cell r="A49" t="str">
            <v>200.20.20.300-4582.03</v>
          </cell>
          <cell r="B49" t="str">
            <v>Charges for Services-Recreation/Aquatics Pool Rental</v>
          </cell>
          <cell r="C49">
            <v>300</v>
          </cell>
          <cell r="D49">
            <v>0</v>
          </cell>
          <cell r="E49">
            <v>300</v>
          </cell>
          <cell r="F49">
            <v>0</v>
          </cell>
          <cell r="G49">
            <v>0</v>
          </cell>
          <cell r="H49">
            <v>0</v>
          </cell>
          <cell r="I49">
            <v>300</v>
          </cell>
          <cell r="J49">
            <v>0</v>
          </cell>
          <cell r="K49">
            <v>480</v>
          </cell>
        </row>
        <row r="50">
          <cell r="A50" t="str">
            <v>200.20.20.300-4582.04</v>
          </cell>
          <cell r="B50" t="str">
            <v>Charges for Services-Recreation/Aquatics Swim Lessons</v>
          </cell>
          <cell r="C50">
            <v>118000</v>
          </cell>
          <cell r="D50">
            <v>0</v>
          </cell>
          <cell r="E50">
            <v>118000</v>
          </cell>
          <cell r="F50">
            <v>14890.6</v>
          </cell>
          <cell r="G50">
            <v>0</v>
          </cell>
          <cell r="H50">
            <v>42783.15</v>
          </cell>
          <cell r="I50">
            <v>75216.850000000006</v>
          </cell>
          <cell r="J50">
            <v>0.36</v>
          </cell>
          <cell r="K50">
            <v>134222.5</v>
          </cell>
        </row>
        <row r="51">
          <cell r="A51" t="str">
            <v>200.20.20.300-4582.05</v>
          </cell>
          <cell r="B51" t="str">
            <v>Charges for Services-Recreation/Aquatics Swim Exercise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+++</v>
          </cell>
          <cell r="K51">
            <v>0</v>
          </cell>
        </row>
        <row r="52">
          <cell r="A52" t="str">
            <v>200.20.20.300-4582.06</v>
          </cell>
          <cell r="B52" t="str">
            <v>Charges for Services-Recreation/Aquatics Swim Team</v>
          </cell>
          <cell r="C52">
            <v>20000</v>
          </cell>
          <cell r="D52">
            <v>0</v>
          </cell>
          <cell r="E52">
            <v>20000</v>
          </cell>
          <cell r="F52">
            <v>0</v>
          </cell>
          <cell r="G52">
            <v>0</v>
          </cell>
          <cell r="H52">
            <v>0</v>
          </cell>
          <cell r="I52">
            <v>20000</v>
          </cell>
          <cell r="J52">
            <v>0</v>
          </cell>
          <cell r="K52">
            <v>24840</v>
          </cell>
        </row>
        <row r="53">
          <cell r="A53" t="str">
            <v>200.20.20.300-4582.07</v>
          </cell>
          <cell r="B53" t="str">
            <v>Charges for Services-Recreation/Aquatics Scuba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+++</v>
          </cell>
          <cell r="K53">
            <v>80</v>
          </cell>
        </row>
        <row r="54">
          <cell r="A54" t="str">
            <v>200.20.20.300-4582.08</v>
          </cell>
          <cell r="B54" t="str">
            <v>Charges for Services-Recreation/Aquatics Health &amp; Safety</v>
          </cell>
          <cell r="C54">
            <v>5300</v>
          </cell>
          <cell r="D54">
            <v>0</v>
          </cell>
          <cell r="E54">
            <v>5300</v>
          </cell>
          <cell r="F54">
            <v>180</v>
          </cell>
          <cell r="G54">
            <v>0</v>
          </cell>
          <cell r="H54">
            <v>4430</v>
          </cell>
          <cell r="I54">
            <v>870</v>
          </cell>
          <cell r="J54">
            <v>0.84</v>
          </cell>
          <cell r="K54">
            <v>6730</v>
          </cell>
        </row>
        <row r="55">
          <cell r="A55" t="str">
            <v>200.20.20.300-4582.09</v>
          </cell>
          <cell r="B55" t="str">
            <v>Charges for Services-Recreation/Aquatics Pilot Expansion Programs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+++</v>
          </cell>
          <cell r="K55">
            <v>0</v>
          </cell>
        </row>
        <row r="56">
          <cell r="A56" t="str">
            <v>200.20.20.300-4582.10</v>
          </cell>
          <cell r="B56" t="str">
            <v>Charges for Services-Recreation/Aquatics Advanced Lifesaving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 t="str">
            <v>+++</v>
          </cell>
          <cell r="K56">
            <v>0</v>
          </cell>
        </row>
        <row r="57">
          <cell r="A57" t="str">
            <v>200.20.30.360-4583.01</v>
          </cell>
          <cell r="B57" t="str">
            <v>Charges for Services-Recreation/Misc Programs Community Events</v>
          </cell>
          <cell r="C57">
            <v>500</v>
          </cell>
          <cell r="D57">
            <v>0</v>
          </cell>
          <cell r="E57">
            <v>500</v>
          </cell>
          <cell r="F57">
            <v>300</v>
          </cell>
          <cell r="G57">
            <v>0</v>
          </cell>
          <cell r="H57">
            <v>3400</v>
          </cell>
          <cell r="I57">
            <v>-2900</v>
          </cell>
          <cell r="J57">
            <v>6.8</v>
          </cell>
          <cell r="K57">
            <v>5109.07</v>
          </cell>
        </row>
        <row r="58">
          <cell r="A58" t="str">
            <v>200.20.20.300-4583.02</v>
          </cell>
          <cell r="B58" t="str">
            <v>Charges for Services-Recreation/Misc Programs Youth Day Camp</v>
          </cell>
          <cell r="C58">
            <v>125000</v>
          </cell>
          <cell r="D58">
            <v>0</v>
          </cell>
          <cell r="E58">
            <v>125000</v>
          </cell>
          <cell r="F58">
            <v>16884.88</v>
          </cell>
          <cell r="G58">
            <v>0</v>
          </cell>
          <cell r="H58">
            <v>49943.69</v>
          </cell>
          <cell r="I58">
            <v>75056.31</v>
          </cell>
          <cell r="J58">
            <v>0.4</v>
          </cell>
          <cell r="K58">
            <v>104832.7</v>
          </cell>
        </row>
        <row r="59">
          <cell r="A59" t="str">
            <v>200.20.20.300-4583.03</v>
          </cell>
          <cell r="B59" t="str">
            <v>Charges for Services-Recreation/Misc Programs Preschool Play Program</v>
          </cell>
          <cell r="C59">
            <v>38000</v>
          </cell>
          <cell r="D59">
            <v>0</v>
          </cell>
          <cell r="E59">
            <v>38000</v>
          </cell>
          <cell r="F59">
            <v>38</v>
          </cell>
          <cell r="G59">
            <v>0</v>
          </cell>
          <cell r="H59">
            <v>21733</v>
          </cell>
          <cell r="I59">
            <v>16267</v>
          </cell>
          <cell r="J59">
            <v>0.56999999999999995</v>
          </cell>
          <cell r="K59">
            <v>36189</v>
          </cell>
        </row>
        <row r="60">
          <cell r="A60" t="str">
            <v>200.20.20.300-4583.04</v>
          </cell>
          <cell r="B60" t="str">
            <v>Charges for Services-Recreation/Misc Programs After School Program</v>
          </cell>
          <cell r="C60">
            <v>650000</v>
          </cell>
          <cell r="D60">
            <v>0</v>
          </cell>
          <cell r="E60">
            <v>650000</v>
          </cell>
          <cell r="F60">
            <v>2443.38</v>
          </cell>
          <cell r="G60">
            <v>0</v>
          </cell>
          <cell r="H60">
            <v>597297.74</v>
          </cell>
          <cell r="I60">
            <v>52702.26</v>
          </cell>
          <cell r="J60">
            <v>0.92</v>
          </cell>
          <cell r="K60">
            <v>638577.66</v>
          </cell>
        </row>
        <row r="61">
          <cell r="A61" t="str">
            <v>200.20.20.300-4583.05</v>
          </cell>
          <cell r="B61" t="str">
            <v>Charges for Services-Recreation/Misc Programs Youth Themed Parties</v>
          </cell>
          <cell r="C61">
            <v>1500</v>
          </cell>
          <cell r="D61">
            <v>0</v>
          </cell>
          <cell r="E61">
            <v>1500</v>
          </cell>
          <cell r="F61">
            <v>0</v>
          </cell>
          <cell r="G61">
            <v>0</v>
          </cell>
          <cell r="H61">
            <v>0</v>
          </cell>
          <cell r="I61">
            <v>1500</v>
          </cell>
          <cell r="J61">
            <v>0</v>
          </cell>
          <cell r="K61">
            <v>0</v>
          </cell>
        </row>
        <row r="62">
          <cell r="A62" t="str">
            <v>200.20.20.300-4583.06</v>
          </cell>
          <cell r="B62" t="str">
            <v>Charges for Services-Recreation/Misc Programs Open Gym</v>
          </cell>
          <cell r="C62">
            <v>3500</v>
          </cell>
          <cell r="D62">
            <v>0</v>
          </cell>
          <cell r="E62">
            <v>3500</v>
          </cell>
          <cell r="F62">
            <v>0</v>
          </cell>
          <cell r="G62">
            <v>0</v>
          </cell>
          <cell r="H62">
            <v>1506.6</v>
          </cell>
          <cell r="I62">
            <v>1993.4</v>
          </cell>
          <cell r="J62">
            <v>0.43</v>
          </cell>
          <cell r="K62">
            <v>3942</v>
          </cell>
        </row>
        <row r="63">
          <cell r="A63" t="str">
            <v>200.20.20.300-4583.07</v>
          </cell>
          <cell r="B63" t="str">
            <v>Charges for Services-Recreation/Misc Programs Yac Contribution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>+++</v>
          </cell>
          <cell r="K63">
            <v>0</v>
          </cell>
        </row>
        <row r="64">
          <cell r="A64" t="str">
            <v>200.20.30.360-4583.08</v>
          </cell>
          <cell r="B64" t="str">
            <v>Charges for Services-Recreation/Misc Programs 4th of July Contributions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-552.49</v>
          </cell>
          <cell r="I64">
            <v>552.49</v>
          </cell>
          <cell r="J64" t="str">
            <v>+++</v>
          </cell>
          <cell r="K64">
            <v>7345.04</v>
          </cell>
        </row>
        <row r="65">
          <cell r="A65" t="str">
            <v>200.20.20.300-4583.10</v>
          </cell>
          <cell r="B65" t="str">
            <v>Charges for Services-Recreation/Misc Programs Leadership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+++</v>
          </cell>
          <cell r="K65">
            <v>0</v>
          </cell>
        </row>
        <row r="66">
          <cell r="A66" t="str">
            <v>200.20.20.300-4584.01</v>
          </cell>
          <cell r="B66" t="str">
            <v>Charges for Services-Recreation/General Revenue Concessions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+++</v>
          </cell>
          <cell r="K66">
            <v>0</v>
          </cell>
        </row>
        <row r="67">
          <cell r="A67" t="str">
            <v>200.20.20.300-4584.02</v>
          </cell>
          <cell r="B67" t="str">
            <v>Charges for Services-Recreation/General Revenue Admissions-Adult Sports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+++</v>
          </cell>
          <cell r="K67">
            <v>0</v>
          </cell>
        </row>
        <row r="68">
          <cell r="A68" t="str">
            <v>200.20.20.300-4584.03</v>
          </cell>
          <cell r="B68" t="str">
            <v>Charges for Services-Recreation/General Revenue Misc Supplies Fees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+++</v>
          </cell>
          <cell r="K68">
            <v>0</v>
          </cell>
        </row>
        <row r="69">
          <cell r="A69" t="str">
            <v>200.20.20.300-4584.04</v>
          </cell>
          <cell r="B69" t="str">
            <v>Charges for Services-Recreation/General Revenue Equipment Rental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+++</v>
          </cell>
          <cell r="K69">
            <v>0</v>
          </cell>
        </row>
        <row r="70">
          <cell r="A70" t="str">
            <v>200.20.20.300-4584.05</v>
          </cell>
          <cell r="B70" t="str">
            <v>Charges for Services-Recreation/General Revenue Miscellaneous Revenue</v>
          </cell>
          <cell r="C70">
            <v>12000</v>
          </cell>
          <cell r="D70">
            <v>0</v>
          </cell>
          <cell r="E70">
            <v>12000</v>
          </cell>
          <cell r="F70">
            <v>245</v>
          </cell>
          <cell r="G70">
            <v>0</v>
          </cell>
          <cell r="H70">
            <v>6152.5</v>
          </cell>
          <cell r="I70">
            <v>5847.5</v>
          </cell>
          <cell r="J70">
            <v>0.51</v>
          </cell>
          <cell r="K70">
            <v>9797</v>
          </cell>
        </row>
        <row r="71">
          <cell r="A71" t="str">
            <v>200.20.20.300-4584.06</v>
          </cell>
          <cell r="B71" t="str">
            <v>Charges for Services-Recreation/General Revenue Agency Revenue</v>
          </cell>
          <cell r="C71">
            <v>425000</v>
          </cell>
          <cell r="D71">
            <v>0</v>
          </cell>
          <cell r="E71">
            <v>425000</v>
          </cell>
          <cell r="F71">
            <v>0</v>
          </cell>
          <cell r="G71">
            <v>0</v>
          </cell>
          <cell r="H71">
            <v>0</v>
          </cell>
          <cell r="I71">
            <v>425000</v>
          </cell>
          <cell r="J71">
            <v>0</v>
          </cell>
          <cell r="K71">
            <v>0</v>
          </cell>
        </row>
        <row r="72">
          <cell r="A72" t="str">
            <v>200.20.20.300-4584.07</v>
          </cell>
          <cell r="B72" t="str">
            <v>Charges for Services-Recreation/General Revenue Recreation Insurance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 t="str">
            <v>+++</v>
          </cell>
          <cell r="K72">
            <v>0</v>
          </cell>
        </row>
        <row r="73">
          <cell r="A73" t="str">
            <v>200.20.20.300-4584.08</v>
          </cell>
          <cell r="B73" t="str">
            <v>Charges for Services-Recreation/General Revenue Facility Rental-Ballfield</v>
          </cell>
          <cell r="C73">
            <v>115000</v>
          </cell>
          <cell r="D73">
            <v>0</v>
          </cell>
          <cell r="E73">
            <v>115000</v>
          </cell>
          <cell r="F73">
            <v>44623.8</v>
          </cell>
          <cell r="G73">
            <v>0</v>
          </cell>
          <cell r="H73">
            <v>80259.12</v>
          </cell>
          <cell r="I73">
            <v>34740.879999999997</v>
          </cell>
          <cell r="J73">
            <v>0.7</v>
          </cell>
          <cell r="K73">
            <v>113139.4</v>
          </cell>
        </row>
        <row r="74">
          <cell r="A74" t="str">
            <v>200.20.30.360-4584.09</v>
          </cell>
          <cell r="B74" t="str">
            <v>Charges for Services-Recreation/General Revenue Facility Rental-Community Center</v>
          </cell>
          <cell r="C74">
            <v>1000</v>
          </cell>
          <cell r="D74">
            <v>0</v>
          </cell>
          <cell r="E74">
            <v>1000</v>
          </cell>
          <cell r="F74">
            <v>0</v>
          </cell>
          <cell r="G74">
            <v>0</v>
          </cell>
          <cell r="H74">
            <v>578</v>
          </cell>
          <cell r="I74">
            <v>422</v>
          </cell>
          <cell r="J74">
            <v>0.57999999999999996</v>
          </cell>
          <cell r="K74">
            <v>1320</v>
          </cell>
        </row>
        <row r="75">
          <cell r="A75" t="str">
            <v>200.20.20.300-4584.10</v>
          </cell>
          <cell r="B75" t="str">
            <v>Charges for Services-Recreation/General Revenue Scholarship Donations</v>
          </cell>
          <cell r="C75">
            <v>10000</v>
          </cell>
          <cell r="D75">
            <v>0</v>
          </cell>
          <cell r="E75">
            <v>10000</v>
          </cell>
          <cell r="F75">
            <v>22</v>
          </cell>
          <cell r="G75">
            <v>0</v>
          </cell>
          <cell r="H75">
            <v>72</v>
          </cell>
          <cell r="I75">
            <v>9928</v>
          </cell>
          <cell r="J75">
            <v>0.01</v>
          </cell>
          <cell r="K75">
            <v>75</v>
          </cell>
        </row>
        <row r="76">
          <cell r="A76" t="str">
            <v>200.20.20.300-4584.11</v>
          </cell>
          <cell r="B76" t="str">
            <v>Charges for Services-Recreation/General Revenue Partnerships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+++</v>
          </cell>
          <cell r="K76">
            <v>0</v>
          </cell>
        </row>
        <row r="77">
          <cell r="A77" t="str">
            <v>200.20.20.300-4584.12</v>
          </cell>
          <cell r="B77" t="str">
            <v>Charges for Services-Recreation/General Revenue MPRD Donations</v>
          </cell>
          <cell r="C77">
            <v>-10000</v>
          </cell>
          <cell r="D77">
            <v>0</v>
          </cell>
          <cell r="E77">
            <v>-10000</v>
          </cell>
          <cell r="F77">
            <v>2</v>
          </cell>
          <cell r="G77">
            <v>0</v>
          </cell>
          <cell r="H77">
            <v>473.2</v>
          </cell>
          <cell r="I77">
            <v>-10473.200000000001</v>
          </cell>
          <cell r="J77">
            <v>-0.05</v>
          </cell>
          <cell r="K77">
            <v>-1337.8</v>
          </cell>
        </row>
        <row r="78">
          <cell r="A78" t="str">
            <v>200.20.20.300-4584.13</v>
          </cell>
          <cell r="B78" t="str">
            <v>Charges for Services-Recreation/General Revenue Advertising</v>
          </cell>
          <cell r="C78">
            <v>13500</v>
          </cell>
          <cell r="D78">
            <v>0</v>
          </cell>
          <cell r="E78">
            <v>13500</v>
          </cell>
          <cell r="F78">
            <v>0</v>
          </cell>
          <cell r="G78">
            <v>0</v>
          </cell>
          <cell r="H78">
            <v>11975</v>
          </cell>
          <cell r="I78">
            <v>1525</v>
          </cell>
          <cell r="J78">
            <v>0.89</v>
          </cell>
          <cell r="K78">
            <v>13751.5</v>
          </cell>
        </row>
        <row r="79">
          <cell r="A79" t="str">
            <v>200.20.20.300-4700.01</v>
          </cell>
          <cell r="B79" t="str">
            <v>Investment Earnings Interest on Investments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+++</v>
          </cell>
          <cell r="K79">
            <v>0</v>
          </cell>
        </row>
        <row r="80">
          <cell r="A80" t="str">
            <v>200.20.20.300-4700.21</v>
          </cell>
          <cell r="B80" t="str">
            <v>Investment Earnings Unallocated Investment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+++</v>
          </cell>
          <cell r="K80">
            <v>0</v>
          </cell>
        </row>
        <row r="81">
          <cell r="A81" t="str">
            <v>200.20.20.300-4850.07</v>
          </cell>
          <cell r="B81" t="str">
            <v>Other Revenue Misc Reimbursement</v>
          </cell>
          <cell r="C81">
            <v>15000</v>
          </cell>
          <cell r="D81">
            <v>0</v>
          </cell>
          <cell r="E81">
            <v>15000</v>
          </cell>
          <cell r="F81">
            <v>0</v>
          </cell>
          <cell r="G81">
            <v>0</v>
          </cell>
          <cell r="H81">
            <v>2362.8000000000002</v>
          </cell>
          <cell r="I81">
            <v>12637.2</v>
          </cell>
          <cell r="J81">
            <v>0.16</v>
          </cell>
          <cell r="K81">
            <v>10120.5</v>
          </cell>
        </row>
        <row r="82">
          <cell r="A82" t="str">
            <v>200.00.00.900-4900.01</v>
          </cell>
          <cell r="B82" t="str">
            <v>Other Financing Sources Op Transfer In-General Fund</v>
          </cell>
          <cell r="C82">
            <v>0</v>
          </cell>
          <cell r="D82">
            <v>425000</v>
          </cell>
          <cell r="E82">
            <v>425000</v>
          </cell>
          <cell r="F82">
            <v>425000</v>
          </cell>
          <cell r="G82">
            <v>0</v>
          </cell>
          <cell r="H82">
            <v>425000</v>
          </cell>
          <cell r="I82">
            <v>0</v>
          </cell>
          <cell r="J82">
            <v>1</v>
          </cell>
          <cell r="K82">
            <v>0</v>
          </cell>
        </row>
        <row r="83">
          <cell r="A83" t="str">
            <v>200.20.20.300-4900.01</v>
          </cell>
          <cell r="B83" t="str">
            <v>Other Financing Sources Op Transfer In-General Fund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>+++</v>
          </cell>
          <cell r="K83">
            <v>200000</v>
          </cell>
        </row>
        <row r="84">
          <cell r="A84" t="str">
            <v>200.20.20.300-4900.25</v>
          </cell>
          <cell r="B84" t="str">
            <v>Other Financing Sources Op Transfer In-Dev Mitigation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+++</v>
          </cell>
          <cell r="K84">
            <v>0</v>
          </cell>
        </row>
        <row r="85">
          <cell r="A85" t="str">
            <v>200.20.20.300-4900.88</v>
          </cell>
          <cell r="B85" t="str">
            <v>Other Financing Sources Op Transfer In-Payroll Tax Ben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 t="str">
            <v>+++</v>
          </cell>
          <cell r="K85">
            <v>0</v>
          </cell>
        </row>
        <row r="86">
          <cell r="A86" t="str">
            <v>200.03.00.000-5000.01</v>
          </cell>
          <cell r="B86" t="str">
            <v>Salaries Regular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str">
            <v>+++</v>
          </cell>
          <cell r="K86">
            <v>0</v>
          </cell>
        </row>
        <row r="87">
          <cell r="A87" t="str">
            <v>200.20.20.001-5000.01</v>
          </cell>
          <cell r="B87" t="str">
            <v>Salaries Regular</v>
          </cell>
          <cell r="C87">
            <v>251185</v>
          </cell>
          <cell r="D87">
            <v>9900</v>
          </cell>
          <cell r="E87">
            <v>261085</v>
          </cell>
          <cell r="F87">
            <v>35225.69</v>
          </cell>
          <cell r="G87">
            <v>0</v>
          </cell>
          <cell r="H87">
            <v>277537.74</v>
          </cell>
          <cell r="I87">
            <v>-16452.740000000002</v>
          </cell>
          <cell r="J87">
            <v>1.06</v>
          </cell>
          <cell r="K87">
            <v>264375.8</v>
          </cell>
        </row>
        <row r="88">
          <cell r="A88" t="str">
            <v>200.20.20.300-5000.01</v>
          </cell>
          <cell r="B88" t="str">
            <v>Salaries Regular</v>
          </cell>
          <cell r="C88">
            <v>0</v>
          </cell>
          <cell r="D88">
            <v>0</v>
          </cell>
          <cell r="E88">
            <v>0</v>
          </cell>
          <cell r="F88">
            <v>185.86</v>
          </cell>
          <cell r="G88">
            <v>0</v>
          </cell>
          <cell r="H88">
            <v>324.31</v>
          </cell>
          <cell r="I88">
            <v>-324.31</v>
          </cell>
          <cell r="J88" t="str">
            <v>+++</v>
          </cell>
          <cell r="K88">
            <v>0</v>
          </cell>
        </row>
        <row r="89">
          <cell r="A89" t="str">
            <v>200.40.55.966-5000.01</v>
          </cell>
          <cell r="B89" t="str">
            <v>Salaries Regular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 t="str">
            <v>+++</v>
          </cell>
          <cell r="K89">
            <v>0</v>
          </cell>
        </row>
        <row r="90">
          <cell r="A90" t="str">
            <v>200.03.00.000-5000.02</v>
          </cell>
          <cell r="B90" t="str">
            <v>Salaries Part Time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 t="str">
            <v>+++</v>
          </cell>
          <cell r="K90">
            <v>0</v>
          </cell>
        </row>
        <row r="91">
          <cell r="A91" t="str">
            <v>200.20.20.001-5000.02</v>
          </cell>
          <cell r="B91" t="str">
            <v>Salaries Part Time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 t="str">
            <v>+++</v>
          </cell>
          <cell r="K91">
            <v>0</v>
          </cell>
        </row>
        <row r="92">
          <cell r="A92" t="str">
            <v>200.20.20.300-5000.02</v>
          </cell>
          <cell r="B92" t="str">
            <v>Salaries Part Time</v>
          </cell>
          <cell r="C92">
            <v>995000</v>
          </cell>
          <cell r="D92">
            <v>0</v>
          </cell>
          <cell r="E92">
            <v>995000</v>
          </cell>
          <cell r="F92">
            <v>45023.94</v>
          </cell>
          <cell r="G92">
            <v>0</v>
          </cell>
          <cell r="H92">
            <v>696575.96</v>
          </cell>
          <cell r="I92">
            <v>298424.03999999998</v>
          </cell>
          <cell r="J92">
            <v>0.7</v>
          </cell>
          <cell r="K92">
            <v>908681.79</v>
          </cell>
        </row>
        <row r="93">
          <cell r="A93" t="str">
            <v>200.40.55.966-5000.02</v>
          </cell>
          <cell r="B93" t="str">
            <v>Salaries Part Time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 t="str">
            <v>+++</v>
          </cell>
          <cell r="K93">
            <v>0</v>
          </cell>
        </row>
        <row r="94">
          <cell r="A94" t="str">
            <v>200.03.00.000-5000.03</v>
          </cell>
          <cell r="B94" t="str">
            <v>Salaries Overtime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 t="str">
            <v>+++</v>
          </cell>
          <cell r="K94">
            <v>0</v>
          </cell>
        </row>
        <row r="95">
          <cell r="A95" t="str">
            <v>200.20.20.001-5000.03</v>
          </cell>
          <cell r="B95" t="str">
            <v>Salaries Overtime</v>
          </cell>
          <cell r="C95">
            <v>0</v>
          </cell>
          <cell r="D95">
            <v>0</v>
          </cell>
          <cell r="E95">
            <v>0</v>
          </cell>
          <cell r="F95">
            <v>876.79</v>
          </cell>
          <cell r="G95">
            <v>0</v>
          </cell>
          <cell r="H95">
            <v>876.79</v>
          </cell>
          <cell r="I95">
            <v>-876.79</v>
          </cell>
          <cell r="J95" t="str">
            <v>+++</v>
          </cell>
          <cell r="K95">
            <v>1467.27</v>
          </cell>
        </row>
        <row r="96">
          <cell r="A96" t="str">
            <v>200.20.20.300-5000.03</v>
          </cell>
          <cell r="B96" t="str">
            <v>Salaries Overtime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 t="str">
            <v>+++</v>
          </cell>
          <cell r="K96">
            <v>0</v>
          </cell>
        </row>
        <row r="97">
          <cell r="A97" t="str">
            <v>200.40.55.966-5000.03</v>
          </cell>
          <cell r="B97" t="str">
            <v>Salaries Overtime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 t="str">
            <v>+++</v>
          </cell>
          <cell r="K97">
            <v>0</v>
          </cell>
        </row>
        <row r="98">
          <cell r="A98" t="str">
            <v>200.03.00.000-5000.04</v>
          </cell>
          <cell r="B98" t="str">
            <v>Salaries Holiday Pay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 t="str">
            <v>+++</v>
          </cell>
          <cell r="K98">
            <v>0</v>
          </cell>
        </row>
        <row r="99">
          <cell r="A99" t="str">
            <v>200.20.20.300-5000.04</v>
          </cell>
          <cell r="B99" t="str">
            <v>Salaries Holiday Pay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 t="str">
            <v>+++</v>
          </cell>
          <cell r="K99">
            <v>0</v>
          </cell>
        </row>
        <row r="100">
          <cell r="A100" t="str">
            <v>200.40.55.966-5000.04</v>
          </cell>
          <cell r="B100" t="str">
            <v>Salaries Holiday Pay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+++</v>
          </cell>
          <cell r="K100">
            <v>0</v>
          </cell>
        </row>
        <row r="101">
          <cell r="A101" t="str">
            <v>200.03.00.000-5000.05</v>
          </cell>
          <cell r="B101" t="str">
            <v>Salaries Duty Pay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 t="str">
            <v>+++</v>
          </cell>
          <cell r="K101">
            <v>0</v>
          </cell>
        </row>
        <row r="102">
          <cell r="A102" t="str">
            <v>200.20.20.300-5000.05</v>
          </cell>
          <cell r="B102" t="str">
            <v>Salaries Duty Pay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+++</v>
          </cell>
          <cell r="K102">
            <v>0</v>
          </cell>
        </row>
        <row r="103">
          <cell r="A103" t="str">
            <v>200.40.55.966-5000.05</v>
          </cell>
          <cell r="B103" t="str">
            <v>Salaries Duty Pay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+++</v>
          </cell>
          <cell r="K103">
            <v>0</v>
          </cell>
        </row>
        <row r="104">
          <cell r="A104" t="str">
            <v>200.03.00.000-5000.06</v>
          </cell>
          <cell r="B104" t="str">
            <v>Salaries Out of Class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+++</v>
          </cell>
          <cell r="K104">
            <v>0</v>
          </cell>
        </row>
        <row r="105">
          <cell r="A105" t="str">
            <v>200.20.20.001-5000.06</v>
          </cell>
          <cell r="B105" t="str">
            <v>Salaries Out of Class</v>
          </cell>
          <cell r="C105">
            <v>0</v>
          </cell>
          <cell r="D105">
            <v>0</v>
          </cell>
          <cell r="E105">
            <v>0</v>
          </cell>
          <cell r="F105">
            <v>270.36</v>
          </cell>
          <cell r="G105">
            <v>0</v>
          </cell>
          <cell r="H105">
            <v>538.98</v>
          </cell>
          <cell r="I105">
            <v>-538.98</v>
          </cell>
          <cell r="J105" t="str">
            <v>+++</v>
          </cell>
          <cell r="K105">
            <v>0</v>
          </cell>
        </row>
        <row r="106">
          <cell r="A106" t="str">
            <v>200.20.20.300-5000.06</v>
          </cell>
          <cell r="B106" t="str">
            <v>Salaries Out of Class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 t="str">
            <v>+++</v>
          </cell>
          <cell r="K106">
            <v>13.39</v>
          </cell>
        </row>
        <row r="107">
          <cell r="A107" t="str">
            <v>200.40.55.966-5000.06</v>
          </cell>
          <cell r="B107" t="str">
            <v>Salaries Out of Class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 t="str">
            <v>+++</v>
          </cell>
          <cell r="K107">
            <v>0</v>
          </cell>
        </row>
        <row r="108">
          <cell r="A108" t="str">
            <v>200.03.00.000-5000.07</v>
          </cell>
          <cell r="B108" t="str">
            <v>Salaries Admin Leave Pay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>+++</v>
          </cell>
          <cell r="K108">
            <v>0</v>
          </cell>
        </row>
        <row r="109">
          <cell r="A109" t="str">
            <v>200.20.20.001-5000.07</v>
          </cell>
          <cell r="B109" t="str">
            <v>Salaries Admin Leave Pay</v>
          </cell>
          <cell r="C109">
            <v>2055</v>
          </cell>
          <cell r="D109">
            <v>0</v>
          </cell>
          <cell r="E109">
            <v>2055</v>
          </cell>
          <cell r="F109">
            <v>0</v>
          </cell>
          <cell r="G109">
            <v>0</v>
          </cell>
          <cell r="H109">
            <v>1886.52</v>
          </cell>
          <cell r="I109">
            <v>168.48</v>
          </cell>
          <cell r="J109">
            <v>0.92</v>
          </cell>
          <cell r="K109">
            <v>1981.1</v>
          </cell>
        </row>
        <row r="110">
          <cell r="A110" t="str">
            <v>200.20.20.300-5000.07</v>
          </cell>
          <cell r="B110" t="str">
            <v>Salaries Admin Leave Pay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 t="str">
            <v>+++</v>
          </cell>
          <cell r="K110">
            <v>0</v>
          </cell>
        </row>
        <row r="111">
          <cell r="A111" t="str">
            <v>200.40.55.966-5000.07</v>
          </cell>
          <cell r="B111" t="str">
            <v>Salaries Admin Leave Pay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>+++</v>
          </cell>
          <cell r="K111">
            <v>0</v>
          </cell>
        </row>
        <row r="112">
          <cell r="A112" t="str">
            <v>200.03.00.000-5000.08</v>
          </cell>
          <cell r="B112" t="str">
            <v>Salaries Longevity Pay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>+++</v>
          </cell>
          <cell r="K112">
            <v>0</v>
          </cell>
        </row>
        <row r="113">
          <cell r="A113" t="str">
            <v>200.20.20.001-5000.08</v>
          </cell>
          <cell r="B113" t="str">
            <v>Salaries Longevity Pay</v>
          </cell>
          <cell r="C113">
            <v>1795</v>
          </cell>
          <cell r="D113">
            <v>0</v>
          </cell>
          <cell r="E113">
            <v>1795</v>
          </cell>
          <cell r="F113">
            <v>0</v>
          </cell>
          <cell r="G113">
            <v>0</v>
          </cell>
          <cell r="H113">
            <v>2126.87</v>
          </cell>
          <cell r="I113">
            <v>-331.87</v>
          </cell>
          <cell r="J113">
            <v>1.18</v>
          </cell>
          <cell r="K113">
            <v>2064.15</v>
          </cell>
        </row>
        <row r="114">
          <cell r="A114" t="str">
            <v>200.20.20.300-5000.08</v>
          </cell>
          <cell r="B114" t="str">
            <v>Salaries Longevity Pay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 t="str">
            <v>+++</v>
          </cell>
          <cell r="K114">
            <v>0</v>
          </cell>
        </row>
        <row r="115">
          <cell r="A115" t="str">
            <v>200.40.55.966-5000.08</v>
          </cell>
          <cell r="B115" t="str">
            <v>Salaries Longevity Pay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 t="str">
            <v>+++</v>
          </cell>
          <cell r="K115">
            <v>0</v>
          </cell>
        </row>
        <row r="116">
          <cell r="A116" t="str">
            <v>200.03.00.000-5000.09</v>
          </cell>
          <cell r="B116" t="str">
            <v>Salaries Mutual Aid Overtime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>+++</v>
          </cell>
          <cell r="K116">
            <v>0</v>
          </cell>
        </row>
        <row r="117">
          <cell r="A117" t="str">
            <v>200.20.20.300-5000.09</v>
          </cell>
          <cell r="B117" t="str">
            <v>Salaries Mutual Aid Overtime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>+++</v>
          </cell>
          <cell r="K117">
            <v>0</v>
          </cell>
        </row>
        <row r="118">
          <cell r="A118" t="str">
            <v>200.40.55.966-5000.09</v>
          </cell>
          <cell r="B118" t="str">
            <v>Salaries Mutual Aid Overtime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str">
            <v>+++</v>
          </cell>
          <cell r="K118">
            <v>0</v>
          </cell>
        </row>
        <row r="119">
          <cell r="A119" t="str">
            <v>200.03.00.000-5000.10</v>
          </cell>
          <cell r="B119" t="str">
            <v>Salaries Furloughs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 t="str">
            <v>+++</v>
          </cell>
          <cell r="K119">
            <v>0</v>
          </cell>
        </row>
        <row r="120">
          <cell r="A120" t="str">
            <v>200.20.20.001-5000.10</v>
          </cell>
          <cell r="B120" t="str">
            <v>Salaries Furloughs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>+++</v>
          </cell>
          <cell r="K120">
            <v>0</v>
          </cell>
        </row>
        <row r="121">
          <cell r="A121" t="str">
            <v>200.20.20.300-5000.10</v>
          </cell>
          <cell r="B121" t="str">
            <v>Salaries Furloughs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>+++</v>
          </cell>
          <cell r="K121">
            <v>0</v>
          </cell>
        </row>
        <row r="122">
          <cell r="A122" t="str">
            <v>200.40.55.966-5000.10</v>
          </cell>
          <cell r="B122" t="str">
            <v>Salaries Furloughs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 t="str">
            <v>+++</v>
          </cell>
          <cell r="K122">
            <v>0</v>
          </cell>
        </row>
        <row r="123">
          <cell r="A123" t="str">
            <v>200.03.00.000-5000.11</v>
          </cell>
          <cell r="B123" t="str">
            <v>Salaries Worker's Comp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>+++</v>
          </cell>
          <cell r="K123">
            <v>0</v>
          </cell>
        </row>
        <row r="124">
          <cell r="A124" t="str">
            <v>200.20.20.001-5000.11</v>
          </cell>
          <cell r="B124" t="str">
            <v>Salaries Worker's Comp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>+++</v>
          </cell>
          <cell r="K124">
            <v>0</v>
          </cell>
        </row>
        <row r="125">
          <cell r="A125" t="str">
            <v>200.20.20.300-5000.11</v>
          </cell>
          <cell r="B125" t="str">
            <v>Salaries Worker's Comp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 t="str">
            <v>+++</v>
          </cell>
          <cell r="K125">
            <v>0</v>
          </cell>
        </row>
        <row r="126">
          <cell r="A126" t="str">
            <v>200.40.55.966-5000.11</v>
          </cell>
          <cell r="B126" t="str">
            <v>Salaries Worker's Comp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 t="str">
            <v>+++</v>
          </cell>
          <cell r="K126">
            <v>0</v>
          </cell>
        </row>
        <row r="127">
          <cell r="A127" t="str">
            <v>200.03.00.000-5000.12</v>
          </cell>
          <cell r="B127" t="str">
            <v>Salaries Compensated Absences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>+++</v>
          </cell>
          <cell r="K127">
            <v>0</v>
          </cell>
        </row>
        <row r="128">
          <cell r="A128" t="str">
            <v>200.20.20.001-5000.12</v>
          </cell>
          <cell r="B128" t="str">
            <v>Salaries Compensated Absences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 t="str">
            <v>+++</v>
          </cell>
          <cell r="K128">
            <v>0</v>
          </cell>
        </row>
        <row r="129">
          <cell r="A129" t="str">
            <v>200.20.20.300-5000.12</v>
          </cell>
          <cell r="B129" t="str">
            <v>Salaries Compensated Absences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 t="str">
            <v>+++</v>
          </cell>
          <cell r="K129">
            <v>0</v>
          </cell>
        </row>
        <row r="130">
          <cell r="A130" t="str">
            <v>200.40.55.966-5000.12</v>
          </cell>
          <cell r="B130" t="str">
            <v>Salaries Compensated Absences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>+++</v>
          </cell>
          <cell r="K130">
            <v>0</v>
          </cell>
        </row>
        <row r="131">
          <cell r="A131" t="str">
            <v>200.40.55.966-5000.13</v>
          </cell>
          <cell r="B131" t="str">
            <v>Salaries Emergency Operations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 t="str">
            <v>+++</v>
          </cell>
          <cell r="K131">
            <v>0</v>
          </cell>
        </row>
        <row r="132">
          <cell r="A132" t="str">
            <v>200.40.55.966-5000.14</v>
          </cell>
          <cell r="B132" t="str">
            <v>Salaries Emergency Operations Overtime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 t="str">
            <v>+++</v>
          </cell>
          <cell r="K132">
            <v>0</v>
          </cell>
        </row>
        <row r="133">
          <cell r="A133" t="str">
            <v>200.05.00.150-5000.99</v>
          </cell>
          <cell r="B133" t="str">
            <v>Salaries New Personnel Requests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>+++</v>
          </cell>
          <cell r="K133">
            <v>0</v>
          </cell>
        </row>
        <row r="134">
          <cell r="A134" t="str">
            <v>200.20.20.001-5000.99</v>
          </cell>
          <cell r="B134" t="str">
            <v>Salaries New Personnel Requests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>+++</v>
          </cell>
          <cell r="K134">
            <v>0</v>
          </cell>
        </row>
        <row r="135">
          <cell r="A135" t="str">
            <v>200.40.55.966-5000.99</v>
          </cell>
          <cell r="B135" t="str">
            <v>Salaries New Personnel Requests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 t="str">
            <v>+++</v>
          </cell>
          <cell r="K135">
            <v>0</v>
          </cell>
        </row>
        <row r="136">
          <cell r="A136" t="str">
            <v>200.05.00.150-5100.00</v>
          </cell>
          <cell r="B136" t="str">
            <v>Benefits PERS Pool Liability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>+++</v>
          </cell>
          <cell r="K136">
            <v>0</v>
          </cell>
        </row>
        <row r="137">
          <cell r="A137" t="str">
            <v>200.20.20.001-5100.00</v>
          </cell>
          <cell r="B137" t="str">
            <v>Benefits PERS Pool Liability</v>
          </cell>
          <cell r="C137">
            <v>49535</v>
          </cell>
          <cell r="D137">
            <v>0</v>
          </cell>
          <cell r="E137">
            <v>49535</v>
          </cell>
          <cell r="F137">
            <v>7254.65</v>
          </cell>
          <cell r="G137">
            <v>0</v>
          </cell>
          <cell r="H137">
            <v>54171.06</v>
          </cell>
          <cell r="I137">
            <v>-4636.0600000000004</v>
          </cell>
          <cell r="J137">
            <v>1.0900000000000001</v>
          </cell>
          <cell r="K137">
            <v>48377.69</v>
          </cell>
        </row>
        <row r="138">
          <cell r="A138" t="str">
            <v>200.20.20.300-5100.00</v>
          </cell>
          <cell r="B138" t="str">
            <v>Benefits PERS Pool Liability</v>
          </cell>
          <cell r="C138">
            <v>46180</v>
          </cell>
          <cell r="D138">
            <v>0</v>
          </cell>
          <cell r="E138">
            <v>46180</v>
          </cell>
          <cell r="F138">
            <v>2576.2399999999998</v>
          </cell>
          <cell r="G138">
            <v>0</v>
          </cell>
          <cell r="H138">
            <v>17820.88</v>
          </cell>
          <cell r="I138">
            <v>28359.119999999999</v>
          </cell>
          <cell r="J138">
            <v>0.39</v>
          </cell>
          <cell r="K138">
            <v>22724.77</v>
          </cell>
        </row>
        <row r="139">
          <cell r="A139" t="str">
            <v>200.20.30.360-5100.00</v>
          </cell>
          <cell r="B139" t="str">
            <v>Benefits PERS Pool Liability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>+++</v>
          </cell>
          <cell r="K139">
            <v>0</v>
          </cell>
        </row>
        <row r="140">
          <cell r="A140" t="str">
            <v>200.40.55.966-5100.00</v>
          </cell>
          <cell r="B140" t="str">
            <v>Benefits PERS Pool Liability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 t="str">
            <v>+++</v>
          </cell>
          <cell r="K140">
            <v>0</v>
          </cell>
        </row>
        <row r="141">
          <cell r="A141" t="str">
            <v>200.03.00.000-5100.01</v>
          </cell>
          <cell r="B141" t="str">
            <v>Benefits Retirement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>+++</v>
          </cell>
          <cell r="K141">
            <v>0</v>
          </cell>
        </row>
        <row r="142">
          <cell r="A142" t="str">
            <v>200.20.20.001-5100.01</v>
          </cell>
          <cell r="B142" t="str">
            <v>Benefits Retirement</v>
          </cell>
          <cell r="C142">
            <v>19935</v>
          </cell>
          <cell r="D142">
            <v>0</v>
          </cell>
          <cell r="E142">
            <v>19935</v>
          </cell>
          <cell r="F142">
            <v>2836.52</v>
          </cell>
          <cell r="G142">
            <v>0</v>
          </cell>
          <cell r="H142">
            <v>21155.95</v>
          </cell>
          <cell r="I142">
            <v>-1220.95</v>
          </cell>
          <cell r="J142">
            <v>1.06</v>
          </cell>
          <cell r="K142">
            <v>19666.28</v>
          </cell>
        </row>
        <row r="143">
          <cell r="A143" t="str">
            <v>200.20.20.300-5100.01</v>
          </cell>
          <cell r="B143" t="str">
            <v>Benefits Retirement</v>
          </cell>
          <cell r="C143">
            <v>25380</v>
          </cell>
          <cell r="D143">
            <v>0</v>
          </cell>
          <cell r="E143">
            <v>25380</v>
          </cell>
          <cell r="F143">
            <v>2058.5500000000002</v>
          </cell>
          <cell r="G143">
            <v>0</v>
          </cell>
          <cell r="H143">
            <v>16102.07</v>
          </cell>
          <cell r="I143">
            <v>9277.93</v>
          </cell>
          <cell r="J143">
            <v>0.63</v>
          </cell>
          <cell r="K143">
            <v>22286.69</v>
          </cell>
        </row>
        <row r="144">
          <cell r="A144" t="str">
            <v>200.40.55.966-5100.01</v>
          </cell>
          <cell r="B144" t="str">
            <v>Benefits Retirement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>+++</v>
          </cell>
          <cell r="K144">
            <v>0</v>
          </cell>
        </row>
        <row r="145">
          <cell r="A145" t="str">
            <v>200.03.00.000-5100.02</v>
          </cell>
          <cell r="B145" t="str">
            <v>Benefits Health Insurance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 t="str">
            <v>+++</v>
          </cell>
          <cell r="K145">
            <v>0</v>
          </cell>
        </row>
        <row r="146">
          <cell r="A146" t="str">
            <v>200.20.20.001-5100.02</v>
          </cell>
          <cell r="B146" t="str">
            <v>Benefits Health Insurance</v>
          </cell>
          <cell r="C146">
            <v>38465</v>
          </cell>
          <cell r="D146">
            <v>0</v>
          </cell>
          <cell r="E146">
            <v>38465</v>
          </cell>
          <cell r="F146">
            <v>3955.86</v>
          </cell>
          <cell r="G146">
            <v>0</v>
          </cell>
          <cell r="H146">
            <v>31699.21</v>
          </cell>
          <cell r="I146">
            <v>6765.79</v>
          </cell>
          <cell r="J146">
            <v>0.82</v>
          </cell>
          <cell r="K146">
            <v>33431.03</v>
          </cell>
        </row>
        <row r="147">
          <cell r="A147" t="str">
            <v>200.20.20.300-5100.02</v>
          </cell>
          <cell r="B147" t="str">
            <v>Benefits Health Insurance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 t="str">
            <v>+++</v>
          </cell>
          <cell r="K147">
            <v>0</v>
          </cell>
        </row>
        <row r="148">
          <cell r="A148" t="str">
            <v>200.40.55.966-5100.02</v>
          </cell>
          <cell r="B148" t="str">
            <v>Benefits Health Insurance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 t="str">
            <v>+++</v>
          </cell>
          <cell r="K148">
            <v>0</v>
          </cell>
        </row>
        <row r="149">
          <cell r="A149" t="str">
            <v>200.03.00.000-5100.03</v>
          </cell>
          <cell r="B149" t="str">
            <v>Benefits Dental Insurance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>+++</v>
          </cell>
          <cell r="K149">
            <v>0</v>
          </cell>
        </row>
        <row r="150">
          <cell r="A150" t="str">
            <v>200.20.20.001-5100.03</v>
          </cell>
          <cell r="B150" t="str">
            <v>Benefits Dental Insurance</v>
          </cell>
          <cell r="C150">
            <v>3970</v>
          </cell>
          <cell r="D150">
            <v>0</v>
          </cell>
          <cell r="E150">
            <v>3970</v>
          </cell>
          <cell r="F150">
            <v>476.58</v>
          </cell>
          <cell r="G150">
            <v>0</v>
          </cell>
          <cell r="H150">
            <v>3968.44</v>
          </cell>
          <cell r="I150">
            <v>1.56</v>
          </cell>
          <cell r="J150">
            <v>1</v>
          </cell>
          <cell r="K150">
            <v>4074.07</v>
          </cell>
        </row>
        <row r="151">
          <cell r="A151" t="str">
            <v>200.20.20.300-5100.03</v>
          </cell>
          <cell r="B151" t="str">
            <v>Benefits Dental Insurance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>+++</v>
          </cell>
          <cell r="K151">
            <v>0</v>
          </cell>
        </row>
        <row r="152">
          <cell r="A152" t="str">
            <v>200.40.55.966-5100.03</v>
          </cell>
          <cell r="B152" t="str">
            <v>Benefits Dental Insurance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 t="str">
            <v>+++</v>
          </cell>
          <cell r="K152">
            <v>0</v>
          </cell>
        </row>
        <row r="153">
          <cell r="A153" t="str">
            <v>200.03.00.000-5100.04</v>
          </cell>
          <cell r="B153" t="str">
            <v>Benefits Vision Insurance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 t="str">
            <v>+++</v>
          </cell>
          <cell r="K153">
            <v>0</v>
          </cell>
        </row>
        <row r="154">
          <cell r="A154" t="str">
            <v>200.20.20.001-5100.04</v>
          </cell>
          <cell r="B154" t="str">
            <v>Benefits Vision Insurance</v>
          </cell>
          <cell r="C154">
            <v>615</v>
          </cell>
          <cell r="D154">
            <v>0</v>
          </cell>
          <cell r="E154">
            <v>615</v>
          </cell>
          <cell r="F154">
            <v>80.58</v>
          </cell>
          <cell r="G154">
            <v>0</v>
          </cell>
          <cell r="H154">
            <v>644.64</v>
          </cell>
          <cell r="I154">
            <v>-29.64</v>
          </cell>
          <cell r="J154">
            <v>1.05</v>
          </cell>
          <cell r="K154">
            <v>635.47</v>
          </cell>
        </row>
        <row r="155">
          <cell r="A155" t="str">
            <v>200.20.20.300-5100.04</v>
          </cell>
          <cell r="B155" t="str">
            <v>Benefits Vision Insurance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 t="str">
            <v>+++</v>
          </cell>
          <cell r="K155">
            <v>0</v>
          </cell>
        </row>
        <row r="156">
          <cell r="A156" t="str">
            <v>200.40.55.966-5100.04</v>
          </cell>
          <cell r="B156" t="str">
            <v>Benefits Vision Insurance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>+++</v>
          </cell>
          <cell r="K156">
            <v>0</v>
          </cell>
        </row>
        <row r="157">
          <cell r="A157" t="str">
            <v>200.03.00.000-5100.05</v>
          </cell>
          <cell r="B157" t="str">
            <v>Benefits Life Insurance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 t="str">
            <v>+++</v>
          </cell>
          <cell r="K157">
            <v>0</v>
          </cell>
        </row>
        <row r="158">
          <cell r="A158" t="str">
            <v>200.20.20.001-5100.05</v>
          </cell>
          <cell r="B158" t="str">
            <v>Benefits Life Insurance</v>
          </cell>
          <cell r="C158">
            <v>330</v>
          </cell>
          <cell r="D158">
            <v>0</v>
          </cell>
          <cell r="E158">
            <v>330</v>
          </cell>
          <cell r="F158">
            <v>29.27</v>
          </cell>
          <cell r="G158">
            <v>0</v>
          </cell>
          <cell r="H158">
            <v>348.44</v>
          </cell>
          <cell r="I158">
            <v>-18.440000000000001</v>
          </cell>
          <cell r="J158">
            <v>1.06</v>
          </cell>
          <cell r="K158">
            <v>347.88</v>
          </cell>
        </row>
        <row r="159">
          <cell r="A159" t="str">
            <v>200.20.20.300-5100.05</v>
          </cell>
          <cell r="B159" t="str">
            <v>Benefits Life Insurance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 t="str">
            <v>+++</v>
          </cell>
          <cell r="K159">
            <v>0</v>
          </cell>
        </row>
        <row r="160">
          <cell r="A160" t="str">
            <v>200.40.55.966-5100.05</v>
          </cell>
          <cell r="B160" t="str">
            <v>Benefits Life Insurance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 t="str">
            <v>+++</v>
          </cell>
          <cell r="K160">
            <v>0</v>
          </cell>
        </row>
        <row r="161">
          <cell r="A161" t="str">
            <v>200.03.00.000-5100.06</v>
          </cell>
          <cell r="B161" t="str">
            <v>Benefits Worker's Comp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 t="str">
            <v>+++</v>
          </cell>
          <cell r="K161">
            <v>0</v>
          </cell>
        </row>
        <row r="162">
          <cell r="A162" t="str">
            <v>200.20.20.001-5100.06</v>
          </cell>
          <cell r="B162" t="str">
            <v>Benefits Worker's Comp</v>
          </cell>
          <cell r="C162">
            <v>7960</v>
          </cell>
          <cell r="D162">
            <v>0</v>
          </cell>
          <cell r="E162">
            <v>7960</v>
          </cell>
          <cell r="F162">
            <v>663.33</v>
          </cell>
          <cell r="G162">
            <v>0</v>
          </cell>
          <cell r="H162">
            <v>7959.96</v>
          </cell>
          <cell r="I162">
            <v>0.04</v>
          </cell>
          <cell r="J162">
            <v>1</v>
          </cell>
          <cell r="K162">
            <v>7260</v>
          </cell>
        </row>
        <row r="163">
          <cell r="A163" t="str">
            <v>200.20.20.300-5100.06</v>
          </cell>
          <cell r="B163" t="str">
            <v>Benefits Worker's Comp</v>
          </cell>
          <cell r="C163">
            <v>19650</v>
          </cell>
          <cell r="D163">
            <v>0</v>
          </cell>
          <cell r="E163">
            <v>19650</v>
          </cell>
          <cell r="F163">
            <v>1637.5</v>
          </cell>
          <cell r="G163">
            <v>0</v>
          </cell>
          <cell r="H163">
            <v>19650</v>
          </cell>
          <cell r="I163">
            <v>0</v>
          </cell>
          <cell r="J163">
            <v>1</v>
          </cell>
          <cell r="K163">
            <v>15890</v>
          </cell>
        </row>
        <row r="164">
          <cell r="A164" t="str">
            <v>200.40.55.966-5100.06</v>
          </cell>
          <cell r="B164" t="str">
            <v>Benefits Worker's Comp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 t="str">
            <v>+++</v>
          </cell>
          <cell r="K164">
            <v>0</v>
          </cell>
        </row>
        <row r="165">
          <cell r="A165" t="str">
            <v>200.03.00.000-5100.07</v>
          </cell>
          <cell r="B165" t="str">
            <v>Benefits Long Term Disability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 t="str">
            <v>+++</v>
          </cell>
          <cell r="K165">
            <v>0</v>
          </cell>
        </row>
        <row r="166">
          <cell r="A166" t="str">
            <v>200.20.20.001-5100.07</v>
          </cell>
          <cell r="B166" t="str">
            <v>Benefits Long Term Disability</v>
          </cell>
          <cell r="C166">
            <v>1280</v>
          </cell>
          <cell r="D166">
            <v>0</v>
          </cell>
          <cell r="E166">
            <v>1280</v>
          </cell>
          <cell r="F166">
            <v>130.74</v>
          </cell>
          <cell r="G166">
            <v>0</v>
          </cell>
          <cell r="H166">
            <v>1248.23</v>
          </cell>
          <cell r="I166">
            <v>31.77</v>
          </cell>
          <cell r="J166">
            <v>0.98</v>
          </cell>
          <cell r="K166">
            <v>1330.92</v>
          </cell>
        </row>
        <row r="167">
          <cell r="A167" t="str">
            <v>200.20.20.300-5100.07</v>
          </cell>
          <cell r="B167" t="str">
            <v>Benefits Long Term Disability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 t="str">
            <v>+++</v>
          </cell>
          <cell r="K167">
            <v>0</v>
          </cell>
        </row>
        <row r="168">
          <cell r="A168" t="str">
            <v>200.40.55.966-5100.07</v>
          </cell>
          <cell r="B168" t="str">
            <v>Benefits Long Term Disability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str">
            <v>+++</v>
          </cell>
          <cell r="K168">
            <v>0</v>
          </cell>
        </row>
        <row r="169">
          <cell r="A169" t="str">
            <v>200.03.00.000-5100.08</v>
          </cell>
          <cell r="B169" t="str">
            <v>Benefits Deferred Compensation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 t="str">
            <v>+++</v>
          </cell>
          <cell r="K169">
            <v>0</v>
          </cell>
        </row>
        <row r="170">
          <cell r="A170" t="str">
            <v>200.20.20.001-5100.08</v>
          </cell>
          <cell r="B170" t="str">
            <v>Benefits Deferred Compensation</v>
          </cell>
          <cell r="C170">
            <v>5735</v>
          </cell>
          <cell r="D170">
            <v>0</v>
          </cell>
          <cell r="E170">
            <v>5735</v>
          </cell>
          <cell r="F170">
            <v>538.21</v>
          </cell>
          <cell r="G170">
            <v>0</v>
          </cell>
          <cell r="H170">
            <v>5576.11</v>
          </cell>
          <cell r="I170">
            <v>158.88999999999999</v>
          </cell>
          <cell r="J170">
            <v>0.97</v>
          </cell>
          <cell r="K170">
            <v>5816.1</v>
          </cell>
        </row>
        <row r="171">
          <cell r="A171" t="str">
            <v>200.20.20.300-5100.08</v>
          </cell>
          <cell r="B171" t="str">
            <v>Benefits Deferred Compensation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 t="str">
            <v>+++</v>
          </cell>
          <cell r="K171">
            <v>0</v>
          </cell>
        </row>
        <row r="172">
          <cell r="A172" t="str">
            <v>200.40.55.966-5100.08</v>
          </cell>
          <cell r="B172" t="str">
            <v>Benefits Deferred Compensation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 t="str">
            <v>+++</v>
          </cell>
          <cell r="K172">
            <v>0</v>
          </cell>
        </row>
        <row r="173">
          <cell r="A173" t="str">
            <v>200.03.00.000-5100.09</v>
          </cell>
          <cell r="B173" t="str">
            <v>Benefits Unemployment Insurance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 t="str">
            <v>+++</v>
          </cell>
          <cell r="K173">
            <v>0</v>
          </cell>
        </row>
        <row r="174">
          <cell r="A174" t="str">
            <v>200.20.20.001-5100.09</v>
          </cell>
          <cell r="B174" t="str">
            <v>Benefits Unemployment Insurance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 t="str">
            <v>+++</v>
          </cell>
          <cell r="K174">
            <v>0</v>
          </cell>
        </row>
        <row r="175">
          <cell r="A175" t="str">
            <v>200.20.20.300-5100.09</v>
          </cell>
          <cell r="B175" t="str">
            <v>Benefits Unemployment Insurance</v>
          </cell>
          <cell r="C175">
            <v>5000</v>
          </cell>
          <cell r="D175">
            <v>0</v>
          </cell>
          <cell r="E175">
            <v>5000</v>
          </cell>
          <cell r="F175">
            <v>0</v>
          </cell>
          <cell r="G175">
            <v>0</v>
          </cell>
          <cell r="H175">
            <v>5374</v>
          </cell>
          <cell r="I175">
            <v>-374</v>
          </cell>
          <cell r="J175">
            <v>1.07</v>
          </cell>
          <cell r="K175">
            <v>641.65</v>
          </cell>
        </row>
        <row r="176">
          <cell r="A176" t="str">
            <v>200.40.55.966-5100.09</v>
          </cell>
          <cell r="B176" t="str">
            <v>Benefits Unemployment Insurance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 t="str">
            <v>+++</v>
          </cell>
          <cell r="K176">
            <v>0</v>
          </cell>
        </row>
        <row r="177">
          <cell r="A177" t="str">
            <v>200.03.00.000-5100.10</v>
          </cell>
          <cell r="B177" t="str">
            <v>Benefits Uniform Allowance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 t="str">
            <v>+++</v>
          </cell>
          <cell r="K177">
            <v>0</v>
          </cell>
        </row>
        <row r="178">
          <cell r="A178" t="str">
            <v>200.20.20.300-5100.10</v>
          </cell>
          <cell r="B178" t="str">
            <v>Benefits Uniform Allowance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 t="str">
            <v>+++</v>
          </cell>
          <cell r="K178">
            <v>0</v>
          </cell>
        </row>
        <row r="179">
          <cell r="A179" t="str">
            <v>200.40.55.966-5100.10</v>
          </cell>
          <cell r="B179" t="str">
            <v>Benefits Uniform Allowance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 t="str">
            <v>+++</v>
          </cell>
          <cell r="K179">
            <v>0</v>
          </cell>
        </row>
        <row r="180">
          <cell r="A180" t="str">
            <v>200.03.00.000-5100.11</v>
          </cell>
          <cell r="B180" t="str">
            <v>Benefits Medicare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 t="str">
            <v>+++</v>
          </cell>
          <cell r="K180">
            <v>0</v>
          </cell>
        </row>
        <row r="181">
          <cell r="A181" t="str">
            <v>200.20.20.001-5100.11</v>
          </cell>
          <cell r="B181" t="str">
            <v>Benefits Medicare</v>
          </cell>
          <cell r="C181">
            <v>3815</v>
          </cell>
          <cell r="D181">
            <v>0</v>
          </cell>
          <cell r="E181">
            <v>3815</v>
          </cell>
          <cell r="F181">
            <v>534.04999999999995</v>
          </cell>
          <cell r="G181">
            <v>0</v>
          </cell>
          <cell r="H181">
            <v>4160.0600000000004</v>
          </cell>
          <cell r="I181">
            <v>-345.06</v>
          </cell>
          <cell r="J181">
            <v>1.0900000000000001</v>
          </cell>
          <cell r="K181">
            <v>3967.77</v>
          </cell>
        </row>
        <row r="182">
          <cell r="A182" t="str">
            <v>200.20.20.300-5100.11</v>
          </cell>
          <cell r="B182" t="str">
            <v>Benefits Medicare</v>
          </cell>
          <cell r="C182">
            <v>14430</v>
          </cell>
          <cell r="D182">
            <v>0</v>
          </cell>
          <cell r="E182">
            <v>14430</v>
          </cell>
          <cell r="F182">
            <v>655.53</v>
          </cell>
          <cell r="G182">
            <v>0</v>
          </cell>
          <cell r="H182">
            <v>10217.42</v>
          </cell>
          <cell r="I182">
            <v>4212.58</v>
          </cell>
          <cell r="J182">
            <v>0.71</v>
          </cell>
          <cell r="K182">
            <v>12818.86</v>
          </cell>
        </row>
        <row r="183">
          <cell r="A183" t="str">
            <v>200.40.55.966-5100.11</v>
          </cell>
          <cell r="B183" t="str">
            <v>Benefits Medicare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 t="str">
            <v>+++</v>
          </cell>
          <cell r="K183">
            <v>0</v>
          </cell>
        </row>
        <row r="184">
          <cell r="A184" t="str">
            <v>200.03.00.000-5100.12</v>
          </cell>
          <cell r="B184" t="str">
            <v>Benefits Annual Physical Exam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 t="str">
            <v>+++</v>
          </cell>
          <cell r="K184">
            <v>0</v>
          </cell>
        </row>
        <row r="185">
          <cell r="A185" t="str">
            <v>200.20.20.001-5100.12</v>
          </cell>
          <cell r="B185" t="str">
            <v>Benefits Annual Physical Exam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 t="str">
            <v>+++</v>
          </cell>
          <cell r="K185">
            <v>0</v>
          </cell>
        </row>
        <row r="186">
          <cell r="A186" t="str">
            <v>200.20.20.300-5100.12</v>
          </cell>
          <cell r="B186" t="str">
            <v>Benefits Annual Physical Exam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 t="str">
            <v>+++</v>
          </cell>
          <cell r="K186">
            <v>0</v>
          </cell>
        </row>
        <row r="187">
          <cell r="A187" t="str">
            <v>200.40.55.966-5100.12</v>
          </cell>
          <cell r="B187" t="str">
            <v>Benefits Annual Physical Exam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 t="str">
            <v>+++</v>
          </cell>
          <cell r="K187">
            <v>0</v>
          </cell>
        </row>
        <row r="188">
          <cell r="A188" t="str">
            <v>200.03.00.000-5100.13</v>
          </cell>
          <cell r="B188" t="str">
            <v>Benefits Employee Assistance Program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 t="str">
            <v>+++</v>
          </cell>
          <cell r="K188">
            <v>0</v>
          </cell>
        </row>
        <row r="189">
          <cell r="A189" t="str">
            <v>200.20.20.300-5100.13</v>
          </cell>
          <cell r="B189" t="str">
            <v>Benefits Employee Assistance Program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 t="str">
            <v>+++</v>
          </cell>
          <cell r="K189">
            <v>0</v>
          </cell>
        </row>
        <row r="190">
          <cell r="A190" t="str">
            <v>200.40.55.966-5100.13</v>
          </cell>
          <cell r="B190" t="str">
            <v>Benefits Employee Assistance Program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 t="str">
            <v>+++</v>
          </cell>
          <cell r="K190">
            <v>0</v>
          </cell>
        </row>
        <row r="191">
          <cell r="A191" t="str">
            <v>200.03.00.000-5100.14</v>
          </cell>
          <cell r="B191" t="str">
            <v>Benefits PPE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 t="str">
            <v>+++</v>
          </cell>
          <cell r="K191">
            <v>0</v>
          </cell>
        </row>
        <row r="192">
          <cell r="A192" t="str">
            <v>200.20.20.300-5100.14</v>
          </cell>
          <cell r="B192" t="str">
            <v>Benefits PPE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 t="str">
            <v>+++</v>
          </cell>
          <cell r="K192">
            <v>0</v>
          </cell>
        </row>
        <row r="193">
          <cell r="A193" t="str">
            <v>200.40.55.966-5100.14</v>
          </cell>
          <cell r="B193" t="str">
            <v>Benefits PPE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 t="str">
            <v>+++</v>
          </cell>
          <cell r="K193">
            <v>0</v>
          </cell>
        </row>
        <row r="194">
          <cell r="A194" t="str">
            <v>200.03.00.000-5100.15</v>
          </cell>
          <cell r="B194" t="str">
            <v>Benefits Cell Phone Allowance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 t="str">
            <v>+++</v>
          </cell>
          <cell r="K194">
            <v>0</v>
          </cell>
        </row>
        <row r="195">
          <cell r="A195" t="str">
            <v>200.20.20.001-5100.15</v>
          </cell>
          <cell r="B195" t="str">
            <v>Benefits Cell Phone Allowance</v>
          </cell>
          <cell r="C195">
            <v>1330</v>
          </cell>
          <cell r="D195">
            <v>0</v>
          </cell>
          <cell r="E195">
            <v>1330</v>
          </cell>
          <cell r="F195">
            <v>196.17</v>
          </cell>
          <cell r="G195">
            <v>0</v>
          </cell>
          <cell r="H195">
            <v>1497.36</v>
          </cell>
          <cell r="I195">
            <v>-167.36</v>
          </cell>
          <cell r="J195">
            <v>1.1299999999999999</v>
          </cell>
          <cell r="K195">
            <v>1461.36</v>
          </cell>
        </row>
        <row r="196">
          <cell r="A196" t="str">
            <v>200.20.20.300-5100.15</v>
          </cell>
          <cell r="B196" t="str">
            <v>Benefits Cell Phone Allowance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 t="str">
            <v>+++</v>
          </cell>
          <cell r="K196">
            <v>0</v>
          </cell>
        </row>
        <row r="197">
          <cell r="A197" t="str">
            <v>200.40.55.966-5100.15</v>
          </cell>
          <cell r="B197" t="str">
            <v>Benefits Cell Phone Allowance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 t="str">
            <v>+++</v>
          </cell>
          <cell r="K197">
            <v>0</v>
          </cell>
        </row>
        <row r="198">
          <cell r="A198" t="str">
            <v>200.03.00.000-5100.16</v>
          </cell>
          <cell r="B198" t="str">
            <v>Benefits 1959 Survivor Retirement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 t="str">
            <v>+++</v>
          </cell>
          <cell r="K198">
            <v>0</v>
          </cell>
        </row>
        <row r="199">
          <cell r="A199" t="str">
            <v>200.20.20.300-5100.16</v>
          </cell>
          <cell r="B199" t="str">
            <v>Benefits 1959 Survivor Retirement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 t="str">
            <v>+++</v>
          </cell>
          <cell r="K199">
            <v>0</v>
          </cell>
        </row>
        <row r="200">
          <cell r="A200" t="str">
            <v>200.40.55.966-5100.16</v>
          </cell>
          <cell r="B200" t="str">
            <v>Benefits 1959 Survivor Retirement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 t="str">
            <v>+++</v>
          </cell>
          <cell r="K200">
            <v>0</v>
          </cell>
        </row>
        <row r="201">
          <cell r="A201" t="str">
            <v>200.20.20.001-5100.17</v>
          </cell>
          <cell r="B201" t="str">
            <v>Benefits Other Post Employment Benefits</v>
          </cell>
          <cell r="C201">
            <v>9070</v>
          </cell>
          <cell r="D201">
            <v>0</v>
          </cell>
          <cell r="E201">
            <v>9070</v>
          </cell>
          <cell r="F201">
            <v>267.27999999999997</v>
          </cell>
          <cell r="G201">
            <v>0</v>
          </cell>
          <cell r="H201">
            <v>7740.21</v>
          </cell>
          <cell r="I201">
            <v>1329.79</v>
          </cell>
          <cell r="J201">
            <v>0.85</v>
          </cell>
          <cell r="K201">
            <v>9096.83</v>
          </cell>
        </row>
        <row r="202">
          <cell r="A202" t="str">
            <v>200.40.55.966-5100.17</v>
          </cell>
          <cell r="B202" t="str">
            <v>Benefits Other Post Employment Benefits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 t="str">
            <v>+++</v>
          </cell>
          <cell r="K202">
            <v>0</v>
          </cell>
        </row>
        <row r="203">
          <cell r="A203" t="str">
            <v>200.40.55.966-5100.98</v>
          </cell>
          <cell r="B203" t="str">
            <v>Benefits GASB 75 Expense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 t="str">
            <v>+++</v>
          </cell>
          <cell r="K203">
            <v>0</v>
          </cell>
        </row>
        <row r="204">
          <cell r="A204" t="str">
            <v>200.40.55.966-5100.99</v>
          </cell>
          <cell r="B204" t="str">
            <v>Benefits Pension Expense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 t="str">
            <v>+++</v>
          </cell>
          <cell r="K204">
            <v>0</v>
          </cell>
        </row>
        <row r="205">
          <cell r="A205" t="str">
            <v>200.05.00.150-6000.01</v>
          </cell>
          <cell r="B205" t="str">
            <v>Professional Services General</v>
          </cell>
          <cell r="C205">
            <v>15000</v>
          </cell>
          <cell r="D205">
            <v>0</v>
          </cell>
          <cell r="E205">
            <v>15000</v>
          </cell>
          <cell r="F205">
            <v>169.48</v>
          </cell>
          <cell r="G205">
            <v>0</v>
          </cell>
          <cell r="H205">
            <v>12894.9</v>
          </cell>
          <cell r="I205">
            <v>2105.1</v>
          </cell>
          <cell r="J205">
            <v>0.86</v>
          </cell>
          <cell r="K205">
            <v>15047.34</v>
          </cell>
        </row>
        <row r="206">
          <cell r="A206" t="str">
            <v>200.20.20.001-6000.01</v>
          </cell>
          <cell r="B206" t="str">
            <v>Professional Services General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 t="str">
            <v>+++</v>
          </cell>
          <cell r="K206">
            <v>0</v>
          </cell>
        </row>
        <row r="207">
          <cell r="A207" t="str">
            <v>200.40.55.966-6000.01</v>
          </cell>
          <cell r="B207" t="str">
            <v>Professional Services General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 t="str">
            <v>+++</v>
          </cell>
          <cell r="K207">
            <v>0</v>
          </cell>
        </row>
        <row r="208">
          <cell r="A208" t="str">
            <v>200.20.20.001-6000.19</v>
          </cell>
          <cell r="B208" t="str">
            <v>Professional Services Labor Relations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str">
            <v>+++</v>
          </cell>
          <cell r="K208">
            <v>0</v>
          </cell>
        </row>
        <row r="209">
          <cell r="A209" t="str">
            <v>200.05.00.150-6000.35</v>
          </cell>
          <cell r="B209" t="str">
            <v>Professional Services Accounting and Auditing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 t="str">
            <v>+++</v>
          </cell>
          <cell r="K209">
            <v>0</v>
          </cell>
        </row>
        <row r="210">
          <cell r="A210" t="str">
            <v>200.05.00.150-6000.36</v>
          </cell>
          <cell r="B210" t="str">
            <v>Professional Services Banking and Credit Card Fees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 t="str">
            <v>+++</v>
          </cell>
          <cell r="K210">
            <v>0</v>
          </cell>
        </row>
        <row r="211">
          <cell r="A211" t="str">
            <v>200.05.00.150-6000.37</v>
          </cell>
          <cell r="B211" t="str">
            <v>Professional Services Printing and Publication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str">
            <v>+++</v>
          </cell>
          <cell r="K211">
            <v>0</v>
          </cell>
        </row>
        <row r="212">
          <cell r="A212" t="str">
            <v>200.05.00.150-6000.38</v>
          </cell>
          <cell r="B212" t="str">
            <v>Professional Services Building Alarms and Security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str">
            <v>+++</v>
          </cell>
          <cell r="K212">
            <v>0</v>
          </cell>
        </row>
        <row r="213">
          <cell r="A213" t="str">
            <v>200.20.20.001-6100.01</v>
          </cell>
          <cell r="B213" t="str">
            <v>Utilities Electric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 t="str">
            <v>+++</v>
          </cell>
          <cell r="K213">
            <v>0</v>
          </cell>
        </row>
        <row r="214">
          <cell r="A214" t="str">
            <v>200.20.20.001-6100.02</v>
          </cell>
          <cell r="B214" t="str">
            <v>Utilities Telephone</v>
          </cell>
          <cell r="C214">
            <v>300</v>
          </cell>
          <cell r="D214">
            <v>0</v>
          </cell>
          <cell r="E214">
            <v>300</v>
          </cell>
          <cell r="F214">
            <v>20.09</v>
          </cell>
          <cell r="G214">
            <v>0</v>
          </cell>
          <cell r="H214">
            <v>240.56</v>
          </cell>
          <cell r="I214">
            <v>59.44</v>
          </cell>
          <cell r="J214">
            <v>0.8</v>
          </cell>
          <cell r="K214">
            <v>242.79</v>
          </cell>
        </row>
        <row r="215">
          <cell r="A215" t="str">
            <v>200.20.20.001-6200.01</v>
          </cell>
          <cell r="B215" t="str">
            <v>Supplies Office</v>
          </cell>
          <cell r="C215">
            <v>3000</v>
          </cell>
          <cell r="D215">
            <v>0</v>
          </cell>
          <cell r="E215">
            <v>3000</v>
          </cell>
          <cell r="F215">
            <v>617.34</v>
          </cell>
          <cell r="G215">
            <v>0</v>
          </cell>
          <cell r="H215">
            <v>2735.11</v>
          </cell>
          <cell r="I215">
            <v>264.89</v>
          </cell>
          <cell r="J215">
            <v>0.91</v>
          </cell>
          <cell r="K215">
            <v>2313.4</v>
          </cell>
        </row>
        <row r="216">
          <cell r="A216" t="str">
            <v>200.40.55.966-6200.01</v>
          </cell>
          <cell r="B216" t="str">
            <v>Supplies Office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 t="str">
            <v>+++</v>
          </cell>
          <cell r="K216">
            <v>0</v>
          </cell>
        </row>
        <row r="217">
          <cell r="A217" t="str">
            <v>200.20.20.001-6200.02</v>
          </cell>
          <cell r="B217" t="str">
            <v>Supplies Special Department</v>
          </cell>
          <cell r="C217">
            <v>3000</v>
          </cell>
          <cell r="D217">
            <v>0</v>
          </cell>
          <cell r="E217">
            <v>3000</v>
          </cell>
          <cell r="F217">
            <v>76.680000000000007</v>
          </cell>
          <cell r="G217">
            <v>0</v>
          </cell>
          <cell r="H217">
            <v>1263.26</v>
          </cell>
          <cell r="I217">
            <v>1736.74</v>
          </cell>
          <cell r="J217">
            <v>0.42</v>
          </cell>
          <cell r="K217">
            <v>1357.53</v>
          </cell>
        </row>
        <row r="218">
          <cell r="A218" t="str">
            <v>200.20.20.300-6200.02</v>
          </cell>
          <cell r="B218" t="str">
            <v>Supplies Special Department</v>
          </cell>
          <cell r="C218">
            <v>3000</v>
          </cell>
          <cell r="D218">
            <v>0</v>
          </cell>
          <cell r="E218">
            <v>3000</v>
          </cell>
          <cell r="F218">
            <v>119.4</v>
          </cell>
          <cell r="G218">
            <v>0</v>
          </cell>
          <cell r="H218">
            <v>568.04999999999995</v>
          </cell>
          <cell r="I218">
            <v>2431.9499999999998</v>
          </cell>
          <cell r="J218">
            <v>0.19</v>
          </cell>
          <cell r="K218">
            <v>670.12</v>
          </cell>
        </row>
        <row r="219">
          <cell r="A219" t="str">
            <v>200.40.55.966-6200.02</v>
          </cell>
          <cell r="B219" t="str">
            <v>Supplies Special Department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 t="str">
            <v>+++</v>
          </cell>
          <cell r="K219">
            <v>0</v>
          </cell>
        </row>
        <row r="220">
          <cell r="A220" t="str">
            <v>200.20.20.001-6200.03</v>
          </cell>
          <cell r="B220" t="str">
            <v>Supplies Copier Maintenance &amp; Supplies</v>
          </cell>
          <cell r="C220">
            <v>4000</v>
          </cell>
          <cell r="D220">
            <v>0</v>
          </cell>
          <cell r="E220">
            <v>4000</v>
          </cell>
          <cell r="F220">
            <v>704.58</v>
          </cell>
          <cell r="G220">
            <v>0</v>
          </cell>
          <cell r="H220">
            <v>3963.3</v>
          </cell>
          <cell r="I220">
            <v>36.700000000000003</v>
          </cell>
          <cell r="J220">
            <v>0.99</v>
          </cell>
          <cell r="K220">
            <v>3316.32</v>
          </cell>
        </row>
        <row r="221">
          <cell r="A221" t="str">
            <v>200.40.55.966-6200.03</v>
          </cell>
          <cell r="B221" t="str">
            <v>Supplies Copier Maintenance &amp; Supplies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 t="str">
            <v>+++</v>
          </cell>
          <cell r="K221">
            <v>0</v>
          </cell>
        </row>
        <row r="222">
          <cell r="A222" t="str">
            <v>200.40.55.966-6200.04</v>
          </cell>
          <cell r="B222" t="str">
            <v>Supplies Postage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 t="str">
            <v>+++</v>
          </cell>
          <cell r="K222">
            <v>0</v>
          </cell>
        </row>
        <row r="223">
          <cell r="A223" t="str">
            <v>200.40.55.966-6200.05</v>
          </cell>
          <cell r="B223" t="str">
            <v>Supplies Gasoline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str">
            <v>+++</v>
          </cell>
          <cell r="K223">
            <v>0</v>
          </cell>
        </row>
        <row r="224">
          <cell r="A224" t="str">
            <v>200.40.55.966-6200.08</v>
          </cell>
          <cell r="B224" t="str">
            <v>Supplies Uniforms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str">
            <v>+++</v>
          </cell>
          <cell r="K224">
            <v>0</v>
          </cell>
        </row>
        <row r="225">
          <cell r="A225" t="str">
            <v>200.20.20.001-6200.09</v>
          </cell>
          <cell r="B225" t="str">
            <v>Supplies Data Processing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str">
            <v>+++</v>
          </cell>
          <cell r="K225">
            <v>0</v>
          </cell>
        </row>
        <row r="226">
          <cell r="A226" t="str">
            <v>200.40.55.966-6200.09</v>
          </cell>
          <cell r="B226" t="str">
            <v>Supplies Data Processing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 t="str">
            <v>+++</v>
          </cell>
          <cell r="K226">
            <v>0</v>
          </cell>
        </row>
        <row r="227">
          <cell r="A227" t="str">
            <v>200.20.20.300-6240.01</v>
          </cell>
          <cell r="B227" t="str">
            <v>Supplies-Parks Chlorine</v>
          </cell>
          <cell r="C227">
            <v>4200</v>
          </cell>
          <cell r="D227">
            <v>0</v>
          </cell>
          <cell r="E227">
            <v>4200</v>
          </cell>
          <cell r="F227">
            <v>1521.97</v>
          </cell>
          <cell r="G227">
            <v>0</v>
          </cell>
          <cell r="H227">
            <v>3474.26</v>
          </cell>
          <cell r="I227">
            <v>725.74</v>
          </cell>
          <cell r="J227">
            <v>0.83</v>
          </cell>
          <cell r="K227">
            <v>2602.86</v>
          </cell>
        </row>
        <row r="228">
          <cell r="A228" t="str">
            <v>200.20.20.001-6300.01</v>
          </cell>
          <cell r="B228" t="str">
            <v>Dues &amp; Subscriptions Memberships</v>
          </cell>
          <cell r="C228">
            <v>1400</v>
          </cell>
          <cell r="D228">
            <v>0</v>
          </cell>
          <cell r="E228">
            <v>1400</v>
          </cell>
          <cell r="F228">
            <v>0</v>
          </cell>
          <cell r="G228">
            <v>0</v>
          </cell>
          <cell r="H228">
            <v>1326.5</v>
          </cell>
          <cell r="I228">
            <v>73.5</v>
          </cell>
          <cell r="J228">
            <v>0.95</v>
          </cell>
          <cell r="K228">
            <v>983</v>
          </cell>
        </row>
        <row r="229">
          <cell r="A229" t="str">
            <v>200.40.55.966-6300.01</v>
          </cell>
          <cell r="B229" t="str">
            <v>Dues &amp; Subscriptions Memberships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 t="str">
            <v>+++</v>
          </cell>
          <cell r="K229">
            <v>0</v>
          </cell>
        </row>
        <row r="230">
          <cell r="A230" t="str">
            <v>200.20.20.001-6300.02</v>
          </cell>
          <cell r="B230" t="str">
            <v>Dues &amp; Subscriptions Publications</v>
          </cell>
          <cell r="C230">
            <v>225</v>
          </cell>
          <cell r="D230">
            <v>0</v>
          </cell>
          <cell r="E230">
            <v>225</v>
          </cell>
          <cell r="F230">
            <v>0</v>
          </cell>
          <cell r="G230">
            <v>0</v>
          </cell>
          <cell r="H230">
            <v>180</v>
          </cell>
          <cell r="I230">
            <v>45</v>
          </cell>
          <cell r="J230">
            <v>0.8</v>
          </cell>
          <cell r="K230">
            <v>180</v>
          </cell>
        </row>
        <row r="231">
          <cell r="A231" t="str">
            <v>200.40.55.966-6300.02</v>
          </cell>
          <cell r="B231" t="str">
            <v>Dues &amp; Subscriptions Publications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str">
            <v>+++</v>
          </cell>
          <cell r="K231">
            <v>0</v>
          </cell>
        </row>
        <row r="232">
          <cell r="A232" t="str">
            <v>200.40.55.966-6300.03</v>
          </cell>
          <cell r="B232" t="str">
            <v>Dues &amp; Subscriptions Certifications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str">
            <v>+++</v>
          </cell>
          <cell r="K232">
            <v>0</v>
          </cell>
        </row>
        <row r="233">
          <cell r="A233" t="str">
            <v>200.20.20.001-6350.01</v>
          </cell>
          <cell r="B233" t="str">
            <v>Maintenance Agreements &amp; Licenses License/Software Maintenance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str">
            <v>+++</v>
          </cell>
          <cell r="K233">
            <v>0</v>
          </cell>
        </row>
        <row r="234">
          <cell r="A234" t="str">
            <v>200.40.55.966-6350.01</v>
          </cell>
          <cell r="B234" t="str">
            <v>Maintenance Agreements &amp; Licenses License/Software Maintenance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str">
            <v>+++</v>
          </cell>
          <cell r="K234">
            <v>0</v>
          </cell>
        </row>
        <row r="235">
          <cell r="A235" t="str">
            <v>200.40.55.966-6350.02</v>
          </cell>
          <cell r="B235" t="str">
            <v>Maintenance Agreements &amp; Licenses Hardware Maintenance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 t="str">
            <v>+++</v>
          </cell>
          <cell r="K235">
            <v>0</v>
          </cell>
        </row>
        <row r="236">
          <cell r="A236" t="str">
            <v>200.40.55.966-6350.03</v>
          </cell>
          <cell r="B236" t="str">
            <v>Maintenance Agreements &amp; Licenses Maintenance Agreements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str">
            <v>+++</v>
          </cell>
          <cell r="K236">
            <v>0</v>
          </cell>
        </row>
        <row r="237">
          <cell r="A237" t="str">
            <v>200.20.20.300-6375.07</v>
          </cell>
          <cell r="B237" t="str">
            <v>Operating Fees Permit</v>
          </cell>
          <cell r="C237">
            <v>400</v>
          </cell>
          <cell r="D237">
            <v>0</v>
          </cell>
          <cell r="E237">
            <v>400</v>
          </cell>
          <cell r="F237">
            <v>0</v>
          </cell>
          <cell r="G237">
            <v>0</v>
          </cell>
          <cell r="H237">
            <v>375</v>
          </cell>
          <cell r="I237">
            <v>25</v>
          </cell>
          <cell r="J237">
            <v>0.94</v>
          </cell>
          <cell r="K237">
            <v>375</v>
          </cell>
        </row>
        <row r="238">
          <cell r="A238" t="str">
            <v>200.20.20.300-6400.01</v>
          </cell>
          <cell r="B238" t="str">
            <v>Repairs &amp; Maintenance Building</v>
          </cell>
          <cell r="C238">
            <v>1000</v>
          </cell>
          <cell r="D238">
            <v>0</v>
          </cell>
          <cell r="E238">
            <v>1000</v>
          </cell>
          <cell r="F238">
            <v>0</v>
          </cell>
          <cell r="G238">
            <v>0</v>
          </cell>
          <cell r="H238">
            <v>0</v>
          </cell>
          <cell r="I238">
            <v>1000</v>
          </cell>
          <cell r="J238">
            <v>0</v>
          </cell>
          <cell r="K238">
            <v>-4.7300000000000004</v>
          </cell>
        </row>
        <row r="239">
          <cell r="A239" t="str">
            <v>200.40.55.966-6400.01</v>
          </cell>
          <cell r="B239" t="str">
            <v>Repairs &amp; Maintenance Building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str">
            <v>+++</v>
          </cell>
          <cell r="K239">
            <v>0</v>
          </cell>
        </row>
        <row r="240">
          <cell r="A240" t="str">
            <v>200.20.20.001-6400.02</v>
          </cell>
          <cell r="B240" t="str">
            <v>Repairs &amp; Maintenance Minor Equipment/Other</v>
          </cell>
          <cell r="C240">
            <v>750</v>
          </cell>
          <cell r="D240">
            <v>0</v>
          </cell>
          <cell r="E240">
            <v>750</v>
          </cell>
          <cell r="F240">
            <v>0</v>
          </cell>
          <cell r="G240">
            <v>0</v>
          </cell>
          <cell r="H240">
            <v>619</v>
          </cell>
          <cell r="I240">
            <v>131</v>
          </cell>
          <cell r="J240">
            <v>0.83</v>
          </cell>
          <cell r="K240">
            <v>0</v>
          </cell>
        </row>
        <row r="241">
          <cell r="A241" t="str">
            <v>200.40.55.966-6400.02</v>
          </cell>
          <cell r="B241" t="str">
            <v>Repairs &amp; Maintenance Minor Equipment/Other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str">
            <v>+++</v>
          </cell>
          <cell r="K241">
            <v>0</v>
          </cell>
        </row>
        <row r="242">
          <cell r="A242" t="str">
            <v>200.20.20.001-6400.03</v>
          </cell>
          <cell r="B242" t="str">
            <v>Repairs &amp; Maintenance Major Repair &amp; Contingency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str">
            <v>+++</v>
          </cell>
          <cell r="K242">
            <v>0</v>
          </cell>
        </row>
        <row r="243">
          <cell r="A243" t="str">
            <v>200.40.55.966-6400.03</v>
          </cell>
          <cell r="B243" t="str">
            <v>Repairs &amp; Maintenance Major Repair &amp; Contingency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 t="str">
            <v>+++</v>
          </cell>
          <cell r="K243">
            <v>0</v>
          </cell>
        </row>
        <row r="244">
          <cell r="A244" t="str">
            <v>200.40.55.966-6400.04</v>
          </cell>
          <cell r="B244" t="str">
            <v>Repairs &amp; Maintenance Equipment Rental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str">
            <v>+++</v>
          </cell>
          <cell r="K244">
            <v>0</v>
          </cell>
        </row>
        <row r="245">
          <cell r="A245" t="str">
            <v>200.20.20.001-6400.05</v>
          </cell>
          <cell r="B245" t="str">
            <v>Repairs &amp; Maintenance Vehicle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str">
            <v>+++</v>
          </cell>
          <cell r="K245">
            <v>0</v>
          </cell>
        </row>
        <row r="246">
          <cell r="A246" t="str">
            <v>200.20.20.001-6400.07</v>
          </cell>
          <cell r="B246" t="str">
            <v>Repairs &amp; Maintenance Radio Communication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 t="str">
            <v>+++</v>
          </cell>
          <cell r="K246">
            <v>0</v>
          </cell>
        </row>
        <row r="247">
          <cell r="A247" t="str">
            <v>200.20.20.001-6500.04</v>
          </cell>
          <cell r="B247" t="str">
            <v>Claims &amp; Insurance Insurance Premiums</v>
          </cell>
          <cell r="C247">
            <v>35590</v>
          </cell>
          <cell r="D247">
            <v>0</v>
          </cell>
          <cell r="E247">
            <v>35590</v>
          </cell>
          <cell r="F247">
            <v>2965.83</v>
          </cell>
          <cell r="G247">
            <v>0</v>
          </cell>
          <cell r="H247">
            <v>35589.96</v>
          </cell>
          <cell r="I247">
            <v>0.04</v>
          </cell>
          <cell r="J247">
            <v>1</v>
          </cell>
          <cell r="K247">
            <v>30190</v>
          </cell>
        </row>
        <row r="248">
          <cell r="A248" t="str">
            <v>200.20.20.300-6500.04</v>
          </cell>
          <cell r="B248" t="str">
            <v>Claims &amp; Insurance Insurance Premiums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str">
            <v>+++</v>
          </cell>
          <cell r="K248">
            <v>0</v>
          </cell>
        </row>
        <row r="249">
          <cell r="A249" t="str">
            <v>200.40.55.966-6500.04</v>
          </cell>
          <cell r="B249" t="str">
            <v>Claims &amp; Insurance Insurance Premiums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str">
            <v>+++</v>
          </cell>
          <cell r="K249">
            <v>0</v>
          </cell>
        </row>
        <row r="250">
          <cell r="A250" t="str">
            <v>200.20.20.300-6500.05</v>
          </cell>
          <cell r="B250" t="str">
            <v>Claims &amp; Insurance Liability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 t="str">
            <v>+++</v>
          </cell>
          <cell r="K250">
            <v>0</v>
          </cell>
        </row>
        <row r="251">
          <cell r="A251" t="str">
            <v>200.20.20.001-6600.01</v>
          </cell>
          <cell r="B251" t="str">
            <v>Administrative Expenses Meetings</v>
          </cell>
          <cell r="C251">
            <v>700</v>
          </cell>
          <cell r="D251">
            <v>0</v>
          </cell>
          <cell r="E251">
            <v>700</v>
          </cell>
          <cell r="F251">
            <v>0</v>
          </cell>
          <cell r="G251">
            <v>0</v>
          </cell>
          <cell r="H251">
            <v>223.65</v>
          </cell>
          <cell r="I251">
            <v>476.35</v>
          </cell>
          <cell r="J251">
            <v>0.32</v>
          </cell>
          <cell r="K251">
            <v>756.04</v>
          </cell>
        </row>
        <row r="252">
          <cell r="A252" t="str">
            <v>200.40.55.966-6600.01</v>
          </cell>
          <cell r="B252" t="str">
            <v>Administrative Expenses Meetings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str">
            <v>+++</v>
          </cell>
          <cell r="K252">
            <v>0</v>
          </cell>
        </row>
        <row r="253">
          <cell r="A253" t="str">
            <v>200.20.20.001-6600.03</v>
          </cell>
          <cell r="B253" t="str">
            <v>Administrative Expenses Mileage Reimbursement</v>
          </cell>
          <cell r="C253">
            <v>150</v>
          </cell>
          <cell r="D253">
            <v>0</v>
          </cell>
          <cell r="E253">
            <v>150</v>
          </cell>
          <cell r="F253">
            <v>0</v>
          </cell>
          <cell r="G253">
            <v>0</v>
          </cell>
          <cell r="H253">
            <v>0</v>
          </cell>
          <cell r="I253">
            <v>150</v>
          </cell>
          <cell r="J253">
            <v>0</v>
          </cell>
          <cell r="K253">
            <v>160.79</v>
          </cell>
        </row>
        <row r="254">
          <cell r="A254" t="str">
            <v>200.40.55.966-6600.03</v>
          </cell>
          <cell r="B254" t="str">
            <v>Administrative Expenses Mileage Reimbursement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 t="str">
            <v>+++</v>
          </cell>
          <cell r="K254">
            <v>0</v>
          </cell>
        </row>
        <row r="255">
          <cell r="A255" t="str">
            <v>200.20.20.001-6600.04</v>
          </cell>
          <cell r="B255" t="str">
            <v>Administrative Expenses Training/Conferences</v>
          </cell>
          <cell r="C255">
            <v>8000</v>
          </cell>
          <cell r="D255">
            <v>0</v>
          </cell>
          <cell r="E255">
            <v>8000</v>
          </cell>
          <cell r="F255">
            <v>0</v>
          </cell>
          <cell r="G255">
            <v>0</v>
          </cell>
          <cell r="H255">
            <v>5660.07</v>
          </cell>
          <cell r="I255">
            <v>2339.9299999999998</v>
          </cell>
          <cell r="J255">
            <v>0.71</v>
          </cell>
          <cell r="K255">
            <v>8082.24</v>
          </cell>
        </row>
        <row r="256">
          <cell r="A256" t="str">
            <v>200.40.55.966-6600.04</v>
          </cell>
          <cell r="B256" t="str">
            <v>Administrative Expenses Training/Conferences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str">
            <v>+++</v>
          </cell>
          <cell r="K256">
            <v>0</v>
          </cell>
        </row>
        <row r="257">
          <cell r="A257" t="str">
            <v>200.20.20.001-6600.05</v>
          </cell>
          <cell r="B257" t="str">
            <v>Administrative Expenses Public/Legal Advertisement</v>
          </cell>
          <cell r="C257">
            <v>23500</v>
          </cell>
          <cell r="D257">
            <v>0</v>
          </cell>
          <cell r="E257">
            <v>23500</v>
          </cell>
          <cell r="F257">
            <v>0</v>
          </cell>
          <cell r="G257">
            <v>0</v>
          </cell>
          <cell r="H257">
            <v>23465.06</v>
          </cell>
          <cell r="I257">
            <v>34.94</v>
          </cell>
          <cell r="J257">
            <v>1</v>
          </cell>
          <cell r="K257">
            <v>22997.52</v>
          </cell>
        </row>
        <row r="258">
          <cell r="A258" t="str">
            <v>200.20.20.001-6600.07</v>
          </cell>
          <cell r="B258" t="str">
            <v>Administrative Expenses Employee Recruitment</v>
          </cell>
          <cell r="C258">
            <v>4500</v>
          </cell>
          <cell r="D258">
            <v>0</v>
          </cell>
          <cell r="E258">
            <v>4500</v>
          </cell>
          <cell r="F258">
            <v>-14.64</v>
          </cell>
          <cell r="G258">
            <v>0</v>
          </cell>
          <cell r="H258">
            <v>694.36</v>
          </cell>
          <cell r="I258">
            <v>3805.64</v>
          </cell>
          <cell r="J258">
            <v>0.15</v>
          </cell>
          <cell r="K258">
            <v>3770</v>
          </cell>
        </row>
        <row r="259">
          <cell r="A259" t="str">
            <v>200.20.20.001-6600.26</v>
          </cell>
          <cell r="B259" t="str">
            <v>Administrative Expenses Support Services-IT</v>
          </cell>
          <cell r="C259">
            <v>8940</v>
          </cell>
          <cell r="D259">
            <v>0</v>
          </cell>
          <cell r="E259">
            <v>8940</v>
          </cell>
          <cell r="F259">
            <v>745</v>
          </cell>
          <cell r="G259">
            <v>0</v>
          </cell>
          <cell r="H259">
            <v>8195</v>
          </cell>
          <cell r="I259">
            <v>745</v>
          </cell>
          <cell r="J259">
            <v>0.92</v>
          </cell>
          <cell r="K259">
            <v>9590</v>
          </cell>
        </row>
        <row r="260">
          <cell r="A260" t="str">
            <v>200.40.55.966-6600.30</v>
          </cell>
          <cell r="B260" t="str">
            <v>Administrative Expenses Other Expenses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str">
            <v>+++</v>
          </cell>
          <cell r="K260">
            <v>0</v>
          </cell>
        </row>
        <row r="261">
          <cell r="A261" t="str">
            <v>200.20.20.001-6600.32</v>
          </cell>
          <cell r="B261" t="str">
            <v>Administrative Expenses Vehicle Fund Contribution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 t="str">
            <v>+++</v>
          </cell>
          <cell r="K261">
            <v>0</v>
          </cell>
        </row>
        <row r="262">
          <cell r="A262" t="str">
            <v>200.20.20.001-6600.36</v>
          </cell>
          <cell r="B262" t="str">
            <v>Administrative Expenses IT Fund Contribution</v>
          </cell>
          <cell r="C262">
            <v>20430</v>
          </cell>
          <cell r="D262">
            <v>0</v>
          </cell>
          <cell r="E262">
            <v>20430</v>
          </cell>
          <cell r="F262">
            <v>1702.5</v>
          </cell>
          <cell r="G262">
            <v>0</v>
          </cell>
          <cell r="H262">
            <v>20430</v>
          </cell>
          <cell r="I262">
            <v>0</v>
          </cell>
          <cell r="J262">
            <v>1</v>
          </cell>
          <cell r="K262">
            <v>18780</v>
          </cell>
        </row>
        <row r="263">
          <cell r="A263" t="str">
            <v>200.20.20.300-6630.02</v>
          </cell>
          <cell r="B263" t="str">
            <v>Recreational Programs - Youth Coed Flag Football</v>
          </cell>
          <cell r="C263">
            <v>1500</v>
          </cell>
          <cell r="D263">
            <v>0</v>
          </cell>
          <cell r="E263">
            <v>1500</v>
          </cell>
          <cell r="F263">
            <v>0</v>
          </cell>
          <cell r="G263">
            <v>0</v>
          </cell>
          <cell r="H263">
            <v>1709.11</v>
          </cell>
          <cell r="I263">
            <v>-209.11</v>
          </cell>
          <cell r="J263">
            <v>1.1399999999999999</v>
          </cell>
          <cell r="K263">
            <v>777.01</v>
          </cell>
        </row>
        <row r="264">
          <cell r="A264" t="str">
            <v>200.20.20.300-6630.03</v>
          </cell>
          <cell r="B264" t="str">
            <v>Recreational Programs - Youth Coed Basketball</v>
          </cell>
          <cell r="C264">
            <v>15000</v>
          </cell>
          <cell r="D264">
            <v>0</v>
          </cell>
          <cell r="E264">
            <v>15000</v>
          </cell>
          <cell r="F264">
            <v>0</v>
          </cell>
          <cell r="G264">
            <v>0</v>
          </cell>
          <cell r="H264">
            <v>14697.35</v>
          </cell>
          <cell r="I264">
            <v>302.64999999999998</v>
          </cell>
          <cell r="J264">
            <v>0.98</v>
          </cell>
          <cell r="K264">
            <v>14936.84</v>
          </cell>
        </row>
        <row r="265">
          <cell r="A265" t="str">
            <v>200.20.20.300-6630.04</v>
          </cell>
          <cell r="B265" t="str">
            <v>Recreational Programs - Youth Coed Baseball/Softball</v>
          </cell>
          <cell r="C265">
            <v>2500</v>
          </cell>
          <cell r="D265">
            <v>0</v>
          </cell>
          <cell r="E265">
            <v>2500</v>
          </cell>
          <cell r="F265">
            <v>0</v>
          </cell>
          <cell r="G265">
            <v>0</v>
          </cell>
          <cell r="H265">
            <v>120</v>
          </cell>
          <cell r="I265">
            <v>2380</v>
          </cell>
          <cell r="J265">
            <v>0.05</v>
          </cell>
          <cell r="K265">
            <v>668.48</v>
          </cell>
        </row>
        <row r="266">
          <cell r="A266" t="str">
            <v>200.20.20.300-6630.05</v>
          </cell>
          <cell r="B266" t="str">
            <v>Recreational Programs - Youth Girls Softball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str">
            <v>+++</v>
          </cell>
          <cell r="K266">
            <v>0</v>
          </cell>
        </row>
        <row r="267">
          <cell r="A267" t="str">
            <v>200.20.20.300-6630.06</v>
          </cell>
          <cell r="B267" t="str">
            <v>Recreational Programs - Youth Coed Basketball Camp</v>
          </cell>
          <cell r="C267">
            <v>200</v>
          </cell>
          <cell r="D267">
            <v>0</v>
          </cell>
          <cell r="E267">
            <v>200</v>
          </cell>
          <cell r="F267">
            <v>0</v>
          </cell>
          <cell r="G267">
            <v>0</v>
          </cell>
          <cell r="H267">
            <v>1557.97</v>
          </cell>
          <cell r="I267">
            <v>-1357.97</v>
          </cell>
          <cell r="J267">
            <v>7.79</v>
          </cell>
          <cell r="K267">
            <v>0</v>
          </cell>
        </row>
        <row r="268">
          <cell r="A268" t="str">
            <v>200.20.20.300-6630.07</v>
          </cell>
          <cell r="B268" t="str">
            <v>Recreational Programs - Youth Coed Soccer &amp; Kickball</v>
          </cell>
          <cell r="C268">
            <v>2000</v>
          </cell>
          <cell r="D268">
            <v>0</v>
          </cell>
          <cell r="E268">
            <v>2000</v>
          </cell>
          <cell r="F268">
            <v>0</v>
          </cell>
          <cell r="G268">
            <v>0</v>
          </cell>
          <cell r="H268">
            <v>874.4</v>
          </cell>
          <cell r="I268">
            <v>1125.5999999999999</v>
          </cell>
          <cell r="J268">
            <v>0.44</v>
          </cell>
          <cell r="K268">
            <v>1875.26</v>
          </cell>
        </row>
        <row r="269">
          <cell r="A269" t="str">
            <v>200.20.20.300-6630.08</v>
          </cell>
          <cell r="B269" t="str">
            <v>Recreational Programs - Youth Coed Volleyball Camp</v>
          </cell>
          <cell r="C269">
            <v>200</v>
          </cell>
          <cell r="D269">
            <v>0</v>
          </cell>
          <cell r="E269">
            <v>200</v>
          </cell>
          <cell r="F269">
            <v>0</v>
          </cell>
          <cell r="G269">
            <v>0</v>
          </cell>
          <cell r="H269">
            <v>0</v>
          </cell>
          <cell r="I269">
            <v>200</v>
          </cell>
          <cell r="J269">
            <v>0</v>
          </cell>
          <cell r="K269">
            <v>0</v>
          </cell>
        </row>
        <row r="270">
          <cell r="A270" t="str">
            <v>200.20.20.300-6630.09</v>
          </cell>
          <cell r="B270" t="str">
            <v>Recreational Programs - Youth Tournaments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 t="str">
            <v>+++</v>
          </cell>
          <cell r="K270">
            <v>0</v>
          </cell>
        </row>
        <row r="271">
          <cell r="A271" t="str">
            <v>200.20.20.300-6630.10</v>
          </cell>
          <cell r="B271" t="str">
            <v>Recreational Programs - Youth Acorn League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 t="str">
            <v>+++</v>
          </cell>
          <cell r="K271">
            <v>0</v>
          </cell>
        </row>
        <row r="272">
          <cell r="A272" t="str">
            <v>200.20.20.300-6630.11</v>
          </cell>
          <cell r="B272" t="str">
            <v>Recreational Programs - Youth Pilot Expansion Program</v>
          </cell>
          <cell r="C272">
            <v>4000</v>
          </cell>
          <cell r="D272">
            <v>0</v>
          </cell>
          <cell r="E272">
            <v>4000</v>
          </cell>
          <cell r="F272">
            <v>0</v>
          </cell>
          <cell r="G272">
            <v>0</v>
          </cell>
          <cell r="H272">
            <v>371</v>
          </cell>
          <cell r="I272">
            <v>3629</v>
          </cell>
          <cell r="J272">
            <v>0.09</v>
          </cell>
          <cell r="K272">
            <v>2733.5</v>
          </cell>
        </row>
        <row r="273">
          <cell r="A273" t="str">
            <v>200.20.20.300-6630.12</v>
          </cell>
          <cell r="B273" t="str">
            <v>Recreational Programs - Youth Arts &amp; Crafts</v>
          </cell>
          <cell r="C273">
            <v>3000</v>
          </cell>
          <cell r="D273">
            <v>0</v>
          </cell>
          <cell r="E273">
            <v>3000</v>
          </cell>
          <cell r="F273">
            <v>145.6</v>
          </cell>
          <cell r="G273">
            <v>0</v>
          </cell>
          <cell r="H273">
            <v>2438.8000000000002</v>
          </cell>
          <cell r="I273">
            <v>561.20000000000005</v>
          </cell>
          <cell r="J273">
            <v>0.81</v>
          </cell>
          <cell r="K273">
            <v>3808</v>
          </cell>
        </row>
        <row r="274">
          <cell r="A274" t="str">
            <v>200.20.20.300-6630.13</v>
          </cell>
          <cell r="B274" t="str">
            <v>Recreational Programs - Youth Gymnastics</v>
          </cell>
          <cell r="C274">
            <v>12000</v>
          </cell>
          <cell r="D274">
            <v>0</v>
          </cell>
          <cell r="E274">
            <v>12000</v>
          </cell>
          <cell r="F274">
            <v>0</v>
          </cell>
          <cell r="G274">
            <v>0</v>
          </cell>
          <cell r="H274">
            <v>13142.8</v>
          </cell>
          <cell r="I274">
            <v>-1142.8</v>
          </cell>
          <cell r="J274">
            <v>1.1000000000000001</v>
          </cell>
          <cell r="K274">
            <v>15201.5</v>
          </cell>
        </row>
        <row r="275">
          <cell r="A275" t="str">
            <v>200.20.20.300-6630.14</v>
          </cell>
          <cell r="B275" t="str">
            <v>Recreational Programs - Youth Martial Arts</v>
          </cell>
          <cell r="C275">
            <v>5500</v>
          </cell>
          <cell r="D275">
            <v>0</v>
          </cell>
          <cell r="E275">
            <v>5500</v>
          </cell>
          <cell r="F275">
            <v>0</v>
          </cell>
          <cell r="G275">
            <v>0</v>
          </cell>
          <cell r="H275">
            <v>4226.79</v>
          </cell>
          <cell r="I275">
            <v>1273.21</v>
          </cell>
          <cell r="J275">
            <v>0.77</v>
          </cell>
          <cell r="K275">
            <v>7181.39</v>
          </cell>
        </row>
        <row r="276">
          <cell r="A276" t="str">
            <v>200.20.20.300-6630.15</v>
          </cell>
          <cell r="B276" t="str">
            <v>Recreational Programs - Youth Cheerleading</v>
          </cell>
          <cell r="C276">
            <v>1200</v>
          </cell>
          <cell r="D276">
            <v>0</v>
          </cell>
          <cell r="E276">
            <v>1200</v>
          </cell>
          <cell r="F276">
            <v>0</v>
          </cell>
          <cell r="G276">
            <v>0</v>
          </cell>
          <cell r="H276">
            <v>1688.04</v>
          </cell>
          <cell r="I276">
            <v>-488.04</v>
          </cell>
          <cell r="J276">
            <v>1.41</v>
          </cell>
          <cell r="K276">
            <v>1172.4000000000001</v>
          </cell>
        </row>
        <row r="277">
          <cell r="A277" t="str">
            <v>200.20.20.300-6630.16</v>
          </cell>
          <cell r="B277" t="str">
            <v>Recreational Programs - Youth Tennis</v>
          </cell>
          <cell r="C277">
            <v>7500</v>
          </cell>
          <cell r="D277">
            <v>0</v>
          </cell>
          <cell r="E277">
            <v>7500</v>
          </cell>
          <cell r="F277">
            <v>0</v>
          </cell>
          <cell r="G277">
            <v>0</v>
          </cell>
          <cell r="H277">
            <v>5743.5</v>
          </cell>
          <cell r="I277">
            <v>1756.5</v>
          </cell>
          <cell r="J277">
            <v>0.77</v>
          </cell>
          <cell r="K277">
            <v>6863.5</v>
          </cell>
        </row>
        <row r="278">
          <cell r="A278" t="str">
            <v>200.20.20.300-6630.17</v>
          </cell>
          <cell r="B278" t="str">
            <v>Recreational Programs - Youth Dance</v>
          </cell>
          <cell r="C278">
            <v>5000</v>
          </cell>
          <cell r="D278">
            <v>0</v>
          </cell>
          <cell r="E278">
            <v>5000</v>
          </cell>
          <cell r="F278">
            <v>0</v>
          </cell>
          <cell r="G278">
            <v>0</v>
          </cell>
          <cell r="H278">
            <v>1424.5</v>
          </cell>
          <cell r="I278">
            <v>3575.5</v>
          </cell>
          <cell r="J278">
            <v>0.28000000000000003</v>
          </cell>
          <cell r="K278">
            <v>2662.1</v>
          </cell>
        </row>
        <row r="279">
          <cell r="A279" t="str">
            <v>200.20.20.300-6630.18</v>
          </cell>
          <cell r="B279" t="str">
            <v>Recreational Programs - Youth Baton</v>
          </cell>
          <cell r="C279">
            <v>1800</v>
          </cell>
          <cell r="D279">
            <v>0</v>
          </cell>
          <cell r="E279">
            <v>1800</v>
          </cell>
          <cell r="F279">
            <v>108.5</v>
          </cell>
          <cell r="G279">
            <v>0</v>
          </cell>
          <cell r="H279">
            <v>1625.75</v>
          </cell>
          <cell r="I279">
            <v>174.25</v>
          </cell>
          <cell r="J279">
            <v>0.9</v>
          </cell>
          <cell r="K279">
            <v>1682.1</v>
          </cell>
        </row>
        <row r="280">
          <cell r="A280" t="str">
            <v>200.20.20.300-6630.19</v>
          </cell>
          <cell r="B280" t="str">
            <v>Recreational Programs - Youth Academic Programs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 t="str">
            <v>+++</v>
          </cell>
          <cell r="K280">
            <v>0</v>
          </cell>
        </row>
        <row r="281">
          <cell r="A281" t="str">
            <v>200.20.20.300-6630.20</v>
          </cell>
          <cell r="B281" t="str">
            <v>Recreational Programs - Youth Performing Arts</v>
          </cell>
          <cell r="C281">
            <v>1000</v>
          </cell>
          <cell r="D281">
            <v>0</v>
          </cell>
          <cell r="E281">
            <v>1000</v>
          </cell>
          <cell r="F281">
            <v>0</v>
          </cell>
          <cell r="G281">
            <v>0</v>
          </cell>
          <cell r="H281">
            <v>0</v>
          </cell>
          <cell r="I281">
            <v>1000</v>
          </cell>
          <cell r="J281">
            <v>0</v>
          </cell>
          <cell r="K281">
            <v>0</v>
          </cell>
        </row>
        <row r="282">
          <cell r="A282" t="str">
            <v>200.20.20.300-6630.21</v>
          </cell>
          <cell r="B282" t="str">
            <v>Recreational Programs - Youth Judo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 t="str">
            <v>+++</v>
          </cell>
          <cell r="K282">
            <v>0</v>
          </cell>
        </row>
        <row r="283">
          <cell r="A283" t="str">
            <v>200.20.20.300-6630.22</v>
          </cell>
          <cell r="B283" t="str">
            <v>Recreational Programs - Youth Karate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 t="str">
            <v>+++</v>
          </cell>
          <cell r="K283">
            <v>0</v>
          </cell>
        </row>
        <row r="284">
          <cell r="A284" t="str">
            <v>200.20.20.300-6630.23</v>
          </cell>
          <cell r="B284" t="str">
            <v>Recreational Programs - Youth Cooking</v>
          </cell>
          <cell r="C284">
            <v>2800</v>
          </cell>
          <cell r="D284">
            <v>0</v>
          </cell>
          <cell r="E284">
            <v>2800</v>
          </cell>
          <cell r="F284">
            <v>0</v>
          </cell>
          <cell r="G284">
            <v>0</v>
          </cell>
          <cell r="H284">
            <v>1940</v>
          </cell>
          <cell r="I284">
            <v>860</v>
          </cell>
          <cell r="J284">
            <v>0.69</v>
          </cell>
          <cell r="K284">
            <v>1922.5</v>
          </cell>
        </row>
        <row r="285">
          <cell r="A285" t="str">
            <v>200.20.20.300-6630.24</v>
          </cell>
          <cell r="B285" t="str">
            <v>Recreational Programs - Youth Music</v>
          </cell>
          <cell r="C285">
            <v>1400</v>
          </cell>
          <cell r="D285">
            <v>0</v>
          </cell>
          <cell r="E285">
            <v>1400</v>
          </cell>
          <cell r="F285">
            <v>0</v>
          </cell>
          <cell r="G285">
            <v>0</v>
          </cell>
          <cell r="H285">
            <v>883</v>
          </cell>
          <cell r="I285">
            <v>517</v>
          </cell>
          <cell r="J285">
            <v>0.63</v>
          </cell>
          <cell r="K285">
            <v>1298</v>
          </cell>
        </row>
        <row r="286">
          <cell r="A286" t="str">
            <v>200.20.20.300-6630.25</v>
          </cell>
          <cell r="B286" t="str">
            <v>Recreational Programs - Youth Recreation Leadership</v>
          </cell>
          <cell r="C286">
            <v>1000</v>
          </cell>
          <cell r="D286">
            <v>0</v>
          </cell>
          <cell r="E286">
            <v>1000</v>
          </cell>
          <cell r="F286">
            <v>0</v>
          </cell>
          <cell r="G286">
            <v>0</v>
          </cell>
          <cell r="H286">
            <v>1476.94</v>
          </cell>
          <cell r="I286">
            <v>-476.94</v>
          </cell>
          <cell r="J286">
            <v>1.48</v>
          </cell>
          <cell r="K286">
            <v>300.52</v>
          </cell>
        </row>
        <row r="287">
          <cell r="A287" t="str">
            <v>200.20.20.300-6630.26</v>
          </cell>
          <cell r="B287" t="str">
            <v>Recreational Programs - Youth Health &amp; Safety</v>
          </cell>
          <cell r="C287">
            <v>1500</v>
          </cell>
          <cell r="D287">
            <v>0</v>
          </cell>
          <cell r="E287">
            <v>1500</v>
          </cell>
          <cell r="F287">
            <v>0</v>
          </cell>
          <cell r="G287">
            <v>0</v>
          </cell>
          <cell r="H287">
            <v>933</v>
          </cell>
          <cell r="I287">
            <v>567</v>
          </cell>
          <cell r="J287">
            <v>0.62</v>
          </cell>
          <cell r="K287">
            <v>1015</v>
          </cell>
        </row>
        <row r="288">
          <cell r="A288" t="str">
            <v>200.20.20.300-6630.27</v>
          </cell>
          <cell r="B288" t="str">
            <v>Recreational Programs - Youth Youth Day Camp</v>
          </cell>
          <cell r="C288">
            <v>30000</v>
          </cell>
          <cell r="D288">
            <v>0</v>
          </cell>
          <cell r="E288">
            <v>30000</v>
          </cell>
          <cell r="F288">
            <v>669.18</v>
          </cell>
          <cell r="G288">
            <v>0</v>
          </cell>
          <cell r="H288">
            <v>10508.13</v>
          </cell>
          <cell r="I288">
            <v>19491.87</v>
          </cell>
          <cell r="J288">
            <v>0.35</v>
          </cell>
          <cell r="K288">
            <v>20046.060000000001</v>
          </cell>
        </row>
        <row r="289">
          <cell r="A289" t="str">
            <v>200.20.20.300-6630.28</v>
          </cell>
          <cell r="B289" t="str">
            <v>Recreational Programs - Youth Preschool Play Program</v>
          </cell>
          <cell r="C289">
            <v>4000</v>
          </cell>
          <cell r="D289">
            <v>0</v>
          </cell>
          <cell r="E289">
            <v>4000</v>
          </cell>
          <cell r="F289">
            <v>21.23</v>
          </cell>
          <cell r="G289">
            <v>0</v>
          </cell>
          <cell r="H289">
            <v>1227.05</v>
          </cell>
          <cell r="I289">
            <v>2772.95</v>
          </cell>
          <cell r="J289">
            <v>0.31</v>
          </cell>
          <cell r="K289">
            <v>1327.95</v>
          </cell>
        </row>
        <row r="290">
          <cell r="A290" t="str">
            <v>200.20.20.300-6630.29</v>
          </cell>
          <cell r="B290" t="str">
            <v>Recreational Programs - Youth After School Program</v>
          </cell>
          <cell r="C290">
            <v>50000</v>
          </cell>
          <cell r="D290">
            <v>0</v>
          </cell>
          <cell r="E290">
            <v>50000</v>
          </cell>
          <cell r="F290">
            <v>326.24</v>
          </cell>
          <cell r="G290">
            <v>0</v>
          </cell>
          <cell r="H290">
            <v>26300</v>
          </cell>
          <cell r="I290">
            <v>23700</v>
          </cell>
          <cell r="J290">
            <v>0.53</v>
          </cell>
          <cell r="K290">
            <v>49257.919999999998</v>
          </cell>
        </row>
        <row r="291">
          <cell r="A291" t="str">
            <v>200.20.20.300-6630.30</v>
          </cell>
          <cell r="B291" t="str">
            <v>Recreational Programs - Youth Youth Themed Parties</v>
          </cell>
          <cell r="C291">
            <v>200</v>
          </cell>
          <cell r="D291">
            <v>0</v>
          </cell>
          <cell r="E291">
            <v>200</v>
          </cell>
          <cell r="F291">
            <v>0</v>
          </cell>
          <cell r="G291">
            <v>0</v>
          </cell>
          <cell r="H291">
            <v>0</v>
          </cell>
          <cell r="I291">
            <v>200</v>
          </cell>
          <cell r="J291">
            <v>0</v>
          </cell>
          <cell r="K291">
            <v>0</v>
          </cell>
        </row>
        <row r="292">
          <cell r="A292" t="str">
            <v>200.20.20.300-6630.31</v>
          </cell>
          <cell r="B292" t="str">
            <v>Recreational Programs - Youth Exercise and Fitness</v>
          </cell>
          <cell r="C292">
            <v>5500</v>
          </cell>
          <cell r="D292">
            <v>0</v>
          </cell>
          <cell r="E292">
            <v>5500</v>
          </cell>
          <cell r="F292">
            <v>112</v>
          </cell>
          <cell r="G292">
            <v>0</v>
          </cell>
          <cell r="H292">
            <v>3549.2</v>
          </cell>
          <cell r="I292">
            <v>1950.8</v>
          </cell>
          <cell r="J292">
            <v>0.65</v>
          </cell>
          <cell r="K292">
            <v>4939.2</v>
          </cell>
        </row>
        <row r="293">
          <cell r="A293" t="str">
            <v>200.20.20.300-6630.32</v>
          </cell>
          <cell r="B293" t="str">
            <v>Recreational Programs - Youth Golf</v>
          </cell>
          <cell r="C293">
            <v>1000</v>
          </cell>
          <cell r="D293">
            <v>0</v>
          </cell>
          <cell r="E293">
            <v>1000</v>
          </cell>
          <cell r="F293">
            <v>0</v>
          </cell>
          <cell r="G293">
            <v>0</v>
          </cell>
          <cell r="H293">
            <v>0</v>
          </cell>
          <cell r="I293">
            <v>1000</v>
          </cell>
          <cell r="J293">
            <v>0</v>
          </cell>
          <cell r="K293">
            <v>0</v>
          </cell>
        </row>
        <row r="294">
          <cell r="A294" t="str">
            <v>200.20.20.300-6631.01</v>
          </cell>
          <cell r="B294" t="str">
            <v>Recreational Programs - Adult Men's Basketball</v>
          </cell>
          <cell r="C294">
            <v>500</v>
          </cell>
          <cell r="D294">
            <v>0</v>
          </cell>
          <cell r="E294">
            <v>500</v>
          </cell>
          <cell r="F294">
            <v>0</v>
          </cell>
          <cell r="G294">
            <v>0</v>
          </cell>
          <cell r="H294">
            <v>0</v>
          </cell>
          <cell r="I294">
            <v>500</v>
          </cell>
          <cell r="J294">
            <v>0</v>
          </cell>
          <cell r="K294">
            <v>162.31</v>
          </cell>
        </row>
        <row r="295">
          <cell r="A295" t="str">
            <v>200.20.20.300-6631.02</v>
          </cell>
          <cell r="B295" t="str">
            <v>Recreational Programs - Adult Coed Soccer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str">
            <v>+++</v>
          </cell>
          <cell r="K295">
            <v>0</v>
          </cell>
        </row>
        <row r="296">
          <cell r="A296" t="str">
            <v>200.20.20.300-6631.03</v>
          </cell>
          <cell r="B296" t="str">
            <v>Recreational Programs - Adult Softball Tournament</v>
          </cell>
          <cell r="C296">
            <v>3500</v>
          </cell>
          <cell r="D296">
            <v>0</v>
          </cell>
          <cell r="E296">
            <v>3500</v>
          </cell>
          <cell r="F296">
            <v>0</v>
          </cell>
          <cell r="G296">
            <v>0</v>
          </cell>
          <cell r="H296">
            <v>0</v>
          </cell>
          <cell r="I296">
            <v>3500</v>
          </cell>
          <cell r="J296">
            <v>0</v>
          </cell>
          <cell r="K296">
            <v>397.91</v>
          </cell>
        </row>
        <row r="297">
          <cell r="A297" t="str">
            <v>200.20.20.300-6631.04</v>
          </cell>
          <cell r="B297" t="str">
            <v>Recreational Programs - Adult Men's Softball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 t="str">
            <v>+++</v>
          </cell>
          <cell r="K297">
            <v>0</v>
          </cell>
        </row>
        <row r="298">
          <cell r="A298" t="str">
            <v>200.20.20.300-6631.05</v>
          </cell>
          <cell r="B298" t="str">
            <v>Recreational Programs - Adult Women's Softbal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 t="str">
            <v>+++</v>
          </cell>
          <cell r="K298">
            <v>0</v>
          </cell>
        </row>
        <row r="299">
          <cell r="A299" t="str">
            <v>200.20.20.300-6631.06</v>
          </cell>
          <cell r="B299" t="str">
            <v>Recreational Programs - Adult Coed Softball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 t="str">
            <v>+++</v>
          </cell>
          <cell r="K299">
            <v>0</v>
          </cell>
        </row>
        <row r="300">
          <cell r="A300" t="str">
            <v>200.20.20.300-6631.07</v>
          </cell>
          <cell r="B300" t="str">
            <v>Recreational Programs - Adult Pilot Expansion Program</v>
          </cell>
          <cell r="C300">
            <v>3000</v>
          </cell>
          <cell r="D300">
            <v>0</v>
          </cell>
          <cell r="E300">
            <v>3000</v>
          </cell>
          <cell r="F300">
            <v>0</v>
          </cell>
          <cell r="G300">
            <v>0</v>
          </cell>
          <cell r="H300">
            <v>10423</v>
          </cell>
          <cell r="I300">
            <v>-7423</v>
          </cell>
          <cell r="J300">
            <v>3.47</v>
          </cell>
          <cell r="K300">
            <v>3435.95</v>
          </cell>
        </row>
        <row r="301">
          <cell r="A301" t="str">
            <v>200.20.20.300-6631.08</v>
          </cell>
          <cell r="B301" t="str">
            <v>Recreational Programs - Adult Arts &amp; Crafts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 t="str">
            <v>+++</v>
          </cell>
          <cell r="K301">
            <v>0</v>
          </cell>
        </row>
        <row r="302">
          <cell r="A302" t="str">
            <v>200.20.20.300-6631.09</v>
          </cell>
          <cell r="B302" t="str">
            <v>Recreational Programs - Adult Golf</v>
          </cell>
          <cell r="C302">
            <v>1200</v>
          </cell>
          <cell r="D302">
            <v>0</v>
          </cell>
          <cell r="E302">
            <v>1200</v>
          </cell>
          <cell r="F302">
            <v>0</v>
          </cell>
          <cell r="G302">
            <v>0</v>
          </cell>
          <cell r="H302">
            <v>378</v>
          </cell>
          <cell r="I302">
            <v>822</v>
          </cell>
          <cell r="J302">
            <v>0.32</v>
          </cell>
          <cell r="K302">
            <v>714</v>
          </cell>
        </row>
        <row r="303">
          <cell r="A303" t="str">
            <v>200.20.20.300-6631.10</v>
          </cell>
          <cell r="B303" t="str">
            <v>Recreational Programs - Adult Dog Obedience</v>
          </cell>
          <cell r="C303">
            <v>5000</v>
          </cell>
          <cell r="D303">
            <v>0</v>
          </cell>
          <cell r="E303">
            <v>5000</v>
          </cell>
          <cell r="F303">
            <v>0</v>
          </cell>
          <cell r="G303">
            <v>0</v>
          </cell>
          <cell r="H303">
            <v>1764</v>
          </cell>
          <cell r="I303">
            <v>3236</v>
          </cell>
          <cell r="J303">
            <v>0.35</v>
          </cell>
          <cell r="K303">
            <v>4291</v>
          </cell>
        </row>
        <row r="304">
          <cell r="A304" t="str">
            <v>200.20.20.300-6631.11</v>
          </cell>
          <cell r="B304" t="str">
            <v>Recreational Programs - Adult Tennis</v>
          </cell>
          <cell r="C304">
            <v>200</v>
          </cell>
          <cell r="D304">
            <v>0</v>
          </cell>
          <cell r="E304">
            <v>200</v>
          </cell>
          <cell r="F304">
            <v>0</v>
          </cell>
          <cell r="G304">
            <v>0</v>
          </cell>
          <cell r="H304">
            <v>0</v>
          </cell>
          <cell r="I304">
            <v>200</v>
          </cell>
          <cell r="J304">
            <v>0</v>
          </cell>
          <cell r="K304">
            <v>0</v>
          </cell>
        </row>
        <row r="305">
          <cell r="A305" t="str">
            <v>200.20.20.300-6631.12</v>
          </cell>
          <cell r="B305" t="str">
            <v>Recreational Programs - Adult Exercise &amp; Fitness</v>
          </cell>
          <cell r="C305">
            <v>3500</v>
          </cell>
          <cell r="D305">
            <v>0</v>
          </cell>
          <cell r="E305">
            <v>3500</v>
          </cell>
          <cell r="F305">
            <v>134.4</v>
          </cell>
          <cell r="G305">
            <v>0</v>
          </cell>
          <cell r="H305">
            <v>1136.8</v>
          </cell>
          <cell r="I305">
            <v>2363.1999999999998</v>
          </cell>
          <cell r="J305">
            <v>0.32</v>
          </cell>
          <cell r="K305">
            <v>2385.6</v>
          </cell>
        </row>
        <row r="306">
          <cell r="A306" t="str">
            <v>200.20.20.300-6631.13</v>
          </cell>
          <cell r="B306" t="str">
            <v>Recreational Programs - Adult Western Dance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 t="str">
            <v>+++</v>
          </cell>
          <cell r="K306">
            <v>0</v>
          </cell>
        </row>
        <row r="307">
          <cell r="A307" t="str">
            <v>200.20.20.300-6631.14</v>
          </cell>
          <cell r="B307" t="str">
            <v>Recreational Programs - Adult Dance</v>
          </cell>
          <cell r="C307">
            <v>500</v>
          </cell>
          <cell r="D307">
            <v>0</v>
          </cell>
          <cell r="E307">
            <v>500</v>
          </cell>
          <cell r="F307">
            <v>0</v>
          </cell>
          <cell r="G307">
            <v>0</v>
          </cell>
          <cell r="H307">
            <v>154</v>
          </cell>
          <cell r="I307">
            <v>346</v>
          </cell>
          <cell r="J307">
            <v>0.31</v>
          </cell>
          <cell r="K307">
            <v>0</v>
          </cell>
        </row>
        <row r="308">
          <cell r="A308" t="str">
            <v>200.20.20.300-6631.15</v>
          </cell>
          <cell r="B308" t="str">
            <v>Recreational Programs - Adult Health &amp; Safety</v>
          </cell>
          <cell r="C308">
            <v>300</v>
          </cell>
          <cell r="D308">
            <v>0</v>
          </cell>
          <cell r="E308">
            <v>300</v>
          </cell>
          <cell r="F308">
            <v>30.1</v>
          </cell>
          <cell r="G308">
            <v>0</v>
          </cell>
          <cell r="H308">
            <v>90.3</v>
          </cell>
          <cell r="I308">
            <v>209.7</v>
          </cell>
          <cell r="J308">
            <v>0.3</v>
          </cell>
          <cell r="K308">
            <v>331.1</v>
          </cell>
        </row>
        <row r="309">
          <cell r="A309" t="str">
            <v>200.20.20.300-6632.01</v>
          </cell>
          <cell r="B309" t="str">
            <v>Recreational Programs - Aquatics Pool Admission</v>
          </cell>
          <cell r="C309">
            <v>3000</v>
          </cell>
          <cell r="D309">
            <v>0</v>
          </cell>
          <cell r="E309">
            <v>3000</v>
          </cell>
          <cell r="F309">
            <v>537.29999999999995</v>
          </cell>
          <cell r="G309">
            <v>0</v>
          </cell>
          <cell r="H309">
            <v>1449.56</v>
          </cell>
          <cell r="I309">
            <v>1550.44</v>
          </cell>
          <cell r="J309">
            <v>0.48</v>
          </cell>
          <cell r="K309">
            <v>1719.6</v>
          </cell>
        </row>
        <row r="310">
          <cell r="A310" t="str">
            <v>200.20.20.300-6632.02</v>
          </cell>
          <cell r="B310" t="str">
            <v>Recreational Programs - Aquatics Pool Rental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 t="str">
            <v>+++</v>
          </cell>
          <cell r="K310">
            <v>0</v>
          </cell>
        </row>
        <row r="311">
          <cell r="A311" t="str">
            <v>200.20.20.300-6632.03</v>
          </cell>
          <cell r="B311" t="str">
            <v>Recreational Programs - Aquatics Swim Lessons</v>
          </cell>
          <cell r="C311">
            <v>500</v>
          </cell>
          <cell r="D311">
            <v>0</v>
          </cell>
          <cell r="E311">
            <v>500</v>
          </cell>
          <cell r="F311">
            <v>28.06</v>
          </cell>
          <cell r="G311">
            <v>0</v>
          </cell>
          <cell r="H311">
            <v>252.94</v>
          </cell>
          <cell r="I311">
            <v>247.06</v>
          </cell>
          <cell r="J311">
            <v>0.51</v>
          </cell>
          <cell r="K311">
            <v>2196.6799999999998</v>
          </cell>
        </row>
        <row r="312">
          <cell r="A312" t="str">
            <v>200.20.20.300-6632.04</v>
          </cell>
          <cell r="B312" t="str">
            <v>Recreational Programs - Aquatics Swim Exercise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str">
            <v>+++</v>
          </cell>
          <cell r="K312">
            <v>0</v>
          </cell>
        </row>
        <row r="313">
          <cell r="A313" t="str">
            <v>200.20.20.300-6632.05</v>
          </cell>
          <cell r="B313" t="str">
            <v>Recreational Programs - Aquatics Swim Team</v>
          </cell>
          <cell r="C313">
            <v>17000</v>
          </cell>
          <cell r="D313">
            <v>0</v>
          </cell>
          <cell r="E313">
            <v>17000</v>
          </cell>
          <cell r="F313">
            <v>0</v>
          </cell>
          <cell r="G313">
            <v>0</v>
          </cell>
          <cell r="H313">
            <v>0</v>
          </cell>
          <cell r="I313">
            <v>17000</v>
          </cell>
          <cell r="J313">
            <v>0</v>
          </cell>
          <cell r="K313">
            <v>20280</v>
          </cell>
        </row>
        <row r="314">
          <cell r="A314" t="str">
            <v>200.20.20.300-6632.06</v>
          </cell>
          <cell r="B314" t="str">
            <v>Recreational Programs - Aquatics Scuba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 t="str">
            <v>+++</v>
          </cell>
          <cell r="K314">
            <v>0</v>
          </cell>
        </row>
        <row r="315">
          <cell r="A315" t="str">
            <v>200.20.20.300-6632.07</v>
          </cell>
          <cell r="B315" t="str">
            <v>Recreational Programs - Aquatics Health &amp; Safety</v>
          </cell>
          <cell r="C315">
            <v>3500</v>
          </cell>
          <cell r="D315">
            <v>0</v>
          </cell>
          <cell r="E315">
            <v>3500</v>
          </cell>
          <cell r="F315">
            <v>1601.63</v>
          </cell>
          <cell r="G315">
            <v>0</v>
          </cell>
          <cell r="H315">
            <v>2323.79</v>
          </cell>
          <cell r="I315">
            <v>1176.21</v>
          </cell>
          <cell r="J315">
            <v>0.66</v>
          </cell>
          <cell r="K315">
            <v>5515.78</v>
          </cell>
        </row>
        <row r="316">
          <cell r="A316" t="str">
            <v>200.20.20.300-6632.08</v>
          </cell>
          <cell r="B316" t="str">
            <v>Recreational Programs - Aquatics Pilot Expansion Program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 t="str">
            <v>+++</v>
          </cell>
          <cell r="K316">
            <v>0</v>
          </cell>
        </row>
        <row r="317">
          <cell r="A317" t="str">
            <v>200.20.30.360-6633.01</v>
          </cell>
          <cell r="B317" t="str">
            <v>Recreational Programs - General Community Events</v>
          </cell>
          <cell r="C317">
            <v>0</v>
          </cell>
          <cell r="D317">
            <v>0</v>
          </cell>
          <cell r="E317">
            <v>0</v>
          </cell>
          <cell r="F317">
            <v>11.56</v>
          </cell>
          <cell r="G317">
            <v>0</v>
          </cell>
          <cell r="H317">
            <v>884.52</v>
          </cell>
          <cell r="I317">
            <v>-884.52</v>
          </cell>
          <cell r="J317" t="str">
            <v>+++</v>
          </cell>
          <cell r="K317">
            <v>45876.58</v>
          </cell>
        </row>
        <row r="318">
          <cell r="A318" t="str">
            <v>200.20.20.300-6633.02</v>
          </cell>
          <cell r="B318" t="str">
            <v>Recreational Programs - General Open Gym</v>
          </cell>
          <cell r="C318">
            <v>300</v>
          </cell>
          <cell r="D318">
            <v>0</v>
          </cell>
          <cell r="E318">
            <v>300</v>
          </cell>
          <cell r="F318">
            <v>0</v>
          </cell>
          <cell r="G318">
            <v>0</v>
          </cell>
          <cell r="H318">
            <v>0</v>
          </cell>
          <cell r="I318">
            <v>300</v>
          </cell>
          <cell r="J318">
            <v>0</v>
          </cell>
          <cell r="K318">
            <v>198</v>
          </cell>
        </row>
        <row r="319">
          <cell r="A319" t="str">
            <v>200.20.20.300-6633.03</v>
          </cell>
          <cell r="B319" t="str">
            <v>Recreational Programs - General YAC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 t="str">
            <v>+++</v>
          </cell>
          <cell r="K319">
            <v>0</v>
          </cell>
        </row>
        <row r="320">
          <cell r="A320" t="str">
            <v>200.20.30.360-6633.04</v>
          </cell>
          <cell r="B320" t="str">
            <v>Recreational Programs - General 4th of July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 t="str">
            <v>+++</v>
          </cell>
          <cell r="K320">
            <v>0</v>
          </cell>
        </row>
        <row r="321">
          <cell r="A321" t="str">
            <v>200.20.20.300-6633.05</v>
          </cell>
          <cell r="B321" t="str">
            <v>Recreational Programs - General Trips and Tours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str">
            <v>+++</v>
          </cell>
          <cell r="K321">
            <v>0</v>
          </cell>
        </row>
        <row r="322">
          <cell r="A322" t="str">
            <v>200.20.20.300-6633.06</v>
          </cell>
          <cell r="B322" t="str">
            <v>Recreational Programs - General Concessions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 t="str">
            <v>+++</v>
          </cell>
          <cell r="K322">
            <v>0</v>
          </cell>
        </row>
        <row r="323">
          <cell r="A323" t="str">
            <v>200.20.20.300-6633.07</v>
          </cell>
          <cell r="B323" t="str">
            <v>Recreational Programs - General Admissions Adult Sports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84.41</v>
          </cell>
          <cell r="I323">
            <v>-84.41</v>
          </cell>
          <cell r="J323" t="str">
            <v>+++</v>
          </cell>
          <cell r="K323">
            <v>0</v>
          </cell>
        </row>
        <row r="324">
          <cell r="A324" t="str">
            <v>200.20.20.300-6633.08</v>
          </cell>
          <cell r="B324" t="str">
            <v>Recreational Programs - General Misc Program Supplies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str">
            <v>+++</v>
          </cell>
          <cell r="K324">
            <v>0</v>
          </cell>
        </row>
        <row r="325">
          <cell r="A325" t="str">
            <v>200.20.20.300-6633.09</v>
          </cell>
          <cell r="B325" t="str">
            <v>Recreational Programs - General Pilot Expansion Program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 t="str">
            <v>+++</v>
          </cell>
          <cell r="K325">
            <v>0</v>
          </cell>
        </row>
        <row r="326">
          <cell r="A326" t="str">
            <v>200.20.20.300-6633.10</v>
          </cell>
          <cell r="B326" t="str">
            <v>Recreational Programs - General Facility Rental - Ballfield</v>
          </cell>
          <cell r="C326">
            <v>3000</v>
          </cell>
          <cell r="D326">
            <v>0</v>
          </cell>
          <cell r="E326">
            <v>3000</v>
          </cell>
          <cell r="F326">
            <v>0</v>
          </cell>
          <cell r="G326">
            <v>0</v>
          </cell>
          <cell r="H326">
            <v>1319.97</v>
          </cell>
          <cell r="I326">
            <v>1680.03</v>
          </cell>
          <cell r="J326">
            <v>0.44</v>
          </cell>
          <cell r="K326">
            <v>2656.88</v>
          </cell>
        </row>
        <row r="327">
          <cell r="A327" t="str">
            <v>200.20.20.300-6633.11</v>
          </cell>
          <cell r="B327" t="str">
            <v>Recreational Programs - General Partnerships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str">
            <v>+++</v>
          </cell>
          <cell r="K327">
            <v>0</v>
          </cell>
        </row>
        <row r="328">
          <cell r="A328" t="str">
            <v>200.20.20.300-6633.12</v>
          </cell>
          <cell r="B328" t="str">
            <v>Recreational Programs - General Community Gym</v>
          </cell>
          <cell r="C328">
            <v>15000</v>
          </cell>
          <cell r="D328">
            <v>0</v>
          </cell>
          <cell r="E328">
            <v>15000</v>
          </cell>
          <cell r="F328">
            <v>0</v>
          </cell>
          <cell r="G328">
            <v>0</v>
          </cell>
          <cell r="H328">
            <v>0</v>
          </cell>
          <cell r="I328">
            <v>15000</v>
          </cell>
          <cell r="J328">
            <v>0</v>
          </cell>
          <cell r="K328">
            <v>0</v>
          </cell>
        </row>
        <row r="329">
          <cell r="A329" t="str">
            <v>200.20.20.001-7000.03</v>
          </cell>
          <cell r="B329" t="str">
            <v>Capital Outlay Equipment New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 t="str">
            <v>+++</v>
          </cell>
          <cell r="K329">
            <v>0</v>
          </cell>
        </row>
        <row r="330">
          <cell r="A330" t="str">
            <v>200.00.00.900-7000.12</v>
          </cell>
          <cell r="B330" t="str">
            <v>Capital Outlay Furniture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str">
            <v>+++</v>
          </cell>
          <cell r="K330">
            <v>0</v>
          </cell>
        </row>
        <row r="331">
          <cell r="A331" t="str">
            <v>200.00.00.900-7000.99</v>
          </cell>
          <cell r="B331" t="str">
            <v>Capital Outlay General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 t="str">
            <v>+++</v>
          </cell>
          <cell r="K331">
            <v>0</v>
          </cell>
        </row>
        <row r="332">
          <cell r="A332" t="str">
            <v>200.20.20.300-7000.99</v>
          </cell>
          <cell r="B332" t="str">
            <v>Capital Outlay General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 t="str">
            <v>+++</v>
          </cell>
          <cell r="K332">
            <v>0</v>
          </cell>
        </row>
        <row r="333">
          <cell r="A333" t="str">
            <v>200.00.00.900-9887.01</v>
          </cell>
          <cell r="B333" t="str">
            <v>Bad Debt Expense Service Fees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str">
            <v>+++</v>
          </cell>
          <cell r="K333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200.20.20.300-4580.02</v>
          </cell>
          <cell r="B2">
            <v>6100</v>
          </cell>
          <cell r="C2">
            <v>0</v>
          </cell>
          <cell r="D2">
            <v>6100</v>
          </cell>
          <cell r="E2">
            <v>50</v>
          </cell>
          <cell r="F2">
            <v>0</v>
          </cell>
          <cell r="G2">
            <v>6700</v>
          </cell>
          <cell r="H2">
            <v>-600</v>
          </cell>
          <cell r="I2">
            <v>1.1000000000000001</v>
          </cell>
          <cell r="J2">
            <v>5767</v>
          </cell>
          <cell r="K2" t="str">
            <v>4580.02 - Charges for Services-Recreation/Youth Coed Flag Football</v>
          </cell>
        </row>
        <row r="3">
          <cell r="A3" t="str">
            <v>200.20.20.300-4580.03</v>
          </cell>
          <cell r="B3">
            <v>42000</v>
          </cell>
          <cell r="C3">
            <v>0</v>
          </cell>
          <cell r="D3">
            <v>42000</v>
          </cell>
          <cell r="E3">
            <v>985</v>
          </cell>
          <cell r="F3">
            <v>0</v>
          </cell>
          <cell r="G3">
            <v>54024.65</v>
          </cell>
          <cell r="H3">
            <v>-12024.65</v>
          </cell>
          <cell r="I3">
            <v>1.29</v>
          </cell>
          <cell r="J3">
            <v>47306.94</v>
          </cell>
          <cell r="K3" t="str">
            <v>4580.03 - Charges for Services-Recreation/Youth Coed Basketball</v>
          </cell>
        </row>
        <row r="4">
          <cell r="A4" t="str">
            <v>200.20.20.300-4580.04</v>
          </cell>
          <cell r="B4">
            <v>12000</v>
          </cell>
          <cell r="C4">
            <v>0</v>
          </cell>
          <cell r="D4">
            <v>12000</v>
          </cell>
          <cell r="E4">
            <v>2543</v>
          </cell>
          <cell r="F4">
            <v>0</v>
          </cell>
          <cell r="G4">
            <v>8641</v>
          </cell>
          <cell r="H4">
            <v>3359</v>
          </cell>
          <cell r="I4">
            <v>0.72</v>
          </cell>
          <cell r="J4">
            <v>9660</v>
          </cell>
          <cell r="K4" t="str">
            <v>4580.04 - Charges for Services-Recreation/Youth Coed Baseball/Softball</v>
          </cell>
        </row>
        <row r="5">
          <cell r="A5" t="str">
            <v>200.20.20.300-4580.05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 t="str">
            <v>+++</v>
          </cell>
          <cell r="J5">
            <v>0</v>
          </cell>
          <cell r="K5" t="str">
            <v>4580.05 - Charges for Services-Recreation/Youth Girls Softball</v>
          </cell>
        </row>
        <row r="6">
          <cell r="A6" t="str">
            <v>200.20.20.300-4580.06</v>
          </cell>
          <cell r="B6">
            <v>5000</v>
          </cell>
          <cell r="C6">
            <v>0</v>
          </cell>
          <cell r="D6">
            <v>5000</v>
          </cell>
          <cell r="E6">
            <v>2399</v>
          </cell>
          <cell r="F6">
            <v>0</v>
          </cell>
          <cell r="G6">
            <v>7834</v>
          </cell>
          <cell r="H6">
            <v>-2834</v>
          </cell>
          <cell r="I6">
            <v>1.57</v>
          </cell>
          <cell r="J6">
            <v>8691</v>
          </cell>
          <cell r="K6" t="str">
            <v>4580.06 - Charges for Services-Recreation/Youth Coed Basketball Camp</v>
          </cell>
        </row>
        <row r="7">
          <cell r="A7" t="str">
            <v>200.20.20.300-4580.07</v>
          </cell>
          <cell r="B7">
            <v>8000</v>
          </cell>
          <cell r="C7">
            <v>0</v>
          </cell>
          <cell r="D7">
            <v>8000</v>
          </cell>
          <cell r="E7">
            <v>500</v>
          </cell>
          <cell r="F7">
            <v>0</v>
          </cell>
          <cell r="G7">
            <v>10869</v>
          </cell>
          <cell r="H7">
            <v>-2869</v>
          </cell>
          <cell r="I7">
            <v>1.36</v>
          </cell>
          <cell r="J7">
            <v>8039</v>
          </cell>
          <cell r="K7" t="str">
            <v>4580.07 - Charges for Services-Recreation/Youth Coed Soccer &amp; Kickball</v>
          </cell>
        </row>
        <row r="8">
          <cell r="A8" t="str">
            <v>200.20.20.300-4580.08</v>
          </cell>
          <cell r="B8">
            <v>600</v>
          </cell>
          <cell r="C8">
            <v>0</v>
          </cell>
          <cell r="D8">
            <v>600</v>
          </cell>
          <cell r="E8">
            <v>200</v>
          </cell>
          <cell r="F8">
            <v>0</v>
          </cell>
          <cell r="G8">
            <v>296</v>
          </cell>
          <cell r="H8">
            <v>304</v>
          </cell>
          <cell r="I8">
            <v>0.49</v>
          </cell>
          <cell r="J8">
            <v>570</v>
          </cell>
          <cell r="K8" t="str">
            <v>4580.08 - Charges for Services-Recreation/Youth Coed Volleyball Camp</v>
          </cell>
        </row>
        <row r="9">
          <cell r="A9" t="str">
            <v>200.20.20.300-4580.09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>+++</v>
          </cell>
          <cell r="J9">
            <v>0</v>
          </cell>
          <cell r="K9" t="str">
            <v>4580.09 - Charges for Services-Recreation/Youth Tournaments</v>
          </cell>
        </row>
        <row r="10">
          <cell r="A10" t="str">
            <v>200.20.20.300-4580.10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>+++</v>
          </cell>
          <cell r="J10">
            <v>0</v>
          </cell>
          <cell r="K10" t="str">
            <v>4580.10 - Charges for Services-Recreation/Youth Acorn League</v>
          </cell>
        </row>
        <row r="11">
          <cell r="A11" t="str">
            <v>200.20.20.300-4580.11</v>
          </cell>
          <cell r="B11">
            <v>8000</v>
          </cell>
          <cell r="C11">
            <v>0</v>
          </cell>
          <cell r="D11">
            <v>8000</v>
          </cell>
          <cell r="E11">
            <v>1180</v>
          </cell>
          <cell r="F11">
            <v>0</v>
          </cell>
          <cell r="G11">
            <v>4695</v>
          </cell>
          <cell r="H11">
            <v>3305</v>
          </cell>
          <cell r="I11">
            <v>0.59</v>
          </cell>
          <cell r="J11">
            <v>3575.5</v>
          </cell>
          <cell r="K11" t="str">
            <v>4580.11 - Charges for Services-Recreation/Youth Pilot Expansion Programs</v>
          </cell>
        </row>
        <row r="12">
          <cell r="A12" t="str">
            <v>200.20.20.300-4580.12</v>
          </cell>
          <cell r="B12">
            <v>3200</v>
          </cell>
          <cell r="C12">
            <v>0</v>
          </cell>
          <cell r="D12">
            <v>3200</v>
          </cell>
          <cell r="E12">
            <v>2424</v>
          </cell>
          <cell r="F12">
            <v>0</v>
          </cell>
          <cell r="G12">
            <v>6126</v>
          </cell>
          <cell r="H12">
            <v>-2926</v>
          </cell>
          <cell r="I12">
            <v>1.91</v>
          </cell>
          <cell r="J12">
            <v>6583</v>
          </cell>
          <cell r="K12" t="str">
            <v>4580.12 - Charges for Services-Recreation/Youth Arts &amp; Crafts</v>
          </cell>
        </row>
        <row r="13">
          <cell r="A13" t="str">
            <v>200.20.20.300-4580.13</v>
          </cell>
          <cell r="B13">
            <v>14000</v>
          </cell>
          <cell r="C13">
            <v>0</v>
          </cell>
          <cell r="D13">
            <v>14000</v>
          </cell>
          <cell r="E13">
            <v>1235</v>
          </cell>
          <cell r="F13">
            <v>0</v>
          </cell>
          <cell r="G13">
            <v>13914</v>
          </cell>
          <cell r="H13">
            <v>86</v>
          </cell>
          <cell r="I13">
            <v>0.99</v>
          </cell>
          <cell r="J13">
            <v>12178</v>
          </cell>
          <cell r="K13" t="str">
            <v>4580.13 - Charges for Services-Recreation/Youth Gymnastics</v>
          </cell>
        </row>
        <row r="14">
          <cell r="A14" t="str">
            <v>200.20.20.300-4580.14</v>
          </cell>
          <cell r="B14">
            <v>6500</v>
          </cell>
          <cell r="C14">
            <v>0</v>
          </cell>
          <cell r="D14">
            <v>6500</v>
          </cell>
          <cell r="E14">
            <v>1290</v>
          </cell>
          <cell r="F14">
            <v>0</v>
          </cell>
          <cell r="G14">
            <v>6611</v>
          </cell>
          <cell r="H14">
            <v>-111</v>
          </cell>
          <cell r="I14">
            <v>1.02</v>
          </cell>
          <cell r="J14">
            <v>7789.6</v>
          </cell>
          <cell r="K14" t="str">
            <v>4580.14 - Charges for Services-Recreation/Youth Martial Arts</v>
          </cell>
        </row>
        <row r="15">
          <cell r="A15" t="str">
            <v>200.20.20.300-4580.15</v>
          </cell>
          <cell r="B15">
            <v>1000</v>
          </cell>
          <cell r="C15">
            <v>0</v>
          </cell>
          <cell r="D15">
            <v>1000</v>
          </cell>
          <cell r="E15">
            <v>270</v>
          </cell>
          <cell r="F15">
            <v>0</v>
          </cell>
          <cell r="G15">
            <v>1868</v>
          </cell>
          <cell r="H15">
            <v>-868</v>
          </cell>
          <cell r="I15">
            <v>1.87</v>
          </cell>
          <cell r="J15">
            <v>60</v>
          </cell>
          <cell r="K15" t="str">
            <v>4580.15 - Charges for Services-Recreation/Youth Cheerleading</v>
          </cell>
        </row>
        <row r="16">
          <cell r="A16" t="str">
            <v>200.20.20.300-4580.16</v>
          </cell>
          <cell r="B16">
            <v>10000</v>
          </cell>
          <cell r="C16">
            <v>0</v>
          </cell>
          <cell r="D16">
            <v>10000</v>
          </cell>
          <cell r="E16">
            <v>2810</v>
          </cell>
          <cell r="F16">
            <v>0</v>
          </cell>
          <cell r="G16">
            <v>10133.700000000001</v>
          </cell>
          <cell r="H16">
            <v>-133.69999999999999</v>
          </cell>
          <cell r="I16">
            <v>1.01</v>
          </cell>
          <cell r="J16">
            <v>9510.17</v>
          </cell>
          <cell r="K16" t="str">
            <v>4580.16 - Charges for Services-Recreation/Youth Tennis</v>
          </cell>
        </row>
        <row r="17">
          <cell r="A17" t="str">
            <v>200.20.20.300-4580.17</v>
          </cell>
          <cell r="B17">
            <v>8000</v>
          </cell>
          <cell r="C17">
            <v>0</v>
          </cell>
          <cell r="D17">
            <v>8000</v>
          </cell>
          <cell r="E17">
            <v>645</v>
          </cell>
          <cell r="F17">
            <v>0</v>
          </cell>
          <cell r="G17">
            <v>6778</v>
          </cell>
          <cell r="H17">
            <v>1222</v>
          </cell>
          <cell r="I17">
            <v>0.85</v>
          </cell>
          <cell r="J17">
            <v>5560</v>
          </cell>
          <cell r="K17" t="str">
            <v>4580.17 - Charges for Services-Recreation/Youth Dance</v>
          </cell>
        </row>
        <row r="18">
          <cell r="A18" t="str">
            <v>200.20.20.300-4580.18</v>
          </cell>
          <cell r="B18">
            <v>2000</v>
          </cell>
          <cell r="C18">
            <v>0</v>
          </cell>
          <cell r="D18">
            <v>2000</v>
          </cell>
          <cell r="E18">
            <v>35</v>
          </cell>
          <cell r="F18">
            <v>0</v>
          </cell>
          <cell r="G18">
            <v>1747</v>
          </cell>
          <cell r="H18">
            <v>253</v>
          </cell>
          <cell r="I18">
            <v>0.87</v>
          </cell>
          <cell r="J18">
            <v>2576</v>
          </cell>
          <cell r="K18" t="str">
            <v>4580.18 - Charges for Services-Recreation/Youth Baton</v>
          </cell>
        </row>
        <row r="19">
          <cell r="A19" t="str">
            <v>200.20.20.300-4580.19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>+++</v>
          </cell>
          <cell r="J19">
            <v>0</v>
          </cell>
          <cell r="K19" t="str">
            <v>4580.19 - Charges for Services-Recreation/Youth Academic Programs</v>
          </cell>
        </row>
        <row r="20">
          <cell r="A20" t="str">
            <v>200.20.20.300-4580.20</v>
          </cell>
          <cell r="B20">
            <v>2200</v>
          </cell>
          <cell r="C20">
            <v>0</v>
          </cell>
          <cell r="D20">
            <v>2200</v>
          </cell>
          <cell r="E20">
            <v>0</v>
          </cell>
          <cell r="F20">
            <v>0</v>
          </cell>
          <cell r="G20">
            <v>410</v>
          </cell>
          <cell r="H20">
            <v>1790</v>
          </cell>
          <cell r="I20">
            <v>0.19</v>
          </cell>
          <cell r="J20">
            <v>3000</v>
          </cell>
          <cell r="K20" t="str">
            <v>4580.20 - Charges for Services-Recreation/Youth Performing Arts</v>
          </cell>
        </row>
        <row r="21">
          <cell r="A21" t="str">
            <v>200.20.20.300-4580.21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>+++</v>
          </cell>
          <cell r="J21">
            <v>0</v>
          </cell>
          <cell r="K21" t="str">
            <v>4580.21 - Charges for Services-Recreation/Youth Judo</v>
          </cell>
        </row>
        <row r="22">
          <cell r="A22" t="str">
            <v>200.20.20.300-4580.22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+++</v>
          </cell>
          <cell r="J22">
            <v>0</v>
          </cell>
          <cell r="K22" t="str">
            <v>4580.22 - Charges for Services-Recreation/Youth Karate</v>
          </cell>
        </row>
        <row r="23">
          <cell r="A23" t="str">
            <v>200.20.20.300-4580.23</v>
          </cell>
          <cell r="B23">
            <v>3000</v>
          </cell>
          <cell r="C23">
            <v>0</v>
          </cell>
          <cell r="D23">
            <v>3000</v>
          </cell>
          <cell r="E23">
            <v>420</v>
          </cell>
          <cell r="F23">
            <v>0</v>
          </cell>
          <cell r="G23">
            <v>2815</v>
          </cell>
          <cell r="H23">
            <v>185</v>
          </cell>
          <cell r="I23">
            <v>0.94</v>
          </cell>
          <cell r="J23">
            <v>3768</v>
          </cell>
          <cell r="K23" t="str">
            <v>4580.23 - Charges for Services-Recreation/Youth Cooking</v>
          </cell>
        </row>
        <row r="24">
          <cell r="A24" t="str">
            <v>200.20.20.300-4580.24</v>
          </cell>
          <cell r="B24">
            <v>2000</v>
          </cell>
          <cell r="C24">
            <v>0</v>
          </cell>
          <cell r="D24">
            <v>2000</v>
          </cell>
          <cell r="E24">
            <v>90</v>
          </cell>
          <cell r="F24">
            <v>0</v>
          </cell>
          <cell r="G24">
            <v>1842</v>
          </cell>
          <cell r="H24">
            <v>158</v>
          </cell>
          <cell r="I24">
            <v>0.92</v>
          </cell>
          <cell r="J24">
            <v>1889</v>
          </cell>
          <cell r="K24" t="str">
            <v>4580.24 - Charges for Services-Recreation/Youth Music</v>
          </cell>
        </row>
        <row r="25">
          <cell r="A25" t="str">
            <v>200.20.20.300-4580.25</v>
          </cell>
          <cell r="B25">
            <v>2000</v>
          </cell>
          <cell r="C25">
            <v>0</v>
          </cell>
          <cell r="D25">
            <v>2000</v>
          </cell>
          <cell r="E25">
            <v>3343</v>
          </cell>
          <cell r="F25">
            <v>0</v>
          </cell>
          <cell r="G25">
            <v>8896.59</v>
          </cell>
          <cell r="H25">
            <v>-6896.59</v>
          </cell>
          <cell r="I25">
            <v>4.45</v>
          </cell>
          <cell r="J25">
            <v>3906.41</v>
          </cell>
          <cell r="K25" t="str">
            <v>4580.25 - Charges for Services-Recreation/Youth Recreation Leadership</v>
          </cell>
        </row>
        <row r="26">
          <cell r="A26" t="str">
            <v>200.20.20.300-4580.26</v>
          </cell>
          <cell r="B26">
            <v>2000</v>
          </cell>
          <cell r="C26">
            <v>0</v>
          </cell>
          <cell r="D26">
            <v>2000</v>
          </cell>
          <cell r="E26">
            <v>815</v>
          </cell>
          <cell r="F26">
            <v>0</v>
          </cell>
          <cell r="G26">
            <v>1876</v>
          </cell>
          <cell r="H26">
            <v>124</v>
          </cell>
          <cell r="I26">
            <v>0.94</v>
          </cell>
          <cell r="J26">
            <v>1181</v>
          </cell>
          <cell r="K26" t="str">
            <v>4580.26 - Charges for Services-Recreation/Youth Health &amp; Safety</v>
          </cell>
        </row>
        <row r="27">
          <cell r="A27" t="str">
            <v>200.20.20.300-4580.27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>+++</v>
          </cell>
          <cell r="J27">
            <v>0</v>
          </cell>
          <cell r="K27" t="str">
            <v>4580.27 - Charges for Services-Recreation/Youth Pilot Expansion Programs</v>
          </cell>
        </row>
        <row r="28">
          <cell r="A28" t="str">
            <v>200.20.20.300-4580.28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>+++</v>
          </cell>
          <cell r="J28">
            <v>0</v>
          </cell>
          <cell r="K28" t="str">
            <v>4580.28 - Charges for Services-Recreation/Youth Sports Program</v>
          </cell>
        </row>
        <row r="29">
          <cell r="A29" t="str">
            <v>200.20.20.300-4580.29</v>
          </cell>
          <cell r="B29">
            <v>3000</v>
          </cell>
          <cell r="C29">
            <v>0</v>
          </cell>
          <cell r="D29">
            <v>3000</v>
          </cell>
          <cell r="E29">
            <v>0</v>
          </cell>
          <cell r="F29">
            <v>0</v>
          </cell>
          <cell r="G29">
            <v>720</v>
          </cell>
          <cell r="H29">
            <v>2280</v>
          </cell>
          <cell r="I29">
            <v>0.24</v>
          </cell>
          <cell r="J29">
            <v>2840</v>
          </cell>
          <cell r="K29" t="str">
            <v>4580.29 - Charges for Services-Recreation/Youth Golf</v>
          </cell>
        </row>
        <row r="30">
          <cell r="A30" t="str">
            <v>200.20.20.300-4580.30</v>
          </cell>
          <cell r="B30">
            <v>7000</v>
          </cell>
          <cell r="C30">
            <v>0</v>
          </cell>
          <cell r="D30">
            <v>7000</v>
          </cell>
          <cell r="E30">
            <v>771</v>
          </cell>
          <cell r="F30">
            <v>0</v>
          </cell>
          <cell r="G30">
            <v>5299</v>
          </cell>
          <cell r="H30">
            <v>1701</v>
          </cell>
          <cell r="I30">
            <v>0.76</v>
          </cell>
          <cell r="J30">
            <v>8500</v>
          </cell>
          <cell r="K30" t="str">
            <v>4580.30 - Charges for Services-Recreation/Youth Exercise &amp; Fitness</v>
          </cell>
        </row>
        <row r="31">
          <cell r="A31" t="str">
            <v>200.20.20.300-4581.01</v>
          </cell>
          <cell r="B31">
            <v>16000</v>
          </cell>
          <cell r="C31">
            <v>0</v>
          </cell>
          <cell r="D31">
            <v>16000</v>
          </cell>
          <cell r="E31">
            <v>0</v>
          </cell>
          <cell r="F31">
            <v>0</v>
          </cell>
          <cell r="G31">
            <v>14211</v>
          </cell>
          <cell r="H31">
            <v>1789</v>
          </cell>
          <cell r="I31">
            <v>0.89</v>
          </cell>
          <cell r="J31">
            <v>15685</v>
          </cell>
          <cell r="K31" t="str">
            <v>4581.01 - Charges for Services-Recreation/Adult Men's Basketball</v>
          </cell>
        </row>
        <row r="32">
          <cell r="A32" t="str">
            <v>200.20.20.300-4581.02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 t="str">
            <v>+++</v>
          </cell>
          <cell r="J32">
            <v>0</v>
          </cell>
          <cell r="K32" t="str">
            <v>4581.02 - Charges for Services-Recreation/Adult Coed Soccer</v>
          </cell>
        </row>
        <row r="33">
          <cell r="A33" t="str">
            <v>200.20.20.300-4581.03</v>
          </cell>
          <cell r="B33">
            <v>7000</v>
          </cell>
          <cell r="C33">
            <v>0</v>
          </cell>
          <cell r="D33">
            <v>7000</v>
          </cell>
          <cell r="E33">
            <v>0</v>
          </cell>
          <cell r="F33">
            <v>0</v>
          </cell>
          <cell r="G33">
            <v>0</v>
          </cell>
          <cell r="H33">
            <v>7000</v>
          </cell>
          <cell r="I33">
            <v>0</v>
          </cell>
          <cell r="J33">
            <v>6600</v>
          </cell>
          <cell r="K33" t="str">
            <v>4581.03 - Charges for Services-Recreation/Adult Softball Tournament</v>
          </cell>
        </row>
        <row r="34">
          <cell r="A34" t="str">
            <v>200.20.20.300-4581.04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>+++</v>
          </cell>
          <cell r="J34">
            <v>0</v>
          </cell>
          <cell r="K34" t="str">
            <v>4581.04 - Charges for Services-Recreation/Adult Men's Softball</v>
          </cell>
        </row>
        <row r="35">
          <cell r="A35" t="str">
            <v>200.20.20.300-4581.05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+++</v>
          </cell>
          <cell r="J35">
            <v>0</v>
          </cell>
          <cell r="K35" t="str">
            <v>4581.05 - Charges for Services-Recreation/Adult Women's Softball</v>
          </cell>
        </row>
        <row r="36">
          <cell r="A36" t="str">
            <v>200.20.20.300-4581.06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 t="str">
            <v>+++</v>
          </cell>
          <cell r="J36">
            <v>0</v>
          </cell>
          <cell r="K36" t="str">
            <v>4581.06 - Charges for Services-Recreation/Adult Coed Softball</v>
          </cell>
        </row>
        <row r="37">
          <cell r="A37" t="str">
            <v>200.20.20.300-4581.07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 t="str">
            <v>+++</v>
          </cell>
          <cell r="J37">
            <v>0</v>
          </cell>
          <cell r="K37" t="str">
            <v>4581.07 - Charges for Services-Recreation/Adult Pilot Expansion Programs</v>
          </cell>
        </row>
        <row r="38">
          <cell r="A38" t="str">
            <v>200.20.20.300-4581.08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 t="str">
            <v>+++</v>
          </cell>
          <cell r="J38">
            <v>0</v>
          </cell>
          <cell r="K38" t="str">
            <v>4581.08 - Charges for Services-Recreation/Adult Arts &amp; Crafts</v>
          </cell>
        </row>
        <row r="39">
          <cell r="A39" t="str">
            <v>200.20.20.300-4581.09</v>
          </cell>
          <cell r="B39">
            <v>1500</v>
          </cell>
          <cell r="C39">
            <v>0</v>
          </cell>
          <cell r="D39">
            <v>1500</v>
          </cell>
          <cell r="E39">
            <v>240</v>
          </cell>
          <cell r="F39">
            <v>0</v>
          </cell>
          <cell r="G39">
            <v>2040</v>
          </cell>
          <cell r="H39">
            <v>-540</v>
          </cell>
          <cell r="I39">
            <v>1.36</v>
          </cell>
          <cell r="J39">
            <v>1080</v>
          </cell>
          <cell r="K39" t="str">
            <v>4581.09 - Charges for Services-Recreation/Adult Golf</v>
          </cell>
        </row>
        <row r="40">
          <cell r="A40" t="str">
            <v>200.20.20.300-4581.10</v>
          </cell>
          <cell r="B40">
            <v>4000</v>
          </cell>
          <cell r="C40">
            <v>0</v>
          </cell>
          <cell r="D40">
            <v>4000</v>
          </cell>
          <cell r="E40">
            <v>520</v>
          </cell>
          <cell r="F40">
            <v>0</v>
          </cell>
          <cell r="G40">
            <v>10130</v>
          </cell>
          <cell r="H40">
            <v>-6130</v>
          </cell>
          <cell r="I40">
            <v>2.5299999999999998</v>
          </cell>
          <cell r="J40">
            <v>7415</v>
          </cell>
          <cell r="K40" t="str">
            <v>4581.10 - Charges for Services-Recreation/Adult Dog Obedience</v>
          </cell>
        </row>
        <row r="41">
          <cell r="A41" t="str">
            <v>200.20.20.300-4581.11</v>
          </cell>
          <cell r="B41">
            <v>500</v>
          </cell>
          <cell r="C41">
            <v>0</v>
          </cell>
          <cell r="D41">
            <v>500</v>
          </cell>
          <cell r="E41">
            <v>0</v>
          </cell>
          <cell r="F41">
            <v>0</v>
          </cell>
          <cell r="G41">
            <v>200</v>
          </cell>
          <cell r="H41">
            <v>300</v>
          </cell>
          <cell r="I41">
            <v>0.4</v>
          </cell>
          <cell r="J41">
            <v>0</v>
          </cell>
          <cell r="K41" t="str">
            <v>4581.11 - Charges for Services-Recreation/Adult Tennis</v>
          </cell>
        </row>
        <row r="42">
          <cell r="A42" t="str">
            <v>200.20.20.300-4581.12</v>
          </cell>
          <cell r="B42">
            <v>5500</v>
          </cell>
          <cell r="C42">
            <v>0</v>
          </cell>
          <cell r="D42">
            <v>5500</v>
          </cell>
          <cell r="E42">
            <v>160</v>
          </cell>
          <cell r="F42">
            <v>0</v>
          </cell>
          <cell r="G42">
            <v>4118</v>
          </cell>
          <cell r="H42">
            <v>1382</v>
          </cell>
          <cell r="I42">
            <v>0.75</v>
          </cell>
          <cell r="J42">
            <v>5254</v>
          </cell>
          <cell r="K42" t="str">
            <v>4581.12 - Charges for Services-Recreation/Adult Exercise &amp; Fitness</v>
          </cell>
        </row>
        <row r="43">
          <cell r="A43" t="str">
            <v>200.20.20.300-4581.13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 t="str">
            <v>+++</v>
          </cell>
          <cell r="J43">
            <v>0</v>
          </cell>
          <cell r="K43" t="str">
            <v>4581.13 - Charges for Services-Recreation/Adult Western Dance</v>
          </cell>
        </row>
        <row r="44">
          <cell r="A44" t="str">
            <v>200.20.20.300-4581.14</v>
          </cell>
          <cell r="B44">
            <v>1200</v>
          </cell>
          <cell r="C44">
            <v>0</v>
          </cell>
          <cell r="D44">
            <v>1200</v>
          </cell>
          <cell r="E44">
            <v>0</v>
          </cell>
          <cell r="F44">
            <v>0</v>
          </cell>
          <cell r="G44">
            <v>795</v>
          </cell>
          <cell r="H44">
            <v>405</v>
          </cell>
          <cell r="I44">
            <v>0.66</v>
          </cell>
          <cell r="J44">
            <v>954</v>
          </cell>
          <cell r="K44" t="str">
            <v>4581.14 - Charges for Services-Recreation/Adult Dance</v>
          </cell>
        </row>
        <row r="45">
          <cell r="A45" t="str">
            <v>200.20.20.300-4581.15</v>
          </cell>
          <cell r="B45">
            <v>750</v>
          </cell>
          <cell r="C45">
            <v>0</v>
          </cell>
          <cell r="D45">
            <v>750</v>
          </cell>
          <cell r="E45">
            <v>70</v>
          </cell>
          <cell r="F45">
            <v>0</v>
          </cell>
          <cell r="G45">
            <v>1907</v>
          </cell>
          <cell r="H45">
            <v>-1157</v>
          </cell>
          <cell r="I45">
            <v>2.54</v>
          </cell>
          <cell r="J45">
            <v>1094</v>
          </cell>
          <cell r="K45" t="str">
            <v>4581.15 - Charges for Services-Recreation/Adult Health &amp; Safety</v>
          </cell>
        </row>
        <row r="46">
          <cell r="A46" t="str">
            <v>200.20.20.300-4581.16</v>
          </cell>
          <cell r="B46">
            <v>3500</v>
          </cell>
          <cell r="C46">
            <v>0</v>
          </cell>
          <cell r="D46">
            <v>3500</v>
          </cell>
          <cell r="E46">
            <v>178</v>
          </cell>
          <cell r="F46">
            <v>0</v>
          </cell>
          <cell r="G46">
            <v>3298</v>
          </cell>
          <cell r="H46">
            <v>202</v>
          </cell>
          <cell r="I46">
            <v>0.94</v>
          </cell>
          <cell r="J46">
            <v>3379</v>
          </cell>
          <cell r="K46" t="str">
            <v>4581.16 - Charges for Services-Recreation/Adult Pilot Expansion Programs</v>
          </cell>
        </row>
        <row r="47">
          <cell r="A47" t="str">
            <v>200.20.20.300-4582.01</v>
          </cell>
          <cell r="B47">
            <v>13500</v>
          </cell>
          <cell r="C47">
            <v>0</v>
          </cell>
          <cell r="D47">
            <v>13500</v>
          </cell>
          <cell r="E47">
            <v>6637.21</v>
          </cell>
          <cell r="F47">
            <v>0</v>
          </cell>
          <cell r="G47">
            <v>15463.81</v>
          </cell>
          <cell r="H47">
            <v>-1963.81</v>
          </cell>
          <cell r="I47">
            <v>1.1499999999999999</v>
          </cell>
          <cell r="J47">
            <v>16306.51</v>
          </cell>
          <cell r="K47" t="str">
            <v>4582.01 - Charges for Services-Recreation/Aquatics Pool Admission</v>
          </cell>
        </row>
        <row r="48">
          <cell r="A48" t="str">
            <v>200.20.20.300-4582.02</v>
          </cell>
          <cell r="B48">
            <v>2500</v>
          </cell>
          <cell r="C48">
            <v>0</v>
          </cell>
          <cell r="D48">
            <v>2500</v>
          </cell>
          <cell r="E48">
            <v>1440</v>
          </cell>
          <cell r="F48">
            <v>0</v>
          </cell>
          <cell r="G48">
            <v>1680</v>
          </cell>
          <cell r="H48">
            <v>820</v>
          </cell>
          <cell r="I48">
            <v>0.67</v>
          </cell>
          <cell r="J48">
            <v>1606</v>
          </cell>
          <cell r="K48" t="str">
            <v>4582.02 - Charges for Services-Recreation/Aquatics Swim Passes</v>
          </cell>
        </row>
        <row r="49">
          <cell r="A49" t="str">
            <v>200.20.20.300-4582.03</v>
          </cell>
          <cell r="B49">
            <v>300</v>
          </cell>
          <cell r="C49">
            <v>0</v>
          </cell>
          <cell r="D49">
            <v>300</v>
          </cell>
          <cell r="E49">
            <v>0</v>
          </cell>
          <cell r="F49">
            <v>0</v>
          </cell>
          <cell r="G49">
            <v>120</v>
          </cell>
          <cell r="H49">
            <v>180</v>
          </cell>
          <cell r="I49">
            <v>0.4</v>
          </cell>
          <cell r="J49">
            <v>2613.8000000000002</v>
          </cell>
          <cell r="K49" t="str">
            <v>4582.03 - Charges for Services-Recreation/Aquatics Pool Rental</v>
          </cell>
        </row>
        <row r="50">
          <cell r="A50" t="str">
            <v>200.20.20.300-4582.04</v>
          </cell>
          <cell r="B50">
            <v>90000</v>
          </cell>
          <cell r="C50">
            <v>0</v>
          </cell>
          <cell r="D50">
            <v>90000</v>
          </cell>
          <cell r="E50">
            <v>47726.9</v>
          </cell>
          <cell r="F50">
            <v>0</v>
          </cell>
          <cell r="G50">
            <v>108072.15</v>
          </cell>
          <cell r="H50">
            <v>-18072.150000000001</v>
          </cell>
          <cell r="I50">
            <v>1.2</v>
          </cell>
          <cell r="J50">
            <v>105632</v>
          </cell>
          <cell r="K50" t="str">
            <v>4582.04 - Charges for Services-Recreation/Aquatics Swim Lessons</v>
          </cell>
        </row>
        <row r="51">
          <cell r="A51" t="str">
            <v>200.20.20.300-4582.05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 t="str">
            <v>+++</v>
          </cell>
          <cell r="J51">
            <v>0</v>
          </cell>
          <cell r="K51" t="str">
            <v>4582.05 - Charges for Services-Recreation/Aquatics Swim Exercise</v>
          </cell>
        </row>
        <row r="52">
          <cell r="A52" t="str">
            <v>200.20.20.300-4582.06</v>
          </cell>
          <cell r="B52">
            <v>18700</v>
          </cell>
          <cell r="C52">
            <v>0</v>
          </cell>
          <cell r="D52">
            <v>18700</v>
          </cell>
          <cell r="E52">
            <v>280</v>
          </cell>
          <cell r="F52">
            <v>0</v>
          </cell>
          <cell r="G52">
            <v>18340</v>
          </cell>
          <cell r="H52">
            <v>360</v>
          </cell>
          <cell r="I52">
            <v>0.98</v>
          </cell>
          <cell r="J52">
            <v>17666</v>
          </cell>
          <cell r="K52" t="str">
            <v>4582.06 - Charges for Services-Recreation/Aquatics Swim Team</v>
          </cell>
        </row>
        <row r="53">
          <cell r="A53" t="str">
            <v>200.20.20.300-4582.07</v>
          </cell>
          <cell r="B53">
            <v>250</v>
          </cell>
          <cell r="C53">
            <v>0</v>
          </cell>
          <cell r="D53">
            <v>250</v>
          </cell>
          <cell r="E53">
            <v>50</v>
          </cell>
          <cell r="F53">
            <v>0</v>
          </cell>
          <cell r="G53">
            <v>170</v>
          </cell>
          <cell r="H53">
            <v>80</v>
          </cell>
          <cell r="I53">
            <v>0.68</v>
          </cell>
          <cell r="J53">
            <v>310</v>
          </cell>
          <cell r="K53" t="str">
            <v>4582.07 - Charges for Services-Recreation/Aquatics Scuba</v>
          </cell>
        </row>
        <row r="54">
          <cell r="A54" t="str">
            <v>200.20.20.300-4582.08</v>
          </cell>
          <cell r="B54">
            <v>4500</v>
          </cell>
          <cell r="C54">
            <v>0</v>
          </cell>
          <cell r="D54">
            <v>4500</v>
          </cell>
          <cell r="E54">
            <v>264.2</v>
          </cell>
          <cell r="F54">
            <v>0</v>
          </cell>
          <cell r="G54">
            <v>3482.2</v>
          </cell>
          <cell r="H54">
            <v>1017.8</v>
          </cell>
          <cell r="I54">
            <v>0.77</v>
          </cell>
          <cell r="J54">
            <v>5357.29</v>
          </cell>
          <cell r="K54" t="str">
            <v>4582.08 - Charges for Services-Recreation/Aquatics Health &amp; Safety</v>
          </cell>
        </row>
        <row r="55">
          <cell r="A55" t="str">
            <v>200.20.20.300-4582.09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>+++</v>
          </cell>
          <cell r="J55">
            <v>0</v>
          </cell>
          <cell r="K55" t="str">
            <v>4582.09 - Charges for Services-Recreation/Aquatics Pilot Expansion Programs</v>
          </cell>
        </row>
        <row r="56">
          <cell r="A56" t="str">
            <v>200.20.20.300-4582.10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+++</v>
          </cell>
          <cell r="J56">
            <v>0</v>
          </cell>
          <cell r="K56" t="str">
            <v>4582.10 - Charges for Services-Recreation/Aquatics Advanced Lifesaving</v>
          </cell>
        </row>
        <row r="57">
          <cell r="A57" t="str">
            <v>200.20.30.360-4583.01</v>
          </cell>
          <cell r="B57">
            <v>500</v>
          </cell>
          <cell r="C57">
            <v>0</v>
          </cell>
          <cell r="D57">
            <v>500</v>
          </cell>
          <cell r="E57">
            <v>1135</v>
          </cell>
          <cell r="F57">
            <v>0</v>
          </cell>
          <cell r="G57">
            <v>1245</v>
          </cell>
          <cell r="H57">
            <v>-745</v>
          </cell>
          <cell r="I57">
            <v>2.4900000000000002</v>
          </cell>
          <cell r="J57">
            <v>125</v>
          </cell>
          <cell r="K57" t="str">
            <v>4583.01 - Charges for Services-Recreation/Misc Programs Community Events</v>
          </cell>
        </row>
        <row r="58">
          <cell r="A58" t="str">
            <v>200.20.20.300-4583.02</v>
          </cell>
          <cell r="B58">
            <v>85000</v>
          </cell>
          <cell r="C58">
            <v>0</v>
          </cell>
          <cell r="D58">
            <v>85000</v>
          </cell>
          <cell r="E58">
            <v>52324.5</v>
          </cell>
          <cell r="F58">
            <v>0</v>
          </cell>
          <cell r="G58">
            <v>108858.5</v>
          </cell>
          <cell r="H58">
            <v>-23858.5</v>
          </cell>
          <cell r="I58">
            <v>1.28</v>
          </cell>
          <cell r="J58">
            <v>114276</v>
          </cell>
          <cell r="K58" t="str">
            <v>4583.02 - Charges for Services-Recreation/Misc Programs Youth Day Camp</v>
          </cell>
        </row>
        <row r="59">
          <cell r="A59" t="str">
            <v>200.20.20.300-4583.03</v>
          </cell>
          <cell r="B59">
            <v>38000</v>
          </cell>
          <cell r="C59">
            <v>0</v>
          </cell>
          <cell r="D59">
            <v>38000</v>
          </cell>
          <cell r="E59">
            <v>1415</v>
          </cell>
          <cell r="F59">
            <v>0</v>
          </cell>
          <cell r="G59">
            <v>34975</v>
          </cell>
          <cell r="H59">
            <v>3025</v>
          </cell>
          <cell r="I59">
            <v>0.92</v>
          </cell>
          <cell r="J59">
            <v>31780</v>
          </cell>
          <cell r="K59" t="str">
            <v>4583.03 - Charges for Services-Recreation/Misc Programs Preschool Play Program</v>
          </cell>
        </row>
        <row r="60">
          <cell r="A60" t="str">
            <v>200.20.20.300-4583.04</v>
          </cell>
          <cell r="B60">
            <v>625000</v>
          </cell>
          <cell r="C60">
            <v>0</v>
          </cell>
          <cell r="D60">
            <v>625000</v>
          </cell>
          <cell r="E60">
            <v>320</v>
          </cell>
          <cell r="F60">
            <v>0</v>
          </cell>
          <cell r="G60">
            <v>566444.29</v>
          </cell>
          <cell r="H60">
            <v>58555.71</v>
          </cell>
          <cell r="I60">
            <v>0.91</v>
          </cell>
          <cell r="J60">
            <v>586662.31999999995</v>
          </cell>
          <cell r="K60" t="str">
            <v>4583.04 - Charges for Services-Recreation/Misc Programs After School Program</v>
          </cell>
        </row>
        <row r="61">
          <cell r="A61" t="str">
            <v>200.20.20.300-4583.05</v>
          </cell>
          <cell r="B61">
            <v>1500</v>
          </cell>
          <cell r="C61">
            <v>0</v>
          </cell>
          <cell r="D61">
            <v>1500</v>
          </cell>
          <cell r="E61">
            <v>0</v>
          </cell>
          <cell r="F61">
            <v>0</v>
          </cell>
          <cell r="G61">
            <v>0</v>
          </cell>
          <cell r="H61">
            <v>1500</v>
          </cell>
          <cell r="I61">
            <v>0</v>
          </cell>
          <cell r="J61">
            <v>700</v>
          </cell>
          <cell r="K61" t="str">
            <v>4583.05 - Charges for Services-Recreation/Misc Programs Youth Themed Parties</v>
          </cell>
        </row>
        <row r="62">
          <cell r="A62" t="str">
            <v>200.20.20.300-4583.06</v>
          </cell>
          <cell r="B62">
            <v>5000</v>
          </cell>
          <cell r="C62">
            <v>0</v>
          </cell>
          <cell r="D62">
            <v>5000</v>
          </cell>
          <cell r="E62">
            <v>0</v>
          </cell>
          <cell r="F62">
            <v>0</v>
          </cell>
          <cell r="G62">
            <v>3515.18</v>
          </cell>
          <cell r="H62">
            <v>1484.82</v>
          </cell>
          <cell r="I62">
            <v>0.7</v>
          </cell>
          <cell r="J62">
            <v>1329</v>
          </cell>
          <cell r="K62" t="str">
            <v>4583.06 - Charges for Services-Recreation/Misc Programs Open Gym</v>
          </cell>
        </row>
        <row r="63">
          <cell r="A63" t="str">
            <v>200.20.20.300-4583.07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>+++</v>
          </cell>
          <cell r="J63">
            <v>0</v>
          </cell>
          <cell r="K63" t="str">
            <v xml:space="preserve">4583.07 - Charges for Services-Recreation/Misc Programs Yac Contribution </v>
          </cell>
        </row>
        <row r="64">
          <cell r="A64" t="str">
            <v>200.20.30.360-4583.08</v>
          </cell>
          <cell r="B64">
            <v>11000</v>
          </cell>
          <cell r="C64">
            <v>0</v>
          </cell>
          <cell r="D64">
            <v>11000</v>
          </cell>
          <cell r="E64">
            <v>19751.150000000001</v>
          </cell>
          <cell r="F64">
            <v>0</v>
          </cell>
          <cell r="G64">
            <v>21829.15</v>
          </cell>
          <cell r="H64">
            <v>-10829.15</v>
          </cell>
          <cell r="I64">
            <v>1.98</v>
          </cell>
          <cell r="J64">
            <v>1664.8</v>
          </cell>
          <cell r="K64" t="str">
            <v>4583.08 - Charges for Services-Recreation/Misc Programs 4th of July Contributions</v>
          </cell>
        </row>
        <row r="65">
          <cell r="A65" t="str">
            <v>200.20.20.300-4583.10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 t="str">
            <v>+++</v>
          </cell>
          <cell r="J65">
            <v>0</v>
          </cell>
          <cell r="K65" t="str">
            <v>4583.10 - Charges for Services-Recreation/Misc Programs Leadership</v>
          </cell>
        </row>
        <row r="66">
          <cell r="A66" t="str">
            <v>200.20.20.300-4584.01</v>
          </cell>
          <cell r="B66">
            <v>3000</v>
          </cell>
          <cell r="C66">
            <v>0</v>
          </cell>
          <cell r="D66">
            <v>3000</v>
          </cell>
          <cell r="E66">
            <v>0</v>
          </cell>
          <cell r="F66">
            <v>0</v>
          </cell>
          <cell r="G66">
            <v>1661.16</v>
          </cell>
          <cell r="H66">
            <v>1338.84</v>
          </cell>
          <cell r="I66">
            <v>0.55000000000000004</v>
          </cell>
          <cell r="J66">
            <v>3374.13</v>
          </cell>
          <cell r="K66" t="str">
            <v>4584.01 - Charges for Services-Recreation/General Revenue Concessions</v>
          </cell>
        </row>
        <row r="67">
          <cell r="A67" t="str">
            <v>200.20.20.300-4584.02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>+++</v>
          </cell>
          <cell r="J67">
            <v>0</v>
          </cell>
          <cell r="K67" t="str">
            <v>4584.02 - Charges for Services-Recreation/General Revenue Admissions-Adult Sports</v>
          </cell>
        </row>
        <row r="68">
          <cell r="A68" t="str">
            <v>200.20.20.300-4584.03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>+++</v>
          </cell>
          <cell r="J68">
            <v>0</v>
          </cell>
          <cell r="K68" t="str">
            <v>4584.03 - Charges for Services-Recreation/General Revenue Misc Supplies Fees</v>
          </cell>
        </row>
        <row r="69">
          <cell r="A69" t="str">
            <v>200.20.20.300-4584.04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>+++</v>
          </cell>
          <cell r="J69">
            <v>0</v>
          </cell>
          <cell r="K69" t="str">
            <v>4584.04 - Charges for Services-Recreation/General Revenue Equipment Rental</v>
          </cell>
        </row>
        <row r="70">
          <cell r="A70" t="str">
            <v>200.20.20.300-4584.05</v>
          </cell>
          <cell r="B70">
            <v>10000</v>
          </cell>
          <cell r="C70">
            <v>0</v>
          </cell>
          <cell r="D70">
            <v>10000</v>
          </cell>
          <cell r="E70">
            <v>2378.5</v>
          </cell>
          <cell r="F70">
            <v>0</v>
          </cell>
          <cell r="G70">
            <v>10951.8</v>
          </cell>
          <cell r="H70">
            <v>-951.8</v>
          </cell>
          <cell r="I70">
            <v>1.1000000000000001</v>
          </cell>
          <cell r="J70">
            <v>11469.85</v>
          </cell>
          <cell r="K70" t="str">
            <v>4584.05 - Charges for Services-Recreation/General Revenue Miscellaneous Revenue</v>
          </cell>
        </row>
        <row r="71">
          <cell r="A71" t="str">
            <v>200.20.20.300-4584.06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>+++</v>
          </cell>
          <cell r="J71">
            <v>0</v>
          </cell>
          <cell r="K71" t="str">
            <v>4584.06 - Charges for Services-Recreation/General Revenue Agency Revenue</v>
          </cell>
        </row>
        <row r="72">
          <cell r="A72" t="str">
            <v>200.20.20.300-4584.07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>+++</v>
          </cell>
          <cell r="J72">
            <v>0</v>
          </cell>
          <cell r="K72" t="str">
            <v>4584.07 - Charges for Services-Recreation/General Revenue Recreation Insurance</v>
          </cell>
        </row>
        <row r="73">
          <cell r="A73" t="str">
            <v>200.20.20.300-4584.08</v>
          </cell>
          <cell r="B73">
            <v>90000</v>
          </cell>
          <cell r="C73">
            <v>0</v>
          </cell>
          <cell r="D73">
            <v>90000</v>
          </cell>
          <cell r="E73">
            <v>3322.5</v>
          </cell>
          <cell r="F73">
            <v>0</v>
          </cell>
          <cell r="G73">
            <v>71018.3</v>
          </cell>
          <cell r="H73">
            <v>18981.7</v>
          </cell>
          <cell r="I73">
            <v>0.79</v>
          </cell>
          <cell r="J73">
            <v>104835.66</v>
          </cell>
          <cell r="K73" t="str">
            <v>4584.08 - Charges for Services-Recreation/General Revenue Facility Rental-Ballfield</v>
          </cell>
        </row>
        <row r="74">
          <cell r="A74" t="str">
            <v>200.20.30.360-4584.09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1626</v>
          </cell>
          <cell r="H74">
            <v>-1626</v>
          </cell>
          <cell r="I74" t="str">
            <v>+++</v>
          </cell>
          <cell r="J74">
            <v>780.03</v>
          </cell>
          <cell r="K74" t="str">
            <v>4584.09 - Charges for Services-Recreation/General Revenue Facility Rental-Community Center</v>
          </cell>
        </row>
        <row r="75">
          <cell r="A75" t="str">
            <v>200.20.20.300-4584.10</v>
          </cell>
          <cell r="B75">
            <v>14000</v>
          </cell>
          <cell r="C75">
            <v>0</v>
          </cell>
          <cell r="D75">
            <v>14000</v>
          </cell>
          <cell r="E75">
            <v>2052</v>
          </cell>
          <cell r="F75">
            <v>0</v>
          </cell>
          <cell r="G75">
            <v>8475</v>
          </cell>
          <cell r="H75">
            <v>5525</v>
          </cell>
          <cell r="I75">
            <v>0.61</v>
          </cell>
          <cell r="J75">
            <v>9769</v>
          </cell>
          <cell r="K75" t="str">
            <v>4584.10 - Charges for Services-Recreation/General Revenue Scholarship Donations</v>
          </cell>
        </row>
        <row r="76">
          <cell r="A76" t="str">
            <v>200.20.20.300-4584.11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>+++</v>
          </cell>
          <cell r="J76">
            <v>0</v>
          </cell>
          <cell r="K76" t="str">
            <v>4584.11 - Charges for Services-Recreation/General Revenue Partnerships</v>
          </cell>
        </row>
        <row r="77">
          <cell r="A77" t="str">
            <v>200.20.20.300-4584.12</v>
          </cell>
          <cell r="B77">
            <v>-14000</v>
          </cell>
          <cell r="C77">
            <v>2000</v>
          </cell>
          <cell r="D77">
            <v>-12000</v>
          </cell>
          <cell r="E77">
            <v>-4284.8999999999996</v>
          </cell>
          <cell r="F77">
            <v>0</v>
          </cell>
          <cell r="G77">
            <v>-2607.3000000000002</v>
          </cell>
          <cell r="H77">
            <v>-9392.7000000000007</v>
          </cell>
          <cell r="I77">
            <v>0.22</v>
          </cell>
          <cell r="J77">
            <v>-6993.3</v>
          </cell>
          <cell r="K77" t="str">
            <v>4584.12 - Charges for Services-Recreation/General Revenue MPRD Donations</v>
          </cell>
        </row>
        <row r="78">
          <cell r="A78" t="str">
            <v>200.20.20.300-4584.13</v>
          </cell>
          <cell r="B78">
            <v>10000</v>
          </cell>
          <cell r="C78">
            <v>0</v>
          </cell>
          <cell r="D78">
            <v>10000</v>
          </cell>
          <cell r="E78">
            <v>700</v>
          </cell>
          <cell r="F78">
            <v>0</v>
          </cell>
          <cell r="G78">
            <v>13625</v>
          </cell>
          <cell r="H78">
            <v>-3625</v>
          </cell>
          <cell r="I78">
            <v>1.36</v>
          </cell>
          <cell r="J78">
            <v>12250</v>
          </cell>
          <cell r="K78" t="str">
            <v>4584.13 - Charges for Services-Recreation/General Revenue Advertising</v>
          </cell>
        </row>
        <row r="79">
          <cell r="A79" t="str">
            <v>200.20.20.300-4700.01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>+++</v>
          </cell>
          <cell r="J79">
            <v>0</v>
          </cell>
          <cell r="K79" t="str">
            <v>4700.01 - Investment Earnings Interest on Investments</v>
          </cell>
        </row>
        <row r="80">
          <cell r="A80" t="str">
            <v>200.20.20.300-4700.21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>+++</v>
          </cell>
          <cell r="J80">
            <v>0</v>
          </cell>
          <cell r="K80" t="str">
            <v>4700.21 - Investment Earnings Unallocated Investment Expense</v>
          </cell>
        </row>
        <row r="81">
          <cell r="A81" t="str">
            <v>200.20.20.300-4850.07</v>
          </cell>
          <cell r="B81">
            <v>15000</v>
          </cell>
          <cell r="C81">
            <v>0</v>
          </cell>
          <cell r="D81">
            <v>15000</v>
          </cell>
          <cell r="E81">
            <v>3780.01</v>
          </cell>
          <cell r="F81">
            <v>0</v>
          </cell>
          <cell r="G81">
            <v>4004.59</v>
          </cell>
          <cell r="H81">
            <v>10995.41</v>
          </cell>
          <cell r="I81">
            <v>0.27</v>
          </cell>
          <cell r="J81">
            <v>15586.87</v>
          </cell>
          <cell r="K81" t="str">
            <v>4850.07 - Other Revenue Misc Reimbursement</v>
          </cell>
        </row>
        <row r="82">
          <cell r="A82" t="str">
            <v>200.00.00.900-4900.01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>+++</v>
          </cell>
          <cell r="J82">
            <v>0</v>
          </cell>
          <cell r="K82" t="str">
            <v>4900.01 - Other Financing Sources Op Transfer In-General Fund</v>
          </cell>
        </row>
        <row r="83">
          <cell r="A83" t="str">
            <v>200.20.20.300-4900.01</v>
          </cell>
          <cell r="B83">
            <v>250000</v>
          </cell>
          <cell r="C83">
            <v>0</v>
          </cell>
          <cell r="D83">
            <v>250000</v>
          </cell>
          <cell r="E83">
            <v>250000</v>
          </cell>
          <cell r="F83">
            <v>0</v>
          </cell>
          <cell r="G83">
            <v>250000</v>
          </cell>
          <cell r="H83">
            <v>0</v>
          </cell>
          <cell r="I83">
            <v>1</v>
          </cell>
          <cell r="J83">
            <v>200000</v>
          </cell>
          <cell r="K83" t="str">
            <v>4900.01 - Other Financing Sources Op Transfer In-General Fund</v>
          </cell>
        </row>
        <row r="84">
          <cell r="A84" t="str">
            <v>200.20.20.300-4900.25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>+++</v>
          </cell>
          <cell r="J84">
            <v>0</v>
          </cell>
          <cell r="K84" t="str">
            <v>4900.25 - Other Financing Sources Op Transfer In-Dev Mitigation</v>
          </cell>
        </row>
        <row r="85">
          <cell r="A85" t="str">
            <v>200.20.20.300-4900.88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 t="str">
            <v>+++</v>
          </cell>
          <cell r="J85">
            <v>0</v>
          </cell>
          <cell r="K85" t="str">
            <v>4900.88 - Other Financing Sources Op Transfer In-Payroll Tax Ben</v>
          </cell>
        </row>
        <row r="86">
          <cell r="A86" t="str">
            <v>200.03.00.000-5000.01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 t="str">
            <v>+++</v>
          </cell>
          <cell r="J86">
            <v>0</v>
          </cell>
          <cell r="K86" t="str">
            <v>5000.01 - Salaries Regular</v>
          </cell>
        </row>
        <row r="87">
          <cell r="A87" t="str">
            <v>200.20.20.001-5000.01</v>
          </cell>
          <cell r="B87">
            <v>247430</v>
          </cell>
          <cell r="C87">
            <v>0</v>
          </cell>
          <cell r="D87">
            <v>247430</v>
          </cell>
          <cell r="E87">
            <v>20232.91</v>
          </cell>
          <cell r="F87">
            <v>0</v>
          </cell>
          <cell r="G87">
            <v>246596.78</v>
          </cell>
          <cell r="H87">
            <v>833.22</v>
          </cell>
          <cell r="I87">
            <v>1</v>
          </cell>
          <cell r="J87">
            <v>230323.09</v>
          </cell>
          <cell r="K87" t="str">
            <v>5000.01 - Salaries Regular</v>
          </cell>
        </row>
        <row r="88">
          <cell r="A88" t="str">
            <v>200.20.20.300-5000.01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162.44999999999999</v>
          </cell>
          <cell r="H88">
            <v>-162.44999999999999</v>
          </cell>
          <cell r="I88" t="str">
            <v>+++</v>
          </cell>
          <cell r="J88">
            <v>353.64</v>
          </cell>
          <cell r="K88" t="str">
            <v>5000.01 - Salaries Regular</v>
          </cell>
        </row>
        <row r="89">
          <cell r="A89" t="str">
            <v>200.40.55.966-5000.01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 t="str">
            <v>+++</v>
          </cell>
          <cell r="J89">
            <v>0</v>
          </cell>
          <cell r="K89" t="str">
            <v>5000.01 - Salaries Regular</v>
          </cell>
        </row>
        <row r="90">
          <cell r="A90" t="str">
            <v>200.03.00.000-5000.02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>+++</v>
          </cell>
          <cell r="J90">
            <v>0</v>
          </cell>
          <cell r="K90" t="str">
            <v>5000.02 - Salaries Part Time</v>
          </cell>
        </row>
        <row r="91">
          <cell r="A91" t="str">
            <v>200.20.20.001-5000.02</v>
          </cell>
          <cell r="B91">
            <v>18000</v>
          </cell>
          <cell r="C91">
            <v>0</v>
          </cell>
          <cell r="D91">
            <v>18000</v>
          </cell>
          <cell r="E91">
            <v>0</v>
          </cell>
          <cell r="F91">
            <v>0</v>
          </cell>
          <cell r="G91">
            <v>0</v>
          </cell>
          <cell r="H91">
            <v>18000</v>
          </cell>
          <cell r="I91">
            <v>0</v>
          </cell>
          <cell r="J91">
            <v>183.26</v>
          </cell>
          <cell r="K91" t="str">
            <v>5000.02 - Salaries Part Time</v>
          </cell>
        </row>
        <row r="92">
          <cell r="A92" t="str">
            <v>200.20.20.300-5000.02</v>
          </cell>
          <cell r="B92">
            <v>785000</v>
          </cell>
          <cell r="C92">
            <v>0</v>
          </cell>
          <cell r="D92">
            <v>785000</v>
          </cell>
          <cell r="E92">
            <v>145576.88</v>
          </cell>
          <cell r="F92">
            <v>0</v>
          </cell>
          <cell r="G92">
            <v>826497.24</v>
          </cell>
          <cell r="H92">
            <v>-41497.24</v>
          </cell>
          <cell r="I92">
            <v>1.05</v>
          </cell>
          <cell r="J92">
            <v>743694.85</v>
          </cell>
          <cell r="K92" t="str">
            <v>5000.02 - Salaries Part Time</v>
          </cell>
        </row>
        <row r="93">
          <cell r="A93" t="str">
            <v>200.40.55.966-5000.02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 t="str">
            <v>+++</v>
          </cell>
          <cell r="J93">
            <v>0</v>
          </cell>
          <cell r="K93" t="str">
            <v>5000.02 - Salaries Part Time</v>
          </cell>
        </row>
        <row r="94">
          <cell r="A94" t="str">
            <v>200.03.00.000-5000.03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>+++</v>
          </cell>
          <cell r="J94">
            <v>0</v>
          </cell>
          <cell r="K94" t="str">
            <v>5000.03 - Salaries Overtime</v>
          </cell>
        </row>
        <row r="95">
          <cell r="A95" t="str">
            <v>200.20.20.001-5000.03</v>
          </cell>
          <cell r="B95">
            <v>500</v>
          </cell>
          <cell r="C95">
            <v>0</v>
          </cell>
          <cell r="D95">
            <v>500</v>
          </cell>
          <cell r="E95">
            <v>774.26</v>
          </cell>
          <cell r="F95">
            <v>0</v>
          </cell>
          <cell r="G95">
            <v>776.38</v>
          </cell>
          <cell r="H95">
            <v>-276.38</v>
          </cell>
          <cell r="I95">
            <v>1.55</v>
          </cell>
          <cell r="J95">
            <v>381.73</v>
          </cell>
          <cell r="K95" t="str">
            <v>5000.03 - Salaries Overtime</v>
          </cell>
        </row>
        <row r="96">
          <cell r="A96" t="str">
            <v>200.20.20.300-5000.03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 t="str">
            <v>+++</v>
          </cell>
          <cell r="J96">
            <v>0</v>
          </cell>
          <cell r="K96" t="str">
            <v>5000.03 - Salaries Overtime</v>
          </cell>
        </row>
        <row r="97">
          <cell r="A97" t="str">
            <v>200.40.55.966-5000.03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 t="str">
            <v>+++</v>
          </cell>
          <cell r="J97">
            <v>0</v>
          </cell>
          <cell r="K97" t="str">
            <v>5000.03 - Salaries Overtime</v>
          </cell>
        </row>
        <row r="98">
          <cell r="A98" t="str">
            <v>200.03.00.000-5000.04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>+++</v>
          </cell>
          <cell r="J98">
            <v>0</v>
          </cell>
          <cell r="K98" t="str">
            <v>5000.04 - Salaries Holiday Pay</v>
          </cell>
        </row>
        <row r="99">
          <cell r="A99" t="str">
            <v>200.20.20.300-5000.04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>+++</v>
          </cell>
          <cell r="J99">
            <v>0</v>
          </cell>
          <cell r="K99" t="str">
            <v>5000.04 - Salaries Holiday Pay</v>
          </cell>
        </row>
        <row r="100">
          <cell r="A100" t="str">
            <v>200.40.55.966-5000.04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 t="str">
            <v>+++</v>
          </cell>
          <cell r="J100">
            <v>0</v>
          </cell>
          <cell r="K100" t="str">
            <v>5000.04 - Salaries Holiday Pay</v>
          </cell>
        </row>
        <row r="101">
          <cell r="A101" t="str">
            <v>200.03.00.000-5000.05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 t="str">
            <v>+++</v>
          </cell>
          <cell r="J101">
            <v>0</v>
          </cell>
          <cell r="K101" t="str">
            <v>5000.05 - Salaries Duty Pay</v>
          </cell>
        </row>
        <row r="102">
          <cell r="A102" t="str">
            <v>200.20.20.300-5000.05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 t="str">
            <v>+++</v>
          </cell>
          <cell r="J102">
            <v>0</v>
          </cell>
          <cell r="K102" t="str">
            <v>5000.05 - Salaries Duty Pay</v>
          </cell>
        </row>
        <row r="103">
          <cell r="A103" t="str">
            <v>200.40.55.966-5000.05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 t="str">
            <v>+++</v>
          </cell>
          <cell r="J103">
            <v>0</v>
          </cell>
          <cell r="K103" t="str">
            <v>5000.05 - Salaries Duty Pay</v>
          </cell>
        </row>
        <row r="104">
          <cell r="A104" t="str">
            <v>200.03.00.000-5000.06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 t="str">
            <v>+++</v>
          </cell>
          <cell r="J104">
            <v>0</v>
          </cell>
          <cell r="K104" t="str">
            <v>5000.06 - Salaries Out of Class</v>
          </cell>
        </row>
        <row r="105">
          <cell r="A105" t="str">
            <v>200.20.20.001-5000.06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>+++</v>
          </cell>
          <cell r="J105">
            <v>0</v>
          </cell>
          <cell r="K105" t="str">
            <v>5000.06 - Salaries Out of Class</v>
          </cell>
        </row>
        <row r="106">
          <cell r="A106" t="str">
            <v>200.20.20.300-5000.06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>+++</v>
          </cell>
          <cell r="J106">
            <v>0</v>
          </cell>
          <cell r="K106" t="str">
            <v>5000.06 - Salaries Out of Class</v>
          </cell>
        </row>
        <row r="107">
          <cell r="A107" t="str">
            <v>200.40.55.966-5000.06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 t="str">
            <v>+++</v>
          </cell>
          <cell r="J107">
            <v>0</v>
          </cell>
          <cell r="K107" t="str">
            <v>5000.06 - Salaries Out of Class</v>
          </cell>
        </row>
        <row r="108">
          <cell r="A108" t="str">
            <v>200.03.00.000-5000.07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>+++</v>
          </cell>
          <cell r="J108">
            <v>0</v>
          </cell>
          <cell r="K108" t="str">
            <v>5000.07 - Salaries Admin Leave Pay</v>
          </cell>
        </row>
        <row r="109">
          <cell r="A109" t="str">
            <v>200.20.20.001-5000.07</v>
          </cell>
          <cell r="B109">
            <v>2141</v>
          </cell>
          <cell r="C109">
            <v>0</v>
          </cell>
          <cell r="D109">
            <v>2141</v>
          </cell>
          <cell r="E109">
            <v>0</v>
          </cell>
          <cell r="F109">
            <v>0</v>
          </cell>
          <cell r="G109">
            <v>2118.2800000000002</v>
          </cell>
          <cell r="H109">
            <v>22.72</v>
          </cell>
          <cell r="I109">
            <v>0.99</v>
          </cell>
          <cell r="J109">
            <v>1574.65</v>
          </cell>
          <cell r="K109" t="str">
            <v>5000.07 - Salaries Admin Leave Pay</v>
          </cell>
        </row>
        <row r="110">
          <cell r="A110" t="str">
            <v>200.20.20.300-5000.07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>+++</v>
          </cell>
          <cell r="J110">
            <v>0</v>
          </cell>
          <cell r="K110" t="str">
            <v>5000.07 - Salaries Admin Leave Pay</v>
          </cell>
        </row>
        <row r="111">
          <cell r="A111" t="str">
            <v>200.40.55.966-5000.07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 t="str">
            <v>+++</v>
          </cell>
          <cell r="J111">
            <v>0</v>
          </cell>
          <cell r="K111" t="str">
            <v>5000.07 - Salaries Admin Leave Pay</v>
          </cell>
        </row>
        <row r="112">
          <cell r="A112" t="str">
            <v>200.03.00.000-5000.08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 t="str">
            <v>+++</v>
          </cell>
          <cell r="J112">
            <v>0</v>
          </cell>
          <cell r="K112" t="str">
            <v>5000.08 - Salaries Longevity Pay</v>
          </cell>
        </row>
        <row r="113">
          <cell r="A113" t="str">
            <v>200.20.20.001-5000.08</v>
          </cell>
          <cell r="B113">
            <v>2003</v>
          </cell>
          <cell r="C113">
            <v>0</v>
          </cell>
          <cell r="D113">
            <v>2003</v>
          </cell>
          <cell r="E113">
            <v>0</v>
          </cell>
          <cell r="F113">
            <v>0</v>
          </cell>
          <cell r="G113">
            <v>2018.38</v>
          </cell>
          <cell r="H113">
            <v>-15.38</v>
          </cell>
          <cell r="I113">
            <v>1.01</v>
          </cell>
          <cell r="J113">
            <v>1890.26</v>
          </cell>
          <cell r="K113" t="str">
            <v>5000.08 - Salaries Longevity Pay</v>
          </cell>
        </row>
        <row r="114">
          <cell r="A114" t="str">
            <v>200.20.20.300-5000.08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>+++</v>
          </cell>
          <cell r="J114">
            <v>0</v>
          </cell>
          <cell r="K114" t="str">
            <v>5000.08 - Salaries Longevity Pay</v>
          </cell>
        </row>
        <row r="115">
          <cell r="A115" t="str">
            <v>200.40.55.966-5000.08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>+++</v>
          </cell>
          <cell r="J115">
            <v>0</v>
          </cell>
          <cell r="K115" t="str">
            <v>5000.08 - Salaries Longevity Pay</v>
          </cell>
        </row>
        <row r="116">
          <cell r="A116" t="str">
            <v>200.03.00.000-5000.09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 t="str">
            <v>+++</v>
          </cell>
          <cell r="J116">
            <v>0</v>
          </cell>
          <cell r="K116" t="str">
            <v>5000.09 - Salaries Mutual Aid Overtime</v>
          </cell>
        </row>
        <row r="117">
          <cell r="A117" t="str">
            <v>200.20.20.300-5000.09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>+++</v>
          </cell>
          <cell r="J117">
            <v>0</v>
          </cell>
          <cell r="K117" t="str">
            <v>5000.09 - Salaries Mutual Aid Overtime</v>
          </cell>
        </row>
        <row r="118">
          <cell r="A118" t="str">
            <v>200.40.55.966-5000.09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>+++</v>
          </cell>
          <cell r="J118">
            <v>0</v>
          </cell>
          <cell r="K118" t="str">
            <v>5000.09 - Salaries Mutual Aid Overtime</v>
          </cell>
        </row>
        <row r="119">
          <cell r="A119" t="str">
            <v>200.03.00.000-5000.10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>+++</v>
          </cell>
          <cell r="J119">
            <v>0</v>
          </cell>
          <cell r="K119" t="str">
            <v>5000.10 - Salaries Furloughs</v>
          </cell>
        </row>
        <row r="120">
          <cell r="A120" t="str">
            <v>200.20.20.001-5000.10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>+++</v>
          </cell>
          <cell r="J120">
            <v>0</v>
          </cell>
          <cell r="K120" t="str">
            <v>5000.10 - Salaries Furloughs</v>
          </cell>
        </row>
        <row r="121">
          <cell r="A121" t="str">
            <v>200.20.20.300-5000.10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>+++</v>
          </cell>
          <cell r="J121">
            <v>0</v>
          </cell>
          <cell r="K121" t="str">
            <v>5000.10 - Salaries Furloughs</v>
          </cell>
        </row>
        <row r="122">
          <cell r="A122" t="str">
            <v>200.40.55.966-5000.10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>+++</v>
          </cell>
          <cell r="J122">
            <v>0</v>
          </cell>
          <cell r="K122" t="str">
            <v>5000.10 - Salaries Furloughs</v>
          </cell>
        </row>
        <row r="123">
          <cell r="A123" t="str">
            <v>200.03.00.000-5000.11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>+++</v>
          </cell>
          <cell r="J123">
            <v>0</v>
          </cell>
          <cell r="K123" t="str">
            <v>5000.11 - Salaries Worker's Comp</v>
          </cell>
        </row>
        <row r="124">
          <cell r="A124" t="str">
            <v>200.20.20.001-5000.11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>+++</v>
          </cell>
          <cell r="J124">
            <v>0</v>
          </cell>
          <cell r="K124" t="str">
            <v>5000.11 - Salaries Worker's Comp</v>
          </cell>
        </row>
        <row r="125">
          <cell r="A125" t="str">
            <v>200.20.20.300-5000.11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>+++</v>
          </cell>
          <cell r="J125">
            <v>0</v>
          </cell>
          <cell r="K125" t="str">
            <v>5000.11 - Salaries Worker's Comp</v>
          </cell>
        </row>
        <row r="126">
          <cell r="A126" t="str">
            <v>200.40.55.966-5000.11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>+++</v>
          </cell>
          <cell r="J126">
            <v>0</v>
          </cell>
          <cell r="K126" t="str">
            <v>5000.11 - Salaries Worker's Comp</v>
          </cell>
        </row>
        <row r="127">
          <cell r="A127" t="str">
            <v>200.03.00.000-5000.12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 t="str">
            <v>+++</v>
          </cell>
          <cell r="J127">
            <v>0</v>
          </cell>
          <cell r="K127" t="str">
            <v>5000.12 - Salaries Compensated Absences</v>
          </cell>
        </row>
        <row r="128">
          <cell r="A128" t="str">
            <v>200.20.20.001-5000.12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>+++</v>
          </cell>
          <cell r="J128">
            <v>0</v>
          </cell>
          <cell r="K128" t="str">
            <v>5000.12 - Salaries Compensated Absences</v>
          </cell>
        </row>
        <row r="129">
          <cell r="A129" t="str">
            <v>200.20.20.300-5000.12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>+++</v>
          </cell>
          <cell r="J129">
            <v>0</v>
          </cell>
          <cell r="K129" t="str">
            <v>5000.12 - Salaries Compensated Absences</v>
          </cell>
        </row>
        <row r="130">
          <cell r="A130" t="str">
            <v>200.40.55.966-5000.12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>+++</v>
          </cell>
          <cell r="J130">
            <v>0</v>
          </cell>
          <cell r="K130" t="str">
            <v>5000.12 - Salaries Compensated Absences</v>
          </cell>
        </row>
        <row r="131">
          <cell r="A131" t="str">
            <v>200.40.55.966-5000.13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 t="str">
            <v>+++</v>
          </cell>
          <cell r="J131">
            <v>0</v>
          </cell>
          <cell r="K131" t="str">
            <v>5000.13 - Salaries Emergency Operations</v>
          </cell>
        </row>
        <row r="132">
          <cell r="A132" t="str">
            <v>200.40.55.966-5000.14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>+++</v>
          </cell>
          <cell r="J132">
            <v>0</v>
          </cell>
          <cell r="K132" t="str">
            <v>5000.14 - Salaries Emergency Operations Overtime</v>
          </cell>
        </row>
        <row r="133">
          <cell r="A133" t="str">
            <v>200.05.00.150-5000.99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>+++</v>
          </cell>
          <cell r="J133">
            <v>0</v>
          </cell>
          <cell r="K133" t="str">
            <v>5000.99 - Salaries New Personnel Requests</v>
          </cell>
        </row>
        <row r="134">
          <cell r="A134" t="str">
            <v>200.20.20.001-5000.99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>+++</v>
          </cell>
          <cell r="J134">
            <v>0</v>
          </cell>
          <cell r="K134" t="str">
            <v>5000.99 - Salaries New Personnel Requests</v>
          </cell>
        </row>
        <row r="135">
          <cell r="A135" t="str">
            <v>200.40.55.966-5000.99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>+++</v>
          </cell>
          <cell r="J135">
            <v>0</v>
          </cell>
          <cell r="K135" t="str">
            <v>5000.99 - Salaries New Personnel Requests</v>
          </cell>
        </row>
        <row r="136">
          <cell r="A136" t="str">
            <v>200.05.00.150-5100.00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 t="str">
            <v>+++</v>
          </cell>
          <cell r="J136">
            <v>0</v>
          </cell>
          <cell r="K136" t="str">
            <v>5100.00 - Benefits PERS Pool Liability</v>
          </cell>
        </row>
        <row r="137">
          <cell r="A137" t="str">
            <v>200.20.20.001-5100.00</v>
          </cell>
          <cell r="B137">
            <v>41846</v>
          </cell>
          <cell r="C137">
            <v>0</v>
          </cell>
          <cell r="D137">
            <v>41846</v>
          </cell>
          <cell r="E137">
            <v>3461.41</v>
          </cell>
          <cell r="F137">
            <v>0</v>
          </cell>
          <cell r="G137">
            <v>41767.800000000003</v>
          </cell>
          <cell r="H137">
            <v>78.2</v>
          </cell>
          <cell r="I137">
            <v>1</v>
          </cell>
          <cell r="J137">
            <v>0</v>
          </cell>
          <cell r="K137" t="str">
            <v>5100.00 - Benefits PERS Pool Liability</v>
          </cell>
        </row>
        <row r="138">
          <cell r="A138" t="str">
            <v>200.20.20.300-5100.00</v>
          </cell>
          <cell r="B138">
            <v>33045</v>
          </cell>
          <cell r="C138">
            <v>0</v>
          </cell>
          <cell r="D138">
            <v>33045</v>
          </cell>
          <cell r="E138">
            <v>1173.97</v>
          </cell>
          <cell r="F138">
            <v>0</v>
          </cell>
          <cell r="G138">
            <v>9675.91</v>
          </cell>
          <cell r="H138">
            <v>23369.09</v>
          </cell>
          <cell r="I138">
            <v>0.28999999999999998</v>
          </cell>
          <cell r="J138">
            <v>0</v>
          </cell>
          <cell r="K138" t="str">
            <v>5100.00 - Benefits PERS Pool Liability</v>
          </cell>
        </row>
        <row r="139">
          <cell r="A139" t="str">
            <v>200.20.30.360-5100.00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 t="str">
            <v>+++</v>
          </cell>
          <cell r="J139">
            <v>0</v>
          </cell>
          <cell r="K139" t="str">
            <v>5100.00 - Benefits PERS Pool Liability</v>
          </cell>
        </row>
        <row r="140">
          <cell r="A140" t="str">
            <v>200.40.55.966-5100.00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>+++</v>
          </cell>
          <cell r="J140">
            <v>0</v>
          </cell>
          <cell r="K140" t="str">
            <v>5100.00 - Benefits PERS Pool Liability</v>
          </cell>
        </row>
        <row r="141">
          <cell r="A141" t="str">
            <v>200.03.00.000-5100.01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>+++</v>
          </cell>
          <cell r="J141">
            <v>0</v>
          </cell>
          <cell r="K141" t="str">
            <v>5100.01 - Benefits Retirement</v>
          </cell>
        </row>
        <row r="142">
          <cell r="A142" t="str">
            <v>200.20.20.001-5100.01</v>
          </cell>
          <cell r="B142">
            <v>18135</v>
          </cell>
          <cell r="C142">
            <v>0</v>
          </cell>
          <cell r="D142">
            <v>18135</v>
          </cell>
          <cell r="E142">
            <v>1491.79</v>
          </cell>
          <cell r="F142">
            <v>0</v>
          </cell>
          <cell r="G142">
            <v>18056.61</v>
          </cell>
          <cell r="H142">
            <v>78.39</v>
          </cell>
          <cell r="I142">
            <v>1</v>
          </cell>
          <cell r="J142">
            <v>59971.65</v>
          </cell>
          <cell r="K142" t="str">
            <v>5100.01 - Benefits Retirement</v>
          </cell>
        </row>
        <row r="143">
          <cell r="A143" t="str">
            <v>200.20.20.300-5100.01</v>
          </cell>
          <cell r="B143">
            <v>20460</v>
          </cell>
          <cell r="C143">
            <v>0</v>
          </cell>
          <cell r="D143">
            <v>20460</v>
          </cell>
          <cell r="E143">
            <v>1269.6500000000001</v>
          </cell>
          <cell r="F143">
            <v>0</v>
          </cell>
          <cell r="G143">
            <v>14239.41</v>
          </cell>
          <cell r="H143">
            <v>6220.59</v>
          </cell>
          <cell r="I143">
            <v>0.7</v>
          </cell>
          <cell r="J143">
            <v>34824.339999999997</v>
          </cell>
          <cell r="K143" t="str">
            <v>5100.01 - Benefits Retirement</v>
          </cell>
        </row>
        <row r="144">
          <cell r="A144" t="str">
            <v>200.40.55.966-5100.01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 t="str">
            <v>+++</v>
          </cell>
          <cell r="J144">
            <v>0</v>
          </cell>
          <cell r="K144" t="str">
            <v>5100.01 - Benefits Retirement</v>
          </cell>
        </row>
        <row r="145">
          <cell r="A145" t="str">
            <v>200.03.00.000-5100.02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 t="str">
            <v>+++</v>
          </cell>
          <cell r="J145">
            <v>0</v>
          </cell>
          <cell r="K145" t="str">
            <v>5100.02 - Benefits Health Insurance</v>
          </cell>
        </row>
        <row r="146">
          <cell r="A146" t="str">
            <v>200.20.20.001-5100.02</v>
          </cell>
          <cell r="B146">
            <v>30750</v>
          </cell>
          <cell r="C146">
            <v>0</v>
          </cell>
          <cell r="D146">
            <v>30750</v>
          </cell>
          <cell r="E146">
            <v>3286.63</v>
          </cell>
          <cell r="F146">
            <v>0</v>
          </cell>
          <cell r="G146">
            <v>29871.98</v>
          </cell>
          <cell r="H146">
            <v>878.02</v>
          </cell>
          <cell r="I146">
            <v>0.97</v>
          </cell>
          <cell r="J146">
            <v>30688.1</v>
          </cell>
          <cell r="K146" t="str">
            <v>5100.02 - Benefits Health Insurance</v>
          </cell>
        </row>
        <row r="147">
          <cell r="A147" t="str">
            <v>200.20.20.300-5100.02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 t="str">
            <v>+++</v>
          </cell>
          <cell r="J147">
            <v>0</v>
          </cell>
          <cell r="K147" t="str">
            <v>5100.02 - Benefits Health Insurance</v>
          </cell>
        </row>
        <row r="148">
          <cell r="A148" t="str">
            <v>200.40.55.966-5100.02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>+++</v>
          </cell>
          <cell r="J148">
            <v>0</v>
          </cell>
          <cell r="K148" t="str">
            <v>5100.02 - Benefits Health Insurance</v>
          </cell>
        </row>
        <row r="149">
          <cell r="A149" t="str">
            <v>200.03.00.000-5100.03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 t="str">
            <v>+++</v>
          </cell>
          <cell r="J149">
            <v>0</v>
          </cell>
          <cell r="K149" t="str">
            <v>5100.03 - Benefits Dental Insurance</v>
          </cell>
        </row>
        <row r="150">
          <cell r="A150" t="str">
            <v>200.20.20.001-5100.03</v>
          </cell>
          <cell r="B150">
            <v>2995</v>
          </cell>
          <cell r="C150">
            <v>0</v>
          </cell>
          <cell r="D150">
            <v>2995</v>
          </cell>
          <cell r="E150">
            <v>481.59</v>
          </cell>
          <cell r="F150">
            <v>0</v>
          </cell>
          <cell r="G150">
            <v>3157.23</v>
          </cell>
          <cell r="H150">
            <v>-162.22999999999999</v>
          </cell>
          <cell r="I150">
            <v>1.05</v>
          </cell>
          <cell r="J150">
            <v>2912.79</v>
          </cell>
          <cell r="K150" t="str">
            <v>5100.03 - Benefits Dental Insurance</v>
          </cell>
        </row>
        <row r="151">
          <cell r="A151" t="str">
            <v>200.20.20.300-5100.03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 t="str">
            <v>+++</v>
          </cell>
          <cell r="J151">
            <v>0</v>
          </cell>
          <cell r="K151" t="str">
            <v>5100.03 - Benefits Dental Insurance</v>
          </cell>
        </row>
        <row r="152">
          <cell r="A152" t="str">
            <v>200.40.55.966-5100.03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 t="str">
            <v>+++</v>
          </cell>
          <cell r="J152">
            <v>0</v>
          </cell>
          <cell r="K152" t="str">
            <v>5100.03 - Benefits Dental Insurance</v>
          </cell>
        </row>
        <row r="153">
          <cell r="A153" t="str">
            <v>200.03.00.000-5100.04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 t="str">
            <v>+++</v>
          </cell>
          <cell r="J153">
            <v>0</v>
          </cell>
          <cell r="K153" t="str">
            <v>5100.04 - Benefits Vision Insurance</v>
          </cell>
        </row>
        <row r="154">
          <cell r="A154" t="str">
            <v>200.20.20.001-5100.04</v>
          </cell>
          <cell r="B154">
            <v>490</v>
          </cell>
          <cell r="C154">
            <v>0</v>
          </cell>
          <cell r="D154">
            <v>490</v>
          </cell>
          <cell r="E154">
            <v>71.52</v>
          </cell>
          <cell r="F154">
            <v>0</v>
          </cell>
          <cell r="G154">
            <v>518.34</v>
          </cell>
          <cell r="H154">
            <v>-28.34</v>
          </cell>
          <cell r="I154">
            <v>1.06</v>
          </cell>
          <cell r="J154">
            <v>486.26</v>
          </cell>
          <cell r="K154" t="str">
            <v>5100.04 - Benefits Vision Insurance</v>
          </cell>
        </row>
        <row r="155">
          <cell r="A155" t="str">
            <v>200.20.20.300-5100.04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 t="str">
            <v>+++</v>
          </cell>
          <cell r="J155">
            <v>0</v>
          </cell>
          <cell r="K155" t="str">
            <v>5100.04 - Benefits Vision Insurance</v>
          </cell>
        </row>
        <row r="156">
          <cell r="A156" t="str">
            <v>200.40.55.966-5100.04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 t="str">
            <v>+++</v>
          </cell>
          <cell r="J156">
            <v>0</v>
          </cell>
          <cell r="K156" t="str">
            <v>5100.04 - Benefits Vision Insurance</v>
          </cell>
        </row>
        <row r="157">
          <cell r="A157" t="str">
            <v>200.03.00.000-5100.05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 t="str">
            <v>+++</v>
          </cell>
          <cell r="J157">
            <v>0</v>
          </cell>
          <cell r="K157" t="str">
            <v>5100.05 - Benefits Life Insurance</v>
          </cell>
        </row>
        <row r="158">
          <cell r="A158" t="str">
            <v>200.20.20.001-5100.05</v>
          </cell>
          <cell r="B158">
            <v>350</v>
          </cell>
          <cell r="C158">
            <v>0</v>
          </cell>
          <cell r="D158">
            <v>350</v>
          </cell>
          <cell r="E158">
            <v>27.73</v>
          </cell>
          <cell r="F158">
            <v>0</v>
          </cell>
          <cell r="G158">
            <v>332.76</v>
          </cell>
          <cell r="H158">
            <v>17.239999999999998</v>
          </cell>
          <cell r="I158">
            <v>0.95</v>
          </cell>
          <cell r="J158">
            <v>294.38</v>
          </cell>
          <cell r="K158" t="str">
            <v>5100.05 - Benefits Life Insurance</v>
          </cell>
        </row>
        <row r="159">
          <cell r="A159" t="str">
            <v>200.20.20.300-5100.05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 t="str">
            <v>+++</v>
          </cell>
          <cell r="J159">
            <v>0</v>
          </cell>
          <cell r="K159" t="str">
            <v>5100.05 - Benefits Life Insurance</v>
          </cell>
        </row>
        <row r="160">
          <cell r="A160" t="str">
            <v>200.40.55.966-5100.05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 t="str">
            <v>+++</v>
          </cell>
          <cell r="J160">
            <v>0</v>
          </cell>
          <cell r="K160" t="str">
            <v>5100.05 - Benefits Life Insurance</v>
          </cell>
        </row>
        <row r="161">
          <cell r="A161" t="str">
            <v>200.03.00.000-5100.06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 t="str">
            <v>+++</v>
          </cell>
          <cell r="J161">
            <v>0</v>
          </cell>
          <cell r="K161" t="str">
            <v>5100.06 - Benefits Worker's Comp</v>
          </cell>
        </row>
        <row r="162">
          <cell r="A162" t="str">
            <v>200.20.20.001-5100.06</v>
          </cell>
          <cell r="B162">
            <v>6550</v>
          </cell>
          <cell r="C162">
            <v>0</v>
          </cell>
          <cell r="D162">
            <v>6550</v>
          </cell>
          <cell r="E162">
            <v>0</v>
          </cell>
          <cell r="F162">
            <v>0</v>
          </cell>
          <cell r="G162">
            <v>6550</v>
          </cell>
          <cell r="H162">
            <v>0</v>
          </cell>
          <cell r="I162">
            <v>1</v>
          </cell>
          <cell r="J162">
            <v>6460</v>
          </cell>
          <cell r="K162" t="str">
            <v>5100.06 - Benefits Worker's Comp</v>
          </cell>
        </row>
        <row r="163">
          <cell r="A163" t="str">
            <v>200.20.20.300-5100.06</v>
          </cell>
          <cell r="B163">
            <v>11880</v>
          </cell>
          <cell r="C163">
            <v>0</v>
          </cell>
          <cell r="D163">
            <v>11880</v>
          </cell>
          <cell r="E163">
            <v>0</v>
          </cell>
          <cell r="F163">
            <v>0</v>
          </cell>
          <cell r="G163">
            <v>11880</v>
          </cell>
          <cell r="H163">
            <v>0</v>
          </cell>
          <cell r="I163">
            <v>1</v>
          </cell>
          <cell r="J163">
            <v>10990</v>
          </cell>
          <cell r="K163" t="str">
            <v>5100.06 - Benefits Worker's Comp</v>
          </cell>
        </row>
        <row r="164">
          <cell r="A164" t="str">
            <v>200.40.55.966-5100.06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 t="str">
            <v>+++</v>
          </cell>
          <cell r="J164">
            <v>0</v>
          </cell>
          <cell r="K164" t="str">
            <v>5100.06 - Benefits Worker's Comp</v>
          </cell>
        </row>
        <row r="165">
          <cell r="A165" t="str">
            <v>200.03.00.000-5100.07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 t="str">
            <v>+++</v>
          </cell>
          <cell r="J165">
            <v>0</v>
          </cell>
          <cell r="K165" t="str">
            <v>5100.07 - Benefits Long Term Disability</v>
          </cell>
        </row>
        <row r="166">
          <cell r="A166" t="str">
            <v>200.20.20.001-5100.07</v>
          </cell>
          <cell r="B166">
            <v>1770</v>
          </cell>
          <cell r="C166">
            <v>0</v>
          </cell>
          <cell r="D166">
            <v>1770</v>
          </cell>
          <cell r="E166">
            <v>110.41</v>
          </cell>
          <cell r="F166">
            <v>0</v>
          </cell>
          <cell r="G166">
            <v>1323.88</v>
          </cell>
          <cell r="H166">
            <v>446.12</v>
          </cell>
          <cell r="I166">
            <v>0.75</v>
          </cell>
          <cell r="J166">
            <v>1148.69</v>
          </cell>
          <cell r="K166" t="str">
            <v>5100.07 - Benefits Long Term Disability</v>
          </cell>
        </row>
        <row r="167">
          <cell r="A167" t="str">
            <v>200.20.20.300-5100.07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 t="str">
            <v>+++</v>
          </cell>
          <cell r="J167">
            <v>0</v>
          </cell>
          <cell r="K167" t="str">
            <v>5100.07 - Benefits Long Term Disability</v>
          </cell>
        </row>
        <row r="168">
          <cell r="A168" t="str">
            <v>200.40.55.966-5100.07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 t="str">
            <v>+++</v>
          </cell>
          <cell r="J168">
            <v>0</v>
          </cell>
          <cell r="K168" t="str">
            <v>5100.07 - Benefits Long Term Disability</v>
          </cell>
        </row>
        <row r="169">
          <cell r="A169" t="str">
            <v>200.03.00.000-5100.08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 t="str">
            <v>+++</v>
          </cell>
          <cell r="J169">
            <v>0</v>
          </cell>
          <cell r="K169" t="str">
            <v>5100.08 - Benefits Deferred Compensation</v>
          </cell>
        </row>
        <row r="170">
          <cell r="A170" t="str">
            <v>200.20.20.001-5100.08</v>
          </cell>
          <cell r="B170">
            <v>6655</v>
          </cell>
          <cell r="C170">
            <v>0</v>
          </cell>
          <cell r="D170">
            <v>6655</v>
          </cell>
          <cell r="E170">
            <v>247.34</v>
          </cell>
          <cell r="F170">
            <v>0</v>
          </cell>
          <cell r="G170">
            <v>4881.26</v>
          </cell>
          <cell r="H170">
            <v>1773.74</v>
          </cell>
          <cell r="I170">
            <v>0.73</v>
          </cell>
          <cell r="J170">
            <v>6114.86</v>
          </cell>
          <cell r="K170" t="str">
            <v>5100.08 - Benefits Deferred Compensation</v>
          </cell>
        </row>
        <row r="171">
          <cell r="A171" t="str">
            <v>200.20.20.300-5100.08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 t="str">
            <v>+++</v>
          </cell>
          <cell r="J171">
            <v>0</v>
          </cell>
          <cell r="K171" t="str">
            <v>5100.08 - Benefits Deferred Compensation</v>
          </cell>
        </row>
        <row r="172">
          <cell r="A172" t="str">
            <v>200.40.55.966-5100.08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>+++</v>
          </cell>
          <cell r="J172">
            <v>0</v>
          </cell>
          <cell r="K172" t="str">
            <v>5100.08 - Benefits Deferred Compensation</v>
          </cell>
        </row>
        <row r="173">
          <cell r="A173" t="str">
            <v>200.03.00.000-5100.09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 t="str">
            <v>+++</v>
          </cell>
          <cell r="J173">
            <v>0</v>
          </cell>
          <cell r="K173" t="str">
            <v>5100.09 - Benefits Unemployment Insurance</v>
          </cell>
        </row>
        <row r="174">
          <cell r="A174" t="str">
            <v>200.20.20.001-5100.09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 t="str">
            <v>+++</v>
          </cell>
          <cell r="J174">
            <v>0</v>
          </cell>
          <cell r="K174" t="str">
            <v>5100.09 - Benefits Unemployment Insurance</v>
          </cell>
        </row>
        <row r="175">
          <cell r="A175" t="str">
            <v>200.20.20.300-5100.09</v>
          </cell>
          <cell r="B175">
            <v>0</v>
          </cell>
          <cell r="C175">
            <v>0</v>
          </cell>
          <cell r="D175">
            <v>0</v>
          </cell>
          <cell r="E175">
            <v>2284.35</v>
          </cell>
          <cell r="F175">
            <v>0</v>
          </cell>
          <cell r="G175">
            <v>7748.35</v>
          </cell>
          <cell r="H175">
            <v>-7748.35</v>
          </cell>
          <cell r="I175" t="str">
            <v>+++</v>
          </cell>
          <cell r="J175">
            <v>4996</v>
          </cell>
          <cell r="K175" t="str">
            <v>5100.09 - Benefits Unemployment Insurance</v>
          </cell>
        </row>
        <row r="176">
          <cell r="A176" t="str">
            <v>200.40.55.966-5100.09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 t="str">
            <v>+++</v>
          </cell>
          <cell r="J176">
            <v>0</v>
          </cell>
          <cell r="K176" t="str">
            <v>5100.09 - Benefits Unemployment Insurance</v>
          </cell>
        </row>
        <row r="177">
          <cell r="A177" t="str">
            <v>200.03.00.000-5100.10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 t="str">
            <v>+++</v>
          </cell>
          <cell r="J177">
            <v>0</v>
          </cell>
          <cell r="K177" t="str">
            <v>5100.10 - Benefits Uniform Allowance</v>
          </cell>
        </row>
        <row r="178">
          <cell r="A178" t="str">
            <v>200.20.20.300-5100.10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 t="str">
            <v>+++</v>
          </cell>
          <cell r="J178">
            <v>0</v>
          </cell>
          <cell r="K178" t="str">
            <v>5100.10 - Benefits Uniform Allowance</v>
          </cell>
        </row>
        <row r="179">
          <cell r="A179" t="str">
            <v>200.40.55.966-5100.10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 t="str">
            <v>+++</v>
          </cell>
          <cell r="J179">
            <v>0</v>
          </cell>
          <cell r="K179" t="str">
            <v>5100.10 - Benefits Uniform Allowance</v>
          </cell>
        </row>
        <row r="180">
          <cell r="A180" t="str">
            <v>200.03.00.000-5100.11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 t="str">
            <v>+++</v>
          </cell>
          <cell r="J180">
            <v>0</v>
          </cell>
          <cell r="K180" t="str">
            <v>5100.11 - Benefits Medicare</v>
          </cell>
        </row>
        <row r="181">
          <cell r="A181" t="str">
            <v>200.20.20.001-5100.11</v>
          </cell>
          <cell r="B181">
            <v>3875</v>
          </cell>
          <cell r="C181">
            <v>0</v>
          </cell>
          <cell r="D181">
            <v>3875</v>
          </cell>
          <cell r="E181">
            <v>307.98</v>
          </cell>
          <cell r="F181">
            <v>0</v>
          </cell>
          <cell r="G181">
            <v>3683.97</v>
          </cell>
          <cell r="H181">
            <v>191.03</v>
          </cell>
          <cell r="I181">
            <v>0.95</v>
          </cell>
          <cell r="J181">
            <v>3428.07</v>
          </cell>
          <cell r="K181" t="str">
            <v>5100.11 - Benefits Medicare</v>
          </cell>
        </row>
        <row r="182">
          <cell r="A182" t="str">
            <v>200.20.20.300-5100.11</v>
          </cell>
          <cell r="B182">
            <v>10790</v>
          </cell>
          <cell r="C182">
            <v>0</v>
          </cell>
          <cell r="D182">
            <v>10790</v>
          </cell>
          <cell r="E182">
            <v>2103.13</v>
          </cell>
          <cell r="F182">
            <v>0</v>
          </cell>
          <cell r="G182">
            <v>11974.31</v>
          </cell>
          <cell r="H182">
            <v>-1184.31</v>
          </cell>
          <cell r="I182">
            <v>1.1100000000000001</v>
          </cell>
          <cell r="J182">
            <v>10794.31</v>
          </cell>
          <cell r="K182" t="str">
            <v>5100.11 - Benefits Medicare</v>
          </cell>
        </row>
        <row r="183">
          <cell r="A183" t="str">
            <v>200.40.55.966-5100.11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 t="str">
            <v>+++</v>
          </cell>
          <cell r="J183">
            <v>0</v>
          </cell>
          <cell r="K183" t="str">
            <v>5100.11 - Benefits Medicare</v>
          </cell>
        </row>
        <row r="184">
          <cell r="A184" t="str">
            <v>200.03.00.000-5100.12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 t="str">
            <v>+++</v>
          </cell>
          <cell r="J184">
            <v>0</v>
          </cell>
          <cell r="K184" t="str">
            <v>5100.12 - Benefits Annual Physical Exam</v>
          </cell>
        </row>
        <row r="185">
          <cell r="A185" t="str">
            <v>200.20.20.001-5100.12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>+++</v>
          </cell>
          <cell r="J185">
            <v>0</v>
          </cell>
          <cell r="K185" t="str">
            <v>5100.12 - Benefits Annual Physical Exam</v>
          </cell>
        </row>
        <row r="186">
          <cell r="A186" t="str">
            <v>200.20.20.300-5100.12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+++</v>
          </cell>
          <cell r="J186">
            <v>0</v>
          </cell>
          <cell r="K186" t="str">
            <v>5100.12 - Benefits Annual Physical Exam</v>
          </cell>
        </row>
        <row r="187">
          <cell r="A187" t="str">
            <v>200.40.55.966-5100.12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 t="str">
            <v>+++</v>
          </cell>
          <cell r="J187">
            <v>0</v>
          </cell>
          <cell r="K187" t="str">
            <v>5100.12 - Benefits Annual Physical Exam</v>
          </cell>
        </row>
        <row r="188">
          <cell r="A188" t="str">
            <v>200.03.00.000-5100.13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 t="str">
            <v>+++</v>
          </cell>
          <cell r="J188">
            <v>0</v>
          </cell>
          <cell r="K188" t="str">
            <v>5100.13 - Benefits Employee Assistance Program</v>
          </cell>
        </row>
        <row r="189">
          <cell r="A189" t="str">
            <v>200.20.20.300-5100.13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 t="str">
            <v>+++</v>
          </cell>
          <cell r="J189">
            <v>0</v>
          </cell>
          <cell r="K189" t="str">
            <v>5100.13 - Benefits Employee Assistance Program</v>
          </cell>
        </row>
        <row r="190">
          <cell r="A190" t="str">
            <v>200.40.55.966-5100.13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 t="str">
            <v>+++</v>
          </cell>
          <cell r="J190">
            <v>0</v>
          </cell>
          <cell r="K190" t="str">
            <v>5100.13 - Benefits Employee Assistance Program</v>
          </cell>
        </row>
        <row r="191">
          <cell r="A191" t="str">
            <v>200.03.00.000-5100.14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 t="str">
            <v>+++</v>
          </cell>
          <cell r="J191">
            <v>0</v>
          </cell>
          <cell r="K191" t="str">
            <v>5100.14 - Benefits PPE</v>
          </cell>
        </row>
        <row r="192">
          <cell r="A192" t="str">
            <v>200.20.20.300-5100.14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 t="str">
            <v>+++</v>
          </cell>
          <cell r="J192">
            <v>0</v>
          </cell>
          <cell r="K192" t="str">
            <v>5100.14 - Benefits PPE</v>
          </cell>
        </row>
        <row r="193">
          <cell r="A193" t="str">
            <v>200.40.55.966-5100.14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 t="str">
            <v>+++</v>
          </cell>
          <cell r="J193">
            <v>0</v>
          </cell>
          <cell r="K193" t="str">
            <v>5100.14 - Benefits PPE</v>
          </cell>
        </row>
        <row r="194">
          <cell r="A194" t="str">
            <v>200.03.00.000-5100.15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 t="str">
            <v>+++</v>
          </cell>
          <cell r="J194">
            <v>0</v>
          </cell>
          <cell r="K194" t="str">
            <v>5100.15 - Benefits Cell Phone Allowance</v>
          </cell>
        </row>
        <row r="195">
          <cell r="A195" t="str">
            <v>200.20.20.001-5100.15</v>
          </cell>
          <cell r="B195">
            <v>686</v>
          </cell>
          <cell r="C195">
            <v>0</v>
          </cell>
          <cell r="D195">
            <v>686</v>
          </cell>
          <cell r="E195">
            <v>57.02</v>
          </cell>
          <cell r="F195">
            <v>0</v>
          </cell>
          <cell r="G195">
            <v>684.24</v>
          </cell>
          <cell r="H195">
            <v>1.76</v>
          </cell>
          <cell r="I195">
            <v>1</v>
          </cell>
          <cell r="J195">
            <v>684.24</v>
          </cell>
          <cell r="K195" t="str">
            <v>5100.15 - Benefits Cell Phone Allowance</v>
          </cell>
        </row>
        <row r="196">
          <cell r="A196" t="str">
            <v>200.20.20.300-5100.15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 t="str">
            <v>+++</v>
          </cell>
          <cell r="J196">
            <v>0</v>
          </cell>
          <cell r="K196" t="str">
            <v>5100.15 - Benefits Cell Phone Allowance</v>
          </cell>
        </row>
        <row r="197">
          <cell r="A197" t="str">
            <v>200.40.55.966-5100.15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>+++</v>
          </cell>
          <cell r="J197">
            <v>0</v>
          </cell>
          <cell r="K197" t="str">
            <v>5100.15 - Benefits Cell Phone Allowance</v>
          </cell>
        </row>
        <row r="198">
          <cell r="A198" t="str">
            <v>200.03.00.000-5100.16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>+++</v>
          </cell>
          <cell r="J198">
            <v>0</v>
          </cell>
          <cell r="K198" t="str">
            <v>5100.16 - Benefits 1959 Survivor Retirement</v>
          </cell>
        </row>
        <row r="199">
          <cell r="A199" t="str">
            <v>200.20.20.300-5100.16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 t="str">
            <v>+++</v>
          </cell>
          <cell r="J199">
            <v>0</v>
          </cell>
          <cell r="K199" t="str">
            <v>5100.16 - Benefits 1959 Survivor Retirement</v>
          </cell>
        </row>
        <row r="200">
          <cell r="A200" t="str">
            <v>200.40.55.966-5100.16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 t="str">
            <v>+++</v>
          </cell>
          <cell r="J200">
            <v>0</v>
          </cell>
          <cell r="K200" t="str">
            <v>5100.16 - Benefits 1959 Survivor Retirement</v>
          </cell>
        </row>
        <row r="201">
          <cell r="A201" t="str">
            <v>200.20.20.001-5100.17</v>
          </cell>
          <cell r="B201">
            <v>9130</v>
          </cell>
          <cell r="C201">
            <v>0</v>
          </cell>
          <cell r="D201">
            <v>9130</v>
          </cell>
          <cell r="E201">
            <v>1344.59</v>
          </cell>
          <cell r="F201">
            <v>0</v>
          </cell>
          <cell r="G201">
            <v>9131.5400000000009</v>
          </cell>
          <cell r="H201">
            <v>-1.54</v>
          </cell>
          <cell r="I201">
            <v>1</v>
          </cell>
          <cell r="J201">
            <v>9121.8700000000008</v>
          </cell>
          <cell r="K201" t="str">
            <v xml:space="preserve">5100.17 - Benefits Other Post Employment Benefits </v>
          </cell>
        </row>
        <row r="202">
          <cell r="A202" t="str">
            <v>200.40.55.966-5100.17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 t="str">
            <v>+++</v>
          </cell>
          <cell r="J202">
            <v>0</v>
          </cell>
          <cell r="K202" t="str">
            <v xml:space="preserve">5100.17 - Benefits Other Post Employment Benefits </v>
          </cell>
        </row>
        <row r="203">
          <cell r="A203" t="str">
            <v>200.40.55.966-5100.98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 t="str">
            <v>+++</v>
          </cell>
          <cell r="J203">
            <v>0</v>
          </cell>
          <cell r="K203" t="str">
            <v>5100.98 - Benefits GASB 75 Expense</v>
          </cell>
        </row>
        <row r="204">
          <cell r="A204" t="str">
            <v>200.40.55.966-5100.99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 t="str">
            <v>+++</v>
          </cell>
          <cell r="J204">
            <v>0</v>
          </cell>
          <cell r="K204" t="str">
            <v>5100.99 - Benefits Pension Expense</v>
          </cell>
        </row>
        <row r="205">
          <cell r="A205" t="str">
            <v>200.05.00.150-6000.01</v>
          </cell>
          <cell r="B205">
            <v>13000</v>
          </cell>
          <cell r="C205">
            <v>0</v>
          </cell>
          <cell r="D205">
            <v>13000</v>
          </cell>
          <cell r="E205">
            <v>1586.93</v>
          </cell>
          <cell r="F205">
            <v>0</v>
          </cell>
          <cell r="G205">
            <v>13456.1</v>
          </cell>
          <cell r="H205">
            <v>-456.1</v>
          </cell>
          <cell r="I205">
            <v>1.04</v>
          </cell>
          <cell r="J205">
            <v>13701.62</v>
          </cell>
          <cell r="K205" t="str">
            <v>6000.01 - Professional Services General</v>
          </cell>
        </row>
        <row r="206">
          <cell r="A206" t="str">
            <v>200.20.20.001-6000.01</v>
          </cell>
          <cell r="B206">
            <v>1200</v>
          </cell>
          <cell r="C206">
            <v>0</v>
          </cell>
          <cell r="D206">
            <v>1200</v>
          </cell>
          <cell r="E206">
            <v>0</v>
          </cell>
          <cell r="F206">
            <v>0</v>
          </cell>
          <cell r="G206">
            <v>311.10000000000002</v>
          </cell>
          <cell r="H206">
            <v>888.9</v>
          </cell>
          <cell r="I206">
            <v>0.26</v>
          </cell>
          <cell r="J206">
            <v>157.63</v>
          </cell>
          <cell r="K206" t="str">
            <v>6000.01 - Professional Services General</v>
          </cell>
        </row>
        <row r="207">
          <cell r="A207" t="str">
            <v>200.40.55.966-6000.01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 t="str">
            <v>+++</v>
          </cell>
          <cell r="J207">
            <v>0</v>
          </cell>
          <cell r="K207" t="str">
            <v>6000.01 - Professional Services General</v>
          </cell>
        </row>
        <row r="208">
          <cell r="A208" t="str">
            <v>200.20.20.001-6000.19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 t="str">
            <v>+++</v>
          </cell>
          <cell r="J208">
            <v>0</v>
          </cell>
          <cell r="K208" t="str">
            <v>6000.19 - Professional Services Labor Relations</v>
          </cell>
        </row>
        <row r="209">
          <cell r="A209" t="str">
            <v>200.05.00.150-6000.35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 t="str">
            <v>+++</v>
          </cell>
          <cell r="J209">
            <v>0</v>
          </cell>
          <cell r="K209" t="str">
            <v>6000.35 - Professional Services Accounting and Auditing</v>
          </cell>
        </row>
        <row r="210">
          <cell r="A210" t="str">
            <v>200.05.00.150-6000.36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 t="str">
            <v>+++</v>
          </cell>
          <cell r="J210">
            <v>0</v>
          </cell>
          <cell r="K210" t="str">
            <v>6000.36 - Professional Services Banking and Credit Card Fees</v>
          </cell>
        </row>
        <row r="211">
          <cell r="A211" t="str">
            <v>200.05.00.150-6000.37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 t="str">
            <v>+++</v>
          </cell>
          <cell r="J211">
            <v>0</v>
          </cell>
          <cell r="K211" t="str">
            <v>6000.37 - Professional Services Printing and Publication</v>
          </cell>
        </row>
        <row r="212">
          <cell r="A212" t="str">
            <v>200.05.00.150-6000.38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 t="str">
            <v>+++</v>
          </cell>
          <cell r="J212">
            <v>0</v>
          </cell>
          <cell r="K212" t="str">
            <v>6000.38 - Professional Services Building Alarms and Security</v>
          </cell>
        </row>
        <row r="213">
          <cell r="A213" t="str">
            <v>200.20.20.001-6100.01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 t="str">
            <v>+++</v>
          </cell>
          <cell r="J213">
            <v>0</v>
          </cell>
          <cell r="K213" t="str">
            <v>6100.01 - Utilities Electric</v>
          </cell>
        </row>
        <row r="214">
          <cell r="A214" t="str">
            <v>200.20.20.001-6100.02</v>
          </cell>
          <cell r="B214">
            <v>300</v>
          </cell>
          <cell r="C214">
            <v>0</v>
          </cell>
          <cell r="D214">
            <v>300</v>
          </cell>
          <cell r="E214">
            <v>23.13</v>
          </cell>
          <cell r="F214">
            <v>0</v>
          </cell>
          <cell r="G214">
            <v>298.01</v>
          </cell>
          <cell r="H214">
            <v>1.99</v>
          </cell>
          <cell r="I214">
            <v>0.99</v>
          </cell>
          <cell r="J214">
            <v>276.02</v>
          </cell>
          <cell r="K214" t="str">
            <v>6100.02 - Utilities Telephone</v>
          </cell>
        </row>
        <row r="215">
          <cell r="A215" t="str">
            <v>200.20.20.001-6200.01</v>
          </cell>
          <cell r="B215">
            <v>2500</v>
          </cell>
          <cell r="C215">
            <v>0</v>
          </cell>
          <cell r="D215">
            <v>2500</v>
          </cell>
          <cell r="E215">
            <v>289.55</v>
          </cell>
          <cell r="F215">
            <v>0</v>
          </cell>
          <cell r="G215">
            <v>2025.77</v>
          </cell>
          <cell r="H215">
            <v>474.23</v>
          </cell>
          <cell r="I215">
            <v>0.81</v>
          </cell>
          <cell r="J215">
            <v>2791.32</v>
          </cell>
          <cell r="K215" t="str">
            <v>6200.01 - Supplies Office</v>
          </cell>
        </row>
        <row r="216">
          <cell r="A216" t="str">
            <v>200.40.55.966-6200.01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 t="str">
            <v>+++</v>
          </cell>
          <cell r="J216">
            <v>0</v>
          </cell>
          <cell r="K216" t="str">
            <v>6200.01 - Supplies Office</v>
          </cell>
        </row>
        <row r="217">
          <cell r="A217" t="str">
            <v>200.20.20.001-6200.02</v>
          </cell>
          <cell r="B217">
            <v>4600</v>
          </cell>
          <cell r="C217">
            <v>0</v>
          </cell>
          <cell r="D217">
            <v>4600</v>
          </cell>
          <cell r="E217">
            <v>0</v>
          </cell>
          <cell r="F217">
            <v>0</v>
          </cell>
          <cell r="G217">
            <v>4728.7</v>
          </cell>
          <cell r="H217">
            <v>-128.69999999999999</v>
          </cell>
          <cell r="I217">
            <v>1.03</v>
          </cell>
          <cell r="J217">
            <v>1796.76</v>
          </cell>
          <cell r="K217" t="str">
            <v>6200.02 - Supplies Special Department</v>
          </cell>
        </row>
        <row r="218">
          <cell r="A218" t="str">
            <v>200.20.20.300-6200.02</v>
          </cell>
          <cell r="B218">
            <v>6000</v>
          </cell>
          <cell r="C218">
            <v>10000</v>
          </cell>
          <cell r="D218">
            <v>16000</v>
          </cell>
          <cell r="E218">
            <v>1259.82</v>
          </cell>
          <cell r="F218">
            <v>0</v>
          </cell>
          <cell r="G218">
            <v>8156.93</v>
          </cell>
          <cell r="H218">
            <v>7843.07</v>
          </cell>
          <cell r="I218">
            <v>0.51</v>
          </cell>
          <cell r="J218">
            <v>3520</v>
          </cell>
          <cell r="K218" t="str">
            <v>6200.02 - Supplies Special Department</v>
          </cell>
        </row>
        <row r="219">
          <cell r="A219" t="str">
            <v>200.40.55.966-6200.02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 t="str">
            <v>+++</v>
          </cell>
          <cell r="J219">
            <v>0</v>
          </cell>
          <cell r="K219" t="str">
            <v>6200.02 - Supplies Special Department</v>
          </cell>
        </row>
        <row r="220">
          <cell r="A220" t="str">
            <v>200.20.20.001-6200.03</v>
          </cell>
          <cell r="B220">
            <v>4800</v>
          </cell>
          <cell r="C220">
            <v>0</v>
          </cell>
          <cell r="D220">
            <v>4800</v>
          </cell>
          <cell r="E220">
            <v>799.99</v>
          </cell>
          <cell r="F220">
            <v>0</v>
          </cell>
          <cell r="G220">
            <v>3107.67</v>
          </cell>
          <cell r="H220">
            <v>1692.33</v>
          </cell>
          <cell r="I220">
            <v>0.65</v>
          </cell>
          <cell r="J220">
            <v>2897.74</v>
          </cell>
          <cell r="K220" t="str">
            <v>6200.03 - Supplies Copier Maintenance &amp; Supplies</v>
          </cell>
        </row>
        <row r="221">
          <cell r="A221" t="str">
            <v>200.40.55.966-6200.03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 t="str">
            <v>+++</v>
          </cell>
          <cell r="J221">
            <v>0</v>
          </cell>
          <cell r="K221" t="str">
            <v>6200.03 - Supplies Copier Maintenance &amp; Supplies</v>
          </cell>
        </row>
        <row r="222">
          <cell r="A222" t="str">
            <v>200.40.55.966-6200.04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 t="str">
            <v>+++</v>
          </cell>
          <cell r="J222">
            <v>0</v>
          </cell>
          <cell r="K222" t="str">
            <v>6200.04 - Supplies Postage</v>
          </cell>
        </row>
        <row r="223">
          <cell r="A223" t="str">
            <v>200.40.55.966-6200.05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 t="str">
            <v>+++</v>
          </cell>
          <cell r="J223">
            <v>0</v>
          </cell>
          <cell r="K223" t="str">
            <v>6200.05 - Supplies Gasoline</v>
          </cell>
        </row>
        <row r="224">
          <cell r="A224" t="str">
            <v>200.40.55.966-6200.08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 t="str">
            <v>+++</v>
          </cell>
          <cell r="J224">
            <v>0</v>
          </cell>
          <cell r="K224" t="str">
            <v>6200.08 - Supplies Uniforms</v>
          </cell>
        </row>
        <row r="225">
          <cell r="A225" t="str">
            <v>200.20.20.001-6200.09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 t="str">
            <v>+++</v>
          </cell>
          <cell r="J225">
            <v>0</v>
          </cell>
          <cell r="K225" t="str">
            <v>6200.09 - Supplies Data Processing</v>
          </cell>
        </row>
        <row r="226">
          <cell r="A226" t="str">
            <v>200.40.55.966-6200.09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 t="str">
            <v>+++</v>
          </cell>
          <cell r="J226">
            <v>0</v>
          </cell>
          <cell r="K226" t="str">
            <v>6200.09 - Supplies Data Processing</v>
          </cell>
        </row>
        <row r="227">
          <cell r="A227" t="str">
            <v>200.20.20.300-6240.01</v>
          </cell>
          <cell r="B227">
            <v>6500</v>
          </cell>
          <cell r="C227">
            <v>0</v>
          </cell>
          <cell r="D227">
            <v>6500</v>
          </cell>
          <cell r="E227">
            <v>1167.96</v>
          </cell>
          <cell r="F227">
            <v>0</v>
          </cell>
          <cell r="G227">
            <v>3091.49</v>
          </cell>
          <cell r="H227">
            <v>3408.51</v>
          </cell>
          <cell r="I227">
            <v>0.48</v>
          </cell>
          <cell r="J227">
            <v>3663.12</v>
          </cell>
          <cell r="K227" t="str">
            <v>6240.01 - Supplies-Parks Chlorine</v>
          </cell>
        </row>
        <row r="228">
          <cell r="A228" t="str">
            <v>200.20.20.001-6300.01</v>
          </cell>
          <cell r="B228">
            <v>1400</v>
          </cell>
          <cell r="C228">
            <v>0</v>
          </cell>
          <cell r="D228">
            <v>1400</v>
          </cell>
          <cell r="E228">
            <v>0</v>
          </cell>
          <cell r="F228">
            <v>0</v>
          </cell>
          <cell r="G228">
            <v>1367</v>
          </cell>
          <cell r="H228">
            <v>33</v>
          </cell>
          <cell r="I228">
            <v>0.98</v>
          </cell>
          <cell r="J228">
            <v>1109.5</v>
          </cell>
          <cell r="K228" t="str">
            <v>6300.01 - Dues &amp; Subscriptions Memberships</v>
          </cell>
        </row>
        <row r="229">
          <cell r="A229" t="str">
            <v>200.40.55.966-6300.01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 t="str">
            <v>+++</v>
          </cell>
          <cell r="J229">
            <v>0</v>
          </cell>
          <cell r="K229" t="str">
            <v>6300.01 - Dues &amp; Subscriptions Memberships</v>
          </cell>
        </row>
        <row r="230">
          <cell r="A230" t="str">
            <v>200.20.20.001-6300.02</v>
          </cell>
          <cell r="B230">
            <v>110</v>
          </cell>
          <cell r="C230">
            <v>0</v>
          </cell>
          <cell r="D230">
            <v>110</v>
          </cell>
          <cell r="E230">
            <v>0</v>
          </cell>
          <cell r="F230">
            <v>0</v>
          </cell>
          <cell r="G230">
            <v>144</v>
          </cell>
          <cell r="H230">
            <v>-34</v>
          </cell>
          <cell r="I230">
            <v>1.31</v>
          </cell>
          <cell r="J230">
            <v>104</v>
          </cell>
          <cell r="K230" t="str">
            <v>6300.02 - Dues &amp; Subscriptions Publications</v>
          </cell>
        </row>
        <row r="231">
          <cell r="A231" t="str">
            <v>200.40.55.966-6300.02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 t="str">
            <v>+++</v>
          </cell>
          <cell r="J231">
            <v>0</v>
          </cell>
          <cell r="K231" t="str">
            <v>6300.02 - Dues &amp; Subscriptions Publications</v>
          </cell>
        </row>
        <row r="232">
          <cell r="A232" t="str">
            <v>200.40.55.966-6300.03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 t="str">
            <v>+++</v>
          </cell>
          <cell r="J232">
            <v>0</v>
          </cell>
          <cell r="K232" t="str">
            <v>6300.03 - Dues &amp; Subscriptions Certifications</v>
          </cell>
        </row>
        <row r="233">
          <cell r="A233" t="str">
            <v>200.20.20.001-6350.01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 t="str">
            <v>+++</v>
          </cell>
          <cell r="J233">
            <v>0</v>
          </cell>
          <cell r="K233" t="str">
            <v>6350.01 - Maintenance Agreements &amp; Licenses License/Software Maintenance</v>
          </cell>
        </row>
        <row r="234">
          <cell r="A234" t="str">
            <v>200.40.55.966-6350.01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 t="str">
            <v>+++</v>
          </cell>
          <cell r="J234">
            <v>0</v>
          </cell>
          <cell r="K234" t="str">
            <v>6350.01 - Maintenance Agreements &amp; Licenses License/Software Maintenance</v>
          </cell>
        </row>
        <row r="235">
          <cell r="A235" t="str">
            <v>200.40.55.966-6350.02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 t="str">
            <v>+++</v>
          </cell>
          <cell r="J235">
            <v>0</v>
          </cell>
          <cell r="K235" t="str">
            <v>6350.02 - Maintenance Agreements &amp; Licenses Hardware Maintenance</v>
          </cell>
        </row>
        <row r="236">
          <cell r="A236" t="str">
            <v>200.40.55.966-6350.03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 t="str">
            <v>+++</v>
          </cell>
          <cell r="J236">
            <v>0</v>
          </cell>
          <cell r="K236" t="str">
            <v>6350.03 - Maintenance Agreements &amp; Licenses Maintenance Agreements</v>
          </cell>
        </row>
        <row r="237">
          <cell r="A237" t="str">
            <v>200.20.20.300-6375.07</v>
          </cell>
          <cell r="B237">
            <v>350</v>
          </cell>
          <cell r="C237">
            <v>0</v>
          </cell>
          <cell r="D237">
            <v>350</v>
          </cell>
          <cell r="E237">
            <v>0</v>
          </cell>
          <cell r="F237">
            <v>0</v>
          </cell>
          <cell r="G237">
            <v>370</v>
          </cell>
          <cell r="H237">
            <v>-20</v>
          </cell>
          <cell r="I237">
            <v>1.06</v>
          </cell>
          <cell r="J237">
            <v>329</v>
          </cell>
          <cell r="K237" t="str">
            <v>6375.07 - Operating Fees Permit</v>
          </cell>
        </row>
        <row r="238">
          <cell r="A238" t="str">
            <v>200.20.20.300-6400.01</v>
          </cell>
          <cell r="B238">
            <v>1000</v>
          </cell>
          <cell r="C238">
            <v>0</v>
          </cell>
          <cell r="D238">
            <v>1000</v>
          </cell>
          <cell r="E238">
            <v>1212.27</v>
          </cell>
          <cell r="F238">
            <v>0</v>
          </cell>
          <cell r="G238">
            <v>1212.27</v>
          </cell>
          <cell r="H238">
            <v>-212.27</v>
          </cell>
          <cell r="I238">
            <v>1.21</v>
          </cell>
          <cell r="J238">
            <v>0</v>
          </cell>
          <cell r="K238" t="str">
            <v>6400.01 - Repairs &amp; Maintenance Building</v>
          </cell>
        </row>
        <row r="239">
          <cell r="A239" t="str">
            <v>200.40.55.966-6400.01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 t="str">
            <v>+++</v>
          </cell>
          <cell r="J239">
            <v>0</v>
          </cell>
          <cell r="K239" t="str">
            <v>6400.01 - Repairs &amp; Maintenance Building</v>
          </cell>
        </row>
        <row r="240">
          <cell r="A240" t="str">
            <v>200.20.20.001-6400.02</v>
          </cell>
          <cell r="B240">
            <v>500</v>
          </cell>
          <cell r="C240">
            <v>0</v>
          </cell>
          <cell r="D240">
            <v>500</v>
          </cell>
          <cell r="E240">
            <v>0</v>
          </cell>
          <cell r="F240">
            <v>0</v>
          </cell>
          <cell r="G240">
            <v>500</v>
          </cell>
          <cell r="H240">
            <v>0</v>
          </cell>
          <cell r="I240">
            <v>1</v>
          </cell>
          <cell r="J240">
            <v>0</v>
          </cell>
          <cell r="K240" t="str">
            <v>6400.02 - Repairs &amp; Maintenance Minor Equipment/Other</v>
          </cell>
        </row>
        <row r="241">
          <cell r="A241" t="str">
            <v>200.40.55.966-6400.02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 t="str">
            <v>+++</v>
          </cell>
          <cell r="J241">
            <v>0</v>
          </cell>
          <cell r="K241" t="str">
            <v>6400.02 - Repairs &amp; Maintenance Minor Equipment/Other</v>
          </cell>
        </row>
        <row r="242">
          <cell r="A242" t="str">
            <v>200.20.20.001-6400.03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 t="str">
            <v>+++</v>
          </cell>
          <cell r="J242">
            <v>0</v>
          </cell>
          <cell r="K242" t="str">
            <v>6400.03 - Repairs &amp; Maintenance Major Repair &amp; Contingency</v>
          </cell>
        </row>
        <row r="243">
          <cell r="A243" t="str">
            <v>200.40.55.966-6400.03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 t="str">
            <v>+++</v>
          </cell>
          <cell r="J243">
            <v>0</v>
          </cell>
          <cell r="K243" t="str">
            <v>6400.03 - Repairs &amp; Maintenance Major Repair &amp; Contingency</v>
          </cell>
        </row>
        <row r="244">
          <cell r="A244" t="str">
            <v>200.40.55.966-6400.04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 t="str">
            <v>+++</v>
          </cell>
          <cell r="J244">
            <v>0</v>
          </cell>
          <cell r="K244" t="str">
            <v>6400.04 - Repairs &amp; Maintenance Equipment Rental</v>
          </cell>
        </row>
        <row r="245">
          <cell r="A245" t="str">
            <v>200.20.20.001-6400.05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 t="str">
            <v>+++</v>
          </cell>
          <cell r="J245">
            <v>0</v>
          </cell>
          <cell r="K245" t="str">
            <v>6400.05 - Repairs &amp; Maintenance Vehicle</v>
          </cell>
        </row>
        <row r="246">
          <cell r="A246" t="str">
            <v>200.20.20.001-6400.07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 t="str">
            <v>+++</v>
          </cell>
          <cell r="J246">
            <v>0</v>
          </cell>
          <cell r="K246" t="str">
            <v>6400.07 - Repairs &amp; Maintenance Radio Communication</v>
          </cell>
        </row>
        <row r="247">
          <cell r="A247" t="str">
            <v>200.20.20.001-6500.04</v>
          </cell>
          <cell r="B247">
            <v>19740</v>
          </cell>
          <cell r="C247">
            <v>0</v>
          </cell>
          <cell r="D247">
            <v>19740</v>
          </cell>
          <cell r="E247">
            <v>0</v>
          </cell>
          <cell r="F247">
            <v>0</v>
          </cell>
          <cell r="G247">
            <v>19740</v>
          </cell>
          <cell r="H247">
            <v>0</v>
          </cell>
          <cell r="I247">
            <v>1</v>
          </cell>
          <cell r="J247">
            <v>17410</v>
          </cell>
          <cell r="K247" t="str">
            <v>6500.04 - Claims &amp; Insurance Insurance Premiums</v>
          </cell>
        </row>
        <row r="248">
          <cell r="A248" t="str">
            <v>200.20.20.300-6500.04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 t="str">
            <v>+++</v>
          </cell>
          <cell r="J248">
            <v>0</v>
          </cell>
          <cell r="K248" t="str">
            <v>6500.04 - Claims &amp; Insurance Insurance Premiums</v>
          </cell>
        </row>
        <row r="249">
          <cell r="A249" t="str">
            <v>200.40.55.966-6500.04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 t="str">
            <v>+++</v>
          </cell>
          <cell r="J249">
            <v>0</v>
          </cell>
          <cell r="K249" t="str">
            <v>6500.04 - Claims &amp; Insurance Insurance Premiums</v>
          </cell>
        </row>
        <row r="250">
          <cell r="A250" t="str">
            <v>200.20.20.300-6500.05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 t="str">
            <v>+++</v>
          </cell>
          <cell r="J250">
            <v>0</v>
          </cell>
          <cell r="K250" t="str">
            <v xml:space="preserve">6500.05 - Claims &amp; Insurance Liability </v>
          </cell>
        </row>
        <row r="251">
          <cell r="A251" t="str">
            <v>200.20.20.001-6600.01</v>
          </cell>
          <cell r="B251">
            <v>600</v>
          </cell>
          <cell r="C251">
            <v>0</v>
          </cell>
          <cell r="D251">
            <v>600</v>
          </cell>
          <cell r="E251">
            <v>0</v>
          </cell>
          <cell r="F251">
            <v>0</v>
          </cell>
          <cell r="G251">
            <v>625.51</v>
          </cell>
          <cell r="H251">
            <v>-25.51</v>
          </cell>
          <cell r="I251">
            <v>1.04</v>
          </cell>
          <cell r="J251">
            <v>92.42</v>
          </cell>
          <cell r="K251" t="str">
            <v>6600.01 - Administrative Expenses Meetings</v>
          </cell>
        </row>
        <row r="252">
          <cell r="A252" t="str">
            <v>200.40.55.966-6600.01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 t="str">
            <v>+++</v>
          </cell>
          <cell r="J252">
            <v>0</v>
          </cell>
          <cell r="K252" t="str">
            <v>6600.01 - Administrative Expenses Meetings</v>
          </cell>
        </row>
        <row r="253">
          <cell r="A253" t="str">
            <v>200.20.20.001-6600.03</v>
          </cell>
          <cell r="B253">
            <v>150</v>
          </cell>
          <cell r="C253">
            <v>0</v>
          </cell>
          <cell r="D253">
            <v>150</v>
          </cell>
          <cell r="E253">
            <v>0</v>
          </cell>
          <cell r="F253">
            <v>0</v>
          </cell>
          <cell r="G253">
            <v>101.44</v>
          </cell>
          <cell r="H253">
            <v>48.56</v>
          </cell>
          <cell r="I253">
            <v>0.68</v>
          </cell>
          <cell r="J253">
            <v>0</v>
          </cell>
          <cell r="K253" t="str">
            <v>6600.03 - Administrative Expenses Mileage Reimbursement</v>
          </cell>
        </row>
        <row r="254">
          <cell r="A254" t="str">
            <v>200.40.55.966-6600.03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 t="str">
            <v>+++</v>
          </cell>
          <cell r="J254">
            <v>0</v>
          </cell>
          <cell r="K254" t="str">
            <v>6600.03 - Administrative Expenses Mileage Reimbursement</v>
          </cell>
        </row>
        <row r="255">
          <cell r="A255" t="str">
            <v>200.20.20.001-6600.04</v>
          </cell>
          <cell r="B255">
            <v>8000</v>
          </cell>
          <cell r="C255">
            <v>1500</v>
          </cell>
          <cell r="D255">
            <v>9500</v>
          </cell>
          <cell r="E255">
            <v>0</v>
          </cell>
          <cell r="F255">
            <v>0</v>
          </cell>
          <cell r="G255">
            <v>6340.56</v>
          </cell>
          <cell r="H255">
            <v>3159.44</v>
          </cell>
          <cell r="I255">
            <v>0.67</v>
          </cell>
          <cell r="J255">
            <v>5682.02</v>
          </cell>
          <cell r="K255" t="str">
            <v>6600.04 - Administrative Expenses Training/Conferences</v>
          </cell>
        </row>
        <row r="256">
          <cell r="A256" t="str">
            <v>200.40.55.966-6600.04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 t="str">
            <v>+++</v>
          </cell>
          <cell r="J256">
            <v>0</v>
          </cell>
          <cell r="K256" t="str">
            <v>6600.04 - Administrative Expenses Training/Conferences</v>
          </cell>
        </row>
        <row r="257">
          <cell r="A257" t="str">
            <v>200.20.20.001-6600.05</v>
          </cell>
          <cell r="B257">
            <v>21000</v>
          </cell>
          <cell r="C257">
            <v>0</v>
          </cell>
          <cell r="D257">
            <v>21000</v>
          </cell>
          <cell r="E257">
            <v>0</v>
          </cell>
          <cell r="F257">
            <v>0</v>
          </cell>
          <cell r="G257">
            <v>20999.05</v>
          </cell>
          <cell r="H257">
            <v>0.95</v>
          </cell>
          <cell r="I257">
            <v>1</v>
          </cell>
          <cell r="J257">
            <v>20998.15</v>
          </cell>
          <cell r="K257" t="str">
            <v>6600.05 - Administrative Expenses Public/Legal Advertisement</v>
          </cell>
        </row>
        <row r="258">
          <cell r="A258" t="str">
            <v>200.20.20.001-6600.07</v>
          </cell>
          <cell r="B258">
            <v>5500</v>
          </cell>
          <cell r="C258">
            <v>0</v>
          </cell>
          <cell r="D258">
            <v>5500</v>
          </cell>
          <cell r="E258">
            <v>261.3</v>
          </cell>
          <cell r="F258">
            <v>0</v>
          </cell>
          <cell r="G258">
            <v>2571.3000000000002</v>
          </cell>
          <cell r="H258">
            <v>2928.7</v>
          </cell>
          <cell r="I258">
            <v>0.47</v>
          </cell>
          <cell r="J258">
            <v>4428.3</v>
          </cell>
          <cell r="K258" t="str">
            <v>6600.07 - Administrative Expenses Employee Recruitment</v>
          </cell>
        </row>
        <row r="259">
          <cell r="A259" t="str">
            <v>200.20.20.001-6600.26</v>
          </cell>
          <cell r="B259">
            <v>9720</v>
          </cell>
          <cell r="C259">
            <v>0</v>
          </cell>
          <cell r="D259">
            <v>9720</v>
          </cell>
          <cell r="E259">
            <v>0</v>
          </cell>
          <cell r="F259">
            <v>0</v>
          </cell>
          <cell r="G259">
            <v>9720</v>
          </cell>
          <cell r="H259">
            <v>0</v>
          </cell>
          <cell r="I259">
            <v>1</v>
          </cell>
          <cell r="J259">
            <v>10200</v>
          </cell>
          <cell r="K259" t="str">
            <v>6600.26 - Administrative Expenses Support Services-IT</v>
          </cell>
        </row>
        <row r="260">
          <cell r="A260" t="str">
            <v>200.40.55.966-6600.30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 t="str">
            <v>+++</v>
          </cell>
          <cell r="J260">
            <v>0</v>
          </cell>
          <cell r="K260" t="str">
            <v>6600.30 - Administrative Expenses Other Expenses</v>
          </cell>
        </row>
        <row r="261">
          <cell r="A261" t="str">
            <v>200.20.20.001-6600.32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 t="str">
            <v>+++</v>
          </cell>
          <cell r="J261">
            <v>0</v>
          </cell>
          <cell r="K261" t="str">
            <v>6600.32 - Administrative Expenses Vehicle Fund Contribution</v>
          </cell>
        </row>
        <row r="262">
          <cell r="A262" t="str">
            <v>200.20.20.001-6600.36</v>
          </cell>
          <cell r="B262">
            <v>18990</v>
          </cell>
          <cell r="C262">
            <v>0</v>
          </cell>
          <cell r="D262">
            <v>18990</v>
          </cell>
          <cell r="E262">
            <v>0</v>
          </cell>
          <cell r="F262">
            <v>0</v>
          </cell>
          <cell r="G262">
            <v>18990</v>
          </cell>
          <cell r="H262">
            <v>0</v>
          </cell>
          <cell r="I262">
            <v>1</v>
          </cell>
          <cell r="J262">
            <v>19820</v>
          </cell>
          <cell r="K262" t="str">
            <v>6600.36 - Administrative Expenses IT Fund Contribution</v>
          </cell>
        </row>
        <row r="263">
          <cell r="A263" t="str">
            <v>200.20.20.300-6630.02</v>
          </cell>
          <cell r="B263">
            <v>3000</v>
          </cell>
          <cell r="C263">
            <v>0</v>
          </cell>
          <cell r="D263">
            <v>3000</v>
          </cell>
          <cell r="E263">
            <v>0</v>
          </cell>
          <cell r="F263">
            <v>0</v>
          </cell>
          <cell r="G263">
            <v>1435.91</v>
          </cell>
          <cell r="H263">
            <v>1564.09</v>
          </cell>
          <cell r="I263">
            <v>0.48</v>
          </cell>
          <cell r="J263">
            <v>940.36</v>
          </cell>
          <cell r="K263" t="str">
            <v>6630.02 - Recreational Programs - Youth Coed Flag Football</v>
          </cell>
        </row>
        <row r="264">
          <cell r="A264" t="str">
            <v>200.20.20.300-6630.03</v>
          </cell>
          <cell r="B264">
            <v>13600</v>
          </cell>
          <cell r="C264">
            <v>0</v>
          </cell>
          <cell r="D264">
            <v>13600</v>
          </cell>
          <cell r="E264">
            <v>0</v>
          </cell>
          <cell r="F264">
            <v>0</v>
          </cell>
          <cell r="G264">
            <v>15487.39</v>
          </cell>
          <cell r="H264">
            <v>-1887.39</v>
          </cell>
          <cell r="I264">
            <v>1.1399999999999999</v>
          </cell>
          <cell r="J264">
            <v>14286.21</v>
          </cell>
          <cell r="K264" t="str">
            <v>6630.03 - Recreational Programs - Youth Coed Basketball</v>
          </cell>
        </row>
        <row r="265">
          <cell r="A265" t="str">
            <v>200.20.20.300-6630.04</v>
          </cell>
          <cell r="B265">
            <v>3000</v>
          </cell>
          <cell r="C265">
            <v>0</v>
          </cell>
          <cell r="D265">
            <v>3000</v>
          </cell>
          <cell r="E265">
            <v>1490.73</v>
          </cell>
          <cell r="F265">
            <v>0</v>
          </cell>
          <cell r="G265">
            <v>1856.55</v>
          </cell>
          <cell r="H265">
            <v>1143.45</v>
          </cell>
          <cell r="I265">
            <v>0.62</v>
          </cell>
          <cell r="J265">
            <v>1453.22</v>
          </cell>
          <cell r="K265" t="str">
            <v>6630.04 - Recreational Programs - Youth Coed Baseball/Softball</v>
          </cell>
        </row>
        <row r="266">
          <cell r="A266" t="str">
            <v>200.20.20.300-6630.05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 t="str">
            <v>+++</v>
          </cell>
          <cell r="J266">
            <v>0</v>
          </cell>
          <cell r="K266" t="str">
            <v>6630.05 - Recreational Programs - Youth Girls Softball</v>
          </cell>
        </row>
        <row r="267">
          <cell r="A267" t="str">
            <v>200.20.20.300-6630.06</v>
          </cell>
          <cell r="B267">
            <v>800</v>
          </cell>
          <cell r="C267">
            <v>0</v>
          </cell>
          <cell r="D267">
            <v>800</v>
          </cell>
          <cell r="E267">
            <v>235.27</v>
          </cell>
          <cell r="F267">
            <v>0</v>
          </cell>
          <cell r="G267">
            <v>235.27</v>
          </cell>
          <cell r="H267">
            <v>564.73</v>
          </cell>
          <cell r="I267">
            <v>0.28999999999999998</v>
          </cell>
          <cell r="J267">
            <v>0</v>
          </cell>
          <cell r="K267" t="str">
            <v>6630.06 - Recreational Programs - Youth Coed Basketball Camp</v>
          </cell>
        </row>
        <row r="268">
          <cell r="A268" t="str">
            <v>200.20.20.300-6630.07</v>
          </cell>
          <cell r="B268">
            <v>4000</v>
          </cell>
          <cell r="C268">
            <v>0</v>
          </cell>
          <cell r="D268">
            <v>4000</v>
          </cell>
          <cell r="E268">
            <v>110.96</v>
          </cell>
          <cell r="F268">
            <v>0</v>
          </cell>
          <cell r="G268">
            <v>1324.63</v>
          </cell>
          <cell r="H268">
            <v>2675.37</v>
          </cell>
          <cell r="I268">
            <v>0.33</v>
          </cell>
          <cell r="J268">
            <v>1226.27</v>
          </cell>
          <cell r="K268" t="str">
            <v>6630.07 - Recreational Programs - Youth Coed Soccer &amp; Kickball</v>
          </cell>
        </row>
        <row r="269">
          <cell r="A269" t="str">
            <v>200.20.20.300-6630.08</v>
          </cell>
          <cell r="B269">
            <v>500</v>
          </cell>
          <cell r="C269">
            <v>0</v>
          </cell>
          <cell r="D269">
            <v>500</v>
          </cell>
          <cell r="E269">
            <v>0</v>
          </cell>
          <cell r="F269">
            <v>0</v>
          </cell>
          <cell r="G269">
            <v>0</v>
          </cell>
          <cell r="H269">
            <v>500</v>
          </cell>
          <cell r="I269">
            <v>0</v>
          </cell>
          <cell r="J269">
            <v>0</v>
          </cell>
          <cell r="K269" t="str">
            <v>6630.08 - Recreational Programs - Youth Coed Volleyball Camp</v>
          </cell>
        </row>
        <row r="270">
          <cell r="A270" t="str">
            <v>200.20.20.300-6630.09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 t="str">
            <v>+++</v>
          </cell>
          <cell r="J270">
            <v>0</v>
          </cell>
          <cell r="K270" t="str">
            <v>6630.09 - Recreational Programs - Youth Tournaments</v>
          </cell>
        </row>
        <row r="271">
          <cell r="A271" t="str">
            <v>200.20.20.300-6630.10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 t="str">
            <v>+++</v>
          </cell>
          <cell r="J271">
            <v>0</v>
          </cell>
          <cell r="K271" t="str">
            <v>6630.10 - Recreational Programs - Youth Acorn League</v>
          </cell>
        </row>
        <row r="272">
          <cell r="A272" t="str">
            <v>200.20.20.300-6630.11</v>
          </cell>
          <cell r="B272">
            <v>7000</v>
          </cell>
          <cell r="C272">
            <v>0</v>
          </cell>
          <cell r="D272">
            <v>7000</v>
          </cell>
          <cell r="E272">
            <v>98</v>
          </cell>
          <cell r="F272">
            <v>0</v>
          </cell>
          <cell r="G272">
            <v>1550.5</v>
          </cell>
          <cell r="H272">
            <v>5449.5</v>
          </cell>
          <cell r="I272">
            <v>0.22</v>
          </cell>
          <cell r="J272">
            <v>2188.9</v>
          </cell>
          <cell r="K272" t="str">
            <v>6630.11 - Recreational Programs - Youth Pilot Expansion Program</v>
          </cell>
        </row>
        <row r="273">
          <cell r="A273" t="str">
            <v>200.20.20.300-6630.12</v>
          </cell>
          <cell r="B273">
            <v>2800</v>
          </cell>
          <cell r="C273">
            <v>0</v>
          </cell>
          <cell r="D273">
            <v>2800</v>
          </cell>
          <cell r="E273">
            <v>1696.8</v>
          </cell>
          <cell r="F273">
            <v>0</v>
          </cell>
          <cell r="G273">
            <v>2713.2</v>
          </cell>
          <cell r="H273">
            <v>86.8</v>
          </cell>
          <cell r="I273">
            <v>0.97</v>
          </cell>
          <cell r="J273">
            <v>4224.3999999999996</v>
          </cell>
          <cell r="K273" t="str">
            <v>6630.12 - Recreational Programs - Youth Arts &amp; Crafts</v>
          </cell>
        </row>
        <row r="274">
          <cell r="A274" t="str">
            <v>200.20.20.300-6630.13</v>
          </cell>
          <cell r="B274">
            <v>12000</v>
          </cell>
          <cell r="C274">
            <v>0</v>
          </cell>
          <cell r="D274">
            <v>12000</v>
          </cell>
          <cell r="E274">
            <v>0</v>
          </cell>
          <cell r="F274">
            <v>0</v>
          </cell>
          <cell r="G274">
            <v>11006.75</v>
          </cell>
          <cell r="H274">
            <v>993.25</v>
          </cell>
          <cell r="I274">
            <v>0.92</v>
          </cell>
          <cell r="J274">
            <v>9225.1</v>
          </cell>
          <cell r="K274" t="str">
            <v>6630.13 - Recreational Programs - Youth Gymnastics</v>
          </cell>
        </row>
        <row r="275">
          <cell r="A275" t="str">
            <v>200.20.20.300-6630.14</v>
          </cell>
          <cell r="B275">
            <v>5000</v>
          </cell>
          <cell r="C275">
            <v>0</v>
          </cell>
          <cell r="D275">
            <v>5000</v>
          </cell>
          <cell r="E275">
            <v>724.5</v>
          </cell>
          <cell r="F275">
            <v>0</v>
          </cell>
          <cell r="G275">
            <v>4686.5</v>
          </cell>
          <cell r="H275">
            <v>313.5</v>
          </cell>
          <cell r="I275">
            <v>0.94</v>
          </cell>
          <cell r="J275">
            <v>4921</v>
          </cell>
          <cell r="K275" t="str">
            <v>6630.14 - Recreational Programs - Youth Martial Arts</v>
          </cell>
        </row>
        <row r="276">
          <cell r="A276" t="str">
            <v>200.20.20.300-6630.15</v>
          </cell>
          <cell r="B276">
            <v>800</v>
          </cell>
          <cell r="C276">
            <v>0</v>
          </cell>
          <cell r="D276">
            <v>800</v>
          </cell>
          <cell r="E276">
            <v>0</v>
          </cell>
          <cell r="F276">
            <v>0</v>
          </cell>
          <cell r="G276">
            <v>1091</v>
          </cell>
          <cell r="H276">
            <v>-291</v>
          </cell>
          <cell r="I276">
            <v>1.36</v>
          </cell>
          <cell r="J276">
            <v>0</v>
          </cell>
          <cell r="K276" t="str">
            <v>6630.15 - Recreational Programs - Youth Cheerleading</v>
          </cell>
        </row>
        <row r="277">
          <cell r="A277" t="str">
            <v>200.20.20.300-6630.16</v>
          </cell>
          <cell r="B277">
            <v>8500</v>
          </cell>
          <cell r="C277">
            <v>0</v>
          </cell>
          <cell r="D277">
            <v>8500</v>
          </cell>
          <cell r="E277">
            <v>2520</v>
          </cell>
          <cell r="F277">
            <v>0</v>
          </cell>
          <cell r="G277">
            <v>6105.71</v>
          </cell>
          <cell r="H277">
            <v>2394.29</v>
          </cell>
          <cell r="I277">
            <v>0.72</v>
          </cell>
          <cell r="J277">
            <v>7523.29</v>
          </cell>
          <cell r="K277" t="str">
            <v>6630.16 - Recreational Programs - Youth Tennis</v>
          </cell>
        </row>
        <row r="278">
          <cell r="A278" t="str">
            <v>200.20.20.300-6630.17</v>
          </cell>
          <cell r="B278">
            <v>7000</v>
          </cell>
          <cell r="C278">
            <v>0</v>
          </cell>
          <cell r="D278">
            <v>7000</v>
          </cell>
          <cell r="E278">
            <v>577.5</v>
          </cell>
          <cell r="F278">
            <v>0</v>
          </cell>
          <cell r="G278">
            <v>4501</v>
          </cell>
          <cell r="H278">
            <v>2499</v>
          </cell>
          <cell r="I278">
            <v>0.64</v>
          </cell>
          <cell r="J278">
            <v>3707.9</v>
          </cell>
          <cell r="K278" t="str">
            <v>6630.17 - Recreational Programs - Youth Dance</v>
          </cell>
        </row>
        <row r="279">
          <cell r="A279" t="str">
            <v>200.20.20.300-6630.18</v>
          </cell>
          <cell r="B279">
            <v>1600</v>
          </cell>
          <cell r="C279">
            <v>0</v>
          </cell>
          <cell r="D279">
            <v>1600</v>
          </cell>
          <cell r="E279">
            <v>126</v>
          </cell>
          <cell r="F279">
            <v>0</v>
          </cell>
          <cell r="G279">
            <v>1273.3</v>
          </cell>
          <cell r="H279">
            <v>326.7</v>
          </cell>
          <cell r="I279">
            <v>0.8</v>
          </cell>
          <cell r="J279">
            <v>1747.2</v>
          </cell>
          <cell r="K279" t="str">
            <v>6630.18 - Recreational Programs - Youth Baton</v>
          </cell>
        </row>
        <row r="280">
          <cell r="A280" t="str">
            <v>200.20.20.300-6630.19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 t="str">
            <v>+++</v>
          </cell>
          <cell r="J280">
            <v>0</v>
          </cell>
          <cell r="K280" t="str">
            <v>6630.19 - Recreational Programs - Youth Academic Programs</v>
          </cell>
        </row>
        <row r="281">
          <cell r="A281" t="str">
            <v>200.20.20.300-6630.20</v>
          </cell>
          <cell r="B281">
            <v>2000</v>
          </cell>
          <cell r="C281">
            <v>0</v>
          </cell>
          <cell r="D281">
            <v>2000</v>
          </cell>
          <cell r="E281">
            <v>0</v>
          </cell>
          <cell r="F281">
            <v>0</v>
          </cell>
          <cell r="G281">
            <v>224</v>
          </cell>
          <cell r="H281">
            <v>1776</v>
          </cell>
          <cell r="I281">
            <v>0.11</v>
          </cell>
          <cell r="J281">
            <v>1680</v>
          </cell>
          <cell r="K281" t="str">
            <v>6630.20 - Recreational Programs - Youth Performing Arts</v>
          </cell>
        </row>
        <row r="282">
          <cell r="A282" t="str">
            <v>200.20.20.300-6630.21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 t="str">
            <v>+++</v>
          </cell>
          <cell r="J282">
            <v>0</v>
          </cell>
          <cell r="K282" t="str">
            <v>6630.21 - Recreational Programs - Youth Judo</v>
          </cell>
        </row>
        <row r="283">
          <cell r="A283" t="str">
            <v>200.20.20.300-6630.22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 t="str">
            <v>+++</v>
          </cell>
          <cell r="J283">
            <v>0</v>
          </cell>
          <cell r="K283" t="str">
            <v>6630.22 - Recreational Programs - Youth Karate</v>
          </cell>
        </row>
        <row r="284">
          <cell r="A284" t="str">
            <v>200.20.20.300-6630.23</v>
          </cell>
          <cell r="B284">
            <v>2700</v>
          </cell>
          <cell r="C284">
            <v>0</v>
          </cell>
          <cell r="D284">
            <v>2700</v>
          </cell>
          <cell r="E284">
            <v>927.5</v>
          </cell>
          <cell r="F284">
            <v>0</v>
          </cell>
          <cell r="G284">
            <v>2372.5</v>
          </cell>
          <cell r="H284">
            <v>327.5</v>
          </cell>
          <cell r="I284">
            <v>0.88</v>
          </cell>
          <cell r="J284">
            <v>3198</v>
          </cell>
          <cell r="K284" t="str">
            <v>6630.23 - Recreational Programs - Youth Cooking</v>
          </cell>
        </row>
        <row r="285">
          <cell r="A285" t="str">
            <v>200.20.20.300-6630.24</v>
          </cell>
          <cell r="B285">
            <v>1800</v>
          </cell>
          <cell r="C285">
            <v>0</v>
          </cell>
          <cell r="D285">
            <v>1800</v>
          </cell>
          <cell r="E285">
            <v>0</v>
          </cell>
          <cell r="F285">
            <v>0</v>
          </cell>
          <cell r="G285">
            <v>696</v>
          </cell>
          <cell r="H285">
            <v>1104</v>
          </cell>
          <cell r="I285">
            <v>0.39</v>
          </cell>
          <cell r="J285">
            <v>992.4</v>
          </cell>
          <cell r="K285" t="str">
            <v>6630.24 - Recreational Programs - Youth Music</v>
          </cell>
        </row>
        <row r="286">
          <cell r="A286" t="str">
            <v>200.20.20.300-6630.25</v>
          </cell>
          <cell r="B286">
            <v>500</v>
          </cell>
          <cell r="C286">
            <v>0</v>
          </cell>
          <cell r="D286">
            <v>500</v>
          </cell>
          <cell r="E286">
            <v>680</v>
          </cell>
          <cell r="F286">
            <v>0</v>
          </cell>
          <cell r="G286">
            <v>680</v>
          </cell>
          <cell r="H286">
            <v>-180</v>
          </cell>
          <cell r="I286">
            <v>1.36</v>
          </cell>
          <cell r="J286">
            <v>0</v>
          </cell>
          <cell r="K286" t="str">
            <v>6630.25 - Recreational Programs - Youth Recreation Leadership</v>
          </cell>
        </row>
        <row r="287">
          <cell r="A287" t="str">
            <v>200.20.20.300-6630.26</v>
          </cell>
          <cell r="B287">
            <v>1650</v>
          </cell>
          <cell r="C287">
            <v>0</v>
          </cell>
          <cell r="D287">
            <v>1650</v>
          </cell>
          <cell r="E287">
            <v>840</v>
          </cell>
          <cell r="F287">
            <v>0</v>
          </cell>
          <cell r="G287">
            <v>840</v>
          </cell>
          <cell r="H287">
            <v>810</v>
          </cell>
          <cell r="I287">
            <v>0.51</v>
          </cell>
          <cell r="J287">
            <v>668</v>
          </cell>
          <cell r="K287" t="str">
            <v>6630.26 - Recreational Programs - Youth Health &amp; Safety</v>
          </cell>
        </row>
        <row r="288">
          <cell r="A288" t="str">
            <v>200.20.20.300-6630.27</v>
          </cell>
          <cell r="B288">
            <v>25000</v>
          </cell>
          <cell r="C288">
            <v>0</v>
          </cell>
          <cell r="D288">
            <v>25000</v>
          </cell>
          <cell r="E288">
            <v>16694.41</v>
          </cell>
          <cell r="F288">
            <v>0</v>
          </cell>
          <cell r="G288">
            <v>31370.400000000001</v>
          </cell>
          <cell r="H288">
            <v>-6370.4</v>
          </cell>
          <cell r="I288">
            <v>1.25</v>
          </cell>
          <cell r="J288">
            <v>23683</v>
          </cell>
          <cell r="K288" t="str">
            <v>6630.27 - Recreational Programs - Youth Youth Day Camp</v>
          </cell>
        </row>
        <row r="289">
          <cell r="A289" t="str">
            <v>200.20.20.300-6630.28</v>
          </cell>
          <cell r="B289">
            <v>5000</v>
          </cell>
          <cell r="C289">
            <v>0</v>
          </cell>
          <cell r="D289">
            <v>5000</v>
          </cell>
          <cell r="E289">
            <v>884.1</v>
          </cell>
          <cell r="F289">
            <v>0</v>
          </cell>
          <cell r="G289">
            <v>4194.6899999999996</v>
          </cell>
          <cell r="H289">
            <v>805.31</v>
          </cell>
          <cell r="I289">
            <v>0.84</v>
          </cell>
          <cell r="J289">
            <v>2287.06</v>
          </cell>
          <cell r="K289" t="str">
            <v>6630.28 - Recreational Programs - Youth Preschool Play Program</v>
          </cell>
        </row>
        <row r="290">
          <cell r="A290" t="str">
            <v>200.20.20.300-6630.29</v>
          </cell>
          <cell r="B290">
            <v>48000</v>
          </cell>
          <cell r="C290">
            <v>0</v>
          </cell>
          <cell r="D290">
            <v>48000</v>
          </cell>
          <cell r="E290">
            <v>4495.24</v>
          </cell>
          <cell r="F290">
            <v>0</v>
          </cell>
          <cell r="G290">
            <v>49859.61</v>
          </cell>
          <cell r="H290">
            <v>-1859.61</v>
          </cell>
          <cell r="I290">
            <v>1.04</v>
          </cell>
          <cell r="J290">
            <v>40435.15</v>
          </cell>
          <cell r="K290" t="str">
            <v>6630.29 - Recreational Programs - Youth After School Program</v>
          </cell>
        </row>
        <row r="291">
          <cell r="A291" t="str">
            <v>200.20.20.300-6630.30</v>
          </cell>
          <cell r="B291">
            <v>1000</v>
          </cell>
          <cell r="C291">
            <v>0</v>
          </cell>
          <cell r="D291">
            <v>1000</v>
          </cell>
          <cell r="E291">
            <v>0</v>
          </cell>
          <cell r="F291">
            <v>0</v>
          </cell>
          <cell r="G291">
            <v>0</v>
          </cell>
          <cell r="H291">
            <v>1000</v>
          </cell>
          <cell r="I291">
            <v>0</v>
          </cell>
          <cell r="J291">
            <v>105.34</v>
          </cell>
          <cell r="K291" t="str">
            <v>6630.30 - Recreational Programs - Youth Youth Themed Parties</v>
          </cell>
        </row>
        <row r="292">
          <cell r="A292" t="str">
            <v>200.20.20.300-6630.31</v>
          </cell>
          <cell r="B292">
            <v>6000</v>
          </cell>
          <cell r="C292">
            <v>0</v>
          </cell>
          <cell r="D292">
            <v>6000</v>
          </cell>
          <cell r="E292">
            <v>504</v>
          </cell>
          <cell r="F292">
            <v>0</v>
          </cell>
          <cell r="G292">
            <v>4146.8</v>
          </cell>
          <cell r="H292">
            <v>1853.2</v>
          </cell>
          <cell r="I292">
            <v>0.69</v>
          </cell>
          <cell r="J292">
            <v>5026</v>
          </cell>
          <cell r="K292" t="str">
            <v>6630.31 - Recreational Programs - Youth Exercise and Fitness</v>
          </cell>
        </row>
        <row r="293">
          <cell r="A293" t="str">
            <v>200.20.20.300-6630.32</v>
          </cell>
          <cell r="B293">
            <v>2500</v>
          </cell>
          <cell r="C293">
            <v>0</v>
          </cell>
          <cell r="D293">
            <v>2500</v>
          </cell>
          <cell r="E293">
            <v>0</v>
          </cell>
          <cell r="F293">
            <v>0</v>
          </cell>
          <cell r="G293">
            <v>714</v>
          </cell>
          <cell r="H293">
            <v>1786</v>
          </cell>
          <cell r="I293">
            <v>0.28999999999999998</v>
          </cell>
          <cell r="J293">
            <v>1512</v>
          </cell>
          <cell r="K293" t="str">
            <v>6630.32 - Recreational Programs - Youth Golf</v>
          </cell>
        </row>
        <row r="294">
          <cell r="A294" t="str">
            <v>200.20.20.300-6631.01</v>
          </cell>
          <cell r="B294">
            <v>1500</v>
          </cell>
          <cell r="C294">
            <v>0</v>
          </cell>
          <cell r="D294">
            <v>1500</v>
          </cell>
          <cell r="E294">
            <v>22.89</v>
          </cell>
          <cell r="F294">
            <v>0</v>
          </cell>
          <cell r="G294">
            <v>131.1</v>
          </cell>
          <cell r="H294">
            <v>1368.9</v>
          </cell>
          <cell r="I294">
            <v>0.09</v>
          </cell>
          <cell r="J294">
            <v>178.54</v>
          </cell>
          <cell r="K294" t="str">
            <v>6631.01 - Recreational Programs - Adult Men's Basketball</v>
          </cell>
        </row>
        <row r="295">
          <cell r="A295" t="str">
            <v>200.20.20.300-6631.02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 t="str">
            <v>+++</v>
          </cell>
          <cell r="J295">
            <v>0</v>
          </cell>
          <cell r="K295" t="str">
            <v>6631.02 - Recreational Programs - Adult Coed Soccer</v>
          </cell>
        </row>
        <row r="296">
          <cell r="A296" t="str">
            <v>200.20.20.300-6631.03</v>
          </cell>
          <cell r="B296">
            <v>3500</v>
          </cell>
          <cell r="C296">
            <v>0</v>
          </cell>
          <cell r="D296">
            <v>3500</v>
          </cell>
          <cell r="E296">
            <v>0</v>
          </cell>
          <cell r="F296">
            <v>0</v>
          </cell>
          <cell r="G296">
            <v>0</v>
          </cell>
          <cell r="H296">
            <v>3500</v>
          </cell>
          <cell r="I296">
            <v>0</v>
          </cell>
          <cell r="J296">
            <v>2528.66</v>
          </cell>
          <cell r="K296" t="str">
            <v>6631.03 - Recreational Programs - Adult Softball Tournament</v>
          </cell>
        </row>
        <row r="297">
          <cell r="A297" t="str">
            <v>200.20.20.300-6631.04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 t="str">
            <v>+++</v>
          </cell>
          <cell r="J297">
            <v>0</v>
          </cell>
          <cell r="K297" t="str">
            <v>6631.04 - Recreational Programs - Adult Men's Softball</v>
          </cell>
        </row>
        <row r="298">
          <cell r="A298" t="str">
            <v>200.20.20.300-6631.05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 t="str">
            <v>+++</v>
          </cell>
          <cell r="J298">
            <v>0</v>
          </cell>
          <cell r="K298" t="str">
            <v>6631.05 - Recreational Programs - Adult Women's Softbal</v>
          </cell>
        </row>
        <row r="299">
          <cell r="A299" t="str">
            <v>200.20.20.300-6631.06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 t="str">
            <v>+++</v>
          </cell>
          <cell r="J299">
            <v>0</v>
          </cell>
          <cell r="K299" t="str">
            <v>6631.06 - Recreational Programs - Adult Coed Softball</v>
          </cell>
        </row>
        <row r="300">
          <cell r="A300" t="str">
            <v>200.20.20.300-6631.07</v>
          </cell>
          <cell r="B300">
            <v>3000</v>
          </cell>
          <cell r="C300">
            <v>0</v>
          </cell>
          <cell r="D300">
            <v>3000</v>
          </cell>
          <cell r="E300">
            <v>548.79999999999995</v>
          </cell>
          <cell r="F300">
            <v>0</v>
          </cell>
          <cell r="G300">
            <v>2426.1999999999998</v>
          </cell>
          <cell r="H300">
            <v>573.79999999999995</v>
          </cell>
          <cell r="I300">
            <v>0.81</v>
          </cell>
          <cell r="J300">
            <v>2068.5</v>
          </cell>
          <cell r="K300" t="str">
            <v>6631.07 - Recreational Programs - Adult Pilot Expansion Program</v>
          </cell>
        </row>
        <row r="301">
          <cell r="A301" t="str">
            <v>200.20.20.300-6631.08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 t="str">
            <v>+++</v>
          </cell>
          <cell r="J301">
            <v>0</v>
          </cell>
          <cell r="K301" t="str">
            <v>6631.08 - Recreational Programs - Adult Arts &amp; Crafts</v>
          </cell>
        </row>
        <row r="302">
          <cell r="A302" t="str">
            <v>200.20.20.300-6631.09</v>
          </cell>
          <cell r="B302">
            <v>1200</v>
          </cell>
          <cell r="C302">
            <v>0</v>
          </cell>
          <cell r="D302">
            <v>1200</v>
          </cell>
          <cell r="E302">
            <v>378</v>
          </cell>
          <cell r="F302">
            <v>0</v>
          </cell>
          <cell r="G302">
            <v>1176</v>
          </cell>
          <cell r="H302">
            <v>24</v>
          </cell>
          <cell r="I302">
            <v>0.98</v>
          </cell>
          <cell r="J302">
            <v>588</v>
          </cell>
          <cell r="K302" t="str">
            <v>6631.09 - Recreational Programs - Adult Golf</v>
          </cell>
        </row>
        <row r="303">
          <cell r="A303" t="str">
            <v>200.20.20.300-6631.10</v>
          </cell>
          <cell r="B303">
            <v>3500</v>
          </cell>
          <cell r="C303">
            <v>0</v>
          </cell>
          <cell r="D303">
            <v>3500</v>
          </cell>
          <cell r="E303">
            <v>378</v>
          </cell>
          <cell r="F303">
            <v>0</v>
          </cell>
          <cell r="G303">
            <v>6363</v>
          </cell>
          <cell r="H303">
            <v>-2863</v>
          </cell>
          <cell r="I303">
            <v>1.82</v>
          </cell>
          <cell r="J303">
            <v>4221</v>
          </cell>
          <cell r="K303" t="str">
            <v>6631.10 - Recreational Programs - Adult Dog Obedience</v>
          </cell>
        </row>
        <row r="304">
          <cell r="A304" t="str">
            <v>200.20.20.300-6631.11</v>
          </cell>
          <cell r="B304">
            <v>400</v>
          </cell>
          <cell r="C304">
            <v>0</v>
          </cell>
          <cell r="D304">
            <v>400</v>
          </cell>
          <cell r="E304">
            <v>0</v>
          </cell>
          <cell r="F304">
            <v>0</v>
          </cell>
          <cell r="G304">
            <v>0</v>
          </cell>
          <cell r="H304">
            <v>400</v>
          </cell>
          <cell r="I304">
            <v>0</v>
          </cell>
          <cell r="J304">
            <v>0</v>
          </cell>
          <cell r="K304" t="str">
            <v>6631.11 - Recreational Programs - Adult Tennis</v>
          </cell>
        </row>
        <row r="305">
          <cell r="A305" t="str">
            <v>200.20.20.300-6631.12</v>
          </cell>
          <cell r="B305">
            <v>5000</v>
          </cell>
          <cell r="C305">
            <v>0</v>
          </cell>
          <cell r="D305">
            <v>5000</v>
          </cell>
          <cell r="E305">
            <v>190.4</v>
          </cell>
          <cell r="F305">
            <v>0</v>
          </cell>
          <cell r="G305">
            <v>3102.4</v>
          </cell>
          <cell r="H305">
            <v>1897.6</v>
          </cell>
          <cell r="I305">
            <v>0.62</v>
          </cell>
          <cell r="J305">
            <v>3682</v>
          </cell>
          <cell r="K305" t="str">
            <v>6631.12 - Recreational Programs - Adult Exercise &amp; Fitness</v>
          </cell>
        </row>
        <row r="306">
          <cell r="A306" t="str">
            <v>200.20.20.300-6631.13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 t="str">
            <v>+++</v>
          </cell>
          <cell r="J306">
            <v>0</v>
          </cell>
          <cell r="K306" t="str">
            <v>6631.13 - Recreational Programs - Adult Western Dance</v>
          </cell>
        </row>
        <row r="307">
          <cell r="A307" t="str">
            <v>200.20.20.300-6631.14</v>
          </cell>
          <cell r="B307">
            <v>1000</v>
          </cell>
          <cell r="C307">
            <v>0</v>
          </cell>
          <cell r="D307">
            <v>1000</v>
          </cell>
          <cell r="E307">
            <v>0</v>
          </cell>
          <cell r="F307">
            <v>0</v>
          </cell>
          <cell r="G307">
            <v>333.9</v>
          </cell>
          <cell r="H307">
            <v>666.1</v>
          </cell>
          <cell r="I307">
            <v>0.33</v>
          </cell>
          <cell r="J307">
            <v>630.70000000000005</v>
          </cell>
          <cell r="K307" t="str">
            <v>6631.14 - Recreational Programs - Adult Dance</v>
          </cell>
        </row>
        <row r="308">
          <cell r="A308" t="str">
            <v>200.20.20.300-6631.15</v>
          </cell>
          <cell r="B308">
            <v>300</v>
          </cell>
          <cell r="C308">
            <v>0</v>
          </cell>
          <cell r="D308">
            <v>300</v>
          </cell>
          <cell r="E308">
            <v>0</v>
          </cell>
          <cell r="F308">
            <v>0</v>
          </cell>
          <cell r="G308">
            <v>270.89999999999998</v>
          </cell>
          <cell r="H308">
            <v>29.1</v>
          </cell>
          <cell r="I308">
            <v>0.9</v>
          </cell>
          <cell r="J308">
            <v>240.8</v>
          </cell>
          <cell r="K308" t="str">
            <v>6631.15 - Recreational Programs - Adult Health &amp; Safety</v>
          </cell>
        </row>
        <row r="309">
          <cell r="A309" t="str">
            <v>200.20.20.300-6632.01</v>
          </cell>
          <cell r="B309">
            <v>3000</v>
          </cell>
          <cell r="C309">
            <v>0</v>
          </cell>
          <cell r="D309">
            <v>3000</v>
          </cell>
          <cell r="E309">
            <v>1825.2</v>
          </cell>
          <cell r="F309">
            <v>0</v>
          </cell>
          <cell r="G309">
            <v>3134.8</v>
          </cell>
          <cell r="H309">
            <v>-134.80000000000001</v>
          </cell>
          <cell r="I309">
            <v>1.04</v>
          </cell>
          <cell r="J309">
            <v>5204.59</v>
          </cell>
          <cell r="K309" t="str">
            <v>6632.01 - Recreational Programs - Aquatics Pool Admission</v>
          </cell>
        </row>
        <row r="310">
          <cell r="A310" t="str">
            <v>200.20.20.300-6632.02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 t="str">
            <v>+++</v>
          </cell>
          <cell r="J310">
            <v>0</v>
          </cell>
          <cell r="K310" t="str">
            <v>6632.02 - Recreational Programs - Aquatics Pool Rental</v>
          </cell>
        </row>
        <row r="311">
          <cell r="A311" t="str">
            <v>200.20.20.300-6632.03</v>
          </cell>
          <cell r="B311">
            <v>2000</v>
          </cell>
          <cell r="C311">
            <v>0</v>
          </cell>
          <cell r="D311">
            <v>2000</v>
          </cell>
          <cell r="E311">
            <v>2466.61</v>
          </cell>
          <cell r="F311">
            <v>0</v>
          </cell>
          <cell r="G311">
            <v>2483.14</v>
          </cell>
          <cell r="H311">
            <v>-483.14</v>
          </cell>
          <cell r="I311">
            <v>1.24</v>
          </cell>
          <cell r="J311">
            <v>0</v>
          </cell>
          <cell r="K311" t="str">
            <v>6632.03 - Recreational Programs - Aquatics Swim Lessons</v>
          </cell>
        </row>
        <row r="312">
          <cell r="A312" t="str">
            <v>200.20.20.300-6632.04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 t="str">
            <v>+++</v>
          </cell>
          <cell r="J312">
            <v>0</v>
          </cell>
          <cell r="K312" t="str">
            <v>6632.04 - Recreational Programs - Aquatics Swim Exercise</v>
          </cell>
        </row>
        <row r="313">
          <cell r="A313" t="str">
            <v>200.20.20.300-6632.05</v>
          </cell>
          <cell r="B313">
            <v>17000</v>
          </cell>
          <cell r="C313">
            <v>0</v>
          </cell>
          <cell r="D313">
            <v>17000</v>
          </cell>
          <cell r="E313">
            <v>15550</v>
          </cell>
          <cell r="F313">
            <v>0</v>
          </cell>
          <cell r="G313">
            <v>15550</v>
          </cell>
          <cell r="H313">
            <v>1450</v>
          </cell>
          <cell r="I313">
            <v>0.91</v>
          </cell>
          <cell r="J313">
            <v>14820</v>
          </cell>
          <cell r="K313" t="str">
            <v>6632.05 - Recreational Programs - Aquatics Swim Team</v>
          </cell>
        </row>
        <row r="314">
          <cell r="A314" t="str">
            <v>200.20.20.300-6632.06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 t="str">
            <v>+++</v>
          </cell>
          <cell r="J314">
            <v>0</v>
          </cell>
          <cell r="K314" t="str">
            <v>6632.06 - Recreational Programs - Aquatics Scuba</v>
          </cell>
        </row>
        <row r="315">
          <cell r="A315" t="str">
            <v>200.20.20.300-6632.07</v>
          </cell>
          <cell r="B315">
            <v>3300</v>
          </cell>
          <cell r="C315">
            <v>0</v>
          </cell>
          <cell r="D315">
            <v>3300</v>
          </cell>
          <cell r="E315">
            <v>2303.0500000000002</v>
          </cell>
          <cell r="F315">
            <v>0</v>
          </cell>
          <cell r="G315">
            <v>3090.05</v>
          </cell>
          <cell r="H315">
            <v>209.95</v>
          </cell>
          <cell r="I315">
            <v>0.94</v>
          </cell>
          <cell r="J315">
            <v>3471.81</v>
          </cell>
          <cell r="K315" t="str">
            <v>6632.07 - Recreational Programs - Aquatics Health &amp; Safety</v>
          </cell>
        </row>
        <row r="316">
          <cell r="A316" t="str">
            <v>200.20.20.300-6632.08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 t="str">
            <v>+++</v>
          </cell>
          <cell r="J316">
            <v>0</v>
          </cell>
          <cell r="K316" t="str">
            <v>6632.08 - Recreational Programs - Aquatics Pilot Expansion Program</v>
          </cell>
        </row>
        <row r="317">
          <cell r="A317" t="str">
            <v>200.20.30.360-6633.01</v>
          </cell>
          <cell r="B317">
            <v>55000</v>
          </cell>
          <cell r="C317">
            <v>78</v>
          </cell>
          <cell r="D317">
            <v>55078</v>
          </cell>
          <cell r="E317">
            <v>2651.25</v>
          </cell>
          <cell r="F317">
            <v>0</v>
          </cell>
          <cell r="G317">
            <v>50417.52</v>
          </cell>
          <cell r="H317">
            <v>4660.4799999999996</v>
          </cell>
          <cell r="I317">
            <v>0.92</v>
          </cell>
          <cell r="J317">
            <v>20121.169999999998</v>
          </cell>
          <cell r="K317" t="str">
            <v>6633.01 - Recreational Programs - General Community Events</v>
          </cell>
        </row>
        <row r="318">
          <cell r="A318" t="str">
            <v>200.20.20.300-6633.02</v>
          </cell>
          <cell r="B318">
            <v>1000</v>
          </cell>
          <cell r="C318">
            <v>0</v>
          </cell>
          <cell r="D318">
            <v>1000</v>
          </cell>
          <cell r="E318">
            <v>0</v>
          </cell>
          <cell r="F318">
            <v>0</v>
          </cell>
          <cell r="G318">
            <v>157.38</v>
          </cell>
          <cell r="H318">
            <v>842.62</v>
          </cell>
          <cell r="I318">
            <v>0.16</v>
          </cell>
          <cell r="J318">
            <v>274.64999999999998</v>
          </cell>
          <cell r="K318" t="str">
            <v>6633.02 - Recreational Programs - General Open Gym</v>
          </cell>
        </row>
        <row r="319">
          <cell r="A319" t="str">
            <v>200.20.20.300-6633.03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 t="str">
            <v>+++</v>
          </cell>
          <cell r="J319">
            <v>0</v>
          </cell>
          <cell r="K319" t="str">
            <v xml:space="preserve">6633.03 - Recreational Programs - General YAC </v>
          </cell>
        </row>
        <row r="320">
          <cell r="A320" t="str">
            <v>200.20.30.360-6633.04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 t="str">
            <v>+++</v>
          </cell>
          <cell r="J320">
            <v>10725</v>
          </cell>
          <cell r="K320" t="str">
            <v>6633.04 - Recreational Programs - General 4th of July</v>
          </cell>
        </row>
        <row r="321">
          <cell r="A321" t="str">
            <v>200.20.20.300-6633.05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 t="str">
            <v>+++</v>
          </cell>
          <cell r="J321">
            <v>0</v>
          </cell>
          <cell r="K321" t="str">
            <v>6633.05 - Recreational Programs - General Trips and Tours</v>
          </cell>
        </row>
        <row r="322">
          <cell r="A322" t="str">
            <v>200.20.20.300-6633.06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 t="str">
            <v>+++</v>
          </cell>
          <cell r="J322">
            <v>0</v>
          </cell>
          <cell r="K322" t="str">
            <v>6633.06 - Recreational Programs - General Concessions</v>
          </cell>
        </row>
        <row r="323">
          <cell r="A323" t="str">
            <v>200.20.20.300-6633.07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 t="str">
            <v>+++</v>
          </cell>
          <cell r="J323">
            <v>0</v>
          </cell>
          <cell r="K323" t="str">
            <v>6633.07 - Recreational Programs - General Admissions Adult Sports</v>
          </cell>
        </row>
        <row r="324">
          <cell r="A324" t="str">
            <v>200.20.20.300-6633.08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 t="str">
            <v>+++</v>
          </cell>
          <cell r="J324">
            <v>0</v>
          </cell>
          <cell r="K324" t="str">
            <v>6633.08 - Recreational Programs - General Misc Program Supplies</v>
          </cell>
        </row>
        <row r="325">
          <cell r="A325" t="str">
            <v>200.20.20.300-6633.09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 t="str">
            <v>+++</v>
          </cell>
          <cell r="J325">
            <v>0</v>
          </cell>
          <cell r="K325" t="str">
            <v>6633.09 - Recreational Programs - General Pilot Expansion Program</v>
          </cell>
        </row>
        <row r="326">
          <cell r="A326" t="str">
            <v>200.20.20.300-6633.10</v>
          </cell>
          <cell r="B326">
            <v>3000</v>
          </cell>
          <cell r="C326">
            <v>-1500</v>
          </cell>
          <cell r="D326">
            <v>1500</v>
          </cell>
          <cell r="E326">
            <v>508.61</v>
          </cell>
          <cell r="F326">
            <v>0</v>
          </cell>
          <cell r="G326">
            <v>1866.48</v>
          </cell>
          <cell r="H326">
            <v>-366.48</v>
          </cell>
          <cell r="I326">
            <v>1.24</v>
          </cell>
          <cell r="J326">
            <v>1612.56</v>
          </cell>
          <cell r="K326" t="str">
            <v>6633.10 - Recreational Programs - General Facility Rental - Ballfield</v>
          </cell>
        </row>
        <row r="327">
          <cell r="A327" t="str">
            <v>200.20.20.300-6633.11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 t="str">
            <v>+++</v>
          </cell>
          <cell r="J327">
            <v>0</v>
          </cell>
          <cell r="K327" t="str">
            <v>6633.11 - Recreational Programs - General Partnerships</v>
          </cell>
        </row>
        <row r="328">
          <cell r="A328" t="str">
            <v>200.20.20.300-6633.12</v>
          </cell>
          <cell r="B328">
            <v>15000</v>
          </cell>
          <cell r="C328">
            <v>0</v>
          </cell>
          <cell r="D328">
            <v>15000</v>
          </cell>
          <cell r="E328">
            <v>0</v>
          </cell>
          <cell r="F328">
            <v>0</v>
          </cell>
          <cell r="G328">
            <v>30000</v>
          </cell>
          <cell r="H328">
            <v>-15000</v>
          </cell>
          <cell r="I328">
            <v>2</v>
          </cell>
          <cell r="J328">
            <v>109.16</v>
          </cell>
          <cell r="K328" t="str">
            <v>6633.12 - Recreational Programs - General Community Gym</v>
          </cell>
        </row>
        <row r="329">
          <cell r="A329" t="str">
            <v>200.20.20.001-7000.03</v>
          </cell>
          <cell r="B329">
            <v>0</v>
          </cell>
          <cell r="C329">
            <v>9500</v>
          </cell>
          <cell r="D329">
            <v>9500</v>
          </cell>
          <cell r="E329">
            <v>0</v>
          </cell>
          <cell r="F329">
            <v>0</v>
          </cell>
          <cell r="G329">
            <v>0</v>
          </cell>
          <cell r="H329">
            <v>9500</v>
          </cell>
          <cell r="I329">
            <v>0</v>
          </cell>
          <cell r="J329">
            <v>12616.26</v>
          </cell>
          <cell r="K329" t="str">
            <v>7000.03 - Capital Outlay Equipment New</v>
          </cell>
        </row>
        <row r="330">
          <cell r="A330" t="str">
            <v>200.00.00.900-7000.12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 t="str">
            <v>+++</v>
          </cell>
          <cell r="J330">
            <v>0</v>
          </cell>
          <cell r="K330" t="str">
            <v>7000.12 - Capital Outlay Furniture</v>
          </cell>
        </row>
        <row r="331">
          <cell r="A331" t="str">
            <v>200.00.00.900-7000.99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 t="str">
            <v>+++</v>
          </cell>
          <cell r="J331">
            <v>0</v>
          </cell>
          <cell r="K331" t="str">
            <v>7000.99 - Capital Outlay General</v>
          </cell>
        </row>
        <row r="332">
          <cell r="A332" t="str">
            <v>200.20.20.300-7000.99</v>
          </cell>
          <cell r="B332">
            <v>10000</v>
          </cell>
          <cell r="C332">
            <v>-10000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 t="str">
            <v>+++</v>
          </cell>
          <cell r="J332">
            <v>0</v>
          </cell>
          <cell r="K332" t="str">
            <v>7000.99 - Capital Outlay General</v>
          </cell>
        </row>
        <row r="333">
          <cell r="A333" t="str">
            <v>200.00.00.900-9887.01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 t="str">
            <v>+++</v>
          </cell>
          <cell r="J333">
            <v>0</v>
          </cell>
          <cell r="K333" t="str">
            <v>9887.01 - Bad Debt Expense Service Fees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topLeftCell="A7" zoomScale="110" zoomScaleNormal="100" zoomScaleSheetLayoutView="110" workbookViewId="0">
      <selection activeCell="W25" sqref="W25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148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147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7" t="s">
        <v>2</v>
      </c>
      <c r="G5" s="207"/>
      <c r="H5" s="207"/>
      <c r="I5" s="207"/>
      <c r="J5" s="207"/>
      <c r="K5" s="207"/>
      <c r="L5" s="207"/>
      <c r="M5" s="16"/>
      <c r="N5" s="15"/>
      <c r="O5" s="15"/>
      <c r="Q5" s="207" t="s">
        <v>3</v>
      </c>
      <c r="R5" s="207"/>
      <c r="S5" s="207"/>
      <c r="T5" s="207"/>
      <c r="U5" s="207"/>
      <c r="V5" s="207"/>
      <c r="W5" s="207"/>
      <c r="X5" s="16"/>
      <c r="Y5" s="15"/>
      <c r="Z5" s="15"/>
      <c r="AA5" s="17"/>
      <c r="AB5" s="208" t="s">
        <v>4</v>
      </c>
      <c r="AC5" s="208"/>
      <c r="AD5" s="208"/>
      <c r="AE5" s="208"/>
      <c r="AF5" s="208"/>
      <c r="AG5" s="208"/>
      <c r="AH5" s="208"/>
      <c r="AI5" s="208"/>
      <c r="AJ5" s="208"/>
      <c r="AK5" s="208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06" t="s">
        <v>14</v>
      </c>
      <c r="N6" s="206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206" t="s">
        <v>14</v>
      </c>
      <c r="Y6" s="206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195" t="s">
        <v>13</v>
      </c>
      <c r="AI6" s="206" t="s">
        <v>18</v>
      </c>
      <c r="AJ6" s="206"/>
      <c r="AK6" s="24" t="s">
        <v>15</v>
      </c>
      <c r="AL6" s="25"/>
      <c r="AM6" s="23" t="s">
        <v>402</v>
      </c>
      <c r="AN6" s="24" t="s">
        <v>8</v>
      </c>
      <c r="AO6" s="203" t="s">
        <v>403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206" t="s">
        <v>18</v>
      </c>
      <c r="AV6" s="206"/>
      <c r="AW6" s="24" t="s">
        <v>15</v>
      </c>
      <c r="AY6" s="23" t="s">
        <v>19</v>
      </c>
      <c r="AZ6" s="206" t="s">
        <v>20</v>
      </c>
      <c r="BA6" s="206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206" t="s">
        <v>18</v>
      </c>
      <c r="BI6" s="206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v>315125.44</v>
      </c>
      <c r="R8" s="32">
        <f>Q8</f>
        <v>315125.44</v>
      </c>
      <c r="S8" s="32"/>
      <c r="T8" s="32"/>
      <c r="U8" s="32"/>
      <c r="V8" s="32"/>
      <c r="W8" s="32">
        <f>Q8</f>
        <v>315125.44</v>
      </c>
      <c r="X8" s="32"/>
      <c r="Y8" s="32"/>
      <c r="Z8" s="32"/>
      <c r="AA8" s="34"/>
      <c r="AB8" s="35">
        <f>+W33</f>
        <v>128915.80999999988</v>
      </c>
      <c r="AC8" s="32">
        <f>AB8</f>
        <v>128915.80999999988</v>
      </c>
      <c r="AD8" s="32"/>
      <c r="AE8" s="32"/>
      <c r="AF8" s="32"/>
      <c r="AG8" s="32"/>
      <c r="AH8" s="32">
        <f>AB8</f>
        <v>128915.80999999988</v>
      </c>
      <c r="AL8" s="14"/>
      <c r="AM8" s="35">
        <v>-214111</v>
      </c>
      <c r="AN8" s="32">
        <f>AM8</f>
        <v>-214111</v>
      </c>
      <c r="AO8" s="32">
        <f>AN8</f>
        <v>-214111</v>
      </c>
      <c r="AP8" s="32"/>
      <c r="AQ8" s="32"/>
      <c r="AR8" s="32"/>
      <c r="AS8" s="32"/>
      <c r="AT8" s="32">
        <f>AH33</f>
        <v>185573.0099999996</v>
      </c>
      <c r="AY8" s="35">
        <f>AT33</f>
        <v>185573.0099999996</v>
      </c>
      <c r="BB8" s="32"/>
      <c r="BC8" s="32"/>
      <c r="BD8" s="32"/>
      <c r="BE8" s="32"/>
      <c r="BF8" s="32"/>
      <c r="BG8" s="32">
        <f>AT33</f>
        <v>185573.0099999996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SUMIF(Revenues!$A$3:$A$86,'Current Working'!$A$11:$A$13,Revenues!H$3:H$86)</f>
        <v>1196300</v>
      </c>
      <c r="G11" s="42">
        <f>SUMIF(Revenues!$A$3:$A$86,'Current Working'!$A$11:$A$13,Revenues!I$3:I$86)</f>
        <v>1198300</v>
      </c>
      <c r="H11" s="42">
        <f>SUMIF(Revenues!$A$3:$A$86,'Current Working'!$A$11:$A$13,Revenues!J$3:J$86)</f>
        <v>0</v>
      </c>
      <c r="I11" s="42">
        <f>SUMIF(Revenues!$A$3:$A$86,'Current Working'!$A$11:$A$13,Revenues!K$3:K$86)</f>
        <v>0</v>
      </c>
      <c r="J11" s="42">
        <f>SUMIF(Revenues!$A$3:$A$86,'Current Working'!$A$11:$A$13,Revenues!L$3:L$86)</f>
        <v>0</v>
      </c>
      <c r="K11" s="42">
        <f>SUMIF(Revenues!$A$3:$A$86,'Current Working'!$A$11:$A$13,Revenues!M$3:M$86)</f>
        <v>1187740.18</v>
      </c>
      <c r="L11" s="42">
        <f>SUMIF(Revenues!$A$3:$A$86,'Current Working'!$A$11:$A$13,Revenues!N$3:N$86)</f>
        <v>0</v>
      </c>
      <c r="M11" s="43">
        <f>L11-G11</f>
        <v>-1198300</v>
      </c>
      <c r="N11" s="44">
        <f>IFERROR(M11/G11,"-")</f>
        <v>-1</v>
      </c>
      <c r="O11" s="45"/>
      <c r="Q11" s="42">
        <f>SUMIF(Revenues!$A$3:$A$86,'Current Working'!$A$11:$A$13,Revenues!Q$3:Q$86)</f>
        <v>1460050</v>
      </c>
      <c r="R11" s="42">
        <f>SUMIF(Revenues!$A$3:$A$86,'Current Working'!$A$11:$A$13,Revenues!R$3:R$86)</f>
        <v>1462050</v>
      </c>
      <c r="S11" s="42">
        <f>SUMIF(Revenues!$A$3:$A$86,'Current Working'!$A$11:$A$13,Revenues!S$3:S$86)</f>
        <v>0</v>
      </c>
      <c r="T11" s="42">
        <f>SUMIF(Revenues!$A$3:$A$86,'Current Working'!$A$11:$A$13,Revenues!T$3:T$86)</f>
        <v>0</v>
      </c>
      <c r="U11" s="42">
        <f>SUMIF(Revenues!$A$3:$A$86,'Current Working'!$A$11:$A$13,Revenues!U$3:U$86)</f>
        <v>0</v>
      </c>
      <c r="V11" s="42">
        <f>SUMIF(Revenues!$A$3:$A$86,'Current Working'!$A$11:$A$13,Revenues!V$3:V$86)</f>
        <v>1343308.19</v>
      </c>
      <c r="W11" s="42">
        <f>SUMIF(Revenues!$A$3:$A$86,'Current Working'!$A$11:$A$13,Revenues!W$3:W$86)</f>
        <v>1343308.19</v>
      </c>
      <c r="X11" s="43">
        <f>+W11-Q11</f>
        <v>-116741.81000000006</v>
      </c>
      <c r="Y11" s="44">
        <f>IFERROR(X11/Q11,"-")</f>
        <v>-7.9957405568302498E-2</v>
      </c>
      <c r="Z11" s="45"/>
      <c r="AA11" s="45"/>
      <c r="AB11" s="42">
        <f>SUMIF(Revenues!$A$3:$A$86,'Current Working'!$A$11:$A$13,Revenues!Z$3:Z$86)</f>
        <v>1758950</v>
      </c>
      <c r="AC11" s="42">
        <f>SUMIF(Revenues!$A$3:$A$86,'Current Working'!$A$11:$A$13,Revenues!AA$3:AA$86)</f>
        <v>1758950</v>
      </c>
      <c r="AD11" s="42">
        <f>SUMIF(Revenues!$A$3:$A$86,'Current Working'!$A$11:$A$13,Revenues!AB$3:AB$86)</f>
        <v>0</v>
      </c>
      <c r="AE11" s="42">
        <f>SUMIF(Revenues!$A$3:$A$86,'Current Working'!$A$11:$A$13,Revenues!AC$3:AC$86)</f>
        <v>0</v>
      </c>
      <c r="AF11" s="42">
        <f>SUMIF(Revenues!$A$3:$A$86,'Current Working'!$A$11:$A$13,Revenues!AD$3:AD$86)</f>
        <v>0</v>
      </c>
      <c r="AG11" s="42">
        <f>SUMIF(Revenues!$A$3:$A$86,'Current Working'!$A$11:$A$13,Revenues!AE$3:AE$86)</f>
        <v>1000828.32</v>
      </c>
      <c r="AH11" s="42">
        <f>SUMIF(Revenues!$A$3:$A$86,'Current Working'!$A$11:$A$13,Revenues!AF$3:AF$86)</f>
        <v>1000828.32</v>
      </c>
      <c r="AI11" s="46">
        <f>+AH11-AC11</f>
        <v>-758121.68</v>
      </c>
      <c r="AJ11" s="47">
        <f>IFERROR(AI11/AC11,"-")</f>
        <v>-0.43100809005372526</v>
      </c>
      <c r="AK11" s="48"/>
      <c r="AL11" s="49"/>
      <c r="AM11" s="42">
        <f>SUMIF(Revenues!$A$3:$A$86,'Current Working'!$A$11:$A$13,Revenues!AI$3:AI$86)</f>
        <v>208550</v>
      </c>
      <c r="AN11" s="42">
        <f>SUMIF(Revenues!$A$3:$A$86,'Current Working'!$A$11:$A$13,Revenues!AJ$3:AJ$86)</f>
        <v>208550</v>
      </c>
      <c r="AO11" s="42">
        <f>SUMIF(Revenues!$A$3:$A$86,'Current Working'!$A$11:$A$13,Revenues!AK$3:AK$86)</f>
        <v>123050</v>
      </c>
      <c r="AP11" s="42">
        <f>SUMIF(Revenues!$A$3:$A$86,'Current Working'!$A$11:$A$13,Revenues!AL$3:AL$86)</f>
        <v>23316.880000000001</v>
      </c>
      <c r="AQ11" s="42">
        <f>SUMIF(Revenues!$A$3:$A$86,'Current Working'!$A$11:$A$13,Revenues!AM$3:AM$86)</f>
        <v>0</v>
      </c>
      <c r="AR11" s="42">
        <f>SUMIF(Revenues!$A$3:$A$86,'Current Working'!$A$11:$A$13,Revenues!AN$3:AN$86)</f>
        <v>0</v>
      </c>
      <c r="AS11" s="42">
        <f>SUMIF(Revenues!$A$3:$A$86,'Current Working'!$A$11:$A$13,Revenues!AO$3:AO$86)</f>
        <v>0</v>
      </c>
      <c r="AT11" s="42">
        <f>SUMIF(Revenues!$A$3:$A$86,'Current Working'!$A$11:$A$13,Revenues!AP$3:AP$86)</f>
        <v>0</v>
      </c>
      <c r="AU11" s="46">
        <f>+AT11-AN11</f>
        <v>-208550</v>
      </c>
      <c r="AV11" s="47">
        <f>IFERROR(AU11/AN11,"-")</f>
        <v>-1</v>
      </c>
      <c r="AW11" s="48"/>
      <c r="AY11" s="42">
        <f ca="1">SUMIF(Revenues!$A$3:$A$61,'Current Working'!$A$11:$A$13,Revenues!AS$3:AS$59)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SUMIF(Revenues!$A$3:$A$61,'Current Working'!$A$11:$A$13,Revenues!AT$3:AT$59)</f>
        <v>0</v>
      </c>
      <c r="BC11" s="42">
        <f ca="1">SUMIF(Revenues!$A$3:$A$61,'Current Working'!$A$11:$A$13,Revenues!AU$3:AU$59)</f>
        <v>0</v>
      </c>
      <c r="BD11" s="42">
        <f ca="1">SUMIF(Revenues!$A$3:$A$61,'Current Working'!$A$11:$A$13,Revenues!AV$3:AV$59)</f>
        <v>0</v>
      </c>
      <c r="BE11" s="42">
        <f ca="1">SUMIF(Revenues!$A$3:$A$61,'Current Working'!$A$11:$A$13,Revenues!AW$3:AW$59)</f>
        <v>0</v>
      </c>
      <c r="BF11" s="42">
        <f ca="1">SUMIF(Revenues!$A$3:$A$61,'Current Working'!$A$11:$A$13,Revenues!AX$3:AX$59)</f>
        <v>0</v>
      </c>
      <c r="BG11" s="42">
        <f ca="1">SUMIF(Revenues!$A$3:$A$61,'Current Working'!$A$11:$A$13,Revenues!AY$3:AY$59)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SUMIF(Revenues!$A$3:$A$86,'Current Working'!$A$11:$A$13,Revenues!H$3:H$86)</f>
        <v>0</v>
      </c>
      <c r="G12" s="42">
        <f>SUMIF(Revenues!$A$3:$A$86,'Current Working'!$A$11:$A$13,Revenues!I$3:I$86)</f>
        <v>0</v>
      </c>
      <c r="H12" s="42">
        <f>SUMIF(Revenues!$A$3:$A$86,'Current Working'!$A$11:$A$13,Revenues!J$3:J$86)</f>
        <v>0</v>
      </c>
      <c r="I12" s="42">
        <f>SUMIF(Revenues!$A$3:$A$86,'Current Working'!$A$11:$A$13,Revenues!K$3:K$86)</f>
        <v>0</v>
      </c>
      <c r="J12" s="42">
        <f>SUMIF(Revenues!$A$3:$A$86,'Current Working'!$A$11:$A$13,Revenues!L$3:L$86)</f>
        <v>0</v>
      </c>
      <c r="K12" s="42">
        <f>SUMIF(Revenues!$A$3:$A$86,'Current Working'!$A$11:$A$13,Revenues!M$3:M$86)</f>
        <v>0</v>
      </c>
      <c r="L12" s="42">
        <f>SUMIF(Revenues!$A$3:$A$86,'Current Working'!$A$11:$A$13,Revenues!N$3:N$86)</f>
        <v>0</v>
      </c>
      <c r="M12" s="43">
        <f>L12-G12</f>
        <v>0</v>
      </c>
      <c r="N12" s="44" t="str">
        <f>IFERROR(M12/G12,"-")</f>
        <v>-</v>
      </c>
      <c r="O12" s="45"/>
      <c r="Q12" s="42">
        <f>SUMIF(Revenues!$A$3:$A$86,'Current Working'!$A$11:$A$13,Revenues!Q$3:Q$86)</f>
        <v>0</v>
      </c>
      <c r="R12" s="42">
        <f>SUMIF(Revenues!$A$3:$A$86,'Current Working'!$A$11:$A$13,Revenues!R$3:R$86)</f>
        <v>0</v>
      </c>
      <c r="S12" s="42">
        <f>SUMIF(Revenues!$A$3:$A$86,'Current Working'!$A$11:$A$13,Revenues!S$3:S$86)</f>
        <v>0</v>
      </c>
      <c r="T12" s="42">
        <f>SUMIF(Revenues!$A$3:$A$86,'Current Working'!$A$11:$A$13,Revenues!T$3:T$86)</f>
        <v>0</v>
      </c>
      <c r="U12" s="42">
        <f>SUMIF(Revenues!$A$3:$A$86,'Current Working'!$A$11:$A$13,Revenues!U$3:U$86)</f>
        <v>0</v>
      </c>
      <c r="V12" s="42">
        <f>SUMIF(Revenues!$A$3:$A$86,'Current Working'!$A$11:$A$13,Revenues!V$3:V$86)</f>
        <v>0</v>
      </c>
      <c r="W12" s="42">
        <f>SUMIF(Revenues!$A$3:$A$86,'Current Working'!$A$11:$A$13,Revenues!W$3:W$86)</f>
        <v>0</v>
      </c>
      <c r="X12" s="43">
        <f>+W12-Q12</f>
        <v>0</v>
      </c>
      <c r="Y12" s="44" t="str">
        <f>IFERROR(X12/L12,"-")</f>
        <v>-</v>
      </c>
      <c r="Z12" s="45"/>
      <c r="AA12" s="45"/>
      <c r="AB12" s="42">
        <f>SUMIF(Revenues!$A$3:$A$86,'Current Working'!$A$11:$A$13,Revenues!Z$3:Z$86)</f>
        <v>0</v>
      </c>
      <c r="AC12" s="42">
        <f>SUMIF(Revenues!$A$3:$A$86,'Current Working'!$A$11:$A$13,Revenues!AA$3:AA$86)</f>
        <v>0</v>
      </c>
      <c r="AD12" s="42">
        <f>SUMIF(Revenues!$A$3:$A$86,'Current Working'!$A$11:$A$13,Revenues!AB$3:AB$86)</f>
        <v>0</v>
      </c>
      <c r="AE12" s="42">
        <f>SUMIF(Revenues!$A$3:$A$86,'Current Working'!$A$11:$A$13,Revenues!AC$3:AC$86)</f>
        <v>0</v>
      </c>
      <c r="AF12" s="42">
        <f>SUMIF(Revenues!$A$3:$A$86,'Current Working'!$A$11:$A$13,Revenues!AD$3:AD$86)</f>
        <v>0</v>
      </c>
      <c r="AG12" s="42">
        <f>SUMIF(Revenues!$A$3:$A$86,'Current Working'!$A$11:$A$13,Revenues!AE$3:AE$86)</f>
        <v>0</v>
      </c>
      <c r="AH12" s="42">
        <f>SUMIF(Revenues!$A$3:$A$86,'Current Working'!$A$11:$A$13,Revenues!AF$3:AF$86)</f>
        <v>0</v>
      </c>
      <c r="AI12" s="43">
        <f>+AH12-AC12</f>
        <v>0</v>
      </c>
      <c r="AJ12" s="47" t="str">
        <f>IFERROR(AI12/AC12,"-")</f>
        <v>-</v>
      </c>
      <c r="AL12" s="14"/>
      <c r="AM12" s="42">
        <f>SUMIF(Revenues!$A$3:$A$86,'Current Working'!$A$11:$A$13,Revenues!AI$3:AI$86)</f>
        <v>1900</v>
      </c>
      <c r="AN12" s="42">
        <f>SUMIF(Revenues!$A$3:$A$86,'Current Working'!$A$11:$A$13,Revenues!AJ$3:AJ$86)</f>
        <v>1900</v>
      </c>
      <c r="AO12" s="42">
        <f>SUMIF(Revenues!$A$3:$A$86,'Current Working'!$A$11:$A$13,Revenues!AK$3:AK$86)</f>
        <v>1900</v>
      </c>
      <c r="AP12" s="42">
        <f>SUMIF(Revenues!$A$3:$A$86,'Current Working'!$A$11:$A$13,Revenues!AL$3:AL$86)</f>
        <v>0</v>
      </c>
      <c r="AQ12" s="42">
        <f>SUMIF(Revenues!$A$3:$A$86,'Current Working'!$A$11:$A$13,Revenues!AM$3:AM$86)</f>
        <v>0</v>
      </c>
      <c r="AR12" s="42">
        <f>SUMIF(Revenues!$A$3:$A$86,'Current Working'!$A$11:$A$13,Revenues!AN$3:AN$86)</f>
        <v>0</v>
      </c>
      <c r="AS12" s="42">
        <f>SUMIF(Revenues!$A$3:$A$86,'Current Working'!$A$11:$A$13,Revenues!AO$3:AO$86)</f>
        <v>0</v>
      </c>
      <c r="AT12" s="42">
        <f>SUMIF(Revenues!$A$3:$A$86,'Current Working'!$A$11:$A$13,Revenues!AP$3:AP$86)</f>
        <v>0</v>
      </c>
      <c r="AU12" s="46">
        <f>+AT12-AN12</f>
        <v>-1900</v>
      </c>
      <c r="AV12" s="47">
        <f>IFERROR(AU12/AN12,"-")</f>
        <v>-1</v>
      </c>
      <c r="AY12" s="42">
        <f ca="1">SUMIF(Revenues!$A$3:$A$61,'Current Working'!$A$11:$A$13,Revenues!AS$3:AS$59)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SUMIF(Revenues!$A$3:$A$61,'Current Working'!$A$11:$A$13,Revenues!AT$3:AT$59)</f>
        <v>0</v>
      </c>
      <c r="BC12" s="42">
        <f ca="1">SUMIF(Revenues!$A$3:$A$61,'Current Working'!$A$11:$A$13,Revenues!AU$3:AU$59)</f>
        <v>0</v>
      </c>
      <c r="BD12" s="42">
        <f ca="1">SUMIF(Revenues!$A$3:$A$61,'Current Working'!$A$11:$A$13,Revenues!AV$3:AV$59)</f>
        <v>0</v>
      </c>
      <c r="BE12" s="42">
        <f ca="1">SUMIF(Revenues!$A$3:$A$61,'Current Working'!$A$11:$A$13,Revenues!AW$3:AW$59)</f>
        <v>0</v>
      </c>
      <c r="BF12" s="42">
        <f ca="1">SUMIF(Revenues!$A$3:$A$61,'Current Working'!$A$11:$A$13,Revenues!AX$3:AX$59)</f>
        <v>0</v>
      </c>
      <c r="BG12" s="42">
        <f ca="1">SUMIF(Revenues!$A$3:$A$61,'Current Working'!$A$11:$A$13,Revenues!AY$3:AY$59)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SUMIF(Revenues!$A$3:$A$86,'Current Working'!$A$11:$A$13,Revenues!H$3:H$86)</f>
        <v>15000</v>
      </c>
      <c r="G13" s="42">
        <f>SUMIF(Revenues!$A$3:$A$86,'Current Working'!$A$11:$A$13,Revenues!I$3:I$86)</f>
        <v>15000</v>
      </c>
      <c r="H13" s="42">
        <f>SUMIF(Revenues!$A$3:$A$86,'Current Working'!$A$11:$A$13,Revenues!J$3:J$86)</f>
        <v>0</v>
      </c>
      <c r="I13" s="42">
        <f>SUMIF(Revenues!$A$3:$A$86,'Current Working'!$A$11:$A$13,Revenues!K$3:K$86)</f>
        <v>0</v>
      </c>
      <c r="J13" s="42">
        <f>SUMIF(Revenues!$A$3:$A$86,'Current Working'!$A$11:$A$13,Revenues!L$3:L$86)</f>
        <v>0</v>
      </c>
      <c r="K13" s="42">
        <f>SUMIF(Revenues!$A$3:$A$86,'Current Working'!$A$11:$A$13,Revenues!M$3:M$86)</f>
        <v>4004.59</v>
      </c>
      <c r="L13" s="42">
        <f>SUMIF(Revenues!$A$3:$A$86,'Current Working'!$A$11:$A$13,Revenues!N$3:N$86)</f>
        <v>0</v>
      </c>
      <c r="M13" s="43">
        <f>L13-G13</f>
        <v>-15000</v>
      </c>
      <c r="N13" s="44">
        <f>IFERROR(M13/G13,"-")</f>
        <v>-1</v>
      </c>
      <c r="O13" s="45"/>
      <c r="Q13" s="42">
        <f>SUMIF(Revenues!$A$3:$A$86,'Current Working'!$A$11:$A$13,Revenues!Q$3:Q$86)</f>
        <v>15000</v>
      </c>
      <c r="R13" s="42">
        <f>SUMIF(Revenues!$A$3:$A$86,'Current Working'!$A$11:$A$13,Revenues!R$3:R$86)</f>
        <v>15000</v>
      </c>
      <c r="S13" s="42">
        <f>SUMIF(Revenues!$A$3:$A$86,'Current Working'!$A$11:$A$13,Revenues!S$3:S$86)</f>
        <v>0</v>
      </c>
      <c r="T13" s="42">
        <f>SUMIF(Revenues!$A$3:$A$86,'Current Working'!$A$11:$A$13,Revenues!T$3:T$86)</f>
        <v>0</v>
      </c>
      <c r="U13" s="42">
        <f>SUMIF(Revenues!$A$3:$A$86,'Current Working'!$A$11:$A$13,Revenues!U$3:U$86)</f>
        <v>0</v>
      </c>
      <c r="V13" s="42">
        <f>SUMIF(Revenues!$A$3:$A$86,'Current Working'!$A$11:$A$13,Revenues!V$3:V$86)</f>
        <v>10120.5</v>
      </c>
      <c r="W13" s="42">
        <f>SUMIF(Revenues!$A$3:$A$86,'Current Working'!$A$11:$A$13,Revenues!W$3:W$86)</f>
        <v>10120.5</v>
      </c>
      <c r="X13" s="50">
        <f>+W13-Q13</f>
        <v>-4879.5</v>
      </c>
      <c r="Y13" s="51" t="str">
        <f>IFERROR(X13/L13,"-")</f>
        <v>-</v>
      </c>
      <c r="Z13" s="45"/>
      <c r="AA13" s="45"/>
      <c r="AB13" s="42">
        <f>SUMIF(Revenues!$A$3:$A$86,'Current Working'!$A$11:$A$13,Revenues!Z$3:Z$86)</f>
        <v>15000</v>
      </c>
      <c r="AC13" s="42">
        <f>SUMIF(Revenues!$A$3:$A$86,'Current Working'!$A$11:$A$13,Revenues!AA$3:AA$86)</f>
        <v>15000</v>
      </c>
      <c r="AD13" s="42">
        <f>SUMIF(Revenues!$A$3:$A$86,'Current Working'!$A$11:$A$13,Revenues!AB$3:AB$86)</f>
        <v>0</v>
      </c>
      <c r="AE13" s="42">
        <f>SUMIF(Revenues!$A$3:$A$86,'Current Working'!$A$11:$A$13,Revenues!AC$3:AC$86)</f>
        <v>0</v>
      </c>
      <c r="AF13" s="42">
        <f>SUMIF(Revenues!$A$3:$A$86,'Current Working'!$A$11:$A$13,Revenues!AD$3:AD$86)</f>
        <v>0</v>
      </c>
      <c r="AG13" s="42">
        <f>SUMIF(Revenues!$A$3:$A$86,'Current Working'!$A$11:$A$13,Revenues!AE$3:AE$86)</f>
        <v>2362.8000000000002</v>
      </c>
      <c r="AH13" s="42">
        <f>SUMIF(Revenues!$A$3:$A$86,'Current Working'!$A$11:$A$13,Revenues!AF$3:AF$86)</f>
        <v>2362.8000000000002</v>
      </c>
      <c r="AI13" s="43">
        <f>+AH13-AC13</f>
        <v>-12637.2</v>
      </c>
      <c r="AJ13" s="47">
        <f>IFERROR(AI13/AC13,"-")</f>
        <v>-0.84248000000000001</v>
      </c>
      <c r="AL13" s="14"/>
      <c r="AM13" s="42">
        <f>SUMIF(Revenues!$A$3:$A$86,'Current Working'!$A$11:$A$13,Revenues!AI$3:AI$86)</f>
        <v>4000</v>
      </c>
      <c r="AN13" s="42">
        <f>SUMIF(Revenues!$A$3:$A$86,'Current Working'!$A$11:$A$13,Revenues!AJ$3:AJ$86)</f>
        <v>4000</v>
      </c>
      <c r="AO13" s="42">
        <f>SUMIF(Revenues!$A$3:$A$86,'Current Working'!$A$11:$A$13,Revenues!AK$3:AK$86)</f>
        <v>4000</v>
      </c>
      <c r="AP13" s="42">
        <f>SUMIF(Revenues!$A$3:$A$86,'Current Working'!$A$11:$A$13,Revenues!AL$3:AL$86)</f>
        <v>0</v>
      </c>
      <c r="AQ13" s="42">
        <f>SUMIF(Revenues!$A$3:$A$86,'Current Working'!$A$11:$A$13,Revenues!AM$3:AM$86)</f>
        <v>0</v>
      </c>
      <c r="AR13" s="42">
        <f>SUMIF(Revenues!$A$3:$A$86,'Current Working'!$A$11:$A$13,Revenues!AN$3:AN$86)</f>
        <v>0</v>
      </c>
      <c r="AS13" s="42">
        <f>SUMIF(Revenues!$A$3:$A$86,'Current Working'!$A$11:$A$13,Revenues!AO$3:AO$86)</f>
        <v>0</v>
      </c>
      <c r="AT13" s="42">
        <f>SUMIF(Revenues!$A$3:$A$86,'Current Working'!$A$11:$A$13,Revenues!AP$3:AP$86)</f>
        <v>0</v>
      </c>
      <c r="AU13" s="46">
        <f>+AT13-AN13</f>
        <v>-4000</v>
      </c>
      <c r="AV13" s="47">
        <f>IFERROR(AU13/AN13,"-")</f>
        <v>-1</v>
      </c>
      <c r="AY13" s="42">
        <f ca="1">SUMIF(Revenues!$A$3:$A$61,'Current Working'!$A$11:$A$13,Revenues!AS$3:AS$59)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SUMIF(Revenues!$A$3:$A$61,'Current Working'!$A$11:$A$13,Revenues!AT$3:AT$59)</f>
        <v>0</v>
      </c>
      <c r="BC13" s="42">
        <f ca="1">SUMIF(Revenues!$A$3:$A$61,'Current Working'!$A$11:$A$13,Revenues!AU$3:AU$59)</f>
        <v>0</v>
      </c>
      <c r="BD13" s="42">
        <f ca="1">SUMIF(Revenues!$A$3:$A$61,'Current Working'!$A$11:$A$13,Revenues!AV$3:AV$59)</f>
        <v>0</v>
      </c>
      <c r="BE13" s="42">
        <f ca="1">SUMIF(Revenues!$A$3:$A$61,'Current Working'!$A$11:$A$13,Revenues!AW$3:AW$59)</f>
        <v>0</v>
      </c>
      <c r="BF13" s="42">
        <f ca="1">SUMIF(Revenues!$A$3:$A$61,'Current Working'!$A$11:$A$13,Revenues!AX$3:AX$59)</f>
        <v>0</v>
      </c>
      <c r="BG13" s="42">
        <f ca="1">SUMIF(Revenues!$A$3:$A$61,'Current Working'!$A$11:$A$13,Revenues!AY$3:AY$59)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1211300</v>
      </c>
      <c r="G14" s="54">
        <f t="shared" si="0"/>
        <v>1213300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1191744.77</v>
      </c>
      <c r="L14" s="54">
        <f t="shared" si="0"/>
        <v>0</v>
      </c>
      <c r="M14" s="55">
        <f>L14-G14</f>
        <v>-1213300</v>
      </c>
      <c r="N14" s="44">
        <f>IFERROR(M14/G14,"-")</f>
        <v>-1</v>
      </c>
      <c r="O14" s="45"/>
      <c r="Q14" s="54">
        <f t="shared" ref="Q14:W14" si="1">SUM(Q11:Q13)</f>
        <v>1475050</v>
      </c>
      <c r="R14" s="54">
        <f t="shared" si="1"/>
        <v>1477050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1353428.69</v>
      </c>
      <c r="W14" s="54">
        <f t="shared" si="1"/>
        <v>1353428.69</v>
      </c>
      <c r="X14" s="43">
        <f>+W14-Q14</f>
        <v>-121621.31000000006</v>
      </c>
      <c r="Y14" s="44">
        <f>IFERROR(X14/Q14,"-")</f>
        <v>-8.2452330429477E-2</v>
      </c>
      <c r="Z14" s="45"/>
      <c r="AA14" s="45"/>
      <c r="AB14" s="53">
        <f>SUM(AB11:AB13)</f>
        <v>1773950</v>
      </c>
      <c r="AC14" s="54">
        <f>SUM(AC11:AC13)</f>
        <v>1773950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1003191.12</v>
      </c>
      <c r="AH14" s="54">
        <f t="shared" si="2"/>
        <v>1003191.12</v>
      </c>
      <c r="AI14" s="54">
        <f t="shared" si="2"/>
        <v>-770758.88</v>
      </c>
      <c r="AJ14" s="47">
        <f>IFERROR(AI14/AC14,"-")</f>
        <v>-0.43448737563065476</v>
      </c>
      <c r="AL14" s="14"/>
      <c r="AM14" s="53">
        <f>SUM(AM11:AM13)</f>
        <v>214450</v>
      </c>
      <c r="AN14" s="53">
        <f t="shared" ref="AN14:AT14" si="3">SUM(AN11:AN13)</f>
        <v>214450</v>
      </c>
      <c r="AO14" s="53">
        <f t="shared" si="3"/>
        <v>128950</v>
      </c>
      <c r="AP14" s="53">
        <f t="shared" si="3"/>
        <v>23316.880000000001</v>
      </c>
      <c r="AQ14" s="53">
        <f t="shared" si="3"/>
        <v>0</v>
      </c>
      <c r="AR14" s="53">
        <f t="shared" si="3"/>
        <v>0</v>
      </c>
      <c r="AS14" s="53">
        <f t="shared" si="3"/>
        <v>0</v>
      </c>
      <c r="AT14" s="53">
        <f t="shared" si="3"/>
        <v>0</v>
      </c>
      <c r="AU14" s="54">
        <f t="shared" ref="AU14" si="4">SUM(AU11:AU13)</f>
        <v>-214450</v>
      </c>
      <c r="AV14" s="47">
        <f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5">SUM(BC11:BC13)</f>
        <v>0</v>
      </c>
      <c r="BD14" s="54">
        <f t="shared" ca="1" si="5"/>
        <v>0</v>
      </c>
      <c r="BE14" s="54">
        <f t="shared" ca="1" si="5"/>
        <v>0</v>
      </c>
      <c r="BF14" s="56">
        <f t="shared" ca="1" si="5"/>
        <v>0</v>
      </c>
      <c r="BG14" s="54">
        <f t="shared" ca="1" si="5"/>
        <v>0</v>
      </c>
      <c r="BH14" s="54">
        <f t="shared" ca="1" si="5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SUMIF(Expenses!$A$3:$A$95,'Current Working'!$A$17:$A$22,Expenses!H$3:H$95)</f>
        <v>1163336</v>
      </c>
      <c r="G17" s="42">
        <f>SUMIF(Expenses!$A$3:$A$95,'Current Working'!$A$17:$A$22,Expenses!I$3:I$95)</f>
        <v>1174836</v>
      </c>
      <c r="H17" s="42">
        <f>SUMIF(Expenses!$A$3:$A$95,'Current Working'!$A$17:$A$22,Expenses!J$3:J$95)</f>
        <v>0</v>
      </c>
      <c r="I17" s="42">
        <f>SUMIF(Expenses!$A$3:$A$95,'Current Working'!$A$17:$A$22,Expenses!K$3:K$95)</f>
        <v>0</v>
      </c>
      <c r="J17" s="42">
        <f>SUMIF(Expenses!$A$3:$A$95,'Current Working'!$A$17:$A$22,Expenses!L$3:L$95)</f>
        <v>0</v>
      </c>
      <c r="K17" s="42">
        <f>SUMIF(Expenses!$A$3:$A$95,'Current Working'!$A$17:$A$22,Expenses!M$3:M$95)</f>
        <v>1155668.57</v>
      </c>
      <c r="L17" s="42">
        <f>SUMIF(Expenses!$A$3:$A$95,'Current Working'!$A$17:$A$22,Expenses!N$3:N$95)</f>
        <v>1155668.57</v>
      </c>
      <c r="M17" s="46">
        <f>L17-G17</f>
        <v>-19167.429999999935</v>
      </c>
      <c r="N17" s="47">
        <f>IFERROR(M17/G17,"-")</f>
        <v>-1.6314983538127818E-2</v>
      </c>
      <c r="O17" s="41"/>
      <c r="Q17" s="42">
        <f>SUMIF(Expenses!$A$3:$A$95,'Current Working'!$A$17:$A$22,Expenses!Q$3:Q$95)</f>
        <v>1283795</v>
      </c>
      <c r="R17" s="42">
        <f>SUMIF(Expenses!$A$3:$A$95,'Current Working'!$A$17:$A$22,Expenses!R$3:R$95)</f>
        <v>1288060</v>
      </c>
      <c r="S17" s="42">
        <f>SUMIF(Expenses!$A$3:$A$95,'Current Working'!$A$17:$A$22,Expenses!S$3:S$95)</f>
        <v>0</v>
      </c>
      <c r="T17" s="42">
        <f>SUMIF(Expenses!$A$3:$A$95,'Current Working'!$A$17:$A$22,Expenses!T$3:T$95)</f>
        <v>0</v>
      </c>
      <c r="U17" s="42">
        <f>SUMIF(Expenses!$A$3:$A$95,'Current Working'!$A$17:$A$22,Expenses!U$3:U$95)</f>
        <v>0</v>
      </c>
      <c r="V17" s="42">
        <f>SUMIF(Expenses!$A$3:$A$95,'Current Working'!$A$17:$A$22,Expenses!V$3:V$95)</f>
        <v>1254330.4300000002</v>
      </c>
      <c r="W17" s="42">
        <f>SUMIF(Expenses!$A$3:$A$95,'Current Working'!$A$17:$A$22,Expenses!W$3:W$95)</f>
        <v>1254330.4300000002</v>
      </c>
      <c r="X17" s="46">
        <f>+W17-Q17</f>
        <v>-29464.569999999832</v>
      </c>
      <c r="Y17" s="47">
        <f>IFERROR(X17/Q17,"-")</f>
        <v>-2.2951148742595066E-2</v>
      </c>
      <c r="Z17" s="41"/>
      <c r="AA17" s="41"/>
      <c r="AB17" s="42">
        <f>SUMIF(Expenses!$A$3:$A$95,'Current Working'!$A$17:$A$22,Expenses!Z$3:Z$95)</f>
        <v>1415230</v>
      </c>
      <c r="AC17" s="42">
        <f>SUMIF(Expenses!$A$3:$A$95,'Current Working'!$A$17:$A$22,Expenses!AA$3:AA$95)</f>
        <v>1415230</v>
      </c>
      <c r="AD17" s="42">
        <f>SUMIF(Expenses!$A$3:$A$95,'Current Working'!$A$17:$A$22,Expenses!AB$3:AB$95)</f>
        <v>0</v>
      </c>
      <c r="AE17" s="42">
        <f>SUMIF(Expenses!$A$3:$A$95,'Current Working'!$A$17:$A$22,Expenses!AC$3:AC$95)</f>
        <v>0</v>
      </c>
      <c r="AF17" s="42">
        <f>SUMIF(Expenses!$A$3:$A$95,'Current Working'!$A$17:$A$22,Expenses!AD$3:AD$95)</f>
        <v>0</v>
      </c>
      <c r="AG17" s="42">
        <f>SUMIF(Expenses!$A$3:$A$95,'Current Working'!$A$17:$A$22,Expenses!AE$3:AE$95)</f>
        <v>999053.65000000026</v>
      </c>
      <c r="AH17" s="42">
        <f>SUMIF(Expenses!$A$3:$A$95,'Current Working'!$A$17:$A$22,Expenses!AF$3:AF$95)</f>
        <v>942789.70000000019</v>
      </c>
      <c r="AI17" s="46">
        <f>+AH17-AC17</f>
        <v>-472440.29999999981</v>
      </c>
      <c r="AJ17" s="47">
        <f>IFERROR(AI17/AC17,"-")</f>
        <v>-0.33382580923242144</v>
      </c>
      <c r="AK17" s="48"/>
      <c r="AL17" s="49"/>
      <c r="AM17" s="42">
        <f>SUMIF(Expenses!$A$3:$A$95,'Current Working'!$A$17:$A$22,Expenses!AI$3:AI$95)</f>
        <v>1415230</v>
      </c>
      <c r="AN17" s="42">
        <f>SUMIF(Expenses!$A$3:$A$95,'Current Working'!$A$17:$A$22,Expenses!AJ$3:AJ$95)</f>
        <v>1415230</v>
      </c>
      <c r="AO17" s="42">
        <f>SUMIF(Expenses!$A$3:$A$95,'Current Working'!$A$17:$A$22,Expenses!AK$3:AK$95)</f>
        <v>635130</v>
      </c>
      <c r="AP17" s="42">
        <f>SUMIF(Expenses!$A$3:$A$95,'Current Working'!$A$17:$A$22,Expenses!AL$3:AL$95)</f>
        <v>147366.56000000003</v>
      </c>
      <c r="AQ17" s="42">
        <f>SUMIF(Expenses!$A$3:$A$95,'Current Working'!$A$17:$A$22,Expenses!AM$3:AM$95)</f>
        <v>0</v>
      </c>
      <c r="AR17" s="42">
        <f>SUMIF(Expenses!$A$3:$A$95,'Current Working'!$A$17:$A$22,Expenses!AN$3:AN$95)</f>
        <v>0</v>
      </c>
      <c r="AS17" s="42">
        <f>SUMIF(Expenses!$A$3:$A$95,'Current Working'!$A$17:$A$22,Expenses!AO$3:AO$95)</f>
        <v>0</v>
      </c>
      <c r="AT17" s="42">
        <f>SUMIF(Expenses!$A$3:$A$95,'Current Working'!$A$17:$A$22,Expenses!AP$3:AP$95)</f>
        <v>0</v>
      </c>
      <c r="AU17" s="46">
        <f>+AT17-AN17</f>
        <v>-1415230</v>
      </c>
      <c r="AV17" s="47">
        <f>IFERROR(AU17/AN17,"-")</f>
        <v>-1</v>
      </c>
      <c r="AW17" s="48"/>
      <c r="AX17" s="68"/>
      <c r="AY17" s="42">
        <f>SUMIF(Expenses!$A$3:$A$95,'Current Working'!$A$17:$A$22,Expenses!AS$3:AS$95)</f>
        <v>0</v>
      </c>
      <c r="AZ17" s="46">
        <f>+AY17-AT17</f>
        <v>0</v>
      </c>
      <c r="BA17" s="47" t="str">
        <f>IFERROR(AZ17/AT17,"-")</f>
        <v>-</v>
      </c>
      <c r="BB17" s="42">
        <f>SUMIF(Expenses!$A$3:$A$95,'Current Working'!$A$17:$A$22,Expenses!AT$3:AT$95)</f>
        <v>0</v>
      </c>
      <c r="BC17" s="42">
        <f>SUMIF(Expenses!$A$3:$A$95,'Current Working'!$A$17:$A$22,Expenses!AU$3:AU$95)</f>
        <v>0</v>
      </c>
      <c r="BD17" s="42">
        <f>SUMIF(Expenses!$A$3:$A$95,'Current Working'!$A$17:$A$22,Expenses!AV$3:AV$95)</f>
        <v>0</v>
      </c>
      <c r="BE17" s="42">
        <f>SUMIF(Expenses!$A$3:$A$95,'Current Working'!$A$17:$A$22,Expenses!AW$3:AW$95)</f>
        <v>0</v>
      </c>
      <c r="BF17" s="42">
        <f>SUMIF(Expenses!$A$3:$A$95,'Current Working'!$A$17:$A$22,Expenses!AX$3:AX$95)</f>
        <v>0</v>
      </c>
      <c r="BG17" s="42">
        <f>SUMIF(Expenses!$A$3:$A$95,'Current Working'!$A$17:$A$22,Expenses!AY$3:AY$95)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SUMIF(Expenses!$A$3:$A$95,'Current Working'!$A$17:$A$22,Expenses!H$3:H$95)</f>
        <v>28500</v>
      </c>
      <c r="G18" s="42">
        <f>SUMIF(Expenses!$A$3:$A$95,'Current Working'!$A$17:$A$22,Expenses!I$3:I$95)</f>
        <v>28500</v>
      </c>
      <c r="H18" s="42">
        <f>SUMIF(Expenses!$A$3:$A$95,'Current Working'!$A$17:$A$22,Expenses!J$3:J$95)</f>
        <v>0</v>
      </c>
      <c r="I18" s="42">
        <f>SUMIF(Expenses!$A$3:$A$95,'Current Working'!$A$17:$A$22,Expenses!K$3:K$95)</f>
        <v>0</v>
      </c>
      <c r="J18" s="42">
        <f>SUMIF(Expenses!$A$3:$A$95,'Current Working'!$A$17:$A$22,Expenses!L$3:L$95)</f>
        <v>0</v>
      </c>
      <c r="K18" s="42">
        <f>SUMIF(Expenses!$A$3:$A$95,'Current Working'!$A$17:$A$22,Expenses!M$3:M$95)</f>
        <v>24259.43</v>
      </c>
      <c r="L18" s="42">
        <f>SUMIF(Expenses!$A$3:$A$95,'Current Working'!$A$17:$A$22,Expenses!N$3:N$95)</f>
        <v>24259.43</v>
      </c>
      <c r="M18" s="46">
        <f>L18-G18</f>
        <v>-4240.57</v>
      </c>
      <c r="N18" s="47">
        <f>IFERROR(M18/G18,"-")</f>
        <v>-0.14879192982456138</v>
      </c>
      <c r="O18" s="41"/>
      <c r="Q18" s="42">
        <f>SUMIF(Expenses!$A$3:$A$95,'Current Working'!$A$17:$A$22,Expenses!Q$3:Q$95)</f>
        <v>24500</v>
      </c>
      <c r="R18" s="42">
        <f>SUMIF(Expenses!$A$3:$A$95,'Current Working'!$A$17:$A$22,Expenses!R$3:R$95)</f>
        <v>24500</v>
      </c>
      <c r="S18" s="42">
        <f>SUMIF(Expenses!$A$3:$A$95,'Current Working'!$A$17:$A$22,Expenses!S$3:S$95)</f>
        <v>0</v>
      </c>
      <c r="T18" s="42">
        <f>SUMIF(Expenses!$A$3:$A$95,'Current Working'!$A$17:$A$22,Expenses!T$3:T$95)</f>
        <v>0</v>
      </c>
      <c r="U18" s="42">
        <f>SUMIF(Expenses!$A$3:$A$95,'Current Working'!$A$17:$A$22,Expenses!U$3:U$95)</f>
        <v>0</v>
      </c>
      <c r="V18" s="42">
        <f>SUMIF(Expenses!$A$3:$A$95,'Current Working'!$A$17:$A$22,Expenses!V$3:V$95)</f>
        <v>26799.14</v>
      </c>
      <c r="W18" s="42">
        <f>SUMIF(Expenses!$A$3:$A$95,'Current Working'!$A$17:$A$22,Expenses!W$3:W$95)</f>
        <v>26799.14</v>
      </c>
      <c r="X18" s="46">
        <f>+W18-Q18</f>
        <v>2299.1399999999994</v>
      </c>
      <c r="Y18" s="47">
        <f>IFERROR(X18/Q18,"-")</f>
        <v>9.3842448979591819E-2</v>
      </c>
      <c r="Z18" s="41"/>
      <c r="AA18" s="41"/>
      <c r="AB18" s="42">
        <f>SUMIF(Expenses!$A$3:$A$95,'Current Working'!$A$17:$A$22,Expenses!Z$3:Z$95)</f>
        <v>24700</v>
      </c>
      <c r="AC18" s="42">
        <f>SUMIF(Expenses!$A$3:$A$95,'Current Working'!$A$17:$A$22,Expenses!AA$3:AA$95)</f>
        <v>24700</v>
      </c>
      <c r="AD18" s="42">
        <f>SUMIF(Expenses!$A$3:$A$95,'Current Working'!$A$17:$A$22,Expenses!AB$3:AB$95)</f>
        <v>0</v>
      </c>
      <c r="AE18" s="42">
        <f>SUMIF(Expenses!$A$3:$A$95,'Current Working'!$A$17:$A$22,Expenses!AC$3:AC$95)</f>
        <v>0</v>
      </c>
      <c r="AF18" s="42">
        <f>SUMIF(Expenses!$A$3:$A$95,'Current Working'!$A$17:$A$22,Expenses!AD$3:AD$95)</f>
        <v>0</v>
      </c>
      <c r="AG18" s="42">
        <f>SUMIF(Expenses!$A$3:$A$95,'Current Working'!$A$17:$A$22,Expenses!AE$3:AE$95)</f>
        <v>5176.7599999999993</v>
      </c>
      <c r="AH18" s="42">
        <f>SUMIF(Expenses!$A$3:$A$95,'Current Working'!$A$17:$A$22,Expenses!AF$3:AF$95)</f>
        <v>5176.7599999999993</v>
      </c>
      <c r="AI18" s="46">
        <f>+AH18-AC18</f>
        <v>-19523.240000000002</v>
      </c>
      <c r="AJ18" s="47">
        <f>IFERROR(AI18/AC18,"-")</f>
        <v>-0.79041457489878553</v>
      </c>
      <c r="AK18" s="48"/>
      <c r="AL18" s="49"/>
      <c r="AM18" s="42">
        <f>SUMIF(Expenses!$A$3:$A$95,'Current Working'!$A$17:$A$22,Expenses!AI$3:AI$95)</f>
        <v>24700</v>
      </c>
      <c r="AN18" s="42">
        <f>SUMIF(Expenses!$A$3:$A$95,'Current Working'!$A$17:$A$22,Expenses!AJ$3:AJ$95)</f>
        <v>24700</v>
      </c>
      <c r="AO18" s="42">
        <f>SUMIF(Expenses!$A$3:$A$95,'Current Working'!$A$17:$A$22,Expenses!AK$3:AK$95)</f>
        <v>23200</v>
      </c>
      <c r="AP18" s="42">
        <f>SUMIF(Expenses!$A$3:$A$95,'Current Working'!$A$17:$A$22,Expenses!AL$3:AL$95)</f>
        <v>3224.13</v>
      </c>
      <c r="AQ18" s="42">
        <f>SUMIF(Expenses!$A$3:$A$95,'Current Working'!$A$17:$A$22,Expenses!AM$3:AM$95)</f>
        <v>0</v>
      </c>
      <c r="AR18" s="42">
        <f>SUMIF(Expenses!$A$3:$A$95,'Current Working'!$A$17:$A$22,Expenses!AN$3:AN$95)</f>
        <v>0</v>
      </c>
      <c r="AS18" s="42">
        <f>SUMIF(Expenses!$A$3:$A$95,'Current Working'!$A$17:$A$22,Expenses!AO$3:AO$95)</f>
        <v>0</v>
      </c>
      <c r="AT18" s="42">
        <f>SUMIF(Expenses!$A$3:$A$95,'Current Working'!$A$17:$A$22,Expenses!AP$3:AP$95)</f>
        <v>0</v>
      </c>
      <c r="AU18" s="46">
        <f>+AT18-AN18</f>
        <v>-24700</v>
      </c>
      <c r="AV18" s="47">
        <f t="shared" ref="AV18:AV23" si="6">IFERROR(AU18/AN18,"-")</f>
        <v>-1</v>
      </c>
      <c r="AW18" s="69"/>
      <c r="AY18" s="42">
        <f>SUMIF(Expenses!$A$3:$A$95,'Current Working'!$A$17:$A$22,Expenses!AS$3:AS$95)</f>
        <v>0</v>
      </c>
      <c r="AZ18" s="46">
        <f>+AY18-AT18</f>
        <v>0</v>
      </c>
      <c r="BA18" s="47" t="str">
        <f>IFERROR(AZ18/AT18,"-")</f>
        <v>-</v>
      </c>
      <c r="BB18" s="42">
        <f>SUMIF(Expenses!$A$3:$A$95,'Current Working'!$A$17:$A$22,Expenses!AT$3:AT$95)</f>
        <v>0</v>
      </c>
      <c r="BC18" s="42">
        <f>SUMIF(Expenses!$A$3:$A$95,'Current Working'!$A$17:$A$22,Expenses!AU$3:AU$95)</f>
        <v>0</v>
      </c>
      <c r="BD18" s="42">
        <f>SUMIF(Expenses!$A$3:$A$95,'Current Working'!$A$17:$A$22,Expenses!AV$3:AV$95)</f>
        <v>0</v>
      </c>
      <c r="BE18" s="42">
        <f>SUMIF(Expenses!$A$3:$A$95,'Current Working'!$A$17:$A$22,Expenses!AW$3:AW$95)</f>
        <v>0</v>
      </c>
      <c r="BF18" s="42">
        <f>SUMIF(Expenses!$A$3:$A$95,'Current Working'!$A$17:$A$22,Expenses!AX$3:AX$95)</f>
        <v>0</v>
      </c>
      <c r="BG18" s="42">
        <f>SUMIF(Expenses!$A$3:$A$95,'Current Working'!$A$17:$A$22,Expenses!AY$3:AY$95)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135</v>
      </c>
      <c r="E19" s="41"/>
      <c r="F19" s="42">
        <f>SUMIF(Expenses!$A$3:$A$95,'Current Working'!$A$17:$A$22,Expenses!H$3:H$95)</f>
        <v>89150</v>
      </c>
      <c r="G19" s="42">
        <f>SUMIF(Expenses!$A$3:$A$95,'Current Working'!$A$17:$A$22,Expenses!I$3:I$95)</f>
        <v>77728</v>
      </c>
      <c r="H19" s="42">
        <f>SUMIF(Expenses!$A$3:$A$95,'Current Working'!$A$17:$A$22,Expenses!J$3:J$95)</f>
        <v>0</v>
      </c>
      <c r="I19" s="42">
        <f>SUMIF(Expenses!$A$3:$A$95,'Current Working'!$A$17:$A$22,Expenses!K$3:K$95)</f>
        <v>0</v>
      </c>
      <c r="J19" s="42">
        <f>SUMIF(Expenses!$A$3:$A$95,'Current Working'!$A$17:$A$22,Expenses!L$3:L$95)</f>
        <v>0</v>
      </c>
      <c r="K19" s="42">
        <f>SUMIF(Expenses!$A$3:$A$95,'Current Working'!$A$17:$A$22,Expenses!M$3:M$95)</f>
        <v>87890.079999999987</v>
      </c>
      <c r="L19" s="42">
        <f>SUMIF(Expenses!$A$3:$A$95,'Current Working'!$A$17:$A$22,Expenses!N$3:N$95)</f>
        <v>87890.079999999987</v>
      </c>
      <c r="M19" s="46">
        <f>L19-G19</f>
        <v>10162.079999999987</v>
      </c>
      <c r="N19" s="47">
        <f>IFERROR(M19/G19,"-")</f>
        <v>0.13073898723754615</v>
      </c>
      <c r="O19" s="41"/>
      <c r="Q19" s="42">
        <f>SUMIF(Expenses!$A$3:$A$95,'Current Working'!$A$17:$A$22,Expenses!Q$3:Q$95)</f>
        <v>72200</v>
      </c>
      <c r="R19" s="42">
        <f>SUMIF(Expenses!$A$3:$A$95,'Current Working'!$A$17:$A$22,Expenses!R$3:R$95)</f>
        <v>77040</v>
      </c>
      <c r="S19" s="42">
        <f>SUMIF(Expenses!$A$3:$A$95,'Current Working'!$A$17:$A$22,Expenses!S$3:S$95)</f>
        <v>0</v>
      </c>
      <c r="T19" s="42">
        <f>SUMIF(Expenses!$A$3:$A$95,'Current Working'!$A$17:$A$22,Expenses!T$3:T$95)</f>
        <v>0</v>
      </c>
      <c r="U19" s="42">
        <f>SUMIF(Expenses!$A$3:$A$95,'Current Working'!$A$17:$A$22,Expenses!U$3:U$95)</f>
        <v>0</v>
      </c>
      <c r="V19" s="42">
        <f>SUMIF(Expenses!$A$3:$A$95,'Current Working'!$A$17:$A$22,Expenses!V$3:V$95)</f>
        <v>56084.78</v>
      </c>
      <c r="W19" s="42">
        <f>SUMIF(Expenses!$A$3:$A$95,'Current Working'!$A$17:$A$22,Expenses!W$3:W$95)</f>
        <v>56084.78</v>
      </c>
      <c r="X19" s="46">
        <f>+W19-Q19</f>
        <v>-16115.220000000001</v>
      </c>
      <c r="Y19" s="47">
        <f>IFERROR(X19/Q19,"-")</f>
        <v>-0.22320249307479226</v>
      </c>
      <c r="Z19" s="41"/>
      <c r="AA19" s="41"/>
      <c r="AB19" s="42">
        <f>SUMIF(Expenses!$A$3:$A$95,'Current Working'!$A$17:$A$22,Expenses!Z$3:Z$95)</f>
        <v>23200</v>
      </c>
      <c r="AC19" s="42">
        <f>SUMIF(Expenses!$A$3:$A$95,'Current Working'!$A$17:$A$22,Expenses!AA$3:AA$95)</f>
        <v>23200</v>
      </c>
      <c r="AD19" s="42">
        <f>SUMIF(Expenses!$A$3:$A$95,'Current Working'!$A$17:$A$22,Expenses!AB$3:AB$95)</f>
        <v>0</v>
      </c>
      <c r="AE19" s="42">
        <f>SUMIF(Expenses!$A$3:$A$95,'Current Working'!$A$17:$A$22,Expenses!AC$3:AC$95)</f>
        <v>0</v>
      </c>
      <c r="AF19" s="42">
        <f>SUMIF(Expenses!$A$3:$A$95,'Current Working'!$A$17:$A$22,Expenses!AD$3:AD$95)</f>
        <v>0</v>
      </c>
      <c r="AG19" s="42">
        <f>SUMIF(Expenses!$A$3:$A$95,'Current Working'!$A$17:$A$22,Expenses!AE$3:AE$95)</f>
        <v>6403.4599999999991</v>
      </c>
      <c r="AH19" s="42">
        <f>SUMIF(Expenses!$A$3:$A$95,'Current Working'!$A$17:$A$22,Expenses!AF$3:AF$95)</f>
        <v>6403.4599999999991</v>
      </c>
      <c r="AI19" s="46">
        <f>+AH19-AC19</f>
        <v>-16796.54</v>
      </c>
      <c r="AJ19" s="47">
        <f>IFERROR(AI19/AC19,"-")</f>
        <v>-0.72398879310344832</v>
      </c>
      <c r="AK19" s="48"/>
      <c r="AL19" s="49"/>
      <c r="AM19" s="42">
        <f>SUMIF(Expenses!$A$3:$A$95,'Current Working'!$A$17:$A$22,Expenses!AI$3:AI$95)</f>
        <v>24072</v>
      </c>
      <c r="AN19" s="42">
        <f>SUMIF(Expenses!$A$3:$A$95,'Current Working'!$A$17:$A$22,Expenses!AJ$3:AJ$95)</f>
        <v>24072</v>
      </c>
      <c r="AO19" s="42">
        <f>SUMIF(Expenses!$A$3:$A$95,'Current Working'!$A$17:$A$22,Expenses!AK$3:AK$95)</f>
        <v>23700</v>
      </c>
      <c r="AP19" s="42">
        <f>SUMIF(Expenses!$A$3:$A$95,'Current Working'!$A$17:$A$22,Expenses!AL$3:AL$95)</f>
        <v>1351.63</v>
      </c>
      <c r="AQ19" s="42">
        <f>SUMIF(Expenses!$A$3:$A$95,'Current Working'!$A$17:$A$22,Expenses!AM$3:AM$95)</f>
        <v>0</v>
      </c>
      <c r="AR19" s="42">
        <f>SUMIF(Expenses!$A$3:$A$95,'Current Working'!$A$17:$A$22,Expenses!AN$3:AN$95)</f>
        <v>0</v>
      </c>
      <c r="AS19" s="42">
        <f>SUMIF(Expenses!$A$3:$A$95,'Current Working'!$A$17:$A$22,Expenses!AO$3:AO$95)</f>
        <v>0</v>
      </c>
      <c r="AT19" s="42">
        <f>SUMIF(Expenses!$A$3:$A$95,'Current Working'!$A$17:$A$22,Expenses!AP$3:AP$95)</f>
        <v>0</v>
      </c>
      <c r="AU19" s="46">
        <f>+AT19-AN19</f>
        <v>-24072</v>
      </c>
      <c r="AV19" s="47">
        <f t="shared" si="6"/>
        <v>-1</v>
      </c>
      <c r="AW19" s="70"/>
      <c r="AY19" s="42">
        <f>SUMIF(Expenses!$A$3:$A$95,'Current Working'!$A$17:$A$22,Expenses!AS$3:AS$95)</f>
        <v>0</v>
      </c>
      <c r="AZ19" s="46">
        <f>+AY19-AT19</f>
        <v>0</v>
      </c>
      <c r="BA19" s="47" t="str">
        <f>IFERROR(AZ19/AT19,"-")</f>
        <v>-</v>
      </c>
      <c r="BB19" s="42">
        <f>SUMIF(Expenses!$A$3:$A$95,'Current Working'!$A$17:$A$22,Expenses!AT$3:AT$95)</f>
        <v>0</v>
      </c>
      <c r="BC19" s="42">
        <f>SUMIF(Expenses!$A$3:$A$95,'Current Working'!$A$17:$A$22,Expenses!AU$3:AU$95)</f>
        <v>0</v>
      </c>
      <c r="BD19" s="42">
        <f>SUMIF(Expenses!$A$3:$A$95,'Current Working'!$A$17:$A$22,Expenses!AV$3:AV$95)</f>
        <v>0</v>
      </c>
      <c r="BE19" s="42">
        <f>SUMIF(Expenses!$A$3:$A$95,'Current Working'!$A$17:$A$22,Expenses!AW$3:AW$95)</f>
        <v>0</v>
      </c>
      <c r="BF19" s="42">
        <f>SUMIF(Expenses!$A$3:$A$95,'Current Working'!$A$17:$A$22,Expenses!AX$3:AX$95)</f>
        <v>0</v>
      </c>
      <c r="BG19" s="42">
        <f>SUMIF(Expenses!$A$3:$A$95,'Current Working'!$A$17:$A$22,Expenses!AY$3:AY$95)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7</v>
      </c>
      <c r="B20" s="66"/>
      <c r="C20" s="66"/>
      <c r="D20" s="40" t="s">
        <v>134</v>
      </c>
      <c r="E20" s="41"/>
      <c r="F20" s="42">
        <f>SUMIF(Expenses!$A$3:$A$95,'Current Working'!$A$17:$A$22,Expenses!H$3:H$95)</f>
        <v>7144</v>
      </c>
      <c r="G20" s="42">
        <f>SUMIF(Expenses!$A$3:$A$95,'Current Working'!$A$17:$A$22,Expenses!I$3:I$95)</f>
        <v>7144</v>
      </c>
      <c r="H20" s="42">
        <f>SUMIF(Expenses!$A$3:$A$95,'Current Working'!$A$17:$A$22,Expenses!J$3:J$95)</f>
        <v>0</v>
      </c>
      <c r="I20" s="42">
        <f>SUMIF(Expenses!$A$3:$A$95,'Current Working'!$A$17:$A$22,Expenses!K$3:K$95)</f>
        <v>0</v>
      </c>
      <c r="J20" s="42">
        <f>SUMIF(Expenses!$A$3:$A$95,'Current Working'!$A$17:$A$22,Expenses!L$3:L$95)</f>
        <v>0</v>
      </c>
      <c r="K20" s="42">
        <f>SUMIF(Expenses!$A$3:$A$95,'Current Working'!$A$17:$A$22,Expenses!M$3:M$95)</f>
        <v>5993.21</v>
      </c>
      <c r="L20" s="42">
        <f>SUMIF(Expenses!$A$3:$A$95,'Current Working'!$A$17:$A$22,Expenses!N$3:N$95)</f>
        <v>5993.21</v>
      </c>
      <c r="M20" s="46"/>
      <c r="N20" s="47"/>
      <c r="O20" s="41"/>
      <c r="Q20" s="42">
        <f>SUMIF(Expenses!$A$3:$A$95,'Current Working'!$A$17:$A$22,Expenses!Q$3:Q$95)</f>
        <v>8350</v>
      </c>
      <c r="R20" s="42">
        <f>SUMIF(Expenses!$A$3:$A$95,'Current Working'!$A$17:$A$22,Expenses!R$3:R$95)</f>
        <v>6950</v>
      </c>
      <c r="S20" s="42">
        <f>SUMIF(Expenses!$A$3:$A$95,'Current Working'!$A$17:$A$22,Expenses!S$3:S$95)</f>
        <v>0</v>
      </c>
      <c r="T20" s="42">
        <f>SUMIF(Expenses!$A$3:$A$95,'Current Working'!$A$17:$A$22,Expenses!T$3:T$95)</f>
        <v>0</v>
      </c>
      <c r="U20" s="42">
        <f>SUMIF(Expenses!$A$3:$A$95,'Current Working'!$A$17:$A$22,Expenses!U$3:U$95)</f>
        <v>0</v>
      </c>
      <c r="V20" s="42">
        <f>SUMIF(Expenses!$A$3:$A$95,'Current Working'!$A$17:$A$22,Expenses!V$3:V$95)</f>
        <v>4713.7299999999996</v>
      </c>
      <c r="W20" s="42">
        <f>SUMIF(Expenses!$A$3:$A$95,'Current Working'!$A$17:$A$22,Expenses!W$3:W$95)</f>
        <v>4713.7299999999996</v>
      </c>
      <c r="X20" s="46"/>
      <c r="Y20" s="47"/>
      <c r="Z20" s="41"/>
      <c r="AA20" s="41"/>
      <c r="AB20" s="42">
        <f>SUMIF(Expenses!$A$3:$A$95,'Current Working'!$A$17:$A$22,Expenses!Z$3:Z$95)</f>
        <v>6350</v>
      </c>
      <c r="AC20" s="42">
        <f>SUMIF(Expenses!$A$3:$A$95,'Current Working'!$A$17:$A$22,Expenses!AA$3:AA$95)</f>
        <v>6350</v>
      </c>
      <c r="AD20" s="42">
        <f>SUMIF(Expenses!$A$3:$A$95,'Current Working'!$A$17:$A$22,Expenses!AB$3:AB$95)</f>
        <v>0</v>
      </c>
      <c r="AE20" s="42">
        <f>SUMIF(Expenses!$A$3:$A$95,'Current Working'!$A$17:$A$22,Expenses!AC$3:AC$95)</f>
        <v>0</v>
      </c>
      <c r="AF20" s="42">
        <f>SUMIF(Expenses!$A$3:$A$95,'Current Working'!$A$17:$A$22,Expenses!AD$3:AD$95)</f>
        <v>0</v>
      </c>
      <c r="AG20" s="42">
        <f>SUMIF(Expenses!$A$3:$A$95,'Current Working'!$A$17:$A$22,Expenses!AE$3:AE$95)</f>
        <v>4133.3899999999994</v>
      </c>
      <c r="AH20" s="42">
        <f>SUMIF(Expenses!$A$3:$A$95,'Current Working'!$A$17:$A$22,Expenses!AF$3:AF$95)</f>
        <v>4133.3899999999994</v>
      </c>
      <c r="AI20" s="46"/>
      <c r="AJ20" s="47"/>
      <c r="AK20" s="48"/>
      <c r="AL20" s="49"/>
      <c r="AM20" s="42">
        <f>SUMIF(Expenses!$A$3:$A$95,'Current Working'!$A$17:$A$22,Expenses!AI$3:AI$95)</f>
        <v>6350</v>
      </c>
      <c r="AN20" s="42">
        <f>SUMIF(Expenses!$A$3:$A$95,'Current Working'!$A$17:$A$22,Expenses!AJ$3:AJ$95)</f>
        <v>6350</v>
      </c>
      <c r="AO20" s="42">
        <f>SUMIF(Expenses!$A$3:$A$95,'Current Working'!$A$17:$A$22,Expenses!AK$3:AK$95)</f>
        <v>6350</v>
      </c>
      <c r="AP20" s="42">
        <f>SUMIF(Expenses!$A$3:$A$95,'Current Working'!$A$17:$A$22,Expenses!AL$3:AL$95)</f>
        <v>1837.98</v>
      </c>
      <c r="AQ20" s="42">
        <f>SUMIF(Expenses!$A$3:$A$95,'Current Working'!$A$17:$A$22,Expenses!AM$3:AM$95)</f>
        <v>0</v>
      </c>
      <c r="AR20" s="42">
        <f>SUMIF(Expenses!$A$3:$A$95,'Current Working'!$A$17:$A$22,Expenses!AN$3:AN$95)</f>
        <v>0</v>
      </c>
      <c r="AS20" s="42">
        <f>SUMIF(Expenses!$A$3:$A$95,'Current Working'!$A$17:$A$22,Expenses!AO$3:AO$95)</f>
        <v>0</v>
      </c>
      <c r="AT20" s="42">
        <f>SUMIF(Expenses!$A$3:$A$95,'Current Working'!$A$17:$A$22,Expenses!AP$3:AP$95)</f>
        <v>0</v>
      </c>
      <c r="AU20" s="46"/>
      <c r="AV20" s="47"/>
      <c r="AW20" s="70"/>
      <c r="AY20" s="42">
        <f>SUMIF(Expenses!$A$3:$A$95,'Current Working'!$A$17:$A$22,Expenses!AS$3:AS$95)</f>
        <v>0</v>
      </c>
      <c r="AZ20" s="46"/>
      <c r="BA20" s="47"/>
      <c r="BB20" s="42">
        <f>SUMIF(Expenses!$A$3:$A$95,'Current Working'!$A$17:$A$22,Expenses!AT$3:AT$95)</f>
        <v>0</v>
      </c>
      <c r="BC20" s="42">
        <f>SUMIF(Expenses!$A$3:$A$95,'Current Working'!$A$17:$A$22,Expenses!AU$3:AU$95)</f>
        <v>0</v>
      </c>
      <c r="BD20" s="42">
        <f>SUMIF(Expenses!$A$3:$A$95,'Current Working'!$A$17:$A$22,Expenses!AV$3:AV$95)</f>
        <v>0</v>
      </c>
      <c r="BE20" s="42">
        <f>SUMIF(Expenses!$A$3:$A$95,'Current Working'!$A$17:$A$22,Expenses!AW$3:AW$95)</f>
        <v>0</v>
      </c>
      <c r="BF20" s="42">
        <f>SUMIF(Expenses!$A$3:$A$95,'Current Working'!$A$17:$A$22,Expenses!AX$3:AX$95)</f>
        <v>0</v>
      </c>
      <c r="BG20" s="42">
        <f>SUMIF(Expenses!$A$3:$A$95,'Current Working'!$A$17:$A$22,Expenses!AY$3:AY$95)</f>
        <v>0</v>
      </c>
      <c r="BH20" s="46"/>
      <c r="BI20" s="47"/>
      <c r="BJ20" s="70"/>
    </row>
    <row r="21" spans="1:62" s="67" customFormat="1" x14ac:dyDescent="0.25">
      <c r="A21" s="71">
        <v>8</v>
      </c>
      <c r="B21" s="66"/>
      <c r="C21" s="66"/>
      <c r="D21" s="40" t="s">
        <v>29</v>
      </c>
      <c r="E21" s="41"/>
      <c r="F21" s="42">
        <f>SUMIF(Expenses!$A$3:$A$95,'Current Working'!$A$17:$A$22,Expenses!H$3:H$95)</f>
        <v>90731</v>
      </c>
      <c r="G21" s="42">
        <f>SUMIF(Expenses!$A$3:$A$95,'Current Working'!$A$17:$A$22,Expenses!I$3:I$95)</f>
        <v>90731</v>
      </c>
      <c r="H21" s="42">
        <f>SUMIF(Expenses!$A$3:$A$95,'Current Working'!$A$17:$A$22,Expenses!J$3:J$95)</f>
        <v>0</v>
      </c>
      <c r="I21" s="42">
        <f>SUMIF(Expenses!$A$3:$A$95,'Current Working'!$A$17:$A$22,Expenses!K$3:K$95)</f>
        <v>0</v>
      </c>
      <c r="J21" s="42">
        <f>SUMIF(Expenses!$A$3:$A$95,'Current Working'!$A$17:$A$22,Expenses!L$3:L$95)</f>
        <v>0</v>
      </c>
      <c r="K21" s="42">
        <f>SUMIF(Expenses!$A$3:$A$95,'Current Working'!$A$17:$A$22,Expenses!M$3:M$95)</f>
        <v>89696.39</v>
      </c>
      <c r="L21" s="42">
        <f>SUMIF(Expenses!$A$3:$A$95,'Current Working'!$A$17:$A$22,Expenses!N$3:N$95)</f>
        <v>89696.39</v>
      </c>
      <c r="M21" s="46">
        <f>L21-G21</f>
        <v>-1034.6100000000006</v>
      </c>
      <c r="N21" s="47">
        <f>IFERROR(M21/G21,"-")</f>
        <v>-1.1403048572152854E-2</v>
      </c>
      <c r="O21" s="41"/>
      <c r="Q21" s="42">
        <f>SUMIF(Expenses!$A$3:$A$95,'Current Working'!$A$17:$A$22,Expenses!Q$3:Q$95)</f>
        <v>95385</v>
      </c>
      <c r="R21" s="42">
        <f>SUMIF(Expenses!$A$3:$A$95,'Current Working'!$A$17:$A$22,Expenses!R$3:R$95)</f>
        <v>95705</v>
      </c>
      <c r="S21" s="42">
        <f>SUMIF(Expenses!$A$3:$A$95,'Current Working'!$A$17:$A$22,Expenses!S$3:S$95)</f>
        <v>0</v>
      </c>
      <c r="T21" s="42">
        <f>SUMIF(Expenses!$A$3:$A$95,'Current Working'!$A$17:$A$22,Expenses!T$3:T$95)</f>
        <v>0</v>
      </c>
      <c r="U21" s="42">
        <f>SUMIF(Expenses!$A$3:$A$95,'Current Working'!$A$17:$A$22,Expenses!U$3:U$95)</f>
        <v>0</v>
      </c>
      <c r="V21" s="42">
        <f>SUMIF(Expenses!$A$3:$A$95,'Current Working'!$A$17:$A$22,Expenses!V$3:V$95)</f>
        <v>101475</v>
      </c>
      <c r="W21" s="42">
        <f>SUMIF(Expenses!$A$3:$A$95,'Current Working'!$A$17:$A$22,Expenses!W$3:W$95)</f>
        <v>101475</v>
      </c>
      <c r="X21" s="46">
        <f>+W21-Q21</f>
        <v>6090</v>
      </c>
      <c r="Y21" s="47">
        <f>IFERROR(X21/Q21,"-")</f>
        <v>6.3846516747916346E-2</v>
      </c>
      <c r="Z21" s="41"/>
      <c r="AA21" s="41"/>
      <c r="AB21" s="42">
        <f>SUMIF(Expenses!$A$3:$A$95,'Current Working'!$A$17:$A$22,Expenses!Z$3:Z$95)</f>
        <v>107935</v>
      </c>
      <c r="AC21" s="42">
        <f>SUMIF(Expenses!$A$3:$A$95,'Current Working'!$A$17:$A$22,Expenses!AA$3:AA$95)</f>
        <v>107935</v>
      </c>
      <c r="AD21" s="42">
        <f>SUMIF(Expenses!$A$3:$A$95,'Current Working'!$A$17:$A$22,Expenses!AB$3:AB$95)</f>
        <v>0</v>
      </c>
      <c r="AE21" s="42">
        <f>SUMIF(Expenses!$A$3:$A$95,'Current Working'!$A$17:$A$22,Expenses!AC$3:AC$95)</f>
        <v>0</v>
      </c>
      <c r="AF21" s="42">
        <f>SUMIF(Expenses!$A$3:$A$95,'Current Working'!$A$17:$A$22,Expenses!AD$3:AD$95)</f>
        <v>0</v>
      </c>
      <c r="AG21" s="42">
        <f>SUMIF(Expenses!$A$3:$A$95,'Current Working'!$A$17:$A$22,Expenses!AE$3:AE$95)</f>
        <v>107026.22</v>
      </c>
      <c r="AH21" s="42">
        <f>SUMIF(Expenses!$A$3:$A$95,'Current Working'!$A$17:$A$22,Expenses!AF$3:AF$95)</f>
        <v>107026.22</v>
      </c>
      <c r="AI21" s="46">
        <f>+AH21-AC21</f>
        <v>-908.77999999999884</v>
      </c>
      <c r="AJ21" s="47">
        <f>IFERROR(AI21/AC21,"-")</f>
        <v>-8.4196970398851059E-3</v>
      </c>
      <c r="AK21" s="48"/>
      <c r="AL21" s="49"/>
      <c r="AM21" s="42">
        <f>SUMIF(Expenses!$A$3:$A$95,'Current Working'!$A$17:$A$22,Expenses!AI$3:AI$95)</f>
        <v>107935</v>
      </c>
      <c r="AN21" s="42">
        <f>SUMIF(Expenses!$A$3:$A$95,'Current Working'!$A$17:$A$22,Expenses!AJ$3:AJ$95)</f>
        <v>107935</v>
      </c>
      <c r="AO21" s="42">
        <f>SUMIF(Expenses!$A$3:$A$95,'Current Working'!$A$17:$A$22,Expenses!AK$3:AK$95)</f>
        <v>107935</v>
      </c>
      <c r="AP21" s="42">
        <f>SUMIF(Expenses!$A$3:$A$95,'Current Working'!$A$17:$A$22,Expenses!AL$3:AL$95)</f>
        <v>25138.41</v>
      </c>
      <c r="AQ21" s="42">
        <f>SUMIF(Expenses!$A$3:$A$95,'Current Working'!$A$17:$A$22,Expenses!AM$3:AM$95)</f>
        <v>0</v>
      </c>
      <c r="AR21" s="42">
        <f>SUMIF(Expenses!$A$3:$A$95,'Current Working'!$A$17:$A$22,Expenses!AN$3:AN$95)</f>
        <v>0</v>
      </c>
      <c r="AS21" s="42">
        <f>SUMIF(Expenses!$A$3:$A$95,'Current Working'!$A$17:$A$22,Expenses!AO$3:AO$95)</f>
        <v>0</v>
      </c>
      <c r="AT21" s="42">
        <f>SUMIF(Expenses!$A$3:$A$95,'Current Working'!$A$17:$A$22,Expenses!AP$3:AP$95)</f>
        <v>0</v>
      </c>
      <c r="AU21" s="46">
        <f>+AT21-AN21</f>
        <v>-107935</v>
      </c>
      <c r="AV21" s="47">
        <f t="shared" si="6"/>
        <v>-1</v>
      </c>
      <c r="AW21" s="48"/>
      <c r="AY21" s="42">
        <f>SUMIF(Expenses!$A$3:$A$95,'Current Working'!$A$17:$A$22,Expenses!AS$3:AS$95)</f>
        <v>0</v>
      </c>
      <c r="AZ21" s="46">
        <f>+AY21-AT21</f>
        <v>0</v>
      </c>
      <c r="BA21" s="47" t="str">
        <f>IFERROR(AZ21/AT21,"-")</f>
        <v>-</v>
      </c>
      <c r="BB21" s="42">
        <f>SUMIF(Expenses!$A$3:$A$95,'Current Working'!$A$17:$A$22,Expenses!AT$3:AT$95)</f>
        <v>0</v>
      </c>
      <c r="BC21" s="42">
        <f>SUMIF(Expenses!$A$3:$A$95,'Current Working'!$A$17:$A$22,Expenses!AU$3:AU$95)</f>
        <v>0</v>
      </c>
      <c r="BD21" s="42">
        <f>SUMIF(Expenses!$A$3:$A$95,'Current Working'!$A$17:$A$22,Expenses!AV$3:AV$95)</f>
        <v>0</v>
      </c>
      <c r="BE21" s="42">
        <f>SUMIF(Expenses!$A$3:$A$95,'Current Working'!$A$17:$A$22,Expenses!AW$3:AW$95)</f>
        <v>0</v>
      </c>
      <c r="BF21" s="42">
        <f>SUMIF(Expenses!$A$3:$A$95,'Current Working'!$A$17:$A$22,Expenses!AX$3:AX$95)</f>
        <v>0</v>
      </c>
      <c r="BG21" s="42">
        <f>SUMIF(Expenses!$A$3:$A$95,'Current Working'!$A$17:$A$22,Expenses!AY$3:AY$95)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9</v>
      </c>
      <c r="B22" s="66"/>
      <c r="C22" s="66"/>
      <c r="D22" s="40" t="s">
        <v>30</v>
      </c>
      <c r="E22" s="41"/>
      <c r="F22" s="42">
        <f>SUMIF(Expenses!$A$3:$A$95,'Current Working'!$A$17:$A$22,Expenses!H$3:H$95)</f>
        <v>296030</v>
      </c>
      <c r="G22" s="42">
        <f>SUMIF(Expenses!$A$3:$A$95,'Current Working'!$A$17:$A$22,Expenses!I$3:I$95)</f>
        <v>296030</v>
      </c>
      <c r="H22" s="42">
        <f>SUMIF(Expenses!$A$3:$A$95,'Current Working'!$A$17:$A$22,Expenses!J$3:J$95)</f>
        <v>0</v>
      </c>
      <c r="I22" s="42">
        <f>SUMIF(Expenses!$A$3:$A$95,'Current Working'!$A$17:$A$22,Expenses!K$3:K$95)</f>
        <v>0</v>
      </c>
      <c r="J22" s="42">
        <f>SUMIF(Expenses!$A$3:$A$95,'Current Working'!$A$17:$A$22,Expenses!L$3:L$95)</f>
        <v>0</v>
      </c>
      <c r="K22" s="42">
        <f>SUMIF(Expenses!$A$3:$A$95,'Current Working'!$A$17:$A$22,Expenses!M$3:M$95)</f>
        <v>276864.90000000002</v>
      </c>
      <c r="L22" s="42">
        <f>SUMIF(Expenses!$A$3:$A$95,'Current Working'!$A$17:$A$22,Expenses!N$3:N$95)</f>
        <v>276864.90000000002</v>
      </c>
      <c r="M22" s="46">
        <f>L22-G22</f>
        <v>-19165.099999999977</v>
      </c>
      <c r="N22" s="47">
        <f>IFERROR(M22/G22,"-")</f>
        <v>-6.4740397932641885E-2</v>
      </c>
      <c r="O22" s="41"/>
      <c r="Q22" s="42">
        <f>SUMIF(Expenses!$A$3:$A$95,'Current Working'!$A$17:$A$22,Expenses!Q$3:Q$95)</f>
        <v>294620</v>
      </c>
      <c r="R22" s="42">
        <f>SUMIF(Expenses!$A$3:$A$95,'Current Working'!$A$17:$A$22,Expenses!R$3:R$95)</f>
        <v>295690</v>
      </c>
      <c r="S22" s="42">
        <f>SUMIF(Expenses!$A$3:$A$95,'Current Working'!$A$17:$A$22,Expenses!S$3:S$95)</f>
        <v>0</v>
      </c>
      <c r="T22" s="42">
        <f>SUMIF(Expenses!$A$3:$A$95,'Current Working'!$A$17:$A$22,Expenses!T$3:T$95)</f>
        <v>0</v>
      </c>
      <c r="U22" s="42">
        <f>SUMIF(Expenses!$A$3:$A$95,'Current Working'!$A$17:$A$22,Expenses!U$3:U$95)</f>
        <v>0</v>
      </c>
      <c r="V22" s="42">
        <f>SUMIF(Expenses!$A$3:$A$95,'Current Working'!$A$17:$A$22,Expenses!V$3:V$95)</f>
        <v>296235.24000000005</v>
      </c>
      <c r="W22" s="42">
        <f>SUMIF(Expenses!$A$3:$A$95,'Current Working'!$A$17:$A$22,Expenses!W$3:W$95)</f>
        <v>296235.24000000005</v>
      </c>
      <c r="X22" s="46">
        <f>+W22-Q22</f>
        <v>1615.2400000000489</v>
      </c>
      <c r="Y22" s="72">
        <f>IFERROR(X22/L22,"-")</f>
        <v>5.8340367449974655E-3</v>
      </c>
      <c r="Z22" s="41"/>
      <c r="AA22" s="41"/>
      <c r="AB22" s="42">
        <f>SUMIF(Expenses!$A$3:$A$95,'Current Working'!$A$17:$A$22,Expenses!Z$3:Z$95)</f>
        <v>283185</v>
      </c>
      <c r="AC22" s="42">
        <f>SUMIF(Expenses!$A$3:$A$95,'Current Working'!$A$17:$A$22,Expenses!AA$3:AA$95)</f>
        <v>293085</v>
      </c>
      <c r="AD22" s="42">
        <f>SUMIF(Expenses!$A$3:$A$95,'Current Working'!$A$17:$A$22,Expenses!AB$3:AB$95)</f>
        <v>0</v>
      </c>
      <c r="AE22" s="42">
        <f>SUMIF(Expenses!$A$3:$A$95,'Current Working'!$A$17:$A$22,Expenses!AC$3:AC$95)</f>
        <v>0</v>
      </c>
      <c r="AF22" s="42">
        <f>SUMIF(Expenses!$A$3:$A$95,'Current Working'!$A$17:$A$22,Expenses!AD$3:AD$95)</f>
        <v>0</v>
      </c>
      <c r="AG22" s="42">
        <f>SUMIF(Expenses!$A$3:$A$95,'Current Working'!$A$17:$A$22,Expenses!AE$3:AE$95)</f>
        <v>306004.39</v>
      </c>
      <c r="AH22" s="42">
        <f>SUMIF(Expenses!$A$3:$A$95,'Current Working'!$A$17:$A$22,Expenses!AF$3:AF$95)</f>
        <v>306004.39</v>
      </c>
      <c r="AI22" s="46">
        <f>+AH22-AC22</f>
        <v>12919.390000000014</v>
      </c>
      <c r="AJ22" s="47">
        <f>IFERROR(AI22/AC22,"-")</f>
        <v>4.4080693314226295E-2</v>
      </c>
      <c r="AK22" s="48"/>
      <c r="AL22" s="49"/>
      <c r="AM22" s="42">
        <f>SUMIF(Expenses!$A$3:$A$95,'Current Working'!$A$17:$A$22,Expenses!AI$3:AI$95)</f>
        <v>283185</v>
      </c>
      <c r="AN22" s="42">
        <f>SUMIF(Expenses!$A$3:$A$95,'Current Working'!$A$17:$A$22,Expenses!AJ$3:AJ$95)</f>
        <v>283185</v>
      </c>
      <c r="AO22" s="42">
        <f>SUMIF(Expenses!$A$3:$A$95,'Current Working'!$A$17:$A$22,Expenses!AK$3:AK$95)</f>
        <v>270685</v>
      </c>
      <c r="AP22" s="42">
        <f>SUMIF(Expenses!$A$3:$A$95,'Current Working'!$A$17:$A$22,Expenses!AL$3:AL$95)</f>
        <v>70470.100000000006</v>
      </c>
      <c r="AQ22" s="42">
        <f>SUMIF(Expenses!$A$3:$A$95,'Current Working'!$A$17:$A$22,Expenses!AM$3:AM$95)</f>
        <v>0</v>
      </c>
      <c r="AR22" s="42">
        <f>SUMIF(Expenses!$A$3:$A$95,'Current Working'!$A$17:$A$22,Expenses!AN$3:AN$95)</f>
        <v>0</v>
      </c>
      <c r="AS22" s="42">
        <f>SUMIF(Expenses!$A$3:$A$95,'Current Working'!$A$17:$A$22,Expenses!AO$3:AO$95)</f>
        <v>0</v>
      </c>
      <c r="AT22" s="42">
        <f>SUMIF(Expenses!$A$3:$A$95,'Current Working'!$A$17:$A$22,Expenses!AP$3:AP$95)</f>
        <v>0</v>
      </c>
      <c r="AU22" s="46">
        <f>+AT22-AN22</f>
        <v>-283185</v>
      </c>
      <c r="AV22" s="47">
        <f t="shared" si="6"/>
        <v>-1</v>
      </c>
      <c r="AW22" s="70"/>
      <c r="AY22" s="42">
        <f>SUMIF(Expenses!$A$3:$A$95,'Current Working'!$A$17:$A$22,Expenses!AS$3:AS$95)</f>
        <v>0</v>
      </c>
      <c r="AZ22" s="46">
        <f>+AY22-AT22</f>
        <v>0</v>
      </c>
      <c r="BA22" s="47" t="str">
        <f>IFERROR(AZ22/AT22,"-")</f>
        <v>-</v>
      </c>
      <c r="BB22" s="42">
        <f>SUMIF(Expenses!$A$3:$A$95,'Current Working'!$A$17:$A$22,Expenses!AT$3:AT$95)</f>
        <v>0</v>
      </c>
      <c r="BC22" s="42">
        <f>SUMIF(Expenses!$A$3:$A$95,'Current Working'!$A$17:$A$22,Expenses!AU$3:AU$95)</f>
        <v>0</v>
      </c>
      <c r="BD22" s="42">
        <f>SUMIF(Expenses!$A$3:$A$95,'Current Working'!$A$17:$A$22,Expenses!AV$3:AV$95)</f>
        <v>0</v>
      </c>
      <c r="BE22" s="42">
        <f>SUMIF(Expenses!$A$3:$A$95,'Current Working'!$A$17:$A$22,Expenses!AW$3:AW$95)</f>
        <v>0</v>
      </c>
      <c r="BF22" s="42">
        <f>SUMIF(Expenses!$A$3:$A$95,'Current Working'!$A$17:$A$22,Expenses!AX$3:AX$95)</f>
        <v>0</v>
      </c>
      <c r="BG22" s="42">
        <f>SUMIF(Expenses!$A$3:$A$95,'Current Working'!$A$17:$A$22,Expenses!AY$3:AY$95)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1674891</v>
      </c>
      <c r="G23" s="77">
        <f t="shared" si="7"/>
        <v>1674969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1640372.58</v>
      </c>
      <c r="L23" s="77">
        <f t="shared" si="7"/>
        <v>1640372.58</v>
      </c>
      <c r="M23" s="78">
        <f>L23-G23</f>
        <v>-34596.419999999925</v>
      </c>
      <c r="N23" s="47">
        <f>IFERROR(M23/G23,"-")</f>
        <v>-2.0654961375404516E-2</v>
      </c>
      <c r="O23" s="41"/>
      <c r="Q23" s="77">
        <f t="shared" ref="Q23:X23" si="8">SUM(Q17:Q22)</f>
        <v>1778850</v>
      </c>
      <c r="R23" s="77">
        <f t="shared" si="8"/>
        <v>1787945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1739638.32</v>
      </c>
      <c r="W23" s="77">
        <f t="shared" si="8"/>
        <v>1739638.32</v>
      </c>
      <c r="X23" s="76">
        <f t="shared" si="8"/>
        <v>-35575.409999999785</v>
      </c>
      <c r="Y23" s="47">
        <f>IFERROR(X23/Q23,"-")</f>
        <v>-1.9999106164094661E-2</v>
      </c>
      <c r="Z23" s="41"/>
      <c r="AA23" s="41"/>
      <c r="AB23" s="76">
        <f t="shared" ref="AB23:AI23" si="9">SUM(AB17:AB22)</f>
        <v>1860600</v>
      </c>
      <c r="AC23" s="77">
        <f t="shared" si="9"/>
        <v>1870500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1427797.87</v>
      </c>
      <c r="AH23" s="77">
        <f t="shared" si="9"/>
        <v>1371533.9200000004</v>
      </c>
      <c r="AI23" s="77">
        <f t="shared" si="9"/>
        <v>-496749.46999999974</v>
      </c>
      <c r="AJ23" s="47">
        <f>IFERROR(AI23/AC23,"-")</f>
        <v>-0.26557041967388384</v>
      </c>
      <c r="AK23" s="68"/>
      <c r="AL23" s="79"/>
      <c r="AM23" s="76">
        <f t="shared" ref="AM23:AU23" si="10">SUM(AM17:AM22)</f>
        <v>1861472</v>
      </c>
      <c r="AN23" s="76">
        <f t="shared" si="10"/>
        <v>1861472</v>
      </c>
      <c r="AO23" s="76">
        <f t="shared" si="10"/>
        <v>1067000</v>
      </c>
      <c r="AP23" s="76">
        <f t="shared" si="10"/>
        <v>249388.81000000006</v>
      </c>
      <c r="AQ23" s="76">
        <f t="shared" si="10"/>
        <v>0</v>
      </c>
      <c r="AR23" s="76">
        <f t="shared" si="10"/>
        <v>0</v>
      </c>
      <c r="AS23" s="76">
        <f t="shared" si="10"/>
        <v>0</v>
      </c>
      <c r="AT23" s="76">
        <f t="shared" si="10"/>
        <v>0</v>
      </c>
      <c r="AU23" s="77">
        <f t="shared" si="10"/>
        <v>-1855122</v>
      </c>
      <c r="AV23" s="47">
        <f t="shared" si="6"/>
        <v>-0.99658872118409514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142</v>
      </c>
      <c r="E26" s="62"/>
      <c r="F26" s="42">
        <f ca="1">SUMIF(Revenues!$A$3:$A$60,'Current Working'!$A$26:$A$27,Revenues!H$3:H$59)</f>
        <v>0</v>
      </c>
      <c r="G26" s="42">
        <f ca="1">SUMIF(Revenues!$A$3:$A$60,'Current Working'!$A$26:$A$27,Revenues!I$3:I$59)</f>
        <v>0</v>
      </c>
      <c r="H26" s="42">
        <f ca="1">SUMIF(Revenues!$A$3:$A$60,'Current Working'!$A$26:$A$27,Revenues!J$3:J$59)</f>
        <v>0</v>
      </c>
      <c r="I26" s="42">
        <f ca="1">SUMIF(Revenues!$A$3:$A$60,'Current Working'!$A$26:$A$27,Revenues!K$3:K$59)</f>
        <v>0</v>
      </c>
      <c r="J26" s="42">
        <f ca="1">SUMIF(Revenues!$A$3:$A$60,'Current Working'!$A$26:$A$27,Revenues!L$3:L$59)</f>
        <v>0</v>
      </c>
      <c r="K26" s="42">
        <f ca="1">SUMIF(Revenues!$A$3:$A$60,'Current Working'!$A$26:$A$27,Revenues!M$3:M$59)</f>
        <v>0</v>
      </c>
      <c r="L26" s="42">
        <f>SUMIF(Revenues!$A$3:$A$60,'Current Working'!$A$26:$A$27,Revenues!N$3:N$62)</f>
        <v>0</v>
      </c>
      <c r="M26" s="46">
        <f ca="1">L26-G26</f>
        <v>0</v>
      </c>
      <c r="N26" s="47" t="str">
        <f ca="1">IFERROR(M26/G26,"-")</f>
        <v>-</v>
      </c>
      <c r="O26" s="41"/>
      <c r="Q26" s="42">
        <f>SUMIF(Revenues!$A$3:$A$86,'Current Working'!$A$26:$A$27,Revenues!Q$3:Q$86)</f>
        <v>0</v>
      </c>
      <c r="R26" s="42">
        <f>SUMIF(Revenues!$A$3:$A$86,'Current Working'!$A$26:$A$27,Revenues!R$3:R$86)</f>
        <v>0</v>
      </c>
      <c r="S26" s="42">
        <f>SUMIF(Revenues!$A$3:$A$86,'Current Working'!$A$26:$A$27,Revenues!S$3:S$86)</f>
        <v>0</v>
      </c>
      <c r="T26" s="42">
        <f>SUMIF(Revenues!$A$3:$A$86,'Current Working'!$A$26:$A$27,Revenues!T$3:T$86)</f>
        <v>0</v>
      </c>
      <c r="U26" s="42">
        <f>SUMIF(Revenues!$A$3:$A$86,'Current Working'!$A$26:$A$27,Revenues!U$3:U$86)</f>
        <v>0</v>
      </c>
      <c r="V26" s="42">
        <f>SUMIF(Revenues!$A$3:$A$86,'Current Working'!$A$26:$A$27,Revenues!V$3:V$86)</f>
        <v>200000</v>
      </c>
      <c r="W26" s="42">
        <f>SUMIF(Revenues!$A$3:$A$86,'Current Working'!$A$26:$A$27,Revenues!W$3:W$86)</f>
        <v>200000</v>
      </c>
      <c r="X26" s="46">
        <f ca="1">Q26-M26</f>
        <v>0</v>
      </c>
      <c r="Y26" s="47" t="str">
        <f ca="1">IFERROR(X26/L26,"-")</f>
        <v>-</v>
      </c>
      <c r="Z26" s="41"/>
      <c r="AA26" s="41"/>
      <c r="AB26" s="42">
        <f>SUMIF(Revenues!$A$3:$A$86,'Current Working'!$A$26:$A$27,Revenues!Z$3:Z$86)</f>
        <v>0</v>
      </c>
      <c r="AC26" s="42">
        <f>SUMIF(Revenues!$A$3:$A$86,'Current Working'!$A$26:$A$27,Revenues!AA$3:AA$86)</f>
        <v>425000</v>
      </c>
      <c r="AD26" s="42">
        <f>SUMIF(Revenues!$A$3:$A$86,'Current Working'!$A$26:$A$27,Revenues!AB$3:AB$86)</f>
        <v>0</v>
      </c>
      <c r="AE26" s="42">
        <f>SUMIF(Revenues!$A$3:$A$86,'Current Working'!$A$26:$A$27,Revenues!AC$3:AC$86)</f>
        <v>0</v>
      </c>
      <c r="AF26" s="42">
        <f>SUMIF(Revenues!$A$3:$A$86,'Current Working'!$A$26:$A$27,Revenues!AD$3:AD$86)</f>
        <v>0</v>
      </c>
      <c r="AG26" s="42">
        <f>SUMIF(Revenues!$A$3:$A$86,'Current Working'!$A$26:$A$27,Revenues!AE$3:AE$86)</f>
        <v>425000</v>
      </c>
      <c r="AH26" s="42">
        <f>SUMIF(Revenues!$A$3:$A$86,'Current Working'!$A$26:$A$27,Revenues!AF$3:AF$86)</f>
        <v>425000</v>
      </c>
      <c r="AI26" s="46"/>
      <c r="AJ26" s="47"/>
      <c r="AK26" s="68"/>
      <c r="AL26" s="79"/>
      <c r="AM26" s="42">
        <f>SUMIF(Revenues!$A$3:$A$86,'Current Working'!$A$26:$A$27,Revenues!AI$3:AI$86)</f>
        <v>14000</v>
      </c>
      <c r="AN26" s="42">
        <f>SUMIF(Revenues!$A$3:$A$86,'Current Working'!$A$26:$A$27,Revenues!AJ$3:AJ$86)</f>
        <v>14000</v>
      </c>
      <c r="AO26" s="42">
        <f>SUMIF(Revenues!$A$3:$A$86,'Current Working'!$A$26:$A$27,Revenues!AK$3:AK$86)</f>
        <v>14000</v>
      </c>
      <c r="AP26" s="42">
        <f>SUMIF(Revenues!$A$3:$A$86,'Current Working'!$A$26:$A$27,Revenues!AL$3:AL$86)</f>
        <v>0</v>
      </c>
      <c r="AQ26" s="42">
        <f>SUMIF(Revenues!$A$3:$A$86,'Current Working'!$A$26:$A$27,Revenues!AM$3:AM$86)</f>
        <v>0</v>
      </c>
      <c r="AR26" s="42">
        <f>SUMIF(Revenues!$A$3:$A$86,'Current Working'!$A$26:$A$27,Revenues!AN$3:AN$86)</f>
        <v>0</v>
      </c>
      <c r="AS26" s="42">
        <f>SUMIF(Revenues!$A$3:$A$86,'Current Working'!$A$26:$A$27,Revenues!AO$3:AO$86)</f>
        <v>0</v>
      </c>
      <c r="AT26" s="42">
        <f>SUMIF(Revenues!$A$3:$A$86,'Current Working'!$A$26:$A$27,Revenues!AP$3:AP$86)</f>
        <v>0</v>
      </c>
      <c r="AU26" s="46">
        <f>AK26-AH26</f>
        <v>-425000</v>
      </c>
      <c r="AV26" s="47" t="str">
        <f>IFERROR(AU26/AF26,"-")</f>
        <v>-</v>
      </c>
      <c r="AW26" s="68"/>
      <c r="AY26" s="42">
        <f ca="1">SUMIF(Revenues!$A$3:$A$61,'Current Working'!$A$26,Revenues!AS$3:AS$59)</f>
        <v>0</v>
      </c>
      <c r="AZ26" s="46">
        <f ca="1">+AY26-AT26</f>
        <v>0</v>
      </c>
      <c r="BA26" s="47">
        <f ca="1">IFERROR(AZ26/AM26,"-")</f>
        <v>0</v>
      </c>
      <c r="BB26" s="42">
        <f ca="1">SUMIF(Revenues!$A$3:$A$61,'Current Working'!$A$26,Revenues!AT$3:AT$59)</f>
        <v>0</v>
      </c>
      <c r="BC26" s="42">
        <f ca="1">SUMIF(Revenues!$A$3:$A$61,'Current Working'!$A$26,Revenues!AU$3:AU$59)</f>
        <v>0</v>
      </c>
      <c r="BD26" s="42">
        <f ca="1">SUMIF(Revenues!$A$3:$A$61,'Current Working'!$A$26,Revenues!AV$3:AV$59)</f>
        <v>0</v>
      </c>
      <c r="BE26" s="42">
        <f ca="1">SUMIF(Revenues!$A$3:$A$61,'Current Working'!$A$26,Revenues!AW$3:AW$59)</f>
        <v>0</v>
      </c>
      <c r="BF26" s="42">
        <f ca="1">SUMIF(Revenues!$A$3:$A$61,'Current Working'!$A$26,Revenues!AX$3:AX$59)</f>
        <v>0</v>
      </c>
      <c r="BG26" s="42">
        <f ca="1">SUMIF(Revenues!$A$3:$A$61,'Current Working'!$A$26,Revenues!AY$3:AY$59)</f>
        <v>0</v>
      </c>
      <c r="BH26" s="46">
        <f>AW26-AT26</f>
        <v>0</v>
      </c>
      <c r="BI26" s="47" t="str">
        <f>IFERROR(BH26/AR26,"-")</f>
        <v>-</v>
      </c>
      <c r="BJ26" s="68"/>
    </row>
    <row r="27" spans="1:62" s="67" customFormat="1" ht="15" customHeight="1" x14ac:dyDescent="0.25">
      <c r="A27" s="65">
        <v>11</v>
      </c>
      <c r="B27" s="39"/>
      <c r="C27" s="39"/>
      <c r="D27" s="40" t="s">
        <v>143</v>
      </c>
      <c r="E27" s="62"/>
      <c r="F27" s="42">
        <f ca="1">SUMIF(Revenues!$A$3:$A$60,'Current Working'!$A$26:$A$27,Revenues!H$3:H$59)</f>
        <v>0</v>
      </c>
      <c r="G27" s="42">
        <f ca="1">SUMIF(Revenues!$A$3:$A$60,'Current Working'!$A$26:$A$27,Revenues!I$3:I$59)</f>
        <v>0</v>
      </c>
      <c r="H27" s="42">
        <f ca="1">SUMIF(Revenues!$A$3:$A$60,'Current Working'!$A$26:$A$27,Revenues!J$3:J$59)</f>
        <v>0</v>
      </c>
      <c r="I27" s="42">
        <f ca="1">SUMIF(Revenues!$A$3:$A$60,'Current Working'!$A$26:$A$27,Revenues!K$3:K$59)</f>
        <v>0</v>
      </c>
      <c r="J27" s="42">
        <f ca="1">SUMIF(Revenues!$A$3:$A$60,'Current Working'!$A$26:$A$27,Revenues!L$3:L$59)</f>
        <v>0</v>
      </c>
      <c r="K27" s="42">
        <f ca="1">SUMIF(Revenues!$A$3:$A$60,'Current Working'!$A$26:$A$27,Revenues!M$3:M$59)</f>
        <v>0</v>
      </c>
      <c r="L27" s="42">
        <f>SUMIF(Revenues!$A$3:$A$60,'Current Working'!$A$26:$A$27,Revenues!N$3:N$62)</f>
        <v>0</v>
      </c>
      <c r="M27" s="46"/>
      <c r="N27" s="47"/>
      <c r="O27" s="41"/>
      <c r="Q27" s="42">
        <f>SUMIF(Revenues!$A$3:$A$86,'Current Working'!$A$26:$A$27,Revenues!Q$3:Q$86)</f>
        <v>0</v>
      </c>
      <c r="R27" s="42">
        <f>SUMIF(Revenues!$A$3:$A$86,'Current Working'!$A$26:$A$27,Revenues!R$3:R$86)</f>
        <v>0</v>
      </c>
      <c r="S27" s="42">
        <f>SUMIF(Revenues!$A$3:$A$86,'Current Working'!$A$26:$A$27,Revenues!S$3:S$86)</f>
        <v>0</v>
      </c>
      <c r="T27" s="42">
        <f>SUMIF(Revenues!$A$3:$A$86,'Current Working'!$A$26:$A$27,Revenues!T$3:T$86)</f>
        <v>0</v>
      </c>
      <c r="U27" s="42">
        <f>SUMIF(Revenues!$A$3:$A$86,'Current Working'!$A$26:$A$27,Revenues!U$3:U$86)</f>
        <v>0</v>
      </c>
      <c r="V27" s="42">
        <f>SUMIF(Revenues!$A$3:$A$86,'Current Working'!$A$26:$A$27,Revenues!V$3:V$86)</f>
        <v>0</v>
      </c>
      <c r="W27" s="42">
        <f>SUMIF(Revenues!$A$3:$A$86,'Current Working'!$A$26:$A$27,Revenues!W$3:W$86)</f>
        <v>0</v>
      </c>
      <c r="X27" s="46"/>
      <c r="Y27" s="47"/>
      <c r="Z27" s="41"/>
      <c r="AA27" s="41"/>
      <c r="AB27" s="42">
        <f>SUMIF(Revenues!$A$3:$A$86,'Current Working'!$A$26:$A$27,Revenues!Z$3:Z$86)</f>
        <v>0</v>
      </c>
      <c r="AC27" s="42">
        <f>SUMIF(Revenues!$A$3:$A$86,'Current Working'!$A$26:$A$27,Revenues!AA$3:AA$86)</f>
        <v>0</v>
      </c>
      <c r="AD27" s="42">
        <f>SUMIF(Revenues!$A$3:$A$86,'Current Working'!$A$26:$A$27,Revenues!AB$3:AB$86)</f>
        <v>0</v>
      </c>
      <c r="AE27" s="42">
        <f>SUMIF(Revenues!$A$3:$A$86,'Current Working'!$A$26:$A$27,Revenues!AC$3:AC$86)</f>
        <v>0</v>
      </c>
      <c r="AF27" s="42">
        <f>SUMIF(Revenues!$A$3:$A$86,'Current Working'!$A$26:$A$27,Revenues!AD$3:AD$86)</f>
        <v>0</v>
      </c>
      <c r="AG27" s="42">
        <f>SUMIF(Revenues!$A$3:$A$86,'Current Working'!$A$26:$A$27,Revenues!AE$3:AE$86)</f>
        <v>0</v>
      </c>
      <c r="AH27" s="42">
        <f>SUMIF(Revenues!$A$3:$A$86,'Current Working'!$A$26:$A$27,Revenues!AF$3:AF$86)</f>
        <v>0</v>
      </c>
      <c r="AI27" s="46"/>
      <c r="AJ27" s="47"/>
      <c r="AK27" s="68"/>
      <c r="AL27" s="79"/>
      <c r="AM27" s="42">
        <f>SUMIF(Revenues!$A$3:$A$86,'Current Working'!$A$26:$A$27,Revenues!AI$3:AI$86)</f>
        <v>1900</v>
      </c>
      <c r="AN27" s="42">
        <f>SUMIF(Revenues!$A$3:$A$86,'Current Working'!$A$26:$A$27,Revenues!AJ$3:AJ$86)</f>
        <v>1900</v>
      </c>
      <c r="AO27" s="42">
        <f>SUMIF(Revenues!$A$3:$A$86,'Current Working'!$A$26:$A$27,Revenues!AK$3:AK$86)</f>
        <v>1000</v>
      </c>
      <c r="AP27" s="42">
        <f>SUMIF(Revenues!$A$3:$A$86,'Current Working'!$A$26:$A$27,Revenues!AL$3:AL$86)</f>
        <v>0</v>
      </c>
      <c r="AQ27" s="42">
        <f>SUMIF(Revenues!$A$3:$A$86,'Current Working'!$A$26:$A$27,Revenues!AM$3:AM$86)</f>
        <v>0</v>
      </c>
      <c r="AR27" s="42">
        <f>SUMIF(Revenues!$A$3:$A$86,'Current Working'!$A$26:$A$27,Revenues!AN$3:AN$86)</f>
        <v>0</v>
      </c>
      <c r="AS27" s="42">
        <f>SUMIF(Revenues!$A$3:$A$86,'Current Working'!$A$26:$A$27,Revenues!AO$3:AO$86)</f>
        <v>0</v>
      </c>
      <c r="AT27" s="42">
        <f>SUMIF(Revenues!$A$3:$A$86,'Current Working'!$A$26:$A$27,Revenues!AP$3:AP$86)</f>
        <v>0</v>
      </c>
      <c r="AU27" s="46">
        <f>AK27-AH27</f>
        <v>0</v>
      </c>
      <c r="AV27" s="47" t="str">
        <f>IFERROR(AU27/AF27,"-")</f>
        <v>-</v>
      </c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12</v>
      </c>
      <c r="B28" s="39"/>
      <c r="C28" s="39"/>
      <c r="D28" s="40" t="s">
        <v>33</v>
      </c>
      <c r="E28" s="62"/>
      <c r="F28" s="42">
        <f>SUMIF(Expenses!$A$3:$A$95,'Current Working'!$A$28,Expenses!H$3:H$95)</f>
        <v>0</v>
      </c>
      <c r="G28" s="42">
        <f>SUMIF(Expenses!$A$3:$A$95,'Current Working'!$A$28,Expenses!I$3:I$95)</f>
        <v>0</v>
      </c>
      <c r="H28" s="42">
        <f>SUMIF(Expenses!$A$3:$A$95,'Current Working'!$A$28,Expenses!J$3:J$95)</f>
        <v>0</v>
      </c>
      <c r="I28" s="42">
        <f>SUMIF(Expenses!$A$3:$A$95,'Current Working'!$A$28,Expenses!K$3:K$95)</f>
        <v>0</v>
      </c>
      <c r="J28" s="42">
        <f>SUMIF(Expenses!$A$3:$A$95,'Current Working'!$A$28,Expenses!L$3:L$95)</f>
        <v>0</v>
      </c>
      <c r="K28" s="42">
        <f>SUMIF(Expenses!$A$3:$A$95,'Current Working'!$A$28,Expenses!M$3:M$95)</f>
        <v>0</v>
      </c>
      <c r="L28" s="42">
        <f>-SUMIF(Expenses!$A$3:$A$95,'Current Working'!$A$28,Expenses!N$3:N$95)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-SUMIF(Expenses!$A$3:$A$95,'Current Working'!$A$28,Expenses!Q$3:Q$95)</f>
        <v>0</v>
      </c>
      <c r="R28" s="42">
        <f>-SUMIF(Expenses!$A$3:$A$95,'Current Working'!$A$28,Expenses!R$3:R$95)</f>
        <v>0</v>
      </c>
      <c r="S28" s="42">
        <f>-SUMIF(Expenses!$A$3:$A$95,'Current Working'!$A$28,Expenses!S$3:S$95)</f>
        <v>0</v>
      </c>
      <c r="T28" s="42">
        <f>-SUMIF(Expenses!$A$3:$A$95,'Current Working'!$A$28,Expenses!T$3:T$95)</f>
        <v>0</v>
      </c>
      <c r="U28" s="42">
        <f>-SUMIF(Expenses!$A$3:$A$95,'Current Working'!$A$28,Expenses!U$3:U$95)</f>
        <v>0</v>
      </c>
      <c r="V28" s="42">
        <f>-SUMIF(Expenses!$A$3:$A$95,'Current Working'!$A$28,Expenses!V$3:V$95)</f>
        <v>0</v>
      </c>
      <c r="W28" s="42">
        <f>-SUMIF(Expenses!$A$3:$A$95,'Current Working'!$A$28,Expenses!W$3:W$95)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-SUMIF(Expenses!$A$3:$A$95,'Current Working'!$A$28,Expenses!Z$3:Z$95)</f>
        <v>0</v>
      </c>
      <c r="AC28" s="42">
        <f>-SUMIF(Expenses!$A$3:$A$95,'Current Working'!$A$28,Expenses!AA$3:AA$95)</f>
        <v>0</v>
      </c>
      <c r="AD28" s="42">
        <f>-SUMIF(Expenses!$A$3:$A$95,'Current Working'!$A$28,Expenses!AB$3:AB$95)</f>
        <v>0</v>
      </c>
      <c r="AE28" s="42">
        <f>-SUMIF(Expenses!$A$3:$A$95,'Current Working'!$A$28,Expenses!AC$3:AC$95)</f>
        <v>0</v>
      </c>
      <c r="AF28" s="42">
        <f>-SUMIF(Expenses!$A$3:$A$95,'Current Working'!$A$28,Expenses!AD$3:AD$95)</f>
        <v>0</v>
      </c>
      <c r="AG28" s="42">
        <f>-SUMIF(Expenses!$A$3:$A$95,'Current Working'!$A$28,Expenses!AE$3:AE$95)</f>
        <v>0</v>
      </c>
      <c r="AH28" s="42">
        <f>-SUMIF(Expenses!$A$3:$A$95,'Current Working'!$A$28,Expenses!AF$3:AF$95)</f>
        <v>0</v>
      </c>
      <c r="AI28" s="46"/>
      <c r="AJ28" s="47"/>
      <c r="AK28" s="68"/>
      <c r="AL28" s="79"/>
      <c r="AM28" s="81">
        <f>-SUMIF(Expenses!$A$3:$A$95,'Current Working'!$A$28,Expenses!AI$3:AI$95)</f>
        <v>0</v>
      </c>
      <c r="AN28" s="81">
        <f>-SUMIF(Expenses!$A$3:$A$95,'Current Working'!$A$28,Expenses!AJ$3:AJ$95)</f>
        <v>0</v>
      </c>
      <c r="AO28" s="81">
        <f>-SUMIF(Expenses!$A$3:$A$95,'Current Working'!$A$28,Expenses!AK$3:AK$95)</f>
        <v>0</v>
      </c>
      <c r="AP28" s="81">
        <f>-SUMIF(Expenses!$A$3:$A$95,'Current Working'!$A$28,Expenses!AL$3:AL$95)</f>
        <v>0</v>
      </c>
      <c r="AQ28" s="81">
        <f>-SUMIF(Expenses!$A$3:$A$95,'Current Working'!$A$28,Expenses!AM$3:AM$95)</f>
        <v>0</v>
      </c>
      <c r="AR28" s="81">
        <f>-SUMIF(Expenses!$A$3:$A$95,'Current Working'!$A$28,Expenses!AN$3:AN$95)</f>
        <v>0</v>
      </c>
      <c r="AS28" s="81">
        <f>-SUMIF(Expenses!$A$3:$A$95,'Current Working'!$A$28,Expenses!AO$3:AO$95)</f>
        <v>0</v>
      </c>
      <c r="AT28" s="81">
        <f>-SUMIF(Expenses!$A$3:$A$95,'Current Working'!$A$28,Expenses!AP$3:AP$95)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-SUMIF(Expenses!$A$3:$A$95,'Current Working'!$A$28,Expenses!AS$3:AS$95)</f>
        <v>0</v>
      </c>
      <c r="AZ28" s="82">
        <f>+AY28-AT28</f>
        <v>0</v>
      </c>
      <c r="BA28" s="47" t="str">
        <f>IFERROR(AZ28/AM28,"-")</f>
        <v>-</v>
      </c>
      <c r="BB28" s="81">
        <f>-SUMIF(Expenses!$A$3:$A$95,'Current Working'!$A$28,Expenses!AT$3:AT$95)</f>
        <v>0</v>
      </c>
      <c r="BC28" s="81">
        <f>-SUMIF(Expenses!$A$3:$A$95,'Current Working'!$A$28,Expenses!AU$3:AU$95)</f>
        <v>0</v>
      </c>
      <c r="BD28" s="81">
        <f>-SUMIF(Expenses!$A$3:$A$95,'Current Working'!$A$28,Expenses!AV$3:AV$95)</f>
        <v>0</v>
      </c>
      <c r="BE28" s="81">
        <f>-SUMIF(Expenses!$A$3:$A$95,'Current Working'!$A$28,Expenses!AW$3:AW$95)</f>
        <v>0</v>
      </c>
      <c r="BF28" s="81">
        <f>-SUMIF(Expenses!$A$3:$A$95,'Current Working'!$A$28,Expenses!AX$3:AX$95)</f>
        <v>0</v>
      </c>
      <c r="BG28" s="81">
        <f>-SUMIF(Expenses!$A$3:$A$95,'Current Working'!$A$28,Expenses!AY$3:AY$95)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 ca="1">SUM(F26:F28)</f>
        <v>0</v>
      </c>
      <c r="G29" s="76">
        <f t="shared" ref="G29:L29" ca="1" si="12">SUM(G26:G28)</f>
        <v>0</v>
      </c>
      <c r="H29" s="76">
        <f t="shared" ca="1" si="12"/>
        <v>0</v>
      </c>
      <c r="I29" s="76">
        <f t="shared" ca="1" si="12"/>
        <v>0</v>
      </c>
      <c r="J29" s="76">
        <f t="shared" ca="1" si="12"/>
        <v>0</v>
      </c>
      <c r="K29" s="76">
        <f t="shared" ca="1" si="12"/>
        <v>0</v>
      </c>
      <c r="L29" s="76">
        <f t="shared" si="12"/>
        <v>0</v>
      </c>
      <c r="M29" s="46">
        <f ca="1">L29-G29</f>
        <v>0</v>
      </c>
      <c r="N29" s="47" t="str">
        <f ca="1">IFERROR(M29/G29,"-")</f>
        <v>-</v>
      </c>
      <c r="O29" s="41"/>
      <c r="Q29" s="77">
        <f>SUM(Q26:Q28)</f>
        <v>0</v>
      </c>
      <c r="R29" s="77">
        <f t="shared" ref="R29:W29" si="13">SUM(R26:R28)</f>
        <v>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200000</v>
      </c>
      <c r="W29" s="77">
        <f t="shared" si="13"/>
        <v>200000</v>
      </c>
      <c r="X29" s="46">
        <f ca="1">Q29-M29</f>
        <v>0</v>
      </c>
      <c r="Y29" s="47" t="str">
        <f ca="1">IFERROR(X29/L29,"-")</f>
        <v>-</v>
      </c>
      <c r="Z29" s="41"/>
      <c r="AA29" s="41"/>
      <c r="AB29" s="77">
        <f t="shared" ref="AB29" si="14">SUM(AB26:AB28)</f>
        <v>0</v>
      </c>
      <c r="AC29" s="77">
        <f t="shared" ref="AC29" si="15">SUM(AC26:AC28)</f>
        <v>425000</v>
      </c>
      <c r="AD29" s="77">
        <f t="shared" ref="AD29" si="16">SUM(AD26:AD28)</f>
        <v>0</v>
      </c>
      <c r="AE29" s="77">
        <f t="shared" ref="AE29" si="17">SUM(AE26:AE28)</f>
        <v>0</v>
      </c>
      <c r="AF29" s="77">
        <f t="shared" ref="AF29" si="18">SUM(AF26:AF28)</f>
        <v>0</v>
      </c>
      <c r="AG29" s="77">
        <f t="shared" ref="AG29" si="19">SUM(AG26:AG28)</f>
        <v>425000</v>
      </c>
      <c r="AH29" s="77">
        <f t="shared" ref="AH29" si="20">SUM(AH26:AH28)</f>
        <v>425000</v>
      </c>
      <c r="AI29" s="46"/>
      <c r="AJ29" s="47"/>
      <c r="AK29" s="68"/>
      <c r="AL29" s="79"/>
      <c r="AM29" s="182">
        <f>SUM(AM26:AM28)</f>
        <v>15900</v>
      </c>
      <c r="AN29" s="182">
        <f t="shared" ref="AN29:AO29" si="21">SUM(AN26:AN28)</f>
        <v>15900</v>
      </c>
      <c r="AO29" s="182">
        <f t="shared" si="21"/>
        <v>15000</v>
      </c>
      <c r="AP29" s="83">
        <f t="shared" ref="AP29:AT29" si="22">SUM(AP26:AP28)</f>
        <v>0</v>
      </c>
      <c r="AQ29" s="83">
        <f t="shared" si="22"/>
        <v>0</v>
      </c>
      <c r="AR29" s="83">
        <f t="shared" si="22"/>
        <v>0</v>
      </c>
      <c r="AS29" s="83">
        <f t="shared" si="22"/>
        <v>0</v>
      </c>
      <c r="AT29" s="83">
        <f t="shared" si="22"/>
        <v>0</v>
      </c>
      <c r="AU29" s="46">
        <f>AK29-AH29</f>
        <v>-425000</v>
      </c>
      <c r="AV29" s="47" t="str">
        <f>IFERROR(AU29/AF29,"-")</f>
        <v>-</v>
      </c>
      <c r="AW29" s="68"/>
      <c r="AY29" s="76">
        <f ca="1">SUM(AY26:AY28)</f>
        <v>0</v>
      </c>
      <c r="AZ29" s="46">
        <f ca="1">+AY29-AT29</f>
        <v>0</v>
      </c>
      <c r="BA29" s="47">
        <f ca="1">IFERROR(AZ29/AM29,"-")</f>
        <v>0</v>
      </c>
      <c r="BB29" s="83">
        <f t="shared" ref="BB29:BG29" ca="1" si="23">SUM(BB26:BB28)</f>
        <v>0</v>
      </c>
      <c r="BC29" s="83">
        <f t="shared" ca="1" si="23"/>
        <v>0</v>
      </c>
      <c r="BD29" s="83">
        <f t="shared" ca="1" si="23"/>
        <v>0</v>
      </c>
      <c r="BE29" s="83">
        <f t="shared" ca="1" si="23"/>
        <v>0</v>
      </c>
      <c r="BF29" s="83">
        <f t="shared" ca="1" si="23"/>
        <v>0</v>
      </c>
      <c r="BG29" s="83">
        <f t="shared" ca="1" si="23"/>
        <v>0</v>
      </c>
      <c r="BH29" s="46">
        <f>AW29-AT29</f>
        <v>0</v>
      </c>
      <c r="BI29" s="47" t="str">
        <f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35</v>
      </c>
      <c r="C31" s="39"/>
      <c r="D31" s="75"/>
      <c r="E31" s="62"/>
      <c r="F31" s="84">
        <f>+F14-F23</f>
        <v>-463591</v>
      </c>
      <c r="G31" s="83">
        <f>+G14-G23</f>
        <v>-461669</v>
      </c>
      <c r="H31" s="62"/>
      <c r="I31" s="62"/>
      <c r="J31" s="62"/>
      <c r="K31" s="62"/>
      <c r="L31" s="83">
        <f>+L14-L23</f>
        <v>-1640372.58</v>
      </c>
      <c r="M31" s="83">
        <f>+M14-M23</f>
        <v>-1178703.58</v>
      </c>
      <c r="N31" s="62"/>
      <c r="O31" s="41"/>
      <c r="Q31" s="83">
        <f t="shared" ref="Q31:W31" si="24">+Q14-Q23</f>
        <v>-303800</v>
      </c>
      <c r="R31" s="83">
        <f t="shared" si="24"/>
        <v>-310895</v>
      </c>
      <c r="S31" s="83">
        <f t="shared" si="24"/>
        <v>0</v>
      </c>
      <c r="T31" s="83">
        <f t="shared" si="24"/>
        <v>0</v>
      </c>
      <c r="U31" s="83">
        <f t="shared" si="24"/>
        <v>0</v>
      </c>
      <c r="V31" s="83">
        <f t="shared" si="24"/>
        <v>-386209.63000000012</v>
      </c>
      <c r="W31" s="83">
        <f>+W14+W29-W23</f>
        <v>-186209.63000000012</v>
      </c>
      <c r="X31" s="62"/>
      <c r="Y31" s="63"/>
      <c r="Z31" s="41"/>
      <c r="AA31" s="41"/>
      <c r="AB31" s="84">
        <f>+AB14-AB23</f>
        <v>-86650</v>
      </c>
      <c r="AC31" s="83">
        <f>+AC14-AC23</f>
        <v>-96550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+AH14+AH29-AH23</f>
        <v>56657.199999999721</v>
      </c>
      <c r="AI31" s="62"/>
      <c r="AJ31" s="63"/>
      <c r="AK31" s="68"/>
      <c r="AL31" s="79"/>
      <c r="AM31" s="83">
        <f>+AM14+AM29-AM23</f>
        <v>-1631122</v>
      </c>
      <c r="AN31" s="83">
        <f>+AN14+AN29-AN23</f>
        <v>-1631122</v>
      </c>
      <c r="AO31" s="83">
        <f>+AO14+AO29-AO23</f>
        <v>-923050</v>
      </c>
      <c r="AP31" s="83">
        <f t="shared" ref="AM31:AT31" si="25">+AP14-AP23</f>
        <v>-226071.93000000005</v>
      </c>
      <c r="AQ31" s="83">
        <f t="shared" si="25"/>
        <v>0</v>
      </c>
      <c r="AR31" s="83">
        <f t="shared" si="25"/>
        <v>0</v>
      </c>
      <c r="AS31" s="83">
        <f t="shared" si="25"/>
        <v>0</v>
      </c>
      <c r="AT31" s="83">
        <f t="shared" si="25"/>
        <v>0</v>
      </c>
      <c r="AU31" s="62"/>
      <c r="AV31" s="63"/>
      <c r="AW31" s="68"/>
      <c r="AY31" s="84">
        <f ca="1">+AY14-AY23</f>
        <v>0</v>
      </c>
      <c r="AZ31" s="62"/>
      <c r="BA31" s="63"/>
      <c r="BB31" s="83">
        <f ca="1">+BB14-BB23</f>
        <v>0</v>
      </c>
      <c r="BC31" s="83">
        <f ca="1">+BC14-BC23</f>
        <v>0</v>
      </c>
      <c r="BD31" s="83">
        <f ca="1">+BD14-BD23</f>
        <v>0</v>
      </c>
      <c r="BE31" s="83">
        <f ca="1">+BE14-BE23</f>
        <v>0</v>
      </c>
      <c r="BF31" s="62"/>
      <c r="BG31" s="83">
        <f ca="1"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-463591</v>
      </c>
      <c r="G33" s="88">
        <f>+G8+G31</f>
        <v>-461669</v>
      </c>
      <c r="H33" s="32"/>
      <c r="I33" s="32"/>
      <c r="J33" s="32"/>
      <c r="K33" s="32"/>
      <c r="L33" s="88">
        <f>+L8+L31</f>
        <v>-1640372.58</v>
      </c>
      <c r="M33" s="28"/>
      <c r="N33" s="89"/>
      <c r="O33" s="32"/>
      <c r="Q33" s="88">
        <f t="shared" ref="Q33:W33" si="26">+Q8+Q31</f>
        <v>11325.440000000002</v>
      </c>
      <c r="R33" s="88">
        <f t="shared" si="26"/>
        <v>4230.4400000000023</v>
      </c>
      <c r="S33" s="88">
        <f t="shared" si="26"/>
        <v>0</v>
      </c>
      <c r="T33" s="88">
        <f t="shared" si="26"/>
        <v>0</v>
      </c>
      <c r="U33" s="88">
        <f t="shared" si="26"/>
        <v>0</v>
      </c>
      <c r="V33" s="88">
        <f t="shared" si="26"/>
        <v>-386209.63000000012</v>
      </c>
      <c r="W33" s="88">
        <f t="shared" si="26"/>
        <v>128915.80999999988</v>
      </c>
      <c r="X33" s="62"/>
      <c r="Y33" s="90"/>
      <c r="Z33" s="91"/>
      <c r="AA33" s="91"/>
      <c r="AB33" s="92">
        <f>+AB8+AB31</f>
        <v>42265.809999999881</v>
      </c>
      <c r="AC33" s="88">
        <f>+AC8+AC31</f>
        <v>32365.809999999881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185573.0099999996</v>
      </c>
      <c r="AI33" s="62"/>
      <c r="AJ33" s="90"/>
      <c r="AL33" s="14"/>
      <c r="AM33" s="92">
        <f t="shared" ref="AM33:AT33" si="27">+AM8+AM31</f>
        <v>-1845233</v>
      </c>
      <c r="AN33" s="88">
        <f t="shared" si="27"/>
        <v>-1845233</v>
      </c>
      <c r="AO33" s="88">
        <f t="shared" si="27"/>
        <v>-1137161</v>
      </c>
      <c r="AP33" s="88">
        <f t="shared" si="27"/>
        <v>-226071.93000000005</v>
      </c>
      <c r="AQ33" s="88">
        <f t="shared" si="27"/>
        <v>0</v>
      </c>
      <c r="AR33" s="88">
        <f t="shared" si="27"/>
        <v>0</v>
      </c>
      <c r="AS33" s="88">
        <f t="shared" si="27"/>
        <v>0</v>
      </c>
      <c r="AT33" s="88">
        <f t="shared" si="27"/>
        <v>185573.0099999996</v>
      </c>
      <c r="AU33" s="62"/>
      <c r="AV33" s="90"/>
      <c r="AY33" s="92">
        <f ca="1">+AY8+AY31</f>
        <v>185573.0099999996</v>
      </c>
      <c r="AZ33" s="62"/>
      <c r="BA33" s="90"/>
      <c r="BB33" s="88">
        <f t="shared" ref="BB33:BG33" ca="1" si="28">+BB8+BB31</f>
        <v>0</v>
      </c>
      <c r="BC33" s="88">
        <f t="shared" ca="1" si="28"/>
        <v>0</v>
      </c>
      <c r="BD33" s="88">
        <f t="shared" ca="1" si="28"/>
        <v>0</v>
      </c>
      <c r="BE33" s="88">
        <f t="shared" ca="1" si="28"/>
        <v>0</v>
      </c>
      <c r="BF33" s="88">
        <f t="shared" si="28"/>
        <v>0</v>
      </c>
      <c r="BG33" s="88">
        <f t="shared" ca="1" si="28"/>
        <v>185573.0099999996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1778850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1860600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89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1640372.58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-128915.80999999988</v>
      </c>
      <c r="AL72" s="14"/>
      <c r="AT72" s="121">
        <f>+AT70-AT33</f>
        <v>-185573.0099999996</v>
      </c>
      <c r="BG72" s="123" t="e">
        <f ca="1"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zoomScaleNormal="100" workbookViewId="0">
      <selection activeCell="R15" sqref="R15"/>
    </sheetView>
  </sheetViews>
  <sheetFormatPr defaultRowHeight="12.75" outlineLevelCol="1" x14ac:dyDescent="0.2"/>
  <cols>
    <col min="1" max="1" width="9.140625" style="142"/>
    <col min="2" max="2" width="20.42578125" style="142" bestFit="1" customWidth="1"/>
    <col min="3" max="3" width="9.42578125" style="196" hidden="1" customWidth="1" outlineLevel="1"/>
    <col min="4" max="4" width="8" style="196" hidden="1" customWidth="1" outlineLevel="1"/>
    <col min="5" max="5" width="12.5703125" style="196" hidden="1" customWidth="1" outlineLevel="1"/>
    <col min="6" max="6" width="8.7109375" style="142" hidden="1" customWidth="1" outlineLevel="1"/>
    <col min="7" max="7" width="54.28515625" style="142" customWidth="1" collapsed="1"/>
    <col min="8" max="8" width="11.85546875" style="142" hidden="1" customWidth="1" outlineLevel="1"/>
    <col min="9" max="9" width="11.85546875" style="142" customWidth="1" collapsed="1"/>
    <col min="10" max="13" width="15.42578125" style="142" hidden="1" customWidth="1" outlineLevel="1"/>
    <col min="14" max="14" width="10.5703125" style="142" customWidth="1" collapsed="1"/>
    <col min="15" max="15" width="13.28515625" style="142" hidden="1" customWidth="1" outlineLevel="1"/>
    <col min="16" max="16" width="2.7109375" style="142" customWidth="1" collapsed="1"/>
    <col min="17" max="17" width="12.42578125" style="142" hidden="1" customWidth="1" outlineLevel="1"/>
    <col min="18" max="18" width="11.85546875" style="142" customWidth="1" collapsed="1"/>
    <col min="19" max="22" width="15.42578125" style="142" hidden="1" customWidth="1" outlineLevel="1"/>
    <col min="23" max="23" width="10.5703125" style="142" customWidth="1" collapsed="1"/>
    <col min="24" max="24" width="17.7109375" style="142" hidden="1" customWidth="1" outlineLevel="1"/>
    <col min="25" max="25" width="2.7109375" style="142" customWidth="1" collapsed="1"/>
    <col min="26" max="26" width="12.42578125" style="142" hidden="1" customWidth="1" outlineLevel="1"/>
    <col min="27" max="27" width="11.85546875" style="142" customWidth="1" collapsed="1"/>
    <col min="28" max="31" width="15.42578125" style="142" hidden="1" customWidth="1" outlineLevel="1"/>
    <col min="32" max="32" width="13.7109375" style="142" bestFit="1" customWidth="1" collapsed="1"/>
    <col min="33" max="33" width="13.28515625" style="142" hidden="1" customWidth="1" outlineLevel="1"/>
    <col min="34" max="34" width="2.7109375" style="142" customWidth="1" collapsed="1"/>
    <col min="35" max="35" width="10.7109375" style="142" customWidth="1"/>
    <col min="36" max="37" width="11.85546875" style="142" customWidth="1"/>
    <col min="38" max="41" width="15.42578125" style="142" customWidth="1"/>
    <col min="42" max="42" width="13.7109375" style="196" customWidth="1"/>
    <col min="43" max="43" width="16.42578125" style="196" customWidth="1"/>
    <col min="44" max="44" width="2.7109375" style="142" customWidth="1"/>
    <col min="45" max="45" width="10.7109375" style="142" customWidth="1"/>
    <col min="46" max="46" width="11.85546875" style="142" bestFit="1" customWidth="1"/>
    <col min="47" max="50" width="15.42578125" style="142" hidden="1" customWidth="1"/>
    <col min="51" max="51" width="13.7109375" style="142" bestFit="1" customWidth="1"/>
    <col min="52" max="52" width="17.7109375" style="196" bestFit="1" customWidth="1"/>
    <col min="53" max="258" width="9.140625" style="142"/>
    <col min="259" max="259" width="20.42578125" style="142" bestFit="1" customWidth="1"/>
    <col min="260" max="263" width="0" style="142" hidden="1" customWidth="1"/>
    <col min="264" max="264" width="54.28515625" style="142" customWidth="1"/>
    <col min="265" max="265" width="0" style="142" hidden="1" customWidth="1"/>
    <col min="266" max="266" width="11.85546875" style="142" bestFit="1" customWidth="1"/>
    <col min="267" max="270" width="0" style="142" hidden="1" customWidth="1"/>
    <col min="271" max="271" width="10.5703125" style="142" bestFit="1" customWidth="1"/>
    <col min="272" max="272" width="0" style="142" hidden="1" customWidth="1"/>
    <col min="273" max="273" width="2.7109375" style="142" customWidth="1"/>
    <col min="274" max="274" width="0" style="142" hidden="1" customWidth="1"/>
    <col min="275" max="275" width="11.85546875" style="142" bestFit="1" customWidth="1"/>
    <col min="276" max="279" width="0" style="142" hidden="1" customWidth="1"/>
    <col min="280" max="280" width="10.5703125" style="142" bestFit="1" customWidth="1"/>
    <col min="281" max="281" width="0" style="142" hidden="1" customWidth="1"/>
    <col min="282" max="282" width="2.7109375" style="142" customWidth="1"/>
    <col min="283" max="283" width="12.42578125" style="142" bestFit="1" customWidth="1"/>
    <col min="284" max="284" width="11.85546875" style="142" bestFit="1" customWidth="1"/>
    <col min="285" max="288" width="15.42578125" style="142" bestFit="1" customWidth="1"/>
    <col min="289" max="289" width="13.7109375" style="142" bestFit="1" customWidth="1"/>
    <col min="290" max="290" width="13.28515625" style="142" bestFit="1" customWidth="1"/>
    <col min="291" max="291" width="2.7109375" style="142" customWidth="1"/>
    <col min="292" max="292" width="10.7109375" style="142" customWidth="1"/>
    <col min="293" max="293" width="11.85546875" style="142" bestFit="1" customWidth="1"/>
    <col min="294" max="297" width="15.42578125" style="142" bestFit="1" customWidth="1"/>
    <col min="298" max="298" width="13.7109375" style="142" bestFit="1" customWidth="1"/>
    <col min="299" max="299" width="17.7109375" style="142" bestFit="1" customWidth="1"/>
    <col min="300" max="514" width="9.140625" style="142"/>
    <col min="515" max="515" width="20.42578125" style="142" bestFit="1" customWidth="1"/>
    <col min="516" max="519" width="0" style="142" hidden="1" customWidth="1"/>
    <col min="520" max="520" width="54.28515625" style="142" customWidth="1"/>
    <col min="521" max="521" width="0" style="142" hidden="1" customWidth="1"/>
    <col min="522" max="522" width="11.85546875" style="142" bestFit="1" customWidth="1"/>
    <col min="523" max="526" width="0" style="142" hidden="1" customWidth="1"/>
    <col min="527" max="527" width="10.5703125" style="142" bestFit="1" customWidth="1"/>
    <col min="528" max="528" width="0" style="142" hidden="1" customWidth="1"/>
    <col min="529" max="529" width="2.7109375" style="142" customWidth="1"/>
    <col min="530" max="530" width="0" style="142" hidden="1" customWidth="1"/>
    <col min="531" max="531" width="11.85546875" style="142" bestFit="1" customWidth="1"/>
    <col min="532" max="535" width="0" style="142" hidden="1" customWidth="1"/>
    <col min="536" max="536" width="10.5703125" style="142" bestFit="1" customWidth="1"/>
    <col min="537" max="537" width="0" style="142" hidden="1" customWidth="1"/>
    <col min="538" max="538" width="2.7109375" style="142" customWidth="1"/>
    <col min="539" max="539" width="12.42578125" style="142" bestFit="1" customWidth="1"/>
    <col min="540" max="540" width="11.85546875" style="142" bestFit="1" customWidth="1"/>
    <col min="541" max="544" width="15.42578125" style="142" bestFit="1" customWidth="1"/>
    <col min="545" max="545" width="13.7109375" style="142" bestFit="1" customWidth="1"/>
    <col min="546" max="546" width="13.28515625" style="142" bestFit="1" customWidth="1"/>
    <col min="547" max="547" width="2.7109375" style="142" customWidth="1"/>
    <col min="548" max="548" width="10.7109375" style="142" customWidth="1"/>
    <col min="549" max="549" width="11.85546875" style="142" bestFit="1" customWidth="1"/>
    <col min="550" max="553" width="15.42578125" style="142" bestFit="1" customWidth="1"/>
    <col min="554" max="554" width="13.7109375" style="142" bestFit="1" customWidth="1"/>
    <col min="555" max="555" width="17.7109375" style="142" bestFit="1" customWidth="1"/>
    <col min="556" max="770" width="9.140625" style="142"/>
    <col min="771" max="771" width="20.42578125" style="142" bestFit="1" customWidth="1"/>
    <col min="772" max="775" width="0" style="142" hidden="1" customWidth="1"/>
    <col min="776" max="776" width="54.28515625" style="142" customWidth="1"/>
    <col min="777" max="777" width="0" style="142" hidden="1" customWidth="1"/>
    <col min="778" max="778" width="11.85546875" style="142" bestFit="1" customWidth="1"/>
    <col min="779" max="782" width="0" style="142" hidden="1" customWidth="1"/>
    <col min="783" max="783" width="10.5703125" style="142" bestFit="1" customWidth="1"/>
    <col min="784" max="784" width="0" style="142" hidden="1" customWidth="1"/>
    <col min="785" max="785" width="2.7109375" style="142" customWidth="1"/>
    <col min="786" max="786" width="0" style="142" hidden="1" customWidth="1"/>
    <col min="787" max="787" width="11.85546875" style="142" bestFit="1" customWidth="1"/>
    <col min="788" max="791" width="0" style="142" hidden="1" customWidth="1"/>
    <col min="792" max="792" width="10.5703125" style="142" bestFit="1" customWidth="1"/>
    <col min="793" max="793" width="0" style="142" hidden="1" customWidth="1"/>
    <col min="794" max="794" width="2.7109375" style="142" customWidth="1"/>
    <col min="795" max="795" width="12.42578125" style="142" bestFit="1" customWidth="1"/>
    <col min="796" max="796" width="11.85546875" style="142" bestFit="1" customWidth="1"/>
    <col min="797" max="800" width="15.42578125" style="142" bestFit="1" customWidth="1"/>
    <col min="801" max="801" width="13.7109375" style="142" bestFit="1" customWidth="1"/>
    <col min="802" max="802" width="13.28515625" style="142" bestFit="1" customWidth="1"/>
    <col min="803" max="803" width="2.7109375" style="142" customWidth="1"/>
    <col min="804" max="804" width="10.7109375" style="142" customWidth="1"/>
    <col min="805" max="805" width="11.85546875" style="142" bestFit="1" customWidth="1"/>
    <col min="806" max="809" width="15.42578125" style="142" bestFit="1" customWidth="1"/>
    <col min="810" max="810" width="13.7109375" style="142" bestFit="1" customWidth="1"/>
    <col min="811" max="811" width="17.7109375" style="142" bestFit="1" customWidth="1"/>
    <col min="812" max="1026" width="9.140625" style="142"/>
    <col min="1027" max="1027" width="20.42578125" style="142" bestFit="1" customWidth="1"/>
    <col min="1028" max="1031" width="0" style="142" hidden="1" customWidth="1"/>
    <col min="1032" max="1032" width="54.28515625" style="142" customWidth="1"/>
    <col min="1033" max="1033" width="0" style="142" hidden="1" customWidth="1"/>
    <col min="1034" max="1034" width="11.85546875" style="142" bestFit="1" customWidth="1"/>
    <col min="1035" max="1038" width="0" style="142" hidden="1" customWidth="1"/>
    <col min="1039" max="1039" width="10.5703125" style="142" bestFit="1" customWidth="1"/>
    <col min="1040" max="1040" width="0" style="142" hidden="1" customWidth="1"/>
    <col min="1041" max="1041" width="2.7109375" style="142" customWidth="1"/>
    <col min="1042" max="1042" width="0" style="142" hidden="1" customWidth="1"/>
    <col min="1043" max="1043" width="11.85546875" style="142" bestFit="1" customWidth="1"/>
    <col min="1044" max="1047" width="0" style="142" hidden="1" customWidth="1"/>
    <col min="1048" max="1048" width="10.5703125" style="142" bestFit="1" customWidth="1"/>
    <col min="1049" max="1049" width="0" style="142" hidden="1" customWidth="1"/>
    <col min="1050" max="1050" width="2.7109375" style="142" customWidth="1"/>
    <col min="1051" max="1051" width="12.42578125" style="142" bestFit="1" customWidth="1"/>
    <col min="1052" max="1052" width="11.85546875" style="142" bestFit="1" customWidth="1"/>
    <col min="1053" max="1056" width="15.42578125" style="142" bestFit="1" customWidth="1"/>
    <col min="1057" max="1057" width="13.7109375" style="142" bestFit="1" customWidth="1"/>
    <col min="1058" max="1058" width="13.28515625" style="142" bestFit="1" customWidth="1"/>
    <col min="1059" max="1059" width="2.7109375" style="142" customWidth="1"/>
    <col min="1060" max="1060" width="10.7109375" style="142" customWidth="1"/>
    <col min="1061" max="1061" width="11.85546875" style="142" bestFit="1" customWidth="1"/>
    <col min="1062" max="1065" width="15.42578125" style="142" bestFit="1" customWidth="1"/>
    <col min="1066" max="1066" width="13.7109375" style="142" bestFit="1" customWidth="1"/>
    <col min="1067" max="1067" width="17.7109375" style="142" bestFit="1" customWidth="1"/>
    <col min="1068" max="1282" width="9.140625" style="142"/>
    <col min="1283" max="1283" width="20.42578125" style="142" bestFit="1" customWidth="1"/>
    <col min="1284" max="1287" width="0" style="142" hidden="1" customWidth="1"/>
    <col min="1288" max="1288" width="54.28515625" style="142" customWidth="1"/>
    <col min="1289" max="1289" width="0" style="142" hidden="1" customWidth="1"/>
    <col min="1290" max="1290" width="11.85546875" style="142" bestFit="1" customWidth="1"/>
    <col min="1291" max="1294" width="0" style="142" hidden="1" customWidth="1"/>
    <col min="1295" max="1295" width="10.5703125" style="142" bestFit="1" customWidth="1"/>
    <col min="1296" max="1296" width="0" style="142" hidden="1" customWidth="1"/>
    <col min="1297" max="1297" width="2.7109375" style="142" customWidth="1"/>
    <col min="1298" max="1298" width="0" style="142" hidden="1" customWidth="1"/>
    <col min="1299" max="1299" width="11.85546875" style="142" bestFit="1" customWidth="1"/>
    <col min="1300" max="1303" width="0" style="142" hidden="1" customWidth="1"/>
    <col min="1304" max="1304" width="10.5703125" style="142" bestFit="1" customWidth="1"/>
    <col min="1305" max="1305" width="0" style="142" hidden="1" customWidth="1"/>
    <col min="1306" max="1306" width="2.7109375" style="142" customWidth="1"/>
    <col min="1307" max="1307" width="12.42578125" style="142" bestFit="1" customWidth="1"/>
    <col min="1308" max="1308" width="11.85546875" style="142" bestFit="1" customWidth="1"/>
    <col min="1309" max="1312" width="15.42578125" style="142" bestFit="1" customWidth="1"/>
    <col min="1313" max="1313" width="13.7109375" style="142" bestFit="1" customWidth="1"/>
    <col min="1314" max="1314" width="13.28515625" style="142" bestFit="1" customWidth="1"/>
    <col min="1315" max="1315" width="2.7109375" style="142" customWidth="1"/>
    <col min="1316" max="1316" width="10.7109375" style="142" customWidth="1"/>
    <col min="1317" max="1317" width="11.85546875" style="142" bestFit="1" customWidth="1"/>
    <col min="1318" max="1321" width="15.42578125" style="142" bestFit="1" customWidth="1"/>
    <col min="1322" max="1322" width="13.7109375" style="142" bestFit="1" customWidth="1"/>
    <col min="1323" max="1323" width="17.7109375" style="142" bestFit="1" customWidth="1"/>
    <col min="1324" max="1538" width="9.140625" style="142"/>
    <col min="1539" max="1539" width="20.42578125" style="142" bestFit="1" customWidth="1"/>
    <col min="1540" max="1543" width="0" style="142" hidden="1" customWidth="1"/>
    <col min="1544" max="1544" width="54.28515625" style="142" customWidth="1"/>
    <col min="1545" max="1545" width="0" style="142" hidden="1" customWidth="1"/>
    <col min="1546" max="1546" width="11.85546875" style="142" bestFit="1" customWidth="1"/>
    <col min="1547" max="1550" width="0" style="142" hidden="1" customWidth="1"/>
    <col min="1551" max="1551" width="10.5703125" style="142" bestFit="1" customWidth="1"/>
    <col min="1552" max="1552" width="0" style="142" hidden="1" customWidth="1"/>
    <col min="1553" max="1553" width="2.7109375" style="142" customWidth="1"/>
    <col min="1554" max="1554" width="0" style="142" hidden="1" customWidth="1"/>
    <col min="1555" max="1555" width="11.85546875" style="142" bestFit="1" customWidth="1"/>
    <col min="1556" max="1559" width="0" style="142" hidden="1" customWidth="1"/>
    <col min="1560" max="1560" width="10.5703125" style="142" bestFit="1" customWidth="1"/>
    <col min="1561" max="1561" width="0" style="142" hidden="1" customWidth="1"/>
    <col min="1562" max="1562" width="2.7109375" style="142" customWidth="1"/>
    <col min="1563" max="1563" width="12.42578125" style="142" bestFit="1" customWidth="1"/>
    <col min="1564" max="1564" width="11.85546875" style="142" bestFit="1" customWidth="1"/>
    <col min="1565" max="1568" width="15.42578125" style="142" bestFit="1" customWidth="1"/>
    <col min="1569" max="1569" width="13.7109375" style="142" bestFit="1" customWidth="1"/>
    <col min="1570" max="1570" width="13.28515625" style="142" bestFit="1" customWidth="1"/>
    <col min="1571" max="1571" width="2.7109375" style="142" customWidth="1"/>
    <col min="1572" max="1572" width="10.7109375" style="142" customWidth="1"/>
    <col min="1573" max="1573" width="11.85546875" style="142" bestFit="1" customWidth="1"/>
    <col min="1574" max="1577" width="15.42578125" style="142" bestFit="1" customWidth="1"/>
    <col min="1578" max="1578" width="13.7109375" style="142" bestFit="1" customWidth="1"/>
    <col min="1579" max="1579" width="17.7109375" style="142" bestFit="1" customWidth="1"/>
    <col min="1580" max="1794" width="9.140625" style="142"/>
    <col min="1795" max="1795" width="20.42578125" style="142" bestFit="1" customWidth="1"/>
    <col min="1796" max="1799" width="0" style="142" hidden="1" customWidth="1"/>
    <col min="1800" max="1800" width="54.28515625" style="142" customWidth="1"/>
    <col min="1801" max="1801" width="0" style="142" hidden="1" customWidth="1"/>
    <col min="1802" max="1802" width="11.85546875" style="142" bestFit="1" customWidth="1"/>
    <col min="1803" max="1806" width="0" style="142" hidden="1" customWidth="1"/>
    <col min="1807" max="1807" width="10.5703125" style="142" bestFit="1" customWidth="1"/>
    <col min="1808" max="1808" width="0" style="142" hidden="1" customWidth="1"/>
    <col min="1809" max="1809" width="2.7109375" style="142" customWidth="1"/>
    <col min="1810" max="1810" width="0" style="142" hidden="1" customWidth="1"/>
    <col min="1811" max="1811" width="11.85546875" style="142" bestFit="1" customWidth="1"/>
    <col min="1812" max="1815" width="0" style="142" hidden="1" customWidth="1"/>
    <col min="1816" max="1816" width="10.5703125" style="142" bestFit="1" customWidth="1"/>
    <col min="1817" max="1817" width="0" style="142" hidden="1" customWidth="1"/>
    <col min="1818" max="1818" width="2.7109375" style="142" customWidth="1"/>
    <col min="1819" max="1819" width="12.42578125" style="142" bestFit="1" customWidth="1"/>
    <col min="1820" max="1820" width="11.85546875" style="142" bestFit="1" customWidth="1"/>
    <col min="1821" max="1824" width="15.42578125" style="142" bestFit="1" customWidth="1"/>
    <col min="1825" max="1825" width="13.7109375" style="142" bestFit="1" customWidth="1"/>
    <col min="1826" max="1826" width="13.28515625" style="142" bestFit="1" customWidth="1"/>
    <col min="1827" max="1827" width="2.7109375" style="142" customWidth="1"/>
    <col min="1828" max="1828" width="10.7109375" style="142" customWidth="1"/>
    <col min="1829" max="1829" width="11.85546875" style="142" bestFit="1" customWidth="1"/>
    <col min="1830" max="1833" width="15.42578125" style="142" bestFit="1" customWidth="1"/>
    <col min="1834" max="1834" width="13.7109375" style="142" bestFit="1" customWidth="1"/>
    <col min="1835" max="1835" width="17.7109375" style="142" bestFit="1" customWidth="1"/>
    <col min="1836" max="2050" width="9.140625" style="142"/>
    <col min="2051" max="2051" width="20.42578125" style="142" bestFit="1" customWidth="1"/>
    <col min="2052" max="2055" width="0" style="142" hidden="1" customWidth="1"/>
    <col min="2056" max="2056" width="54.28515625" style="142" customWidth="1"/>
    <col min="2057" max="2057" width="0" style="142" hidden="1" customWidth="1"/>
    <col min="2058" max="2058" width="11.85546875" style="142" bestFit="1" customWidth="1"/>
    <col min="2059" max="2062" width="0" style="142" hidden="1" customWidth="1"/>
    <col min="2063" max="2063" width="10.5703125" style="142" bestFit="1" customWidth="1"/>
    <col min="2064" max="2064" width="0" style="142" hidden="1" customWidth="1"/>
    <col min="2065" max="2065" width="2.7109375" style="142" customWidth="1"/>
    <col min="2066" max="2066" width="0" style="142" hidden="1" customWidth="1"/>
    <col min="2067" max="2067" width="11.85546875" style="142" bestFit="1" customWidth="1"/>
    <col min="2068" max="2071" width="0" style="142" hidden="1" customWidth="1"/>
    <col min="2072" max="2072" width="10.5703125" style="142" bestFit="1" customWidth="1"/>
    <col min="2073" max="2073" width="0" style="142" hidden="1" customWidth="1"/>
    <col min="2074" max="2074" width="2.7109375" style="142" customWidth="1"/>
    <col min="2075" max="2075" width="12.42578125" style="142" bestFit="1" customWidth="1"/>
    <col min="2076" max="2076" width="11.85546875" style="142" bestFit="1" customWidth="1"/>
    <col min="2077" max="2080" width="15.42578125" style="142" bestFit="1" customWidth="1"/>
    <col min="2081" max="2081" width="13.7109375" style="142" bestFit="1" customWidth="1"/>
    <col min="2082" max="2082" width="13.28515625" style="142" bestFit="1" customWidth="1"/>
    <col min="2083" max="2083" width="2.7109375" style="142" customWidth="1"/>
    <col min="2084" max="2084" width="10.7109375" style="142" customWidth="1"/>
    <col min="2085" max="2085" width="11.85546875" style="142" bestFit="1" customWidth="1"/>
    <col min="2086" max="2089" width="15.42578125" style="142" bestFit="1" customWidth="1"/>
    <col min="2090" max="2090" width="13.7109375" style="142" bestFit="1" customWidth="1"/>
    <col min="2091" max="2091" width="17.7109375" style="142" bestFit="1" customWidth="1"/>
    <col min="2092" max="2306" width="9.140625" style="142"/>
    <col min="2307" max="2307" width="20.42578125" style="142" bestFit="1" customWidth="1"/>
    <col min="2308" max="2311" width="0" style="142" hidden="1" customWidth="1"/>
    <col min="2312" max="2312" width="54.28515625" style="142" customWidth="1"/>
    <col min="2313" max="2313" width="0" style="142" hidden="1" customWidth="1"/>
    <col min="2314" max="2314" width="11.85546875" style="142" bestFit="1" customWidth="1"/>
    <col min="2315" max="2318" width="0" style="142" hidden="1" customWidth="1"/>
    <col min="2319" max="2319" width="10.5703125" style="142" bestFit="1" customWidth="1"/>
    <col min="2320" max="2320" width="0" style="142" hidden="1" customWidth="1"/>
    <col min="2321" max="2321" width="2.7109375" style="142" customWidth="1"/>
    <col min="2322" max="2322" width="0" style="142" hidden="1" customWidth="1"/>
    <col min="2323" max="2323" width="11.85546875" style="142" bestFit="1" customWidth="1"/>
    <col min="2324" max="2327" width="0" style="142" hidden="1" customWidth="1"/>
    <col min="2328" max="2328" width="10.5703125" style="142" bestFit="1" customWidth="1"/>
    <col min="2329" max="2329" width="0" style="142" hidden="1" customWidth="1"/>
    <col min="2330" max="2330" width="2.7109375" style="142" customWidth="1"/>
    <col min="2331" max="2331" width="12.42578125" style="142" bestFit="1" customWidth="1"/>
    <col min="2332" max="2332" width="11.85546875" style="142" bestFit="1" customWidth="1"/>
    <col min="2333" max="2336" width="15.42578125" style="142" bestFit="1" customWidth="1"/>
    <col min="2337" max="2337" width="13.7109375" style="142" bestFit="1" customWidth="1"/>
    <col min="2338" max="2338" width="13.28515625" style="142" bestFit="1" customWidth="1"/>
    <col min="2339" max="2339" width="2.7109375" style="142" customWidth="1"/>
    <col min="2340" max="2340" width="10.7109375" style="142" customWidth="1"/>
    <col min="2341" max="2341" width="11.85546875" style="142" bestFit="1" customWidth="1"/>
    <col min="2342" max="2345" width="15.42578125" style="142" bestFit="1" customWidth="1"/>
    <col min="2346" max="2346" width="13.7109375" style="142" bestFit="1" customWidth="1"/>
    <col min="2347" max="2347" width="17.7109375" style="142" bestFit="1" customWidth="1"/>
    <col min="2348" max="2562" width="9.140625" style="142"/>
    <col min="2563" max="2563" width="20.42578125" style="142" bestFit="1" customWidth="1"/>
    <col min="2564" max="2567" width="0" style="142" hidden="1" customWidth="1"/>
    <col min="2568" max="2568" width="54.28515625" style="142" customWidth="1"/>
    <col min="2569" max="2569" width="0" style="142" hidden="1" customWidth="1"/>
    <col min="2570" max="2570" width="11.85546875" style="142" bestFit="1" customWidth="1"/>
    <col min="2571" max="2574" width="0" style="142" hidden="1" customWidth="1"/>
    <col min="2575" max="2575" width="10.5703125" style="142" bestFit="1" customWidth="1"/>
    <col min="2576" max="2576" width="0" style="142" hidden="1" customWidth="1"/>
    <col min="2577" max="2577" width="2.7109375" style="142" customWidth="1"/>
    <col min="2578" max="2578" width="0" style="142" hidden="1" customWidth="1"/>
    <col min="2579" max="2579" width="11.85546875" style="142" bestFit="1" customWidth="1"/>
    <col min="2580" max="2583" width="0" style="142" hidden="1" customWidth="1"/>
    <col min="2584" max="2584" width="10.5703125" style="142" bestFit="1" customWidth="1"/>
    <col min="2585" max="2585" width="0" style="142" hidden="1" customWidth="1"/>
    <col min="2586" max="2586" width="2.7109375" style="142" customWidth="1"/>
    <col min="2587" max="2587" width="12.42578125" style="142" bestFit="1" customWidth="1"/>
    <col min="2588" max="2588" width="11.85546875" style="142" bestFit="1" customWidth="1"/>
    <col min="2589" max="2592" width="15.42578125" style="142" bestFit="1" customWidth="1"/>
    <col min="2593" max="2593" width="13.7109375" style="142" bestFit="1" customWidth="1"/>
    <col min="2594" max="2594" width="13.28515625" style="142" bestFit="1" customWidth="1"/>
    <col min="2595" max="2595" width="2.7109375" style="142" customWidth="1"/>
    <col min="2596" max="2596" width="10.7109375" style="142" customWidth="1"/>
    <col min="2597" max="2597" width="11.85546875" style="142" bestFit="1" customWidth="1"/>
    <col min="2598" max="2601" width="15.42578125" style="142" bestFit="1" customWidth="1"/>
    <col min="2602" max="2602" width="13.7109375" style="142" bestFit="1" customWidth="1"/>
    <col min="2603" max="2603" width="17.7109375" style="142" bestFit="1" customWidth="1"/>
    <col min="2604" max="2818" width="9.140625" style="142"/>
    <col min="2819" max="2819" width="20.42578125" style="142" bestFit="1" customWidth="1"/>
    <col min="2820" max="2823" width="0" style="142" hidden="1" customWidth="1"/>
    <col min="2824" max="2824" width="54.28515625" style="142" customWidth="1"/>
    <col min="2825" max="2825" width="0" style="142" hidden="1" customWidth="1"/>
    <col min="2826" max="2826" width="11.85546875" style="142" bestFit="1" customWidth="1"/>
    <col min="2827" max="2830" width="0" style="142" hidden="1" customWidth="1"/>
    <col min="2831" max="2831" width="10.5703125" style="142" bestFit="1" customWidth="1"/>
    <col min="2832" max="2832" width="0" style="142" hidden="1" customWidth="1"/>
    <col min="2833" max="2833" width="2.7109375" style="142" customWidth="1"/>
    <col min="2834" max="2834" width="0" style="142" hidden="1" customWidth="1"/>
    <col min="2835" max="2835" width="11.85546875" style="142" bestFit="1" customWidth="1"/>
    <col min="2836" max="2839" width="0" style="142" hidden="1" customWidth="1"/>
    <col min="2840" max="2840" width="10.5703125" style="142" bestFit="1" customWidth="1"/>
    <col min="2841" max="2841" width="0" style="142" hidden="1" customWidth="1"/>
    <col min="2842" max="2842" width="2.7109375" style="142" customWidth="1"/>
    <col min="2843" max="2843" width="12.42578125" style="142" bestFit="1" customWidth="1"/>
    <col min="2844" max="2844" width="11.85546875" style="142" bestFit="1" customWidth="1"/>
    <col min="2845" max="2848" width="15.42578125" style="142" bestFit="1" customWidth="1"/>
    <col min="2849" max="2849" width="13.7109375" style="142" bestFit="1" customWidth="1"/>
    <col min="2850" max="2850" width="13.28515625" style="142" bestFit="1" customWidth="1"/>
    <col min="2851" max="2851" width="2.7109375" style="142" customWidth="1"/>
    <col min="2852" max="2852" width="10.7109375" style="142" customWidth="1"/>
    <col min="2853" max="2853" width="11.85546875" style="142" bestFit="1" customWidth="1"/>
    <col min="2854" max="2857" width="15.42578125" style="142" bestFit="1" customWidth="1"/>
    <col min="2858" max="2858" width="13.7109375" style="142" bestFit="1" customWidth="1"/>
    <col min="2859" max="2859" width="17.7109375" style="142" bestFit="1" customWidth="1"/>
    <col min="2860" max="3074" width="9.140625" style="142"/>
    <col min="3075" max="3075" width="20.42578125" style="142" bestFit="1" customWidth="1"/>
    <col min="3076" max="3079" width="0" style="142" hidden="1" customWidth="1"/>
    <col min="3080" max="3080" width="54.28515625" style="142" customWidth="1"/>
    <col min="3081" max="3081" width="0" style="142" hidden="1" customWidth="1"/>
    <col min="3082" max="3082" width="11.85546875" style="142" bestFit="1" customWidth="1"/>
    <col min="3083" max="3086" width="0" style="142" hidden="1" customWidth="1"/>
    <col min="3087" max="3087" width="10.5703125" style="142" bestFit="1" customWidth="1"/>
    <col min="3088" max="3088" width="0" style="142" hidden="1" customWidth="1"/>
    <col min="3089" max="3089" width="2.7109375" style="142" customWidth="1"/>
    <col min="3090" max="3090" width="0" style="142" hidden="1" customWidth="1"/>
    <col min="3091" max="3091" width="11.85546875" style="142" bestFit="1" customWidth="1"/>
    <col min="3092" max="3095" width="0" style="142" hidden="1" customWidth="1"/>
    <col min="3096" max="3096" width="10.5703125" style="142" bestFit="1" customWidth="1"/>
    <col min="3097" max="3097" width="0" style="142" hidden="1" customWidth="1"/>
    <col min="3098" max="3098" width="2.7109375" style="142" customWidth="1"/>
    <col min="3099" max="3099" width="12.42578125" style="142" bestFit="1" customWidth="1"/>
    <col min="3100" max="3100" width="11.85546875" style="142" bestFit="1" customWidth="1"/>
    <col min="3101" max="3104" width="15.42578125" style="142" bestFit="1" customWidth="1"/>
    <col min="3105" max="3105" width="13.7109375" style="142" bestFit="1" customWidth="1"/>
    <col min="3106" max="3106" width="13.28515625" style="142" bestFit="1" customWidth="1"/>
    <col min="3107" max="3107" width="2.7109375" style="142" customWidth="1"/>
    <col min="3108" max="3108" width="10.7109375" style="142" customWidth="1"/>
    <col min="3109" max="3109" width="11.85546875" style="142" bestFit="1" customWidth="1"/>
    <col min="3110" max="3113" width="15.42578125" style="142" bestFit="1" customWidth="1"/>
    <col min="3114" max="3114" width="13.7109375" style="142" bestFit="1" customWidth="1"/>
    <col min="3115" max="3115" width="17.7109375" style="142" bestFit="1" customWidth="1"/>
    <col min="3116" max="3330" width="9.140625" style="142"/>
    <col min="3331" max="3331" width="20.42578125" style="142" bestFit="1" customWidth="1"/>
    <col min="3332" max="3335" width="0" style="142" hidden="1" customWidth="1"/>
    <col min="3336" max="3336" width="54.28515625" style="142" customWidth="1"/>
    <col min="3337" max="3337" width="0" style="142" hidden="1" customWidth="1"/>
    <col min="3338" max="3338" width="11.85546875" style="142" bestFit="1" customWidth="1"/>
    <col min="3339" max="3342" width="0" style="142" hidden="1" customWidth="1"/>
    <col min="3343" max="3343" width="10.5703125" style="142" bestFit="1" customWidth="1"/>
    <col min="3344" max="3344" width="0" style="142" hidden="1" customWidth="1"/>
    <col min="3345" max="3345" width="2.7109375" style="142" customWidth="1"/>
    <col min="3346" max="3346" width="0" style="142" hidden="1" customWidth="1"/>
    <col min="3347" max="3347" width="11.85546875" style="142" bestFit="1" customWidth="1"/>
    <col min="3348" max="3351" width="0" style="142" hidden="1" customWidth="1"/>
    <col min="3352" max="3352" width="10.5703125" style="142" bestFit="1" customWidth="1"/>
    <col min="3353" max="3353" width="0" style="142" hidden="1" customWidth="1"/>
    <col min="3354" max="3354" width="2.7109375" style="142" customWidth="1"/>
    <col min="3355" max="3355" width="12.42578125" style="142" bestFit="1" customWidth="1"/>
    <col min="3356" max="3356" width="11.85546875" style="142" bestFit="1" customWidth="1"/>
    <col min="3357" max="3360" width="15.42578125" style="142" bestFit="1" customWidth="1"/>
    <col min="3361" max="3361" width="13.7109375" style="142" bestFit="1" customWidth="1"/>
    <col min="3362" max="3362" width="13.28515625" style="142" bestFit="1" customWidth="1"/>
    <col min="3363" max="3363" width="2.7109375" style="142" customWidth="1"/>
    <col min="3364" max="3364" width="10.7109375" style="142" customWidth="1"/>
    <col min="3365" max="3365" width="11.85546875" style="142" bestFit="1" customWidth="1"/>
    <col min="3366" max="3369" width="15.42578125" style="142" bestFit="1" customWidth="1"/>
    <col min="3370" max="3370" width="13.7109375" style="142" bestFit="1" customWidth="1"/>
    <col min="3371" max="3371" width="17.7109375" style="142" bestFit="1" customWidth="1"/>
    <col min="3372" max="3586" width="9.140625" style="142"/>
    <col min="3587" max="3587" width="20.42578125" style="142" bestFit="1" customWidth="1"/>
    <col min="3588" max="3591" width="0" style="142" hidden="1" customWidth="1"/>
    <col min="3592" max="3592" width="54.28515625" style="142" customWidth="1"/>
    <col min="3593" max="3593" width="0" style="142" hidden="1" customWidth="1"/>
    <col min="3594" max="3594" width="11.85546875" style="142" bestFit="1" customWidth="1"/>
    <col min="3595" max="3598" width="0" style="142" hidden="1" customWidth="1"/>
    <col min="3599" max="3599" width="10.5703125" style="142" bestFit="1" customWidth="1"/>
    <col min="3600" max="3600" width="0" style="142" hidden="1" customWidth="1"/>
    <col min="3601" max="3601" width="2.7109375" style="142" customWidth="1"/>
    <col min="3602" max="3602" width="0" style="142" hidden="1" customWidth="1"/>
    <col min="3603" max="3603" width="11.85546875" style="142" bestFit="1" customWidth="1"/>
    <col min="3604" max="3607" width="0" style="142" hidden="1" customWidth="1"/>
    <col min="3608" max="3608" width="10.5703125" style="142" bestFit="1" customWidth="1"/>
    <col min="3609" max="3609" width="0" style="142" hidden="1" customWidth="1"/>
    <col min="3610" max="3610" width="2.7109375" style="142" customWidth="1"/>
    <col min="3611" max="3611" width="12.42578125" style="142" bestFit="1" customWidth="1"/>
    <col min="3612" max="3612" width="11.85546875" style="142" bestFit="1" customWidth="1"/>
    <col min="3613" max="3616" width="15.42578125" style="142" bestFit="1" customWidth="1"/>
    <col min="3617" max="3617" width="13.7109375" style="142" bestFit="1" customWidth="1"/>
    <col min="3618" max="3618" width="13.28515625" style="142" bestFit="1" customWidth="1"/>
    <col min="3619" max="3619" width="2.7109375" style="142" customWidth="1"/>
    <col min="3620" max="3620" width="10.7109375" style="142" customWidth="1"/>
    <col min="3621" max="3621" width="11.85546875" style="142" bestFit="1" customWidth="1"/>
    <col min="3622" max="3625" width="15.42578125" style="142" bestFit="1" customWidth="1"/>
    <col min="3626" max="3626" width="13.7109375" style="142" bestFit="1" customWidth="1"/>
    <col min="3627" max="3627" width="17.7109375" style="142" bestFit="1" customWidth="1"/>
    <col min="3628" max="3842" width="9.140625" style="142"/>
    <col min="3843" max="3843" width="20.42578125" style="142" bestFit="1" customWidth="1"/>
    <col min="3844" max="3847" width="0" style="142" hidden="1" customWidth="1"/>
    <col min="3848" max="3848" width="54.28515625" style="142" customWidth="1"/>
    <col min="3849" max="3849" width="0" style="142" hidden="1" customWidth="1"/>
    <col min="3850" max="3850" width="11.85546875" style="142" bestFit="1" customWidth="1"/>
    <col min="3851" max="3854" width="0" style="142" hidden="1" customWidth="1"/>
    <col min="3855" max="3855" width="10.5703125" style="142" bestFit="1" customWidth="1"/>
    <col min="3856" max="3856" width="0" style="142" hidden="1" customWidth="1"/>
    <col min="3857" max="3857" width="2.7109375" style="142" customWidth="1"/>
    <col min="3858" max="3858" width="0" style="142" hidden="1" customWidth="1"/>
    <col min="3859" max="3859" width="11.85546875" style="142" bestFit="1" customWidth="1"/>
    <col min="3860" max="3863" width="0" style="142" hidden="1" customWidth="1"/>
    <col min="3864" max="3864" width="10.5703125" style="142" bestFit="1" customWidth="1"/>
    <col min="3865" max="3865" width="0" style="142" hidden="1" customWidth="1"/>
    <col min="3866" max="3866" width="2.7109375" style="142" customWidth="1"/>
    <col min="3867" max="3867" width="12.42578125" style="142" bestFit="1" customWidth="1"/>
    <col min="3868" max="3868" width="11.85546875" style="142" bestFit="1" customWidth="1"/>
    <col min="3869" max="3872" width="15.42578125" style="142" bestFit="1" customWidth="1"/>
    <col min="3873" max="3873" width="13.7109375" style="142" bestFit="1" customWidth="1"/>
    <col min="3874" max="3874" width="13.28515625" style="142" bestFit="1" customWidth="1"/>
    <col min="3875" max="3875" width="2.7109375" style="142" customWidth="1"/>
    <col min="3876" max="3876" width="10.7109375" style="142" customWidth="1"/>
    <col min="3877" max="3877" width="11.85546875" style="142" bestFit="1" customWidth="1"/>
    <col min="3878" max="3881" width="15.42578125" style="142" bestFit="1" customWidth="1"/>
    <col min="3882" max="3882" width="13.7109375" style="142" bestFit="1" customWidth="1"/>
    <col min="3883" max="3883" width="17.7109375" style="142" bestFit="1" customWidth="1"/>
    <col min="3884" max="4098" width="9.140625" style="142"/>
    <col min="4099" max="4099" width="20.42578125" style="142" bestFit="1" customWidth="1"/>
    <col min="4100" max="4103" width="0" style="142" hidden="1" customWidth="1"/>
    <col min="4104" max="4104" width="54.28515625" style="142" customWidth="1"/>
    <col min="4105" max="4105" width="0" style="142" hidden="1" customWidth="1"/>
    <col min="4106" max="4106" width="11.85546875" style="142" bestFit="1" customWidth="1"/>
    <col min="4107" max="4110" width="0" style="142" hidden="1" customWidth="1"/>
    <col min="4111" max="4111" width="10.5703125" style="142" bestFit="1" customWidth="1"/>
    <col min="4112" max="4112" width="0" style="142" hidden="1" customWidth="1"/>
    <col min="4113" max="4113" width="2.7109375" style="142" customWidth="1"/>
    <col min="4114" max="4114" width="0" style="142" hidden="1" customWidth="1"/>
    <col min="4115" max="4115" width="11.85546875" style="142" bestFit="1" customWidth="1"/>
    <col min="4116" max="4119" width="0" style="142" hidden="1" customWidth="1"/>
    <col min="4120" max="4120" width="10.5703125" style="142" bestFit="1" customWidth="1"/>
    <col min="4121" max="4121" width="0" style="142" hidden="1" customWidth="1"/>
    <col min="4122" max="4122" width="2.7109375" style="142" customWidth="1"/>
    <col min="4123" max="4123" width="12.42578125" style="142" bestFit="1" customWidth="1"/>
    <col min="4124" max="4124" width="11.85546875" style="142" bestFit="1" customWidth="1"/>
    <col min="4125" max="4128" width="15.42578125" style="142" bestFit="1" customWidth="1"/>
    <col min="4129" max="4129" width="13.7109375" style="142" bestFit="1" customWidth="1"/>
    <col min="4130" max="4130" width="13.28515625" style="142" bestFit="1" customWidth="1"/>
    <col min="4131" max="4131" width="2.7109375" style="142" customWidth="1"/>
    <col min="4132" max="4132" width="10.7109375" style="142" customWidth="1"/>
    <col min="4133" max="4133" width="11.85546875" style="142" bestFit="1" customWidth="1"/>
    <col min="4134" max="4137" width="15.42578125" style="142" bestFit="1" customWidth="1"/>
    <col min="4138" max="4138" width="13.7109375" style="142" bestFit="1" customWidth="1"/>
    <col min="4139" max="4139" width="17.7109375" style="142" bestFit="1" customWidth="1"/>
    <col min="4140" max="4354" width="9.140625" style="142"/>
    <col min="4355" max="4355" width="20.42578125" style="142" bestFit="1" customWidth="1"/>
    <col min="4356" max="4359" width="0" style="142" hidden="1" customWidth="1"/>
    <col min="4360" max="4360" width="54.28515625" style="142" customWidth="1"/>
    <col min="4361" max="4361" width="0" style="142" hidden="1" customWidth="1"/>
    <col min="4362" max="4362" width="11.85546875" style="142" bestFit="1" customWidth="1"/>
    <col min="4363" max="4366" width="0" style="142" hidden="1" customWidth="1"/>
    <col min="4367" max="4367" width="10.5703125" style="142" bestFit="1" customWidth="1"/>
    <col min="4368" max="4368" width="0" style="142" hidden="1" customWidth="1"/>
    <col min="4369" max="4369" width="2.7109375" style="142" customWidth="1"/>
    <col min="4370" max="4370" width="0" style="142" hidden="1" customWidth="1"/>
    <col min="4371" max="4371" width="11.85546875" style="142" bestFit="1" customWidth="1"/>
    <col min="4372" max="4375" width="0" style="142" hidden="1" customWidth="1"/>
    <col min="4376" max="4376" width="10.5703125" style="142" bestFit="1" customWidth="1"/>
    <col min="4377" max="4377" width="0" style="142" hidden="1" customWidth="1"/>
    <col min="4378" max="4378" width="2.7109375" style="142" customWidth="1"/>
    <col min="4379" max="4379" width="12.42578125" style="142" bestFit="1" customWidth="1"/>
    <col min="4380" max="4380" width="11.85546875" style="142" bestFit="1" customWidth="1"/>
    <col min="4381" max="4384" width="15.42578125" style="142" bestFit="1" customWidth="1"/>
    <col min="4385" max="4385" width="13.7109375" style="142" bestFit="1" customWidth="1"/>
    <col min="4386" max="4386" width="13.28515625" style="142" bestFit="1" customWidth="1"/>
    <col min="4387" max="4387" width="2.7109375" style="142" customWidth="1"/>
    <col min="4388" max="4388" width="10.7109375" style="142" customWidth="1"/>
    <col min="4389" max="4389" width="11.85546875" style="142" bestFit="1" customWidth="1"/>
    <col min="4390" max="4393" width="15.42578125" style="142" bestFit="1" customWidth="1"/>
    <col min="4394" max="4394" width="13.7109375" style="142" bestFit="1" customWidth="1"/>
    <col min="4395" max="4395" width="17.7109375" style="142" bestFit="1" customWidth="1"/>
    <col min="4396" max="4610" width="9.140625" style="142"/>
    <col min="4611" max="4611" width="20.42578125" style="142" bestFit="1" customWidth="1"/>
    <col min="4612" max="4615" width="0" style="142" hidden="1" customWidth="1"/>
    <col min="4616" max="4616" width="54.28515625" style="142" customWidth="1"/>
    <col min="4617" max="4617" width="0" style="142" hidden="1" customWidth="1"/>
    <col min="4618" max="4618" width="11.85546875" style="142" bestFit="1" customWidth="1"/>
    <col min="4619" max="4622" width="0" style="142" hidden="1" customWidth="1"/>
    <col min="4623" max="4623" width="10.5703125" style="142" bestFit="1" customWidth="1"/>
    <col min="4624" max="4624" width="0" style="142" hidden="1" customWidth="1"/>
    <col min="4625" max="4625" width="2.7109375" style="142" customWidth="1"/>
    <col min="4626" max="4626" width="0" style="142" hidden="1" customWidth="1"/>
    <col min="4627" max="4627" width="11.85546875" style="142" bestFit="1" customWidth="1"/>
    <col min="4628" max="4631" width="0" style="142" hidden="1" customWidth="1"/>
    <col min="4632" max="4632" width="10.5703125" style="142" bestFit="1" customWidth="1"/>
    <col min="4633" max="4633" width="0" style="142" hidden="1" customWidth="1"/>
    <col min="4634" max="4634" width="2.7109375" style="142" customWidth="1"/>
    <col min="4635" max="4635" width="12.42578125" style="142" bestFit="1" customWidth="1"/>
    <col min="4636" max="4636" width="11.85546875" style="142" bestFit="1" customWidth="1"/>
    <col min="4637" max="4640" width="15.42578125" style="142" bestFit="1" customWidth="1"/>
    <col min="4641" max="4641" width="13.7109375" style="142" bestFit="1" customWidth="1"/>
    <col min="4642" max="4642" width="13.28515625" style="142" bestFit="1" customWidth="1"/>
    <col min="4643" max="4643" width="2.7109375" style="142" customWidth="1"/>
    <col min="4644" max="4644" width="10.7109375" style="142" customWidth="1"/>
    <col min="4645" max="4645" width="11.85546875" style="142" bestFit="1" customWidth="1"/>
    <col min="4646" max="4649" width="15.42578125" style="142" bestFit="1" customWidth="1"/>
    <col min="4650" max="4650" width="13.7109375" style="142" bestFit="1" customWidth="1"/>
    <col min="4651" max="4651" width="17.7109375" style="142" bestFit="1" customWidth="1"/>
    <col min="4652" max="4866" width="9.140625" style="142"/>
    <col min="4867" max="4867" width="20.42578125" style="142" bestFit="1" customWidth="1"/>
    <col min="4868" max="4871" width="0" style="142" hidden="1" customWidth="1"/>
    <col min="4872" max="4872" width="54.28515625" style="142" customWidth="1"/>
    <col min="4873" max="4873" width="0" style="142" hidden="1" customWidth="1"/>
    <col min="4874" max="4874" width="11.85546875" style="142" bestFit="1" customWidth="1"/>
    <col min="4875" max="4878" width="0" style="142" hidden="1" customWidth="1"/>
    <col min="4879" max="4879" width="10.5703125" style="142" bestFit="1" customWidth="1"/>
    <col min="4880" max="4880" width="0" style="142" hidden="1" customWidth="1"/>
    <col min="4881" max="4881" width="2.7109375" style="142" customWidth="1"/>
    <col min="4882" max="4882" width="0" style="142" hidden="1" customWidth="1"/>
    <col min="4883" max="4883" width="11.85546875" style="142" bestFit="1" customWidth="1"/>
    <col min="4884" max="4887" width="0" style="142" hidden="1" customWidth="1"/>
    <col min="4888" max="4888" width="10.5703125" style="142" bestFit="1" customWidth="1"/>
    <col min="4889" max="4889" width="0" style="142" hidden="1" customWidth="1"/>
    <col min="4890" max="4890" width="2.7109375" style="142" customWidth="1"/>
    <col min="4891" max="4891" width="12.42578125" style="142" bestFit="1" customWidth="1"/>
    <col min="4892" max="4892" width="11.85546875" style="142" bestFit="1" customWidth="1"/>
    <col min="4893" max="4896" width="15.42578125" style="142" bestFit="1" customWidth="1"/>
    <col min="4897" max="4897" width="13.7109375" style="142" bestFit="1" customWidth="1"/>
    <col min="4898" max="4898" width="13.28515625" style="142" bestFit="1" customWidth="1"/>
    <col min="4899" max="4899" width="2.7109375" style="142" customWidth="1"/>
    <col min="4900" max="4900" width="10.7109375" style="142" customWidth="1"/>
    <col min="4901" max="4901" width="11.85546875" style="142" bestFit="1" customWidth="1"/>
    <col min="4902" max="4905" width="15.42578125" style="142" bestFit="1" customWidth="1"/>
    <col min="4906" max="4906" width="13.7109375" style="142" bestFit="1" customWidth="1"/>
    <col min="4907" max="4907" width="17.7109375" style="142" bestFit="1" customWidth="1"/>
    <col min="4908" max="5122" width="9.140625" style="142"/>
    <col min="5123" max="5123" width="20.42578125" style="142" bestFit="1" customWidth="1"/>
    <col min="5124" max="5127" width="0" style="142" hidden="1" customWidth="1"/>
    <col min="5128" max="5128" width="54.28515625" style="142" customWidth="1"/>
    <col min="5129" max="5129" width="0" style="142" hidden="1" customWidth="1"/>
    <col min="5130" max="5130" width="11.85546875" style="142" bestFit="1" customWidth="1"/>
    <col min="5131" max="5134" width="0" style="142" hidden="1" customWidth="1"/>
    <col min="5135" max="5135" width="10.5703125" style="142" bestFit="1" customWidth="1"/>
    <col min="5136" max="5136" width="0" style="142" hidden="1" customWidth="1"/>
    <col min="5137" max="5137" width="2.7109375" style="142" customWidth="1"/>
    <col min="5138" max="5138" width="0" style="142" hidden="1" customWidth="1"/>
    <col min="5139" max="5139" width="11.85546875" style="142" bestFit="1" customWidth="1"/>
    <col min="5140" max="5143" width="0" style="142" hidden="1" customWidth="1"/>
    <col min="5144" max="5144" width="10.5703125" style="142" bestFit="1" customWidth="1"/>
    <col min="5145" max="5145" width="0" style="142" hidden="1" customWidth="1"/>
    <col min="5146" max="5146" width="2.7109375" style="142" customWidth="1"/>
    <col min="5147" max="5147" width="12.42578125" style="142" bestFit="1" customWidth="1"/>
    <col min="5148" max="5148" width="11.85546875" style="142" bestFit="1" customWidth="1"/>
    <col min="5149" max="5152" width="15.42578125" style="142" bestFit="1" customWidth="1"/>
    <col min="5153" max="5153" width="13.7109375" style="142" bestFit="1" customWidth="1"/>
    <col min="5154" max="5154" width="13.28515625" style="142" bestFit="1" customWidth="1"/>
    <col min="5155" max="5155" width="2.7109375" style="142" customWidth="1"/>
    <col min="5156" max="5156" width="10.7109375" style="142" customWidth="1"/>
    <col min="5157" max="5157" width="11.85546875" style="142" bestFit="1" customWidth="1"/>
    <col min="5158" max="5161" width="15.42578125" style="142" bestFit="1" customWidth="1"/>
    <col min="5162" max="5162" width="13.7109375" style="142" bestFit="1" customWidth="1"/>
    <col min="5163" max="5163" width="17.7109375" style="142" bestFit="1" customWidth="1"/>
    <col min="5164" max="5378" width="9.140625" style="142"/>
    <col min="5379" max="5379" width="20.42578125" style="142" bestFit="1" customWidth="1"/>
    <col min="5380" max="5383" width="0" style="142" hidden="1" customWidth="1"/>
    <col min="5384" max="5384" width="54.28515625" style="142" customWidth="1"/>
    <col min="5385" max="5385" width="0" style="142" hidden="1" customWidth="1"/>
    <col min="5386" max="5386" width="11.85546875" style="142" bestFit="1" customWidth="1"/>
    <col min="5387" max="5390" width="0" style="142" hidden="1" customWidth="1"/>
    <col min="5391" max="5391" width="10.5703125" style="142" bestFit="1" customWidth="1"/>
    <col min="5392" max="5392" width="0" style="142" hidden="1" customWidth="1"/>
    <col min="5393" max="5393" width="2.7109375" style="142" customWidth="1"/>
    <col min="5394" max="5394" width="0" style="142" hidden="1" customWidth="1"/>
    <col min="5395" max="5395" width="11.85546875" style="142" bestFit="1" customWidth="1"/>
    <col min="5396" max="5399" width="0" style="142" hidden="1" customWidth="1"/>
    <col min="5400" max="5400" width="10.5703125" style="142" bestFit="1" customWidth="1"/>
    <col min="5401" max="5401" width="0" style="142" hidden="1" customWidth="1"/>
    <col min="5402" max="5402" width="2.7109375" style="142" customWidth="1"/>
    <col min="5403" max="5403" width="12.42578125" style="142" bestFit="1" customWidth="1"/>
    <col min="5404" max="5404" width="11.85546875" style="142" bestFit="1" customWidth="1"/>
    <col min="5405" max="5408" width="15.42578125" style="142" bestFit="1" customWidth="1"/>
    <col min="5409" max="5409" width="13.7109375" style="142" bestFit="1" customWidth="1"/>
    <col min="5410" max="5410" width="13.28515625" style="142" bestFit="1" customWidth="1"/>
    <col min="5411" max="5411" width="2.7109375" style="142" customWidth="1"/>
    <col min="5412" max="5412" width="10.7109375" style="142" customWidth="1"/>
    <col min="5413" max="5413" width="11.85546875" style="142" bestFit="1" customWidth="1"/>
    <col min="5414" max="5417" width="15.42578125" style="142" bestFit="1" customWidth="1"/>
    <col min="5418" max="5418" width="13.7109375" style="142" bestFit="1" customWidth="1"/>
    <col min="5419" max="5419" width="17.7109375" style="142" bestFit="1" customWidth="1"/>
    <col min="5420" max="5634" width="9.140625" style="142"/>
    <col min="5635" max="5635" width="20.42578125" style="142" bestFit="1" customWidth="1"/>
    <col min="5636" max="5639" width="0" style="142" hidden="1" customWidth="1"/>
    <col min="5640" max="5640" width="54.28515625" style="142" customWidth="1"/>
    <col min="5641" max="5641" width="0" style="142" hidden="1" customWidth="1"/>
    <col min="5642" max="5642" width="11.85546875" style="142" bestFit="1" customWidth="1"/>
    <col min="5643" max="5646" width="0" style="142" hidden="1" customWidth="1"/>
    <col min="5647" max="5647" width="10.5703125" style="142" bestFit="1" customWidth="1"/>
    <col min="5648" max="5648" width="0" style="142" hidden="1" customWidth="1"/>
    <col min="5649" max="5649" width="2.7109375" style="142" customWidth="1"/>
    <col min="5650" max="5650" width="0" style="142" hidden="1" customWidth="1"/>
    <col min="5651" max="5651" width="11.85546875" style="142" bestFit="1" customWidth="1"/>
    <col min="5652" max="5655" width="0" style="142" hidden="1" customWidth="1"/>
    <col min="5656" max="5656" width="10.5703125" style="142" bestFit="1" customWidth="1"/>
    <col min="5657" max="5657" width="0" style="142" hidden="1" customWidth="1"/>
    <col min="5658" max="5658" width="2.7109375" style="142" customWidth="1"/>
    <col min="5659" max="5659" width="12.42578125" style="142" bestFit="1" customWidth="1"/>
    <col min="5660" max="5660" width="11.85546875" style="142" bestFit="1" customWidth="1"/>
    <col min="5661" max="5664" width="15.42578125" style="142" bestFit="1" customWidth="1"/>
    <col min="5665" max="5665" width="13.7109375" style="142" bestFit="1" customWidth="1"/>
    <col min="5666" max="5666" width="13.28515625" style="142" bestFit="1" customWidth="1"/>
    <col min="5667" max="5667" width="2.7109375" style="142" customWidth="1"/>
    <col min="5668" max="5668" width="10.7109375" style="142" customWidth="1"/>
    <col min="5669" max="5669" width="11.85546875" style="142" bestFit="1" customWidth="1"/>
    <col min="5670" max="5673" width="15.42578125" style="142" bestFit="1" customWidth="1"/>
    <col min="5674" max="5674" width="13.7109375" style="142" bestFit="1" customWidth="1"/>
    <col min="5675" max="5675" width="17.7109375" style="142" bestFit="1" customWidth="1"/>
    <col min="5676" max="5890" width="9.140625" style="142"/>
    <col min="5891" max="5891" width="20.42578125" style="142" bestFit="1" customWidth="1"/>
    <col min="5892" max="5895" width="0" style="142" hidden="1" customWidth="1"/>
    <col min="5896" max="5896" width="54.28515625" style="142" customWidth="1"/>
    <col min="5897" max="5897" width="0" style="142" hidden="1" customWidth="1"/>
    <col min="5898" max="5898" width="11.85546875" style="142" bestFit="1" customWidth="1"/>
    <col min="5899" max="5902" width="0" style="142" hidden="1" customWidth="1"/>
    <col min="5903" max="5903" width="10.5703125" style="142" bestFit="1" customWidth="1"/>
    <col min="5904" max="5904" width="0" style="142" hidden="1" customWidth="1"/>
    <col min="5905" max="5905" width="2.7109375" style="142" customWidth="1"/>
    <col min="5906" max="5906" width="0" style="142" hidden="1" customWidth="1"/>
    <col min="5907" max="5907" width="11.85546875" style="142" bestFit="1" customWidth="1"/>
    <col min="5908" max="5911" width="0" style="142" hidden="1" customWidth="1"/>
    <col min="5912" max="5912" width="10.5703125" style="142" bestFit="1" customWidth="1"/>
    <col min="5913" max="5913" width="0" style="142" hidden="1" customWidth="1"/>
    <col min="5914" max="5914" width="2.7109375" style="142" customWidth="1"/>
    <col min="5915" max="5915" width="12.42578125" style="142" bestFit="1" customWidth="1"/>
    <col min="5916" max="5916" width="11.85546875" style="142" bestFit="1" customWidth="1"/>
    <col min="5917" max="5920" width="15.42578125" style="142" bestFit="1" customWidth="1"/>
    <col min="5921" max="5921" width="13.7109375" style="142" bestFit="1" customWidth="1"/>
    <col min="5922" max="5922" width="13.28515625" style="142" bestFit="1" customWidth="1"/>
    <col min="5923" max="5923" width="2.7109375" style="142" customWidth="1"/>
    <col min="5924" max="5924" width="10.7109375" style="142" customWidth="1"/>
    <col min="5925" max="5925" width="11.85546875" style="142" bestFit="1" customWidth="1"/>
    <col min="5926" max="5929" width="15.42578125" style="142" bestFit="1" customWidth="1"/>
    <col min="5930" max="5930" width="13.7109375" style="142" bestFit="1" customWidth="1"/>
    <col min="5931" max="5931" width="17.7109375" style="142" bestFit="1" customWidth="1"/>
    <col min="5932" max="6146" width="9.140625" style="142"/>
    <col min="6147" max="6147" width="20.42578125" style="142" bestFit="1" customWidth="1"/>
    <col min="6148" max="6151" width="0" style="142" hidden="1" customWidth="1"/>
    <col min="6152" max="6152" width="54.28515625" style="142" customWidth="1"/>
    <col min="6153" max="6153" width="0" style="142" hidden="1" customWidth="1"/>
    <col min="6154" max="6154" width="11.85546875" style="142" bestFit="1" customWidth="1"/>
    <col min="6155" max="6158" width="0" style="142" hidden="1" customWidth="1"/>
    <col min="6159" max="6159" width="10.5703125" style="142" bestFit="1" customWidth="1"/>
    <col min="6160" max="6160" width="0" style="142" hidden="1" customWidth="1"/>
    <col min="6161" max="6161" width="2.7109375" style="142" customWidth="1"/>
    <col min="6162" max="6162" width="0" style="142" hidden="1" customWidth="1"/>
    <col min="6163" max="6163" width="11.85546875" style="142" bestFit="1" customWidth="1"/>
    <col min="6164" max="6167" width="0" style="142" hidden="1" customWidth="1"/>
    <col min="6168" max="6168" width="10.5703125" style="142" bestFit="1" customWidth="1"/>
    <col min="6169" max="6169" width="0" style="142" hidden="1" customWidth="1"/>
    <col min="6170" max="6170" width="2.7109375" style="142" customWidth="1"/>
    <col min="6171" max="6171" width="12.42578125" style="142" bestFit="1" customWidth="1"/>
    <col min="6172" max="6172" width="11.85546875" style="142" bestFit="1" customWidth="1"/>
    <col min="6173" max="6176" width="15.42578125" style="142" bestFit="1" customWidth="1"/>
    <col min="6177" max="6177" width="13.7109375" style="142" bestFit="1" customWidth="1"/>
    <col min="6178" max="6178" width="13.28515625" style="142" bestFit="1" customWidth="1"/>
    <col min="6179" max="6179" width="2.7109375" style="142" customWidth="1"/>
    <col min="6180" max="6180" width="10.7109375" style="142" customWidth="1"/>
    <col min="6181" max="6181" width="11.85546875" style="142" bestFit="1" customWidth="1"/>
    <col min="6182" max="6185" width="15.42578125" style="142" bestFit="1" customWidth="1"/>
    <col min="6186" max="6186" width="13.7109375" style="142" bestFit="1" customWidth="1"/>
    <col min="6187" max="6187" width="17.7109375" style="142" bestFit="1" customWidth="1"/>
    <col min="6188" max="6402" width="9.140625" style="142"/>
    <col min="6403" max="6403" width="20.42578125" style="142" bestFit="1" customWidth="1"/>
    <col min="6404" max="6407" width="0" style="142" hidden="1" customWidth="1"/>
    <col min="6408" max="6408" width="54.28515625" style="142" customWidth="1"/>
    <col min="6409" max="6409" width="0" style="142" hidden="1" customWidth="1"/>
    <col min="6410" max="6410" width="11.85546875" style="142" bestFit="1" customWidth="1"/>
    <col min="6411" max="6414" width="0" style="142" hidden="1" customWidth="1"/>
    <col min="6415" max="6415" width="10.5703125" style="142" bestFit="1" customWidth="1"/>
    <col min="6416" max="6416" width="0" style="142" hidden="1" customWidth="1"/>
    <col min="6417" max="6417" width="2.7109375" style="142" customWidth="1"/>
    <col min="6418" max="6418" width="0" style="142" hidden="1" customWidth="1"/>
    <col min="6419" max="6419" width="11.85546875" style="142" bestFit="1" customWidth="1"/>
    <col min="6420" max="6423" width="0" style="142" hidden="1" customWidth="1"/>
    <col min="6424" max="6424" width="10.5703125" style="142" bestFit="1" customWidth="1"/>
    <col min="6425" max="6425" width="0" style="142" hidden="1" customWidth="1"/>
    <col min="6426" max="6426" width="2.7109375" style="142" customWidth="1"/>
    <col min="6427" max="6427" width="12.42578125" style="142" bestFit="1" customWidth="1"/>
    <col min="6428" max="6428" width="11.85546875" style="142" bestFit="1" customWidth="1"/>
    <col min="6429" max="6432" width="15.42578125" style="142" bestFit="1" customWidth="1"/>
    <col min="6433" max="6433" width="13.7109375" style="142" bestFit="1" customWidth="1"/>
    <col min="6434" max="6434" width="13.28515625" style="142" bestFit="1" customWidth="1"/>
    <col min="6435" max="6435" width="2.7109375" style="142" customWidth="1"/>
    <col min="6436" max="6436" width="10.7109375" style="142" customWidth="1"/>
    <col min="6437" max="6437" width="11.85546875" style="142" bestFit="1" customWidth="1"/>
    <col min="6438" max="6441" width="15.42578125" style="142" bestFit="1" customWidth="1"/>
    <col min="6442" max="6442" width="13.7109375" style="142" bestFit="1" customWidth="1"/>
    <col min="6443" max="6443" width="17.7109375" style="142" bestFit="1" customWidth="1"/>
    <col min="6444" max="6658" width="9.140625" style="142"/>
    <col min="6659" max="6659" width="20.42578125" style="142" bestFit="1" customWidth="1"/>
    <col min="6660" max="6663" width="0" style="142" hidden="1" customWidth="1"/>
    <col min="6664" max="6664" width="54.28515625" style="142" customWidth="1"/>
    <col min="6665" max="6665" width="0" style="142" hidden="1" customWidth="1"/>
    <col min="6666" max="6666" width="11.85546875" style="142" bestFit="1" customWidth="1"/>
    <col min="6667" max="6670" width="0" style="142" hidden="1" customWidth="1"/>
    <col min="6671" max="6671" width="10.5703125" style="142" bestFit="1" customWidth="1"/>
    <col min="6672" max="6672" width="0" style="142" hidden="1" customWidth="1"/>
    <col min="6673" max="6673" width="2.7109375" style="142" customWidth="1"/>
    <col min="6674" max="6674" width="0" style="142" hidden="1" customWidth="1"/>
    <col min="6675" max="6675" width="11.85546875" style="142" bestFit="1" customWidth="1"/>
    <col min="6676" max="6679" width="0" style="142" hidden="1" customWidth="1"/>
    <col min="6680" max="6680" width="10.5703125" style="142" bestFit="1" customWidth="1"/>
    <col min="6681" max="6681" width="0" style="142" hidden="1" customWidth="1"/>
    <col min="6682" max="6682" width="2.7109375" style="142" customWidth="1"/>
    <col min="6683" max="6683" width="12.42578125" style="142" bestFit="1" customWidth="1"/>
    <col min="6684" max="6684" width="11.85546875" style="142" bestFit="1" customWidth="1"/>
    <col min="6685" max="6688" width="15.42578125" style="142" bestFit="1" customWidth="1"/>
    <col min="6689" max="6689" width="13.7109375" style="142" bestFit="1" customWidth="1"/>
    <col min="6690" max="6690" width="13.28515625" style="142" bestFit="1" customWidth="1"/>
    <col min="6691" max="6691" width="2.7109375" style="142" customWidth="1"/>
    <col min="6692" max="6692" width="10.7109375" style="142" customWidth="1"/>
    <col min="6693" max="6693" width="11.85546875" style="142" bestFit="1" customWidth="1"/>
    <col min="6694" max="6697" width="15.42578125" style="142" bestFit="1" customWidth="1"/>
    <col min="6698" max="6698" width="13.7109375" style="142" bestFit="1" customWidth="1"/>
    <col min="6699" max="6699" width="17.7109375" style="142" bestFit="1" customWidth="1"/>
    <col min="6700" max="6914" width="9.140625" style="142"/>
    <col min="6915" max="6915" width="20.42578125" style="142" bestFit="1" customWidth="1"/>
    <col min="6916" max="6919" width="0" style="142" hidden="1" customWidth="1"/>
    <col min="6920" max="6920" width="54.28515625" style="142" customWidth="1"/>
    <col min="6921" max="6921" width="0" style="142" hidden="1" customWidth="1"/>
    <col min="6922" max="6922" width="11.85546875" style="142" bestFit="1" customWidth="1"/>
    <col min="6923" max="6926" width="0" style="142" hidden="1" customWidth="1"/>
    <col min="6927" max="6927" width="10.5703125" style="142" bestFit="1" customWidth="1"/>
    <col min="6928" max="6928" width="0" style="142" hidden="1" customWidth="1"/>
    <col min="6929" max="6929" width="2.7109375" style="142" customWidth="1"/>
    <col min="6930" max="6930" width="0" style="142" hidden="1" customWidth="1"/>
    <col min="6931" max="6931" width="11.85546875" style="142" bestFit="1" customWidth="1"/>
    <col min="6932" max="6935" width="0" style="142" hidden="1" customWidth="1"/>
    <col min="6936" max="6936" width="10.5703125" style="142" bestFit="1" customWidth="1"/>
    <col min="6937" max="6937" width="0" style="142" hidden="1" customWidth="1"/>
    <col min="6938" max="6938" width="2.7109375" style="142" customWidth="1"/>
    <col min="6939" max="6939" width="12.42578125" style="142" bestFit="1" customWidth="1"/>
    <col min="6940" max="6940" width="11.85546875" style="142" bestFit="1" customWidth="1"/>
    <col min="6941" max="6944" width="15.42578125" style="142" bestFit="1" customWidth="1"/>
    <col min="6945" max="6945" width="13.7109375" style="142" bestFit="1" customWidth="1"/>
    <col min="6946" max="6946" width="13.28515625" style="142" bestFit="1" customWidth="1"/>
    <col min="6947" max="6947" width="2.7109375" style="142" customWidth="1"/>
    <col min="6948" max="6948" width="10.7109375" style="142" customWidth="1"/>
    <col min="6949" max="6949" width="11.85546875" style="142" bestFit="1" customWidth="1"/>
    <col min="6950" max="6953" width="15.42578125" style="142" bestFit="1" customWidth="1"/>
    <col min="6954" max="6954" width="13.7109375" style="142" bestFit="1" customWidth="1"/>
    <col min="6955" max="6955" width="17.7109375" style="142" bestFit="1" customWidth="1"/>
    <col min="6956" max="7170" width="9.140625" style="142"/>
    <col min="7171" max="7171" width="20.42578125" style="142" bestFit="1" customWidth="1"/>
    <col min="7172" max="7175" width="0" style="142" hidden="1" customWidth="1"/>
    <col min="7176" max="7176" width="54.28515625" style="142" customWidth="1"/>
    <col min="7177" max="7177" width="0" style="142" hidden="1" customWidth="1"/>
    <col min="7178" max="7178" width="11.85546875" style="142" bestFit="1" customWidth="1"/>
    <col min="7179" max="7182" width="0" style="142" hidden="1" customWidth="1"/>
    <col min="7183" max="7183" width="10.5703125" style="142" bestFit="1" customWidth="1"/>
    <col min="7184" max="7184" width="0" style="142" hidden="1" customWidth="1"/>
    <col min="7185" max="7185" width="2.7109375" style="142" customWidth="1"/>
    <col min="7186" max="7186" width="0" style="142" hidden="1" customWidth="1"/>
    <col min="7187" max="7187" width="11.85546875" style="142" bestFit="1" customWidth="1"/>
    <col min="7188" max="7191" width="0" style="142" hidden="1" customWidth="1"/>
    <col min="7192" max="7192" width="10.5703125" style="142" bestFit="1" customWidth="1"/>
    <col min="7193" max="7193" width="0" style="142" hidden="1" customWidth="1"/>
    <col min="7194" max="7194" width="2.7109375" style="142" customWidth="1"/>
    <col min="7195" max="7195" width="12.42578125" style="142" bestFit="1" customWidth="1"/>
    <col min="7196" max="7196" width="11.85546875" style="142" bestFit="1" customWidth="1"/>
    <col min="7197" max="7200" width="15.42578125" style="142" bestFit="1" customWidth="1"/>
    <col min="7201" max="7201" width="13.7109375" style="142" bestFit="1" customWidth="1"/>
    <col min="7202" max="7202" width="13.28515625" style="142" bestFit="1" customWidth="1"/>
    <col min="7203" max="7203" width="2.7109375" style="142" customWidth="1"/>
    <col min="7204" max="7204" width="10.7109375" style="142" customWidth="1"/>
    <col min="7205" max="7205" width="11.85546875" style="142" bestFit="1" customWidth="1"/>
    <col min="7206" max="7209" width="15.42578125" style="142" bestFit="1" customWidth="1"/>
    <col min="7210" max="7210" width="13.7109375" style="142" bestFit="1" customWidth="1"/>
    <col min="7211" max="7211" width="17.7109375" style="142" bestFit="1" customWidth="1"/>
    <col min="7212" max="7426" width="9.140625" style="142"/>
    <col min="7427" max="7427" width="20.42578125" style="142" bestFit="1" customWidth="1"/>
    <col min="7428" max="7431" width="0" style="142" hidden="1" customWidth="1"/>
    <col min="7432" max="7432" width="54.28515625" style="142" customWidth="1"/>
    <col min="7433" max="7433" width="0" style="142" hidden="1" customWidth="1"/>
    <col min="7434" max="7434" width="11.85546875" style="142" bestFit="1" customWidth="1"/>
    <col min="7435" max="7438" width="0" style="142" hidden="1" customWidth="1"/>
    <col min="7439" max="7439" width="10.5703125" style="142" bestFit="1" customWidth="1"/>
    <col min="7440" max="7440" width="0" style="142" hidden="1" customWidth="1"/>
    <col min="7441" max="7441" width="2.7109375" style="142" customWidth="1"/>
    <col min="7442" max="7442" width="0" style="142" hidden="1" customWidth="1"/>
    <col min="7443" max="7443" width="11.85546875" style="142" bestFit="1" customWidth="1"/>
    <col min="7444" max="7447" width="0" style="142" hidden="1" customWidth="1"/>
    <col min="7448" max="7448" width="10.5703125" style="142" bestFit="1" customWidth="1"/>
    <col min="7449" max="7449" width="0" style="142" hidden="1" customWidth="1"/>
    <col min="7450" max="7450" width="2.7109375" style="142" customWidth="1"/>
    <col min="7451" max="7451" width="12.42578125" style="142" bestFit="1" customWidth="1"/>
    <col min="7452" max="7452" width="11.85546875" style="142" bestFit="1" customWidth="1"/>
    <col min="7453" max="7456" width="15.42578125" style="142" bestFit="1" customWidth="1"/>
    <col min="7457" max="7457" width="13.7109375" style="142" bestFit="1" customWidth="1"/>
    <col min="7458" max="7458" width="13.28515625" style="142" bestFit="1" customWidth="1"/>
    <col min="7459" max="7459" width="2.7109375" style="142" customWidth="1"/>
    <col min="7460" max="7460" width="10.7109375" style="142" customWidth="1"/>
    <col min="7461" max="7461" width="11.85546875" style="142" bestFit="1" customWidth="1"/>
    <col min="7462" max="7465" width="15.42578125" style="142" bestFit="1" customWidth="1"/>
    <col min="7466" max="7466" width="13.7109375" style="142" bestFit="1" customWidth="1"/>
    <col min="7467" max="7467" width="17.7109375" style="142" bestFit="1" customWidth="1"/>
    <col min="7468" max="7682" width="9.140625" style="142"/>
    <col min="7683" max="7683" width="20.42578125" style="142" bestFit="1" customWidth="1"/>
    <col min="7684" max="7687" width="0" style="142" hidden="1" customWidth="1"/>
    <col min="7688" max="7688" width="54.28515625" style="142" customWidth="1"/>
    <col min="7689" max="7689" width="0" style="142" hidden="1" customWidth="1"/>
    <col min="7690" max="7690" width="11.85546875" style="142" bestFit="1" customWidth="1"/>
    <col min="7691" max="7694" width="0" style="142" hidden="1" customWidth="1"/>
    <col min="7695" max="7695" width="10.5703125" style="142" bestFit="1" customWidth="1"/>
    <col min="7696" max="7696" width="0" style="142" hidden="1" customWidth="1"/>
    <col min="7697" max="7697" width="2.7109375" style="142" customWidth="1"/>
    <col min="7698" max="7698" width="0" style="142" hidden="1" customWidth="1"/>
    <col min="7699" max="7699" width="11.85546875" style="142" bestFit="1" customWidth="1"/>
    <col min="7700" max="7703" width="0" style="142" hidden="1" customWidth="1"/>
    <col min="7704" max="7704" width="10.5703125" style="142" bestFit="1" customWidth="1"/>
    <col min="7705" max="7705" width="0" style="142" hidden="1" customWidth="1"/>
    <col min="7706" max="7706" width="2.7109375" style="142" customWidth="1"/>
    <col min="7707" max="7707" width="12.42578125" style="142" bestFit="1" customWidth="1"/>
    <col min="7708" max="7708" width="11.85546875" style="142" bestFit="1" customWidth="1"/>
    <col min="7709" max="7712" width="15.42578125" style="142" bestFit="1" customWidth="1"/>
    <col min="7713" max="7713" width="13.7109375" style="142" bestFit="1" customWidth="1"/>
    <col min="7714" max="7714" width="13.28515625" style="142" bestFit="1" customWidth="1"/>
    <col min="7715" max="7715" width="2.7109375" style="142" customWidth="1"/>
    <col min="7716" max="7716" width="10.7109375" style="142" customWidth="1"/>
    <col min="7717" max="7717" width="11.85546875" style="142" bestFit="1" customWidth="1"/>
    <col min="7718" max="7721" width="15.42578125" style="142" bestFit="1" customWidth="1"/>
    <col min="7722" max="7722" width="13.7109375" style="142" bestFit="1" customWidth="1"/>
    <col min="7723" max="7723" width="17.7109375" style="142" bestFit="1" customWidth="1"/>
    <col min="7724" max="7938" width="9.140625" style="142"/>
    <col min="7939" max="7939" width="20.42578125" style="142" bestFit="1" customWidth="1"/>
    <col min="7940" max="7943" width="0" style="142" hidden="1" customWidth="1"/>
    <col min="7944" max="7944" width="54.28515625" style="142" customWidth="1"/>
    <col min="7945" max="7945" width="0" style="142" hidden="1" customWidth="1"/>
    <col min="7946" max="7946" width="11.85546875" style="142" bestFit="1" customWidth="1"/>
    <col min="7947" max="7950" width="0" style="142" hidden="1" customWidth="1"/>
    <col min="7951" max="7951" width="10.5703125" style="142" bestFit="1" customWidth="1"/>
    <col min="7952" max="7952" width="0" style="142" hidden="1" customWidth="1"/>
    <col min="7953" max="7953" width="2.7109375" style="142" customWidth="1"/>
    <col min="7954" max="7954" width="0" style="142" hidden="1" customWidth="1"/>
    <col min="7955" max="7955" width="11.85546875" style="142" bestFit="1" customWidth="1"/>
    <col min="7956" max="7959" width="0" style="142" hidden="1" customWidth="1"/>
    <col min="7960" max="7960" width="10.5703125" style="142" bestFit="1" customWidth="1"/>
    <col min="7961" max="7961" width="0" style="142" hidden="1" customWidth="1"/>
    <col min="7962" max="7962" width="2.7109375" style="142" customWidth="1"/>
    <col min="7963" max="7963" width="12.42578125" style="142" bestFit="1" customWidth="1"/>
    <col min="7964" max="7964" width="11.85546875" style="142" bestFit="1" customWidth="1"/>
    <col min="7965" max="7968" width="15.42578125" style="142" bestFit="1" customWidth="1"/>
    <col min="7969" max="7969" width="13.7109375" style="142" bestFit="1" customWidth="1"/>
    <col min="7970" max="7970" width="13.28515625" style="142" bestFit="1" customWidth="1"/>
    <col min="7971" max="7971" width="2.7109375" style="142" customWidth="1"/>
    <col min="7972" max="7972" width="10.7109375" style="142" customWidth="1"/>
    <col min="7973" max="7973" width="11.85546875" style="142" bestFit="1" customWidth="1"/>
    <col min="7974" max="7977" width="15.42578125" style="142" bestFit="1" customWidth="1"/>
    <col min="7978" max="7978" width="13.7109375" style="142" bestFit="1" customWidth="1"/>
    <col min="7979" max="7979" width="17.7109375" style="142" bestFit="1" customWidth="1"/>
    <col min="7980" max="8194" width="9.140625" style="142"/>
    <col min="8195" max="8195" width="20.42578125" style="142" bestFit="1" customWidth="1"/>
    <col min="8196" max="8199" width="0" style="142" hidden="1" customWidth="1"/>
    <col min="8200" max="8200" width="54.28515625" style="142" customWidth="1"/>
    <col min="8201" max="8201" width="0" style="142" hidden="1" customWidth="1"/>
    <col min="8202" max="8202" width="11.85546875" style="142" bestFit="1" customWidth="1"/>
    <col min="8203" max="8206" width="0" style="142" hidden="1" customWidth="1"/>
    <col min="8207" max="8207" width="10.5703125" style="142" bestFit="1" customWidth="1"/>
    <col min="8208" max="8208" width="0" style="142" hidden="1" customWidth="1"/>
    <col min="8209" max="8209" width="2.7109375" style="142" customWidth="1"/>
    <col min="8210" max="8210" width="0" style="142" hidden="1" customWidth="1"/>
    <col min="8211" max="8211" width="11.85546875" style="142" bestFit="1" customWidth="1"/>
    <col min="8212" max="8215" width="0" style="142" hidden="1" customWidth="1"/>
    <col min="8216" max="8216" width="10.5703125" style="142" bestFit="1" customWidth="1"/>
    <col min="8217" max="8217" width="0" style="142" hidden="1" customWidth="1"/>
    <col min="8218" max="8218" width="2.7109375" style="142" customWidth="1"/>
    <col min="8219" max="8219" width="12.42578125" style="142" bestFit="1" customWidth="1"/>
    <col min="8220" max="8220" width="11.85546875" style="142" bestFit="1" customWidth="1"/>
    <col min="8221" max="8224" width="15.42578125" style="142" bestFit="1" customWidth="1"/>
    <col min="8225" max="8225" width="13.7109375" style="142" bestFit="1" customWidth="1"/>
    <col min="8226" max="8226" width="13.28515625" style="142" bestFit="1" customWidth="1"/>
    <col min="8227" max="8227" width="2.7109375" style="142" customWidth="1"/>
    <col min="8228" max="8228" width="10.7109375" style="142" customWidth="1"/>
    <col min="8229" max="8229" width="11.85546875" style="142" bestFit="1" customWidth="1"/>
    <col min="8230" max="8233" width="15.42578125" style="142" bestFit="1" customWidth="1"/>
    <col min="8234" max="8234" width="13.7109375" style="142" bestFit="1" customWidth="1"/>
    <col min="8235" max="8235" width="17.7109375" style="142" bestFit="1" customWidth="1"/>
    <col min="8236" max="8450" width="9.140625" style="142"/>
    <col min="8451" max="8451" width="20.42578125" style="142" bestFit="1" customWidth="1"/>
    <col min="8452" max="8455" width="0" style="142" hidden="1" customWidth="1"/>
    <col min="8456" max="8456" width="54.28515625" style="142" customWidth="1"/>
    <col min="8457" max="8457" width="0" style="142" hidden="1" customWidth="1"/>
    <col min="8458" max="8458" width="11.85546875" style="142" bestFit="1" customWidth="1"/>
    <col min="8459" max="8462" width="0" style="142" hidden="1" customWidth="1"/>
    <col min="8463" max="8463" width="10.5703125" style="142" bestFit="1" customWidth="1"/>
    <col min="8464" max="8464" width="0" style="142" hidden="1" customWidth="1"/>
    <col min="8465" max="8465" width="2.7109375" style="142" customWidth="1"/>
    <col min="8466" max="8466" width="0" style="142" hidden="1" customWidth="1"/>
    <col min="8467" max="8467" width="11.85546875" style="142" bestFit="1" customWidth="1"/>
    <col min="8468" max="8471" width="0" style="142" hidden="1" customWidth="1"/>
    <col min="8472" max="8472" width="10.5703125" style="142" bestFit="1" customWidth="1"/>
    <col min="8473" max="8473" width="0" style="142" hidden="1" customWidth="1"/>
    <col min="8474" max="8474" width="2.7109375" style="142" customWidth="1"/>
    <col min="8475" max="8475" width="12.42578125" style="142" bestFit="1" customWidth="1"/>
    <col min="8476" max="8476" width="11.85546875" style="142" bestFit="1" customWidth="1"/>
    <col min="8477" max="8480" width="15.42578125" style="142" bestFit="1" customWidth="1"/>
    <col min="8481" max="8481" width="13.7109375" style="142" bestFit="1" customWidth="1"/>
    <col min="8482" max="8482" width="13.28515625" style="142" bestFit="1" customWidth="1"/>
    <col min="8483" max="8483" width="2.7109375" style="142" customWidth="1"/>
    <col min="8484" max="8484" width="10.7109375" style="142" customWidth="1"/>
    <col min="8485" max="8485" width="11.85546875" style="142" bestFit="1" customWidth="1"/>
    <col min="8486" max="8489" width="15.42578125" style="142" bestFit="1" customWidth="1"/>
    <col min="8490" max="8490" width="13.7109375" style="142" bestFit="1" customWidth="1"/>
    <col min="8491" max="8491" width="17.7109375" style="142" bestFit="1" customWidth="1"/>
    <col min="8492" max="8706" width="9.140625" style="142"/>
    <col min="8707" max="8707" width="20.42578125" style="142" bestFit="1" customWidth="1"/>
    <col min="8708" max="8711" width="0" style="142" hidden="1" customWidth="1"/>
    <col min="8712" max="8712" width="54.28515625" style="142" customWidth="1"/>
    <col min="8713" max="8713" width="0" style="142" hidden="1" customWidth="1"/>
    <col min="8714" max="8714" width="11.85546875" style="142" bestFit="1" customWidth="1"/>
    <col min="8715" max="8718" width="0" style="142" hidden="1" customWidth="1"/>
    <col min="8719" max="8719" width="10.5703125" style="142" bestFit="1" customWidth="1"/>
    <col min="8720" max="8720" width="0" style="142" hidden="1" customWidth="1"/>
    <col min="8721" max="8721" width="2.7109375" style="142" customWidth="1"/>
    <col min="8722" max="8722" width="0" style="142" hidden="1" customWidth="1"/>
    <col min="8723" max="8723" width="11.85546875" style="142" bestFit="1" customWidth="1"/>
    <col min="8724" max="8727" width="0" style="142" hidden="1" customWidth="1"/>
    <col min="8728" max="8728" width="10.5703125" style="142" bestFit="1" customWidth="1"/>
    <col min="8729" max="8729" width="0" style="142" hidden="1" customWidth="1"/>
    <col min="8730" max="8730" width="2.7109375" style="142" customWidth="1"/>
    <col min="8731" max="8731" width="12.42578125" style="142" bestFit="1" customWidth="1"/>
    <col min="8732" max="8732" width="11.85546875" style="142" bestFit="1" customWidth="1"/>
    <col min="8733" max="8736" width="15.42578125" style="142" bestFit="1" customWidth="1"/>
    <col min="8737" max="8737" width="13.7109375" style="142" bestFit="1" customWidth="1"/>
    <col min="8738" max="8738" width="13.28515625" style="142" bestFit="1" customWidth="1"/>
    <col min="8739" max="8739" width="2.7109375" style="142" customWidth="1"/>
    <col min="8740" max="8740" width="10.7109375" style="142" customWidth="1"/>
    <col min="8741" max="8741" width="11.85546875" style="142" bestFit="1" customWidth="1"/>
    <col min="8742" max="8745" width="15.42578125" style="142" bestFit="1" customWidth="1"/>
    <col min="8746" max="8746" width="13.7109375" style="142" bestFit="1" customWidth="1"/>
    <col min="8747" max="8747" width="17.7109375" style="142" bestFit="1" customWidth="1"/>
    <col min="8748" max="8962" width="9.140625" style="142"/>
    <col min="8963" max="8963" width="20.42578125" style="142" bestFit="1" customWidth="1"/>
    <col min="8964" max="8967" width="0" style="142" hidden="1" customWidth="1"/>
    <col min="8968" max="8968" width="54.28515625" style="142" customWidth="1"/>
    <col min="8969" max="8969" width="0" style="142" hidden="1" customWidth="1"/>
    <col min="8970" max="8970" width="11.85546875" style="142" bestFit="1" customWidth="1"/>
    <col min="8971" max="8974" width="0" style="142" hidden="1" customWidth="1"/>
    <col min="8975" max="8975" width="10.5703125" style="142" bestFit="1" customWidth="1"/>
    <col min="8976" max="8976" width="0" style="142" hidden="1" customWidth="1"/>
    <col min="8977" max="8977" width="2.7109375" style="142" customWidth="1"/>
    <col min="8978" max="8978" width="0" style="142" hidden="1" customWidth="1"/>
    <col min="8979" max="8979" width="11.85546875" style="142" bestFit="1" customWidth="1"/>
    <col min="8980" max="8983" width="0" style="142" hidden="1" customWidth="1"/>
    <col min="8984" max="8984" width="10.5703125" style="142" bestFit="1" customWidth="1"/>
    <col min="8985" max="8985" width="0" style="142" hidden="1" customWidth="1"/>
    <col min="8986" max="8986" width="2.7109375" style="142" customWidth="1"/>
    <col min="8987" max="8987" width="12.42578125" style="142" bestFit="1" customWidth="1"/>
    <col min="8988" max="8988" width="11.85546875" style="142" bestFit="1" customWidth="1"/>
    <col min="8989" max="8992" width="15.42578125" style="142" bestFit="1" customWidth="1"/>
    <col min="8993" max="8993" width="13.7109375" style="142" bestFit="1" customWidth="1"/>
    <col min="8994" max="8994" width="13.28515625" style="142" bestFit="1" customWidth="1"/>
    <col min="8995" max="8995" width="2.7109375" style="142" customWidth="1"/>
    <col min="8996" max="8996" width="10.7109375" style="142" customWidth="1"/>
    <col min="8997" max="8997" width="11.85546875" style="142" bestFit="1" customWidth="1"/>
    <col min="8998" max="9001" width="15.42578125" style="142" bestFit="1" customWidth="1"/>
    <col min="9002" max="9002" width="13.7109375" style="142" bestFit="1" customWidth="1"/>
    <col min="9003" max="9003" width="17.7109375" style="142" bestFit="1" customWidth="1"/>
    <col min="9004" max="9218" width="9.140625" style="142"/>
    <col min="9219" max="9219" width="20.42578125" style="142" bestFit="1" customWidth="1"/>
    <col min="9220" max="9223" width="0" style="142" hidden="1" customWidth="1"/>
    <col min="9224" max="9224" width="54.28515625" style="142" customWidth="1"/>
    <col min="9225" max="9225" width="0" style="142" hidden="1" customWidth="1"/>
    <col min="9226" max="9226" width="11.85546875" style="142" bestFit="1" customWidth="1"/>
    <col min="9227" max="9230" width="0" style="142" hidden="1" customWidth="1"/>
    <col min="9231" max="9231" width="10.5703125" style="142" bestFit="1" customWidth="1"/>
    <col min="9232" max="9232" width="0" style="142" hidden="1" customWidth="1"/>
    <col min="9233" max="9233" width="2.7109375" style="142" customWidth="1"/>
    <col min="9234" max="9234" width="0" style="142" hidden="1" customWidth="1"/>
    <col min="9235" max="9235" width="11.85546875" style="142" bestFit="1" customWidth="1"/>
    <col min="9236" max="9239" width="0" style="142" hidden="1" customWidth="1"/>
    <col min="9240" max="9240" width="10.5703125" style="142" bestFit="1" customWidth="1"/>
    <col min="9241" max="9241" width="0" style="142" hidden="1" customWidth="1"/>
    <col min="9242" max="9242" width="2.7109375" style="142" customWidth="1"/>
    <col min="9243" max="9243" width="12.42578125" style="142" bestFit="1" customWidth="1"/>
    <col min="9244" max="9244" width="11.85546875" style="142" bestFit="1" customWidth="1"/>
    <col min="9245" max="9248" width="15.42578125" style="142" bestFit="1" customWidth="1"/>
    <col min="9249" max="9249" width="13.7109375" style="142" bestFit="1" customWidth="1"/>
    <col min="9250" max="9250" width="13.28515625" style="142" bestFit="1" customWidth="1"/>
    <col min="9251" max="9251" width="2.7109375" style="142" customWidth="1"/>
    <col min="9252" max="9252" width="10.7109375" style="142" customWidth="1"/>
    <col min="9253" max="9253" width="11.85546875" style="142" bestFit="1" customWidth="1"/>
    <col min="9254" max="9257" width="15.42578125" style="142" bestFit="1" customWidth="1"/>
    <col min="9258" max="9258" width="13.7109375" style="142" bestFit="1" customWidth="1"/>
    <col min="9259" max="9259" width="17.7109375" style="142" bestFit="1" customWidth="1"/>
    <col min="9260" max="9474" width="9.140625" style="142"/>
    <col min="9475" max="9475" width="20.42578125" style="142" bestFit="1" customWidth="1"/>
    <col min="9476" max="9479" width="0" style="142" hidden="1" customWidth="1"/>
    <col min="9480" max="9480" width="54.28515625" style="142" customWidth="1"/>
    <col min="9481" max="9481" width="0" style="142" hidden="1" customWidth="1"/>
    <col min="9482" max="9482" width="11.85546875" style="142" bestFit="1" customWidth="1"/>
    <col min="9483" max="9486" width="0" style="142" hidden="1" customWidth="1"/>
    <col min="9487" max="9487" width="10.5703125" style="142" bestFit="1" customWidth="1"/>
    <col min="9488" max="9488" width="0" style="142" hidden="1" customWidth="1"/>
    <col min="9489" max="9489" width="2.7109375" style="142" customWidth="1"/>
    <col min="9490" max="9490" width="0" style="142" hidden="1" customWidth="1"/>
    <col min="9491" max="9491" width="11.85546875" style="142" bestFit="1" customWidth="1"/>
    <col min="9492" max="9495" width="0" style="142" hidden="1" customWidth="1"/>
    <col min="9496" max="9496" width="10.5703125" style="142" bestFit="1" customWidth="1"/>
    <col min="9497" max="9497" width="0" style="142" hidden="1" customWidth="1"/>
    <col min="9498" max="9498" width="2.7109375" style="142" customWidth="1"/>
    <col min="9499" max="9499" width="12.42578125" style="142" bestFit="1" customWidth="1"/>
    <col min="9500" max="9500" width="11.85546875" style="142" bestFit="1" customWidth="1"/>
    <col min="9501" max="9504" width="15.42578125" style="142" bestFit="1" customWidth="1"/>
    <col min="9505" max="9505" width="13.7109375" style="142" bestFit="1" customWidth="1"/>
    <col min="9506" max="9506" width="13.28515625" style="142" bestFit="1" customWidth="1"/>
    <col min="9507" max="9507" width="2.7109375" style="142" customWidth="1"/>
    <col min="9508" max="9508" width="10.7109375" style="142" customWidth="1"/>
    <col min="9509" max="9509" width="11.85546875" style="142" bestFit="1" customWidth="1"/>
    <col min="9510" max="9513" width="15.42578125" style="142" bestFit="1" customWidth="1"/>
    <col min="9514" max="9514" width="13.7109375" style="142" bestFit="1" customWidth="1"/>
    <col min="9515" max="9515" width="17.7109375" style="142" bestFit="1" customWidth="1"/>
    <col min="9516" max="9730" width="9.140625" style="142"/>
    <col min="9731" max="9731" width="20.42578125" style="142" bestFit="1" customWidth="1"/>
    <col min="9732" max="9735" width="0" style="142" hidden="1" customWidth="1"/>
    <col min="9736" max="9736" width="54.28515625" style="142" customWidth="1"/>
    <col min="9737" max="9737" width="0" style="142" hidden="1" customWidth="1"/>
    <col min="9738" max="9738" width="11.85546875" style="142" bestFit="1" customWidth="1"/>
    <col min="9739" max="9742" width="0" style="142" hidden="1" customWidth="1"/>
    <col min="9743" max="9743" width="10.5703125" style="142" bestFit="1" customWidth="1"/>
    <col min="9744" max="9744" width="0" style="142" hidden="1" customWidth="1"/>
    <col min="9745" max="9745" width="2.7109375" style="142" customWidth="1"/>
    <col min="9746" max="9746" width="0" style="142" hidden="1" customWidth="1"/>
    <col min="9747" max="9747" width="11.85546875" style="142" bestFit="1" customWidth="1"/>
    <col min="9748" max="9751" width="0" style="142" hidden="1" customWidth="1"/>
    <col min="9752" max="9752" width="10.5703125" style="142" bestFit="1" customWidth="1"/>
    <col min="9753" max="9753" width="0" style="142" hidden="1" customWidth="1"/>
    <col min="9754" max="9754" width="2.7109375" style="142" customWidth="1"/>
    <col min="9755" max="9755" width="12.42578125" style="142" bestFit="1" customWidth="1"/>
    <col min="9756" max="9756" width="11.85546875" style="142" bestFit="1" customWidth="1"/>
    <col min="9757" max="9760" width="15.42578125" style="142" bestFit="1" customWidth="1"/>
    <col min="9761" max="9761" width="13.7109375" style="142" bestFit="1" customWidth="1"/>
    <col min="9762" max="9762" width="13.28515625" style="142" bestFit="1" customWidth="1"/>
    <col min="9763" max="9763" width="2.7109375" style="142" customWidth="1"/>
    <col min="9764" max="9764" width="10.7109375" style="142" customWidth="1"/>
    <col min="9765" max="9765" width="11.85546875" style="142" bestFit="1" customWidth="1"/>
    <col min="9766" max="9769" width="15.42578125" style="142" bestFit="1" customWidth="1"/>
    <col min="9770" max="9770" width="13.7109375" style="142" bestFit="1" customWidth="1"/>
    <col min="9771" max="9771" width="17.7109375" style="142" bestFit="1" customWidth="1"/>
    <col min="9772" max="9986" width="9.140625" style="142"/>
    <col min="9987" max="9987" width="20.42578125" style="142" bestFit="1" customWidth="1"/>
    <col min="9988" max="9991" width="0" style="142" hidden="1" customWidth="1"/>
    <col min="9992" max="9992" width="54.28515625" style="142" customWidth="1"/>
    <col min="9993" max="9993" width="0" style="142" hidden="1" customWidth="1"/>
    <col min="9994" max="9994" width="11.85546875" style="142" bestFit="1" customWidth="1"/>
    <col min="9995" max="9998" width="0" style="142" hidden="1" customWidth="1"/>
    <col min="9999" max="9999" width="10.5703125" style="142" bestFit="1" customWidth="1"/>
    <col min="10000" max="10000" width="0" style="142" hidden="1" customWidth="1"/>
    <col min="10001" max="10001" width="2.7109375" style="142" customWidth="1"/>
    <col min="10002" max="10002" width="0" style="142" hidden="1" customWidth="1"/>
    <col min="10003" max="10003" width="11.85546875" style="142" bestFit="1" customWidth="1"/>
    <col min="10004" max="10007" width="0" style="142" hidden="1" customWidth="1"/>
    <col min="10008" max="10008" width="10.5703125" style="142" bestFit="1" customWidth="1"/>
    <col min="10009" max="10009" width="0" style="142" hidden="1" customWidth="1"/>
    <col min="10010" max="10010" width="2.7109375" style="142" customWidth="1"/>
    <col min="10011" max="10011" width="12.42578125" style="142" bestFit="1" customWidth="1"/>
    <col min="10012" max="10012" width="11.85546875" style="142" bestFit="1" customWidth="1"/>
    <col min="10013" max="10016" width="15.42578125" style="142" bestFit="1" customWidth="1"/>
    <col min="10017" max="10017" width="13.7109375" style="142" bestFit="1" customWidth="1"/>
    <col min="10018" max="10018" width="13.28515625" style="142" bestFit="1" customWidth="1"/>
    <col min="10019" max="10019" width="2.7109375" style="142" customWidth="1"/>
    <col min="10020" max="10020" width="10.7109375" style="142" customWidth="1"/>
    <col min="10021" max="10021" width="11.85546875" style="142" bestFit="1" customWidth="1"/>
    <col min="10022" max="10025" width="15.42578125" style="142" bestFit="1" customWidth="1"/>
    <col min="10026" max="10026" width="13.7109375" style="142" bestFit="1" customWidth="1"/>
    <col min="10027" max="10027" width="17.7109375" style="142" bestFit="1" customWidth="1"/>
    <col min="10028" max="10242" width="9.140625" style="142"/>
    <col min="10243" max="10243" width="20.42578125" style="142" bestFit="1" customWidth="1"/>
    <col min="10244" max="10247" width="0" style="142" hidden="1" customWidth="1"/>
    <col min="10248" max="10248" width="54.28515625" style="142" customWidth="1"/>
    <col min="10249" max="10249" width="0" style="142" hidden="1" customWidth="1"/>
    <col min="10250" max="10250" width="11.85546875" style="142" bestFit="1" customWidth="1"/>
    <col min="10251" max="10254" width="0" style="142" hidden="1" customWidth="1"/>
    <col min="10255" max="10255" width="10.5703125" style="142" bestFit="1" customWidth="1"/>
    <col min="10256" max="10256" width="0" style="142" hidden="1" customWidth="1"/>
    <col min="10257" max="10257" width="2.7109375" style="142" customWidth="1"/>
    <col min="10258" max="10258" width="0" style="142" hidden="1" customWidth="1"/>
    <col min="10259" max="10259" width="11.85546875" style="142" bestFit="1" customWidth="1"/>
    <col min="10260" max="10263" width="0" style="142" hidden="1" customWidth="1"/>
    <col min="10264" max="10264" width="10.5703125" style="142" bestFit="1" customWidth="1"/>
    <col min="10265" max="10265" width="0" style="142" hidden="1" customWidth="1"/>
    <col min="10266" max="10266" width="2.7109375" style="142" customWidth="1"/>
    <col min="10267" max="10267" width="12.42578125" style="142" bestFit="1" customWidth="1"/>
    <col min="10268" max="10268" width="11.85546875" style="142" bestFit="1" customWidth="1"/>
    <col min="10269" max="10272" width="15.42578125" style="142" bestFit="1" customWidth="1"/>
    <col min="10273" max="10273" width="13.7109375" style="142" bestFit="1" customWidth="1"/>
    <col min="10274" max="10274" width="13.28515625" style="142" bestFit="1" customWidth="1"/>
    <col min="10275" max="10275" width="2.7109375" style="142" customWidth="1"/>
    <col min="10276" max="10276" width="10.7109375" style="142" customWidth="1"/>
    <col min="10277" max="10277" width="11.85546875" style="142" bestFit="1" customWidth="1"/>
    <col min="10278" max="10281" width="15.42578125" style="142" bestFit="1" customWidth="1"/>
    <col min="10282" max="10282" width="13.7109375" style="142" bestFit="1" customWidth="1"/>
    <col min="10283" max="10283" width="17.7109375" style="142" bestFit="1" customWidth="1"/>
    <col min="10284" max="10498" width="9.140625" style="142"/>
    <col min="10499" max="10499" width="20.42578125" style="142" bestFit="1" customWidth="1"/>
    <col min="10500" max="10503" width="0" style="142" hidden="1" customWidth="1"/>
    <col min="10504" max="10504" width="54.28515625" style="142" customWidth="1"/>
    <col min="10505" max="10505" width="0" style="142" hidden="1" customWidth="1"/>
    <col min="10506" max="10506" width="11.85546875" style="142" bestFit="1" customWidth="1"/>
    <col min="10507" max="10510" width="0" style="142" hidden="1" customWidth="1"/>
    <col min="10511" max="10511" width="10.5703125" style="142" bestFit="1" customWidth="1"/>
    <col min="10512" max="10512" width="0" style="142" hidden="1" customWidth="1"/>
    <col min="10513" max="10513" width="2.7109375" style="142" customWidth="1"/>
    <col min="10514" max="10514" width="0" style="142" hidden="1" customWidth="1"/>
    <col min="10515" max="10515" width="11.85546875" style="142" bestFit="1" customWidth="1"/>
    <col min="10516" max="10519" width="0" style="142" hidden="1" customWidth="1"/>
    <col min="10520" max="10520" width="10.5703125" style="142" bestFit="1" customWidth="1"/>
    <col min="10521" max="10521" width="0" style="142" hidden="1" customWidth="1"/>
    <col min="10522" max="10522" width="2.7109375" style="142" customWidth="1"/>
    <col min="10523" max="10523" width="12.42578125" style="142" bestFit="1" customWidth="1"/>
    <col min="10524" max="10524" width="11.85546875" style="142" bestFit="1" customWidth="1"/>
    <col min="10525" max="10528" width="15.42578125" style="142" bestFit="1" customWidth="1"/>
    <col min="10529" max="10529" width="13.7109375" style="142" bestFit="1" customWidth="1"/>
    <col min="10530" max="10530" width="13.28515625" style="142" bestFit="1" customWidth="1"/>
    <col min="10531" max="10531" width="2.7109375" style="142" customWidth="1"/>
    <col min="10532" max="10532" width="10.7109375" style="142" customWidth="1"/>
    <col min="10533" max="10533" width="11.85546875" style="142" bestFit="1" customWidth="1"/>
    <col min="10534" max="10537" width="15.42578125" style="142" bestFit="1" customWidth="1"/>
    <col min="10538" max="10538" width="13.7109375" style="142" bestFit="1" customWidth="1"/>
    <col min="10539" max="10539" width="17.7109375" style="142" bestFit="1" customWidth="1"/>
    <col min="10540" max="10754" width="9.140625" style="142"/>
    <col min="10755" max="10755" width="20.42578125" style="142" bestFit="1" customWidth="1"/>
    <col min="10756" max="10759" width="0" style="142" hidden="1" customWidth="1"/>
    <col min="10760" max="10760" width="54.28515625" style="142" customWidth="1"/>
    <col min="10761" max="10761" width="0" style="142" hidden="1" customWidth="1"/>
    <col min="10762" max="10762" width="11.85546875" style="142" bestFit="1" customWidth="1"/>
    <col min="10763" max="10766" width="0" style="142" hidden="1" customWidth="1"/>
    <col min="10767" max="10767" width="10.5703125" style="142" bestFit="1" customWidth="1"/>
    <col min="10768" max="10768" width="0" style="142" hidden="1" customWidth="1"/>
    <col min="10769" max="10769" width="2.7109375" style="142" customWidth="1"/>
    <col min="10770" max="10770" width="0" style="142" hidden="1" customWidth="1"/>
    <col min="10771" max="10771" width="11.85546875" style="142" bestFit="1" customWidth="1"/>
    <col min="10772" max="10775" width="0" style="142" hidden="1" customWidth="1"/>
    <col min="10776" max="10776" width="10.5703125" style="142" bestFit="1" customWidth="1"/>
    <col min="10777" max="10777" width="0" style="142" hidden="1" customWidth="1"/>
    <col min="10778" max="10778" width="2.7109375" style="142" customWidth="1"/>
    <col min="10779" max="10779" width="12.42578125" style="142" bestFit="1" customWidth="1"/>
    <col min="10780" max="10780" width="11.85546875" style="142" bestFit="1" customWidth="1"/>
    <col min="10781" max="10784" width="15.42578125" style="142" bestFit="1" customWidth="1"/>
    <col min="10785" max="10785" width="13.7109375" style="142" bestFit="1" customWidth="1"/>
    <col min="10786" max="10786" width="13.28515625" style="142" bestFit="1" customWidth="1"/>
    <col min="10787" max="10787" width="2.7109375" style="142" customWidth="1"/>
    <col min="10788" max="10788" width="10.7109375" style="142" customWidth="1"/>
    <col min="10789" max="10789" width="11.85546875" style="142" bestFit="1" customWidth="1"/>
    <col min="10790" max="10793" width="15.42578125" style="142" bestFit="1" customWidth="1"/>
    <col min="10794" max="10794" width="13.7109375" style="142" bestFit="1" customWidth="1"/>
    <col min="10795" max="10795" width="17.7109375" style="142" bestFit="1" customWidth="1"/>
    <col min="10796" max="11010" width="9.140625" style="142"/>
    <col min="11011" max="11011" width="20.42578125" style="142" bestFit="1" customWidth="1"/>
    <col min="11012" max="11015" width="0" style="142" hidden="1" customWidth="1"/>
    <col min="11016" max="11016" width="54.28515625" style="142" customWidth="1"/>
    <col min="11017" max="11017" width="0" style="142" hidden="1" customWidth="1"/>
    <col min="11018" max="11018" width="11.85546875" style="142" bestFit="1" customWidth="1"/>
    <col min="11019" max="11022" width="0" style="142" hidden="1" customWidth="1"/>
    <col min="11023" max="11023" width="10.5703125" style="142" bestFit="1" customWidth="1"/>
    <col min="11024" max="11024" width="0" style="142" hidden="1" customWidth="1"/>
    <col min="11025" max="11025" width="2.7109375" style="142" customWidth="1"/>
    <col min="11026" max="11026" width="0" style="142" hidden="1" customWidth="1"/>
    <col min="11027" max="11027" width="11.85546875" style="142" bestFit="1" customWidth="1"/>
    <col min="11028" max="11031" width="0" style="142" hidden="1" customWidth="1"/>
    <col min="11032" max="11032" width="10.5703125" style="142" bestFit="1" customWidth="1"/>
    <col min="11033" max="11033" width="0" style="142" hidden="1" customWidth="1"/>
    <col min="11034" max="11034" width="2.7109375" style="142" customWidth="1"/>
    <col min="11035" max="11035" width="12.42578125" style="142" bestFit="1" customWidth="1"/>
    <col min="11036" max="11036" width="11.85546875" style="142" bestFit="1" customWidth="1"/>
    <col min="11037" max="11040" width="15.42578125" style="142" bestFit="1" customWidth="1"/>
    <col min="11041" max="11041" width="13.7109375" style="142" bestFit="1" customWidth="1"/>
    <col min="11042" max="11042" width="13.28515625" style="142" bestFit="1" customWidth="1"/>
    <col min="11043" max="11043" width="2.7109375" style="142" customWidth="1"/>
    <col min="11044" max="11044" width="10.7109375" style="142" customWidth="1"/>
    <col min="11045" max="11045" width="11.85546875" style="142" bestFit="1" customWidth="1"/>
    <col min="11046" max="11049" width="15.42578125" style="142" bestFit="1" customWidth="1"/>
    <col min="11050" max="11050" width="13.7109375" style="142" bestFit="1" customWidth="1"/>
    <col min="11051" max="11051" width="17.7109375" style="142" bestFit="1" customWidth="1"/>
    <col min="11052" max="11266" width="9.140625" style="142"/>
    <col min="11267" max="11267" width="20.42578125" style="142" bestFit="1" customWidth="1"/>
    <col min="11268" max="11271" width="0" style="142" hidden="1" customWidth="1"/>
    <col min="11272" max="11272" width="54.28515625" style="142" customWidth="1"/>
    <col min="11273" max="11273" width="0" style="142" hidden="1" customWidth="1"/>
    <col min="11274" max="11274" width="11.85546875" style="142" bestFit="1" customWidth="1"/>
    <col min="11275" max="11278" width="0" style="142" hidden="1" customWidth="1"/>
    <col min="11279" max="11279" width="10.5703125" style="142" bestFit="1" customWidth="1"/>
    <col min="11280" max="11280" width="0" style="142" hidden="1" customWidth="1"/>
    <col min="11281" max="11281" width="2.7109375" style="142" customWidth="1"/>
    <col min="11282" max="11282" width="0" style="142" hidden="1" customWidth="1"/>
    <col min="11283" max="11283" width="11.85546875" style="142" bestFit="1" customWidth="1"/>
    <col min="11284" max="11287" width="0" style="142" hidden="1" customWidth="1"/>
    <col min="11288" max="11288" width="10.5703125" style="142" bestFit="1" customWidth="1"/>
    <col min="11289" max="11289" width="0" style="142" hidden="1" customWidth="1"/>
    <col min="11290" max="11290" width="2.7109375" style="142" customWidth="1"/>
    <col min="11291" max="11291" width="12.42578125" style="142" bestFit="1" customWidth="1"/>
    <col min="11292" max="11292" width="11.85546875" style="142" bestFit="1" customWidth="1"/>
    <col min="11293" max="11296" width="15.42578125" style="142" bestFit="1" customWidth="1"/>
    <col min="11297" max="11297" width="13.7109375" style="142" bestFit="1" customWidth="1"/>
    <col min="11298" max="11298" width="13.28515625" style="142" bestFit="1" customWidth="1"/>
    <col min="11299" max="11299" width="2.7109375" style="142" customWidth="1"/>
    <col min="11300" max="11300" width="10.7109375" style="142" customWidth="1"/>
    <col min="11301" max="11301" width="11.85546875" style="142" bestFit="1" customWidth="1"/>
    <col min="11302" max="11305" width="15.42578125" style="142" bestFit="1" customWidth="1"/>
    <col min="11306" max="11306" width="13.7109375" style="142" bestFit="1" customWidth="1"/>
    <col min="11307" max="11307" width="17.7109375" style="142" bestFit="1" customWidth="1"/>
    <col min="11308" max="11522" width="9.140625" style="142"/>
    <col min="11523" max="11523" width="20.42578125" style="142" bestFit="1" customWidth="1"/>
    <col min="11524" max="11527" width="0" style="142" hidden="1" customWidth="1"/>
    <col min="11528" max="11528" width="54.28515625" style="142" customWidth="1"/>
    <col min="11529" max="11529" width="0" style="142" hidden="1" customWidth="1"/>
    <col min="11530" max="11530" width="11.85546875" style="142" bestFit="1" customWidth="1"/>
    <col min="11531" max="11534" width="0" style="142" hidden="1" customWidth="1"/>
    <col min="11535" max="11535" width="10.5703125" style="142" bestFit="1" customWidth="1"/>
    <col min="11536" max="11536" width="0" style="142" hidden="1" customWidth="1"/>
    <col min="11537" max="11537" width="2.7109375" style="142" customWidth="1"/>
    <col min="11538" max="11538" width="0" style="142" hidden="1" customWidth="1"/>
    <col min="11539" max="11539" width="11.85546875" style="142" bestFit="1" customWidth="1"/>
    <col min="11540" max="11543" width="0" style="142" hidden="1" customWidth="1"/>
    <col min="11544" max="11544" width="10.5703125" style="142" bestFit="1" customWidth="1"/>
    <col min="11545" max="11545" width="0" style="142" hidden="1" customWidth="1"/>
    <col min="11546" max="11546" width="2.7109375" style="142" customWidth="1"/>
    <col min="11547" max="11547" width="12.42578125" style="142" bestFit="1" customWidth="1"/>
    <col min="11548" max="11548" width="11.85546875" style="142" bestFit="1" customWidth="1"/>
    <col min="11549" max="11552" width="15.42578125" style="142" bestFit="1" customWidth="1"/>
    <col min="11553" max="11553" width="13.7109375" style="142" bestFit="1" customWidth="1"/>
    <col min="11554" max="11554" width="13.28515625" style="142" bestFit="1" customWidth="1"/>
    <col min="11555" max="11555" width="2.7109375" style="142" customWidth="1"/>
    <col min="11556" max="11556" width="10.7109375" style="142" customWidth="1"/>
    <col min="11557" max="11557" width="11.85546875" style="142" bestFit="1" customWidth="1"/>
    <col min="11558" max="11561" width="15.42578125" style="142" bestFit="1" customWidth="1"/>
    <col min="11562" max="11562" width="13.7109375" style="142" bestFit="1" customWidth="1"/>
    <col min="11563" max="11563" width="17.7109375" style="142" bestFit="1" customWidth="1"/>
    <col min="11564" max="11778" width="9.140625" style="142"/>
    <col min="11779" max="11779" width="20.42578125" style="142" bestFit="1" customWidth="1"/>
    <col min="11780" max="11783" width="0" style="142" hidden="1" customWidth="1"/>
    <col min="11784" max="11784" width="54.28515625" style="142" customWidth="1"/>
    <col min="11785" max="11785" width="0" style="142" hidden="1" customWidth="1"/>
    <col min="11786" max="11786" width="11.85546875" style="142" bestFit="1" customWidth="1"/>
    <col min="11787" max="11790" width="0" style="142" hidden="1" customWidth="1"/>
    <col min="11791" max="11791" width="10.5703125" style="142" bestFit="1" customWidth="1"/>
    <col min="11792" max="11792" width="0" style="142" hidden="1" customWidth="1"/>
    <col min="11793" max="11793" width="2.7109375" style="142" customWidth="1"/>
    <col min="11794" max="11794" width="0" style="142" hidden="1" customWidth="1"/>
    <col min="11795" max="11795" width="11.85546875" style="142" bestFit="1" customWidth="1"/>
    <col min="11796" max="11799" width="0" style="142" hidden="1" customWidth="1"/>
    <col min="11800" max="11800" width="10.5703125" style="142" bestFit="1" customWidth="1"/>
    <col min="11801" max="11801" width="0" style="142" hidden="1" customWidth="1"/>
    <col min="11802" max="11802" width="2.7109375" style="142" customWidth="1"/>
    <col min="11803" max="11803" width="12.42578125" style="142" bestFit="1" customWidth="1"/>
    <col min="11804" max="11804" width="11.85546875" style="142" bestFit="1" customWidth="1"/>
    <col min="11805" max="11808" width="15.42578125" style="142" bestFit="1" customWidth="1"/>
    <col min="11809" max="11809" width="13.7109375" style="142" bestFit="1" customWidth="1"/>
    <col min="11810" max="11810" width="13.28515625" style="142" bestFit="1" customWidth="1"/>
    <col min="11811" max="11811" width="2.7109375" style="142" customWidth="1"/>
    <col min="11812" max="11812" width="10.7109375" style="142" customWidth="1"/>
    <col min="11813" max="11813" width="11.85546875" style="142" bestFit="1" customWidth="1"/>
    <col min="11814" max="11817" width="15.42578125" style="142" bestFit="1" customWidth="1"/>
    <col min="11818" max="11818" width="13.7109375" style="142" bestFit="1" customWidth="1"/>
    <col min="11819" max="11819" width="17.7109375" style="142" bestFit="1" customWidth="1"/>
    <col min="11820" max="12034" width="9.140625" style="142"/>
    <col min="12035" max="12035" width="20.42578125" style="142" bestFit="1" customWidth="1"/>
    <col min="12036" max="12039" width="0" style="142" hidden="1" customWidth="1"/>
    <col min="12040" max="12040" width="54.28515625" style="142" customWidth="1"/>
    <col min="12041" max="12041" width="0" style="142" hidden="1" customWidth="1"/>
    <col min="12042" max="12042" width="11.85546875" style="142" bestFit="1" customWidth="1"/>
    <col min="12043" max="12046" width="0" style="142" hidden="1" customWidth="1"/>
    <col min="12047" max="12047" width="10.5703125" style="142" bestFit="1" customWidth="1"/>
    <col min="12048" max="12048" width="0" style="142" hidden="1" customWidth="1"/>
    <col min="12049" max="12049" width="2.7109375" style="142" customWidth="1"/>
    <col min="12050" max="12050" width="0" style="142" hidden="1" customWidth="1"/>
    <col min="12051" max="12051" width="11.85546875" style="142" bestFit="1" customWidth="1"/>
    <col min="12052" max="12055" width="0" style="142" hidden="1" customWidth="1"/>
    <col min="12056" max="12056" width="10.5703125" style="142" bestFit="1" customWidth="1"/>
    <col min="12057" max="12057" width="0" style="142" hidden="1" customWidth="1"/>
    <col min="12058" max="12058" width="2.7109375" style="142" customWidth="1"/>
    <col min="12059" max="12059" width="12.42578125" style="142" bestFit="1" customWidth="1"/>
    <col min="12060" max="12060" width="11.85546875" style="142" bestFit="1" customWidth="1"/>
    <col min="12061" max="12064" width="15.42578125" style="142" bestFit="1" customWidth="1"/>
    <col min="12065" max="12065" width="13.7109375" style="142" bestFit="1" customWidth="1"/>
    <col min="12066" max="12066" width="13.28515625" style="142" bestFit="1" customWidth="1"/>
    <col min="12067" max="12067" width="2.7109375" style="142" customWidth="1"/>
    <col min="12068" max="12068" width="10.7109375" style="142" customWidth="1"/>
    <col min="12069" max="12069" width="11.85546875" style="142" bestFit="1" customWidth="1"/>
    <col min="12070" max="12073" width="15.42578125" style="142" bestFit="1" customWidth="1"/>
    <col min="12074" max="12074" width="13.7109375" style="142" bestFit="1" customWidth="1"/>
    <col min="12075" max="12075" width="17.7109375" style="142" bestFit="1" customWidth="1"/>
    <col min="12076" max="12290" width="9.140625" style="142"/>
    <col min="12291" max="12291" width="20.42578125" style="142" bestFit="1" customWidth="1"/>
    <col min="12292" max="12295" width="0" style="142" hidden="1" customWidth="1"/>
    <col min="12296" max="12296" width="54.28515625" style="142" customWidth="1"/>
    <col min="12297" max="12297" width="0" style="142" hidden="1" customWidth="1"/>
    <col min="12298" max="12298" width="11.85546875" style="142" bestFit="1" customWidth="1"/>
    <col min="12299" max="12302" width="0" style="142" hidden="1" customWidth="1"/>
    <col min="12303" max="12303" width="10.5703125" style="142" bestFit="1" customWidth="1"/>
    <col min="12304" max="12304" width="0" style="142" hidden="1" customWidth="1"/>
    <col min="12305" max="12305" width="2.7109375" style="142" customWidth="1"/>
    <col min="12306" max="12306" width="0" style="142" hidden="1" customWidth="1"/>
    <col min="12307" max="12307" width="11.85546875" style="142" bestFit="1" customWidth="1"/>
    <col min="12308" max="12311" width="0" style="142" hidden="1" customWidth="1"/>
    <col min="12312" max="12312" width="10.5703125" style="142" bestFit="1" customWidth="1"/>
    <col min="12313" max="12313" width="0" style="142" hidden="1" customWidth="1"/>
    <col min="12314" max="12314" width="2.7109375" style="142" customWidth="1"/>
    <col min="12315" max="12315" width="12.42578125" style="142" bestFit="1" customWidth="1"/>
    <col min="12316" max="12316" width="11.85546875" style="142" bestFit="1" customWidth="1"/>
    <col min="12317" max="12320" width="15.42578125" style="142" bestFit="1" customWidth="1"/>
    <col min="12321" max="12321" width="13.7109375" style="142" bestFit="1" customWidth="1"/>
    <col min="12322" max="12322" width="13.28515625" style="142" bestFit="1" customWidth="1"/>
    <col min="12323" max="12323" width="2.7109375" style="142" customWidth="1"/>
    <col min="12324" max="12324" width="10.7109375" style="142" customWidth="1"/>
    <col min="12325" max="12325" width="11.85546875" style="142" bestFit="1" customWidth="1"/>
    <col min="12326" max="12329" width="15.42578125" style="142" bestFit="1" customWidth="1"/>
    <col min="12330" max="12330" width="13.7109375" style="142" bestFit="1" customWidth="1"/>
    <col min="12331" max="12331" width="17.7109375" style="142" bestFit="1" customWidth="1"/>
    <col min="12332" max="12546" width="9.140625" style="142"/>
    <col min="12547" max="12547" width="20.42578125" style="142" bestFit="1" customWidth="1"/>
    <col min="12548" max="12551" width="0" style="142" hidden="1" customWidth="1"/>
    <col min="12552" max="12552" width="54.28515625" style="142" customWidth="1"/>
    <col min="12553" max="12553" width="0" style="142" hidden="1" customWidth="1"/>
    <col min="12554" max="12554" width="11.85546875" style="142" bestFit="1" customWidth="1"/>
    <col min="12555" max="12558" width="0" style="142" hidden="1" customWidth="1"/>
    <col min="12559" max="12559" width="10.5703125" style="142" bestFit="1" customWidth="1"/>
    <col min="12560" max="12560" width="0" style="142" hidden="1" customWidth="1"/>
    <col min="12561" max="12561" width="2.7109375" style="142" customWidth="1"/>
    <col min="12562" max="12562" width="0" style="142" hidden="1" customWidth="1"/>
    <col min="12563" max="12563" width="11.85546875" style="142" bestFit="1" customWidth="1"/>
    <col min="12564" max="12567" width="0" style="142" hidden="1" customWidth="1"/>
    <col min="12568" max="12568" width="10.5703125" style="142" bestFit="1" customWidth="1"/>
    <col min="12569" max="12569" width="0" style="142" hidden="1" customWidth="1"/>
    <col min="12570" max="12570" width="2.7109375" style="142" customWidth="1"/>
    <col min="12571" max="12571" width="12.42578125" style="142" bestFit="1" customWidth="1"/>
    <col min="12572" max="12572" width="11.85546875" style="142" bestFit="1" customWidth="1"/>
    <col min="12573" max="12576" width="15.42578125" style="142" bestFit="1" customWidth="1"/>
    <col min="12577" max="12577" width="13.7109375" style="142" bestFit="1" customWidth="1"/>
    <col min="12578" max="12578" width="13.28515625" style="142" bestFit="1" customWidth="1"/>
    <col min="12579" max="12579" width="2.7109375" style="142" customWidth="1"/>
    <col min="12580" max="12580" width="10.7109375" style="142" customWidth="1"/>
    <col min="12581" max="12581" width="11.85546875" style="142" bestFit="1" customWidth="1"/>
    <col min="12582" max="12585" width="15.42578125" style="142" bestFit="1" customWidth="1"/>
    <col min="12586" max="12586" width="13.7109375" style="142" bestFit="1" customWidth="1"/>
    <col min="12587" max="12587" width="17.7109375" style="142" bestFit="1" customWidth="1"/>
    <col min="12588" max="12802" width="9.140625" style="142"/>
    <col min="12803" max="12803" width="20.42578125" style="142" bestFit="1" customWidth="1"/>
    <col min="12804" max="12807" width="0" style="142" hidden="1" customWidth="1"/>
    <col min="12808" max="12808" width="54.28515625" style="142" customWidth="1"/>
    <col min="12809" max="12809" width="0" style="142" hidden="1" customWidth="1"/>
    <col min="12810" max="12810" width="11.85546875" style="142" bestFit="1" customWidth="1"/>
    <col min="12811" max="12814" width="0" style="142" hidden="1" customWidth="1"/>
    <col min="12815" max="12815" width="10.5703125" style="142" bestFit="1" customWidth="1"/>
    <col min="12816" max="12816" width="0" style="142" hidden="1" customWidth="1"/>
    <col min="12817" max="12817" width="2.7109375" style="142" customWidth="1"/>
    <col min="12818" max="12818" width="0" style="142" hidden="1" customWidth="1"/>
    <col min="12819" max="12819" width="11.85546875" style="142" bestFit="1" customWidth="1"/>
    <col min="12820" max="12823" width="0" style="142" hidden="1" customWidth="1"/>
    <col min="12824" max="12824" width="10.5703125" style="142" bestFit="1" customWidth="1"/>
    <col min="12825" max="12825" width="0" style="142" hidden="1" customWidth="1"/>
    <col min="12826" max="12826" width="2.7109375" style="142" customWidth="1"/>
    <col min="12827" max="12827" width="12.42578125" style="142" bestFit="1" customWidth="1"/>
    <col min="12828" max="12828" width="11.85546875" style="142" bestFit="1" customWidth="1"/>
    <col min="12829" max="12832" width="15.42578125" style="142" bestFit="1" customWidth="1"/>
    <col min="12833" max="12833" width="13.7109375" style="142" bestFit="1" customWidth="1"/>
    <col min="12834" max="12834" width="13.28515625" style="142" bestFit="1" customWidth="1"/>
    <col min="12835" max="12835" width="2.7109375" style="142" customWidth="1"/>
    <col min="12836" max="12836" width="10.7109375" style="142" customWidth="1"/>
    <col min="12837" max="12837" width="11.85546875" style="142" bestFit="1" customWidth="1"/>
    <col min="12838" max="12841" width="15.42578125" style="142" bestFit="1" customWidth="1"/>
    <col min="12842" max="12842" width="13.7109375" style="142" bestFit="1" customWidth="1"/>
    <col min="12843" max="12843" width="17.7109375" style="142" bestFit="1" customWidth="1"/>
    <col min="12844" max="13058" width="9.140625" style="142"/>
    <col min="13059" max="13059" width="20.42578125" style="142" bestFit="1" customWidth="1"/>
    <col min="13060" max="13063" width="0" style="142" hidden="1" customWidth="1"/>
    <col min="13064" max="13064" width="54.28515625" style="142" customWidth="1"/>
    <col min="13065" max="13065" width="0" style="142" hidden="1" customWidth="1"/>
    <col min="13066" max="13066" width="11.85546875" style="142" bestFit="1" customWidth="1"/>
    <col min="13067" max="13070" width="0" style="142" hidden="1" customWidth="1"/>
    <col min="13071" max="13071" width="10.5703125" style="142" bestFit="1" customWidth="1"/>
    <col min="13072" max="13072" width="0" style="142" hidden="1" customWidth="1"/>
    <col min="13073" max="13073" width="2.7109375" style="142" customWidth="1"/>
    <col min="13074" max="13074" width="0" style="142" hidden="1" customWidth="1"/>
    <col min="13075" max="13075" width="11.85546875" style="142" bestFit="1" customWidth="1"/>
    <col min="13076" max="13079" width="0" style="142" hidden="1" customWidth="1"/>
    <col min="13080" max="13080" width="10.5703125" style="142" bestFit="1" customWidth="1"/>
    <col min="13081" max="13081" width="0" style="142" hidden="1" customWidth="1"/>
    <col min="13082" max="13082" width="2.7109375" style="142" customWidth="1"/>
    <col min="13083" max="13083" width="12.42578125" style="142" bestFit="1" customWidth="1"/>
    <col min="13084" max="13084" width="11.85546875" style="142" bestFit="1" customWidth="1"/>
    <col min="13085" max="13088" width="15.42578125" style="142" bestFit="1" customWidth="1"/>
    <col min="13089" max="13089" width="13.7109375" style="142" bestFit="1" customWidth="1"/>
    <col min="13090" max="13090" width="13.28515625" style="142" bestFit="1" customWidth="1"/>
    <col min="13091" max="13091" width="2.7109375" style="142" customWidth="1"/>
    <col min="13092" max="13092" width="10.7109375" style="142" customWidth="1"/>
    <col min="13093" max="13093" width="11.85546875" style="142" bestFit="1" customWidth="1"/>
    <col min="13094" max="13097" width="15.42578125" style="142" bestFit="1" customWidth="1"/>
    <col min="13098" max="13098" width="13.7109375" style="142" bestFit="1" customWidth="1"/>
    <col min="13099" max="13099" width="17.7109375" style="142" bestFit="1" customWidth="1"/>
    <col min="13100" max="13314" width="9.140625" style="142"/>
    <col min="13315" max="13315" width="20.42578125" style="142" bestFit="1" customWidth="1"/>
    <col min="13316" max="13319" width="0" style="142" hidden="1" customWidth="1"/>
    <col min="13320" max="13320" width="54.28515625" style="142" customWidth="1"/>
    <col min="13321" max="13321" width="0" style="142" hidden="1" customWidth="1"/>
    <col min="13322" max="13322" width="11.85546875" style="142" bestFit="1" customWidth="1"/>
    <col min="13323" max="13326" width="0" style="142" hidden="1" customWidth="1"/>
    <col min="13327" max="13327" width="10.5703125" style="142" bestFit="1" customWidth="1"/>
    <col min="13328" max="13328" width="0" style="142" hidden="1" customWidth="1"/>
    <col min="13329" max="13329" width="2.7109375" style="142" customWidth="1"/>
    <col min="13330" max="13330" width="0" style="142" hidden="1" customWidth="1"/>
    <col min="13331" max="13331" width="11.85546875" style="142" bestFit="1" customWidth="1"/>
    <col min="13332" max="13335" width="0" style="142" hidden="1" customWidth="1"/>
    <col min="13336" max="13336" width="10.5703125" style="142" bestFit="1" customWidth="1"/>
    <col min="13337" max="13337" width="0" style="142" hidden="1" customWidth="1"/>
    <col min="13338" max="13338" width="2.7109375" style="142" customWidth="1"/>
    <col min="13339" max="13339" width="12.42578125" style="142" bestFit="1" customWidth="1"/>
    <col min="13340" max="13340" width="11.85546875" style="142" bestFit="1" customWidth="1"/>
    <col min="13341" max="13344" width="15.42578125" style="142" bestFit="1" customWidth="1"/>
    <col min="13345" max="13345" width="13.7109375" style="142" bestFit="1" customWidth="1"/>
    <col min="13346" max="13346" width="13.28515625" style="142" bestFit="1" customWidth="1"/>
    <col min="13347" max="13347" width="2.7109375" style="142" customWidth="1"/>
    <col min="13348" max="13348" width="10.7109375" style="142" customWidth="1"/>
    <col min="13349" max="13349" width="11.85546875" style="142" bestFit="1" customWidth="1"/>
    <col min="13350" max="13353" width="15.42578125" style="142" bestFit="1" customWidth="1"/>
    <col min="13354" max="13354" width="13.7109375" style="142" bestFit="1" customWidth="1"/>
    <col min="13355" max="13355" width="17.7109375" style="142" bestFit="1" customWidth="1"/>
    <col min="13356" max="13570" width="9.140625" style="142"/>
    <col min="13571" max="13571" width="20.42578125" style="142" bestFit="1" customWidth="1"/>
    <col min="13572" max="13575" width="0" style="142" hidden="1" customWidth="1"/>
    <col min="13576" max="13576" width="54.28515625" style="142" customWidth="1"/>
    <col min="13577" max="13577" width="0" style="142" hidden="1" customWidth="1"/>
    <col min="13578" max="13578" width="11.85546875" style="142" bestFit="1" customWidth="1"/>
    <col min="13579" max="13582" width="0" style="142" hidden="1" customWidth="1"/>
    <col min="13583" max="13583" width="10.5703125" style="142" bestFit="1" customWidth="1"/>
    <col min="13584" max="13584" width="0" style="142" hidden="1" customWidth="1"/>
    <col min="13585" max="13585" width="2.7109375" style="142" customWidth="1"/>
    <col min="13586" max="13586" width="0" style="142" hidden="1" customWidth="1"/>
    <col min="13587" max="13587" width="11.85546875" style="142" bestFit="1" customWidth="1"/>
    <col min="13588" max="13591" width="0" style="142" hidden="1" customWidth="1"/>
    <col min="13592" max="13592" width="10.5703125" style="142" bestFit="1" customWidth="1"/>
    <col min="13593" max="13593" width="0" style="142" hidden="1" customWidth="1"/>
    <col min="13594" max="13594" width="2.7109375" style="142" customWidth="1"/>
    <col min="13595" max="13595" width="12.42578125" style="142" bestFit="1" customWidth="1"/>
    <col min="13596" max="13596" width="11.85546875" style="142" bestFit="1" customWidth="1"/>
    <col min="13597" max="13600" width="15.42578125" style="142" bestFit="1" customWidth="1"/>
    <col min="13601" max="13601" width="13.7109375" style="142" bestFit="1" customWidth="1"/>
    <col min="13602" max="13602" width="13.28515625" style="142" bestFit="1" customWidth="1"/>
    <col min="13603" max="13603" width="2.7109375" style="142" customWidth="1"/>
    <col min="13604" max="13604" width="10.7109375" style="142" customWidth="1"/>
    <col min="13605" max="13605" width="11.85546875" style="142" bestFit="1" customWidth="1"/>
    <col min="13606" max="13609" width="15.42578125" style="142" bestFit="1" customWidth="1"/>
    <col min="13610" max="13610" width="13.7109375" style="142" bestFit="1" customWidth="1"/>
    <col min="13611" max="13611" width="17.7109375" style="142" bestFit="1" customWidth="1"/>
    <col min="13612" max="13826" width="9.140625" style="142"/>
    <col min="13827" max="13827" width="20.42578125" style="142" bestFit="1" customWidth="1"/>
    <col min="13828" max="13831" width="0" style="142" hidden="1" customWidth="1"/>
    <col min="13832" max="13832" width="54.28515625" style="142" customWidth="1"/>
    <col min="13833" max="13833" width="0" style="142" hidden="1" customWidth="1"/>
    <col min="13834" max="13834" width="11.85546875" style="142" bestFit="1" customWidth="1"/>
    <col min="13835" max="13838" width="0" style="142" hidden="1" customWidth="1"/>
    <col min="13839" max="13839" width="10.5703125" style="142" bestFit="1" customWidth="1"/>
    <col min="13840" max="13840" width="0" style="142" hidden="1" customWidth="1"/>
    <col min="13841" max="13841" width="2.7109375" style="142" customWidth="1"/>
    <col min="13842" max="13842" width="0" style="142" hidden="1" customWidth="1"/>
    <col min="13843" max="13843" width="11.85546875" style="142" bestFit="1" customWidth="1"/>
    <col min="13844" max="13847" width="0" style="142" hidden="1" customWidth="1"/>
    <col min="13848" max="13848" width="10.5703125" style="142" bestFit="1" customWidth="1"/>
    <col min="13849" max="13849" width="0" style="142" hidden="1" customWidth="1"/>
    <col min="13850" max="13850" width="2.7109375" style="142" customWidth="1"/>
    <col min="13851" max="13851" width="12.42578125" style="142" bestFit="1" customWidth="1"/>
    <col min="13852" max="13852" width="11.85546875" style="142" bestFit="1" customWidth="1"/>
    <col min="13853" max="13856" width="15.42578125" style="142" bestFit="1" customWidth="1"/>
    <col min="13857" max="13857" width="13.7109375" style="142" bestFit="1" customWidth="1"/>
    <col min="13858" max="13858" width="13.28515625" style="142" bestFit="1" customWidth="1"/>
    <col min="13859" max="13859" width="2.7109375" style="142" customWidth="1"/>
    <col min="13860" max="13860" width="10.7109375" style="142" customWidth="1"/>
    <col min="13861" max="13861" width="11.85546875" style="142" bestFit="1" customWidth="1"/>
    <col min="13862" max="13865" width="15.42578125" style="142" bestFit="1" customWidth="1"/>
    <col min="13866" max="13866" width="13.7109375" style="142" bestFit="1" customWidth="1"/>
    <col min="13867" max="13867" width="17.7109375" style="142" bestFit="1" customWidth="1"/>
    <col min="13868" max="14082" width="9.140625" style="142"/>
    <col min="14083" max="14083" width="20.42578125" style="142" bestFit="1" customWidth="1"/>
    <col min="14084" max="14087" width="0" style="142" hidden="1" customWidth="1"/>
    <col min="14088" max="14088" width="54.28515625" style="142" customWidth="1"/>
    <col min="14089" max="14089" width="0" style="142" hidden="1" customWidth="1"/>
    <col min="14090" max="14090" width="11.85546875" style="142" bestFit="1" customWidth="1"/>
    <col min="14091" max="14094" width="0" style="142" hidden="1" customWidth="1"/>
    <col min="14095" max="14095" width="10.5703125" style="142" bestFit="1" customWidth="1"/>
    <col min="14096" max="14096" width="0" style="142" hidden="1" customWidth="1"/>
    <col min="14097" max="14097" width="2.7109375" style="142" customWidth="1"/>
    <col min="14098" max="14098" width="0" style="142" hidden="1" customWidth="1"/>
    <col min="14099" max="14099" width="11.85546875" style="142" bestFit="1" customWidth="1"/>
    <col min="14100" max="14103" width="0" style="142" hidden="1" customWidth="1"/>
    <col min="14104" max="14104" width="10.5703125" style="142" bestFit="1" customWidth="1"/>
    <col min="14105" max="14105" width="0" style="142" hidden="1" customWidth="1"/>
    <col min="14106" max="14106" width="2.7109375" style="142" customWidth="1"/>
    <col min="14107" max="14107" width="12.42578125" style="142" bestFit="1" customWidth="1"/>
    <col min="14108" max="14108" width="11.85546875" style="142" bestFit="1" customWidth="1"/>
    <col min="14109" max="14112" width="15.42578125" style="142" bestFit="1" customWidth="1"/>
    <col min="14113" max="14113" width="13.7109375" style="142" bestFit="1" customWidth="1"/>
    <col min="14114" max="14114" width="13.28515625" style="142" bestFit="1" customWidth="1"/>
    <col min="14115" max="14115" width="2.7109375" style="142" customWidth="1"/>
    <col min="14116" max="14116" width="10.7109375" style="142" customWidth="1"/>
    <col min="14117" max="14117" width="11.85546875" style="142" bestFit="1" customWidth="1"/>
    <col min="14118" max="14121" width="15.42578125" style="142" bestFit="1" customWidth="1"/>
    <col min="14122" max="14122" width="13.7109375" style="142" bestFit="1" customWidth="1"/>
    <col min="14123" max="14123" width="17.7109375" style="142" bestFit="1" customWidth="1"/>
    <col min="14124" max="14338" width="9.140625" style="142"/>
    <col min="14339" max="14339" width="20.42578125" style="142" bestFit="1" customWidth="1"/>
    <col min="14340" max="14343" width="0" style="142" hidden="1" customWidth="1"/>
    <col min="14344" max="14344" width="54.28515625" style="142" customWidth="1"/>
    <col min="14345" max="14345" width="0" style="142" hidden="1" customWidth="1"/>
    <col min="14346" max="14346" width="11.85546875" style="142" bestFit="1" customWidth="1"/>
    <col min="14347" max="14350" width="0" style="142" hidden="1" customWidth="1"/>
    <col min="14351" max="14351" width="10.5703125" style="142" bestFit="1" customWidth="1"/>
    <col min="14352" max="14352" width="0" style="142" hidden="1" customWidth="1"/>
    <col min="14353" max="14353" width="2.7109375" style="142" customWidth="1"/>
    <col min="14354" max="14354" width="0" style="142" hidden="1" customWidth="1"/>
    <col min="14355" max="14355" width="11.85546875" style="142" bestFit="1" customWidth="1"/>
    <col min="14356" max="14359" width="0" style="142" hidden="1" customWidth="1"/>
    <col min="14360" max="14360" width="10.5703125" style="142" bestFit="1" customWidth="1"/>
    <col min="14361" max="14361" width="0" style="142" hidden="1" customWidth="1"/>
    <col min="14362" max="14362" width="2.7109375" style="142" customWidth="1"/>
    <col min="14363" max="14363" width="12.42578125" style="142" bestFit="1" customWidth="1"/>
    <col min="14364" max="14364" width="11.85546875" style="142" bestFit="1" customWidth="1"/>
    <col min="14365" max="14368" width="15.42578125" style="142" bestFit="1" customWidth="1"/>
    <col min="14369" max="14369" width="13.7109375" style="142" bestFit="1" customWidth="1"/>
    <col min="14370" max="14370" width="13.28515625" style="142" bestFit="1" customWidth="1"/>
    <col min="14371" max="14371" width="2.7109375" style="142" customWidth="1"/>
    <col min="14372" max="14372" width="10.7109375" style="142" customWidth="1"/>
    <col min="14373" max="14373" width="11.85546875" style="142" bestFit="1" customWidth="1"/>
    <col min="14374" max="14377" width="15.42578125" style="142" bestFit="1" customWidth="1"/>
    <col min="14378" max="14378" width="13.7109375" style="142" bestFit="1" customWidth="1"/>
    <col min="14379" max="14379" width="17.7109375" style="142" bestFit="1" customWidth="1"/>
    <col min="14380" max="14594" width="9.140625" style="142"/>
    <col min="14595" max="14595" width="20.42578125" style="142" bestFit="1" customWidth="1"/>
    <col min="14596" max="14599" width="0" style="142" hidden="1" customWidth="1"/>
    <col min="14600" max="14600" width="54.28515625" style="142" customWidth="1"/>
    <col min="14601" max="14601" width="0" style="142" hidden="1" customWidth="1"/>
    <col min="14602" max="14602" width="11.85546875" style="142" bestFit="1" customWidth="1"/>
    <col min="14603" max="14606" width="0" style="142" hidden="1" customWidth="1"/>
    <col min="14607" max="14607" width="10.5703125" style="142" bestFit="1" customWidth="1"/>
    <col min="14608" max="14608" width="0" style="142" hidden="1" customWidth="1"/>
    <col min="14609" max="14609" width="2.7109375" style="142" customWidth="1"/>
    <col min="14610" max="14610" width="0" style="142" hidden="1" customWidth="1"/>
    <col min="14611" max="14611" width="11.85546875" style="142" bestFit="1" customWidth="1"/>
    <col min="14612" max="14615" width="0" style="142" hidden="1" customWidth="1"/>
    <col min="14616" max="14616" width="10.5703125" style="142" bestFit="1" customWidth="1"/>
    <col min="14617" max="14617" width="0" style="142" hidden="1" customWidth="1"/>
    <col min="14618" max="14618" width="2.7109375" style="142" customWidth="1"/>
    <col min="14619" max="14619" width="12.42578125" style="142" bestFit="1" customWidth="1"/>
    <col min="14620" max="14620" width="11.85546875" style="142" bestFit="1" customWidth="1"/>
    <col min="14621" max="14624" width="15.42578125" style="142" bestFit="1" customWidth="1"/>
    <col min="14625" max="14625" width="13.7109375" style="142" bestFit="1" customWidth="1"/>
    <col min="14626" max="14626" width="13.28515625" style="142" bestFit="1" customWidth="1"/>
    <col min="14627" max="14627" width="2.7109375" style="142" customWidth="1"/>
    <col min="14628" max="14628" width="10.7109375" style="142" customWidth="1"/>
    <col min="14629" max="14629" width="11.85546875" style="142" bestFit="1" customWidth="1"/>
    <col min="14630" max="14633" width="15.42578125" style="142" bestFit="1" customWidth="1"/>
    <col min="14634" max="14634" width="13.7109375" style="142" bestFit="1" customWidth="1"/>
    <col min="14635" max="14635" width="17.7109375" style="142" bestFit="1" customWidth="1"/>
    <col min="14636" max="14850" width="9.140625" style="142"/>
    <col min="14851" max="14851" width="20.42578125" style="142" bestFit="1" customWidth="1"/>
    <col min="14852" max="14855" width="0" style="142" hidden="1" customWidth="1"/>
    <col min="14856" max="14856" width="54.28515625" style="142" customWidth="1"/>
    <col min="14857" max="14857" width="0" style="142" hidden="1" customWidth="1"/>
    <col min="14858" max="14858" width="11.85546875" style="142" bestFit="1" customWidth="1"/>
    <col min="14859" max="14862" width="0" style="142" hidden="1" customWidth="1"/>
    <col min="14863" max="14863" width="10.5703125" style="142" bestFit="1" customWidth="1"/>
    <col min="14864" max="14864" width="0" style="142" hidden="1" customWidth="1"/>
    <col min="14865" max="14865" width="2.7109375" style="142" customWidth="1"/>
    <col min="14866" max="14866" width="0" style="142" hidden="1" customWidth="1"/>
    <col min="14867" max="14867" width="11.85546875" style="142" bestFit="1" customWidth="1"/>
    <col min="14868" max="14871" width="0" style="142" hidden="1" customWidth="1"/>
    <col min="14872" max="14872" width="10.5703125" style="142" bestFit="1" customWidth="1"/>
    <col min="14873" max="14873" width="0" style="142" hidden="1" customWidth="1"/>
    <col min="14874" max="14874" width="2.7109375" style="142" customWidth="1"/>
    <col min="14875" max="14875" width="12.42578125" style="142" bestFit="1" customWidth="1"/>
    <col min="14876" max="14876" width="11.85546875" style="142" bestFit="1" customWidth="1"/>
    <col min="14877" max="14880" width="15.42578125" style="142" bestFit="1" customWidth="1"/>
    <col min="14881" max="14881" width="13.7109375" style="142" bestFit="1" customWidth="1"/>
    <col min="14882" max="14882" width="13.28515625" style="142" bestFit="1" customWidth="1"/>
    <col min="14883" max="14883" width="2.7109375" style="142" customWidth="1"/>
    <col min="14884" max="14884" width="10.7109375" style="142" customWidth="1"/>
    <col min="14885" max="14885" width="11.85546875" style="142" bestFit="1" customWidth="1"/>
    <col min="14886" max="14889" width="15.42578125" style="142" bestFit="1" customWidth="1"/>
    <col min="14890" max="14890" width="13.7109375" style="142" bestFit="1" customWidth="1"/>
    <col min="14891" max="14891" width="17.7109375" style="142" bestFit="1" customWidth="1"/>
    <col min="14892" max="15106" width="9.140625" style="142"/>
    <col min="15107" max="15107" width="20.42578125" style="142" bestFit="1" customWidth="1"/>
    <col min="15108" max="15111" width="0" style="142" hidden="1" customWidth="1"/>
    <col min="15112" max="15112" width="54.28515625" style="142" customWidth="1"/>
    <col min="15113" max="15113" width="0" style="142" hidden="1" customWidth="1"/>
    <col min="15114" max="15114" width="11.85546875" style="142" bestFit="1" customWidth="1"/>
    <col min="15115" max="15118" width="0" style="142" hidden="1" customWidth="1"/>
    <col min="15119" max="15119" width="10.5703125" style="142" bestFit="1" customWidth="1"/>
    <col min="15120" max="15120" width="0" style="142" hidden="1" customWidth="1"/>
    <col min="15121" max="15121" width="2.7109375" style="142" customWidth="1"/>
    <col min="15122" max="15122" width="0" style="142" hidden="1" customWidth="1"/>
    <col min="15123" max="15123" width="11.85546875" style="142" bestFit="1" customWidth="1"/>
    <col min="15124" max="15127" width="0" style="142" hidden="1" customWidth="1"/>
    <col min="15128" max="15128" width="10.5703125" style="142" bestFit="1" customWidth="1"/>
    <col min="15129" max="15129" width="0" style="142" hidden="1" customWidth="1"/>
    <col min="15130" max="15130" width="2.7109375" style="142" customWidth="1"/>
    <col min="15131" max="15131" width="12.42578125" style="142" bestFit="1" customWidth="1"/>
    <col min="15132" max="15132" width="11.85546875" style="142" bestFit="1" customWidth="1"/>
    <col min="15133" max="15136" width="15.42578125" style="142" bestFit="1" customWidth="1"/>
    <col min="15137" max="15137" width="13.7109375" style="142" bestFit="1" customWidth="1"/>
    <col min="15138" max="15138" width="13.28515625" style="142" bestFit="1" customWidth="1"/>
    <col min="15139" max="15139" width="2.7109375" style="142" customWidth="1"/>
    <col min="15140" max="15140" width="10.7109375" style="142" customWidth="1"/>
    <col min="15141" max="15141" width="11.85546875" style="142" bestFit="1" customWidth="1"/>
    <col min="15142" max="15145" width="15.42578125" style="142" bestFit="1" customWidth="1"/>
    <col min="15146" max="15146" width="13.7109375" style="142" bestFit="1" customWidth="1"/>
    <col min="15147" max="15147" width="17.7109375" style="142" bestFit="1" customWidth="1"/>
    <col min="15148" max="15362" width="9.140625" style="142"/>
    <col min="15363" max="15363" width="20.42578125" style="142" bestFit="1" customWidth="1"/>
    <col min="15364" max="15367" width="0" style="142" hidden="1" customWidth="1"/>
    <col min="15368" max="15368" width="54.28515625" style="142" customWidth="1"/>
    <col min="15369" max="15369" width="0" style="142" hidden="1" customWidth="1"/>
    <col min="15370" max="15370" width="11.85546875" style="142" bestFit="1" customWidth="1"/>
    <col min="15371" max="15374" width="0" style="142" hidden="1" customWidth="1"/>
    <col min="15375" max="15375" width="10.5703125" style="142" bestFit="1" customWidth="1"/>
    <col min="15376" max="15376" width="0" style="142" hidden="1" customWidth="1"/>
    <col min="15377" max="15377" width="2.7109375" style="142" customWidth="1"/>
    <col min="15378" max="15378" width="0" style="142" hidden="1" customWidth="1"/>
    <col min="15379" max="15379" width="11.85546875" style="142" bestFit="1" customWidth="1"/>
    <col min="15380" max="15383" width="0" style="142" hidden="1" customWidth="1"/>
    <col min="15384" max="15384" width="10.5703125" style="142" bestFit="1" customWidth="1"/>
    <col min="15385" max="15385" width="0" style="142" hidden="1" customWidth="1"/>
    <col min="15386" max="15386" width="2.7109375" style="142" customWidth="1"/>
    <col min="15387" max="15387" width="12.42578125" style="142" bestFit="1" customWidth="1"/>
    <col min="15388" max="15388" width="11.85546875" style="142" bestFit="1" customWidth="1"/>
    <col min="15389" max="15392" width="15.42578125" style="142" bestFit="1" customWidth="1"/>
    <col min="15393" max="15393" width="13.7109375" style="142" bestFit="1" customWidth="1"/>
    <col min="15394" max="15394" width="13.28515625" style="142" bestFit="1" customWidth="1"/>
    <col min="15395" max="15395" width="2.7109375" style="142" customWidth="1"/>
    <col min="15396" max="15396" width="10.7109375" style="142" customWidth="1"/>
    <col min="15397" max="15397" width="11.85546875" style="142" bestFit="1" customWidth="1"/>
    <col min="15398" max="15401" width="15.42578125" style="142" bestFit="1" customWidth="1"/>
    <col min="15402" max="15402" width="13.7109375" style="142" bestFit="1" customWidth="1"/>
    <col min="15403" max="15403" width="17.7109375" style="142" bestFit="1" customWidth="1"/>
    <col min="15404" max="15618" width="9.140625" style="142"/>
    <col min="15619" max="15619" width="20.42578125" style="142" bestFit="1" customWidth="1"/>
    <col min="15620" max="15623" width="0" style="142" hidden="1" customWidth="1"/>
    <col min="15624" max="15624" width="54.28515625" style="142" customWidth="1"/>
    <col min="15625" max="15625" width="0" style="142" hidden="1" customWidth="1"/>
    <col min="15626" max="15626" width="11.85546875" style="142" bestFit="1" customWidth="1"/>
    <col min="15627" max="15630" width="0" style="142" hidden="1" customWidth="1"/>
    <col min="15631" max="15631" width="10.5703125" style="142" bestFit="1" customWidth="1"/>
    <col min="15632" max="15632" width="0" style="142" hidden="1" customWidth="1"/>
    <col min="15633" max="15633" width="2.7109375" style="142" customWidth="1"/>
    <col min="15634" max="15634" width="0" style="142" hidden="1" customWidth="1"/>
    <col min="15635" max="15635" width="11.85546875" style="142" bestFit="1" customWidth="1"/>
    <col min="15636" max="15639" width="0" style="142" hidden="1" customWidth="1"/>
    <col min="15640" max="15640" width="10.5703125" style="142" bestFit="1" customWidth="1"/>
    <col min="15641" max="15641" width="0" style="142" hidden="1" customWidth="1"/>
    <col min="15642" max="15642" width="2.7109375" style="142" customWidth="1"/>
    <col min="15643" max="15643" width="12.42578125" style="142" bestFit="1" customWidth="1"/>
    <col min="15644" max="15644" width="11.85546875" style="142" bestFit="1" customWidth="1"/>
    <col min="15645" max="15648" width="15.42578125" style="142" bestFit="1" customWidth="1"/>
    <col min="15649" max="15649" width="13.7109375" style="142" bestFit="1" customWidth="1"/>
    <col min="15650" max="15650" width="13.28515625" style="142" bestFit="1" customWidth="1"/>
    <col min="15651" max="15651" width="2.7109375" style="142" customWidth="1"/>
    <col min="15652" max="15652" width="10.7109375" style="142" customWidth="1"/>
    <col min="15653" max="15653" width="11.85546875" style="142" bestFit="1" customWidth="1"/>
    <col min="15654" max="15657" width="15.42578125" style="142" bestFit="1" customWidth="1"/>
    <col min="15658" max="15658" width="13.7109375" style="142" bestFit="1" customWidth="1"/>
    <col min="15659" max="15659" width="17.7109375" style="142" bestFit="1" customWidth="1"/>
    <col min="15660" max="15874" width="9.140625" style="142"/>
    <col min="15875" max="15875" width="20.42578125" style="142" bestFit="1" customWidth="1"/>
    <col min="15876" max="15879" width="0" style="142" hidden="1" customWidth="1"/>
    <col min="15880" max="15880" width="54.28515625" style="142" customWidth="1"/>
    <col min="15881" max="15881" width="0" style="142" hidden="1" customWidth="1"/>
    <col min="15882" max="15882" width="11.85546875" style="142" bestFit="1" customWidth="1"/>
    <col min="15883" max="15886" width="0" style="142" hidden="1" customWidth="1"/>
    <col min="15887" max="15887" width="10.5703125" style="142" bestFit="1" customWidth="1"/>
    <col min="15888" max="15888" width="0" style="142" hidden="1" customWidth="1"/>
    <col min="15889" max="15889" width="2.7109375" style="142" customWidth="1"/>
    <col min="15890" max="15890" width="0" style="142" hidden="1" customWidth="1"/>
    <col min="15891" max="15891" width="11.85546875" style="142" bestFit="1" customWidth="1"/>
    <col min="15892" max="15895" width="0" style="142" hidden="1" customWidth="1"/>
    <col min="15896" max="15896" width="10.5703125" style="142" bestFit="1" customWidth="1"/>
    <col min="15897" max="15897" width="0" style="142" hidden="1" customWidth="1"/>
    <col min="15898" max="15898" width="2.7109375" style="142" customWidth="1"/>
    <col min="15899" max="15899" width="12.42578125" style="142" bestFit="1" customWidth="1"/>
    <col min="15900" max="15900" width="11.85546875" style="142" bestFit="1" customWidth="1"/>
    <col min="15901" max="15904" width="15.42578125" style="142" bestFit="1" customWidth="1"/>
    <col min="15905" max="15905" width="13.7109375" style="142" bestFit="1" customWidth="1"/>
    <col min="15906" max="15906" width="13.28515625" style="142" bestFit="1" customWidth="1"/>
    <col min="15907" max="15907" width="2.7109375" style="142" customWidth="1"/>
    <col min="15908" max="15908" width="10.7109375" style="142" customWidth="1"/>
    <col min="15909" max="15909" width="11.85546875" style="142" bestFit="1" customWidth="1"/>
    <col min="15910" max="15913" width="15.42578125" style="142" bestFit="1" customWidth="1"/>
    <col min="15914" max="15914" width="13.7109375" style="142" bestFit="1" customWidth="1"/>
    <col min="15915" max="15915" width="17.7109375" style="142" bestFit="1" customWidth="1"/>
    <col min="15916" max="16130" width="9.140625" style="142"/>
    <col min="16131" max="16131" width="20.42578125" style="142" bestFit="1" customWidth="1"/>
    <col min="16132" max="16135" width="0" style="142" hidden="1" customWidth="1"/>
    <col min="16136" max="16136" width="54.28515625" style="142" customWidth="1"/>
    <col min="16137" max="16137" width="0" style="142" hidden="1" customWidth="1"/>
    <col min="16138" max="16138" width="11.85546875" style="142" bestFit="1" customWidth="1"/>
    <col min="16139" max="16142" width="0" style="142" hidden="1" customWidth="1"/>
    <col min="16143" max="16143" width="10.5703125" style="142" bestFit="1" customWidth="1"/>
    <col min="16144" max="16144" width="0" style="142" hidden="1" customWidth="1"/>
    <col min="16145" max="16145" width="2.7109375" style="142" customWidth="1"/>
    <col min="16146" max="16146" width="0" style="142" hidden="1" customWidth="1"/>
    <col min="16147" max="16147" width="11.85546875" style="142" bestFit="1" customWidth="1"/>
    <col min="16148" max="16151" width="0" style="142" hidden="1" customWidth="1"/>
    <col min="16152" max="16152" width="10.5703125" style="142" bestFit="1" customWidth="1"/>
    <col min="16153" max="16153" width="0" style="142" hidden="1" customWidth="1"/>
    <col min="16154" max="16154" width="2.7109375" style="142" customWidth="1"/>
    <col min="16155" max="16155" width="12.42578125" style="142" bestFit="1" customWidth="1"/>
    <col min="16156" max="16156" width="11.85546875" style="142" bestFit="1" customWidth="1"/>
    <col min="16157" max="16160" width="15.42578125" style="142" bestFit="1" customWidth="1"/>
    <col min="16161" max="16161" width="13.7109375" style="142" bestFit="1" customWidth="1"/>
    <col min="16162" max="16162" width="13.28515625" style="142" bestFit="1" customWidth="1"/>
    <col min="16163" max="16163" width="2.7109375" style="142" customWidth="1"/>
    <col min="16164" max="16164" width="10.7109375" style="142" customWidth="1"/>
    <col min="16165" max="16165" width="11.85546875" style="142" bestFit="1" customWidth="1"/>
    <col min="16166" max="16169" width="15.42578125" style="142" bestFit="1" customWidth="1"/>
    <col min="16170" max="16170" width="13.7109375" style="142" bestFit="1" customWidth="1"/>
    <col min="16171" max="16171" width="17.7109375" style="142" bestFit="1" customWidth="1"/>
    <col min="16172" max="16384" width="9.140625" style="142"/>
  </cols>
  <sheetData>
    <row r="1" spans="1:52" x14ac:dyDescent="0.2">
      <c r="H1" s="209" t="s">
        <v>2</v>
      </c>
      <c r="I1" s="209"/>
      <c r="J1" s="209"/>
      <c r="K1" s="209"/>
      <c r="L1" s="209"/>
      <c r="M1" s="209"/>
      <c r="N1" s="209"/>
      <c r="O1" s="209"/>
      <c r="Q1" s="210" t="s">
        <v>3</v>
      </c>
      <c r="R1" s="210"/>
      <c r="S1" s="210"/>
      <c r="T1" s="210"/>
      <c r="U1" s="210"/>
      <c r="V1" s="210"/>
      <c r="W1" s="210"/>
      <c r="X1" s="210"/>
      <c r="Z1" s="211" t="s">
        <v>4</v>
      </c>
      <c r="AA1" s="211"/>
      <c r="AB1" s="211"/>
      <c r="AC1" s="211"/>
      <c r="AD1" s="211"/>
      <c r="AE1" s="211"/>
      <c r="AF1" s="211"/>
      <c r="AG1" s="211"/>
      <c r="AI1" s="212" t="s">
        <v>5</v>
      </c>
      <c r="AJ1" s="212"/>
      <c r="AK1" s="212"/>
      <c r="AL1" s="212"/>
      <c r="AM1" s="212"/>
      <c r="AN1" s="212"/>
      <c r="AO1" s="212"/>
      <c r="AP1" s="212"/>
      <c r="AQ1" s="212"/>
      <c r="AS1" s="210" t="s">
        <v>6</v>
      </c>
      <c r="AT1" s="210"/>
      <c r="AU1" s="210"/>
      <c r="AV1" s="210"/>
      <c r="AW1" s="210"/>
      <c r="AX1" s="210"/>
      <c r="AY1" s="210"/>
      <c r="AZ1" s="210"/>
    </row>
    <row r="2" spans="1:52" s="186" customFormat="1" ht="33.75" customHeight="1" x14ac:dyDescent="0.2">
      <c r="A2" s="183" t="s">
        <v>70</v>
      </c>
      <c r="B2" s="183" t="s">
        <v>71</v>
      </c>
      <c r="C2" s="183" t="s">
        <v>72</v>
      </c>
      <c r="D2" s="183" t="s">
        <v>73</v>
      </c>
      <c r="E2" s="183" t="s">
        <v>74</v>
      </c>
      <c r="F2" s="184" t="s">
        <v>75</v>
      </c>
      <c r="G2" s="184" t="s">
        <v>76</v>
      </c>
      <c r="H2" s="185" t="s">
        <v>7</v>
      </c>
      <c r="I2" s="185" t="s">
        <v>8</v>
      </c>
      <c r="J2" s="185" t="s">
        <v>77</v>
      </c>
      <c r="K2" s="185" t="s">
        <v>78</v>
      </c>
      <c r="L2" s="185" t="s">
        <v>79</v>
      </c>
      <c r="M2" s="185" t="s">
        <v>80</v>
      </c>
      <c r="N2" s="185" t="s">
        <v>13</v>
      </c>
      <c r="O2" s="185" t="s">
        <v>81</v>
      </c>
      <c r="Q2" s="164" t="s">
        <v>7</v>
      </c>
      <c r="R2" s="164" t="s">
        <v>8</v>
      </c>
      <c r="S2" s="164" t="s">
        <v>77</v>
      </c>
      <c r="T2" s="164" t="s">
        <v>78</v>
      </c>
      <c r="U2" s="164" t="s">
        <v>79</v>
      </c>
      <c r="V2" s="164" t="s">
        <v>80</v>
      </c>
      <c r="W2" s="164" t="s">
        <v>13</v>
      </c>
      <c r="X2" s="164" t="s">
        <v>81</v>
      </c>
      <c r="Z2" s="166" t="s">
        <v>7</v>
      </c>
      <c r="AA2" s="166" t="s">
        <v>8</v>
      </c>
      <c r="AB2" s="166" t="s">
        <v>77</v>
      </c>
      <c r="AC2" s="166" t="s">
        <v>78</v>
      </c>
      <c r="AD2" s="166" t="s">
        <v>79</v>
      </c>
      <c r="AE2" s="166" t="s">
        <v>80</v>
      </c>
      <c r="AF2" s="166" t="s">
        <v>13</v>
      </c>
      <c r="AG2" s="166" t="s">
        <v>81</v>
      </c>
      <c r="AI2" s="168" t="s">
        <v>404</v>
      </c>
      <c r="AJ2" s="168" t="s">
        <v>8</v>
      </c>
      <c r="AK2" s="168" t="s">
        <v>403</v>
      </c>
      <c r="AL2" s="168" t="s">
        <v>77</v>
      </c>
      <c r="AM2" s="168" t="s">
        <v>78</v>
      </c>
      <c r="AN2" s="168" t="s">
        <v>79</v>
      </c>
      <c r="AO2" s="168" t="s">
        <v>80</v>
      </c>
      <c r="AP2" s="168" t="s">
        <v>13</v>
      </c>
      <c r="AQ2" s="172" t="s">
        <v>401</v>
      </c>
      <c r="AR2" s="170"/>
      <c r="AS2" s="164" t="s">
        <v>7</v>
      </c>
      <c r="AT2" s="164" t="s">
        <v>8</v>
      </c>
      <c r="AU2" s="164" t="s">
        <v>77</v>
      </c>
      <c r="AV2" s="164" t="s">
        <v>78</v>
      </c>
      <c r="AW2" s="164" t="s">
        <v>79</v>
      </c>
      <c r="AX2" s="164" t="s">
        <v>80</v>
      </c>
      <c r="AY2" s="164" t="s">
        <v>17</v>
      </c>
      <c r="AZ2" s="181" t="s">
        <v>82</v>
      </c>
    </row>
    <row r="3" spans="1:52" x14ac:dyDescent="0.2">
      <c r="A3" s="187">
        <v>9</v>
      </c>
      <c r="B3" s="142" t="s">
        <v>149</v>
      </c>
      <c r="C3" s="197">
        <v>5</v>
      </c>
      <c r="D3" s="197">
        <v>0</v>
      </c>
      <c r="E3" s="196">
        <v>150</v>
      </c>
      <c r="F3" s="142" t="str">
        <f t="shared" ref="F3:F20" si="0">RIGHT(B3,7)</f>
        <v>6000.01</v>
      </c>
      <c r="G3" s="142" t="s">
        <v>103</v>
      </c>
      <c r="H3" s="162">
        <v>13000</v>
      </c>
      <c r="I3" s="162">
        <v>13000</v>
      </c>
      <c r="J3" s="162"/>
      <c r="K3" s="162"/>
      <c r="L3" s="162"/>
      <c r="M3" s="162">
        <v>13456.1</v>
      </c>
      <c r="N3" s="140">
        <v>13456.1</v>
      </c>
      <c r="O3" s="140">
        <f>N3-I3</f>
        <v>456.10000000000036</v>
      </c>
      <c r="Q3" s="173">
        <v>13000</v>
      </c>
      <c r="R3" s="173">
        <v>13000</v>
      </c>
      <c r="S3" s="173"/>
      <c r="T3" s="173"/>
      <c r="U3" s="173"/>
      <c r="V3" s="173">
        <v>15047.34</v>
      </c>
      <c r="W3" s="141">
        <v>15047.34</v>
      </c>
      <c r="X3" s="141">
        <f>W3-R3</f>
        <v>2047.3400000000001</v>
      </c>
      <c r="Z3" s="175">
        <f>IFERROR(VLOOKUP(B3,[4]rptBudgetaryBudgetCrossOrganiza!$A$2:$K$333,3,FALSE),"0")</f>
        <v>15000</v>
      </c>
      <c r="AA3" s="175">
        <f>IFERROR(VLOOKUP(B3,[4]rptBudgetaryBudgetCrossOrganiza!$A$2:$K$333,5,FALSE),"0")</f>
        <v>15000</v>
      </c>
      <c r="AB3" s="175"/>
      <c r="AC3" s="175"/>
      <c r="AD3" s="175"/>
      <c r="AE3" s="175">
        <f>IFERROR(VLOOKUP(B3,[4]rptBudgetaryBudgetCrossOrganiza!$A$2:$K$333,8,FALSE),"0")</f>
        <v>12894.9</v>
      </c>
      <c r="AF3" s="171">
        <v>12894.9</v>
      </c>
      <c r="AG3" s="171">
        <f>AA3-AF3</f>
        <v>2105.1000000000004</v>
      </c>
      <c r="AI3" s="177">
        <v>15000</v>
      </c>
      <c r="AJ3" s="169">
        <f>AI3</f>
        <v>15000</v>
      </c>
      <c r="AK3" s="169">
        <f>AI3</f>
        <v>15000</v>
      </c>
      <c r="AL3" s="169">
        <f>IFERROR(VLOOKUP(B3,[2]rptBudgetaryBudgetCrossOrganiza!$A$2709:$N$2894,13,FALSE),"0")</f>
        <v>0</v>
      </c>
      <c r="AM3" s="169"/>
      <c r="AN3" s="169"/>
      <c r="AO3" s="169"/>
      <c r="AP3" s="200"/>
      <c r="AQ3" s="200">
        <f t="shared" ref="AQ3:AQ72" si="1">AP3-AJ3</f>
        <v>-15000</v>
      </c>
      <c r="AS3" s="141"/>
      <c r="AT3" s="141"/>
      <c r="AU3" s="141"/>
      <c r="AV3" s="141"/>
      <c r="AW3" s="141"/>
      <c r="AX3" s="141"/>
      <c r="AY3" s="141"/>
      <c r="AZ3" s="202">
        <f t="shared" ref="AZ3:AZ72" si="2">AY3-AT3</f>
        <v>0</v>
      </c>
    </row>
    <row r="4" spans="1:52" x14ac:dyDescent="0.2">
      <c r="A4" s="187">
        <v>9</v>
      </c>
      <c r="B4" s="142" t="s">
        <v>150</v>
      </c>
      <c r="C4" s="197">
        <v>20</v>
      </c>
      <c r="D4" s="197">
        <v>20</v>
      </c>
      <c r="E4" s="197" t="s">
        <v>144</v>
      </c>
      <c r="F4" s="142" t="str">
        <f t="shared" si="0"/>
        <v>5000.01</v>
      </c>
      <c r="G4" s="142" t="s">
        <v>84</v>
      </c>
      <c r="H4" s="162">
        <v>247430</v>
      </c>
      <c r="I4" s="162">
        <v>247430</v>
      </c>
      <c r="J4" s="162"/>
      <c r="K4" s="162"/>
      <c r="L4" s="162"/>
      <c r="M4" s="162">
        <v>246596.78</v>
      </c>
      <c r="N4" s="140">
        <v>246596.78</v>
      </c>
      <c r="O4" s="140">
        <f t="shared" ref="O4:O67" si="3">N4-I4</f>
        <v>-833.22000000000116</v>
      </c>
      <c r="Q4" s="173">
        <v>264620</v>
      </c>
      <c r="R4" s="173">
        <v>265690</v>
      </c>
      <c r="S4" s="173"/>
      <c r="T4" s="173"/>
      <c r="U4" s="173"/>
      <c r="V4" s="173">
        <v>264375.8</v>
      </c>
      <c r="W4" s="141">
        <v>264375.8</v>
      </c>
      <c r="X4" s="141">
        <f t="shared" ref="X4:X67" si="4">W4-R4</f>
        <v>-1314.2000000000116</v>
      </c>
      <c r="Z4" s="175">
        <f>IFERROR(VLOOKUP(B4,[4]rptBudgetaryBudgetCrossOrganiza!$A$2:$K$333,3,FALSE),"0")</f>
        <v>251185</v>
      </c>
      <c r="AA4" s="175">
        <f>IFERROR(VLOOKUP(B4,[4]rptBudgetaryBudgetCrossOrganiza!$A$2:$K$333,5,FALSE),"0")</f>
        <v>261085</v>
      </c>
      <c r="AB4" s="175"/>
      <c r="AC4" s="175"/>
      <c r="AD4" s="175"/>
      <c r="AE4" s="175">
        <f>IFERROR(VLOOKUP(B4,[4]rptBudgetaryBudgetCrossOrganiza!$A$2:$K$333,8,FALSE),"0")</f>
        <v>277537.74</v>
      </c>
      <c r="AF4" s="171">
        <v>277537.74</v>
      </c>
      <c r="AG4" s="171">
        <f t="shared" ref="AG4:AG67" si="5">AA4-AF4</f>
        <v>-16452.739999999991</v>
      </c>
      <c r="AI4" s="177">
        <v>251185</v>
      </c>
      <c r="AJ4" s="169">
        <f t="shared" ref="AJ4:AJ67" si="6">AI4</f>
        <v>251185</v>
      </c>
      <c r="AK4" s="169">
        <f t="shared" ref="AK4:AK67" si="7">AI4</f>
        <v>251185</v>
      </c>
      <c r="AL4" s="169">
        <f>IFERROR(VLOOKUP(B4,[2]rptBudgetaryBudgetCrossOrganiza!$A$2709:$N$2894,13,FALSE),"0")</f>
        <v>70470.100000000006</v>
      </c>
      <c r="AM4" s="169"/>
      <c r="AN4" s="169"/>
      <c r="AO4" s="169"/>
      <c r="AP4" s="200"/>
      <c r="AQ4" s="200">
        <f t="shared" si="1"/>
        <v>-251185</v>
      </c>
      <c r="AS4" s="141"/>
      <c r="AT4" s="141"/>
      <c r="AU4" s="141"/>
      <c r="AV4" s="141"/>
      <c r="AW4" s="141"/>
      <c r="AX4" s="141"/>
      <c r="AY4" s="141"/>
      <c r="AZ4" s="202">
        <f t="shared" si="2"/>
        <v>0</v>
      </c>
    </row>
    <row r="5" spans="1:52" x14ac:dyDescent="0.2">
      <c r="A5" s="187">
        <v>9</v>
      </c>
      <c r="B5" s="142" t="s">
        <v>151</v>
      </c>
      <c r="C5" s="197">
        <v>20</v>
      </c>
      <c r="D5" s="197">
        <v>20</v>
      </c>
      <c r="E5" s="197" t="s">
        <v>144</v>
      </c>
      <c r="F5" s="142" t="str">
        <f t="shared" si="0"/>
        <v>5000.02</v>
      </c>
      <c r="G5" s="142" t="s">
        <v>85</v>
      </c>
      <c r="H5" s="162">
        <v>18000</v>
      </c>
      <c r="I5" s="162">
        <v>18000</v>
      </c>
      <c r="J5" s="162"/>
      <c r="K5" s="162"/>
      <c r="L5" s="162"/>
      <c r="M5" s="162">
        <v>0</v>
      </c>
      <c r="N5" s="140">
        <v>0</v>
      </c>
      <c r="O5" s="140">
        <f t="shared" si="3"/>
        <v>-18000</v>
      </c>
      <c r="Q5" s="173">
        <v>0</v>
      </c>
      <c r="R5" s="173">
        <v>0</v>
      </c>
      <c r="S5" s="173"/>
      <c r="T5" s="173"/>
      <c r="U5" s="173"/>
      <c r="V5" s="173">
        <v>0</v>
      </c>
      <c r="W5" s="141">
        <v>0</v>
      </c>
      <c r="X5" s="141">
        <f t="shared" si="4"/>
        <v>0</v>
      </c>
      <c r="Z5" s="175">
        <f>IFERROR(VLOOKUP(B5,[4]rptBudgetaryBudgetCrossOrganiza!$A$2:$K$333,3,FALSE),"0")</f>
        <v>0</v>
      </c>
      <c r="AA5" s="175">
        <f>IFERROR(VLOOKUP(B5,[4]rptBudgetaryBudgetCrossOrganiza!$A$2:$K$333,5,FALSE),"0")</f>
        <v>0</v>
      </c>
      <c r="AB5" s="175"/>
      <c r="AC5" s="175"/>
      <c r="AD5" s="175"/>
      <c r="AE5" s="175">
        <f>IFERROR(VLOOKUP(B5,[4]rptBudgetaryBudgetCrossOrganiza!$A$2:$K$333,8,FALSE),"0")</f>
        <v>0</v>
      </c>
      <c r="AF5" s="171">
        <v>0</v>
      </c>
      <c r="AG5" s="171">
        <f t="shared" si="5"/>
        <v>0</v>
      </c>
      <c r="AI5" s="177">
        <v>0</v>
      </c>
      <c r="AJ5" s="169">
        <f t="shared" si="6"/>
        <v>0</v>
      </c>
      <c r="AK5" s="169">
        <f t="shared" si="7"/>
        <v>0</v>
      </c>
      <c r="AL5" s="169">
        <f>IFERROR(VLOOKUP(B5,[2]rptBudgetaryBudgetCrossOrganiza!$A$2709:$N$2894,13,FALSE),"0")</f>
        <v>0</v>
      </c>
      <c r="AM5" s="169"/>
      <c r="AN5" s="169"/>
      <c r="AO5" s="169"/>
      <c r="AP5" s="200"/>
      <c r="AQ5" s="200">
        <f t="shared" si="1"/>
        <v>0</v>
      </c>
      <c r="AS5" s="141"/>
      <c r="AT5" s="141"/>
      <c r="AU5" s="141"/>
      <c r="AV5" s="141"/>
      <c r="AW5" s="141"/>
      <c r="AX5" s="141"/>
      <c r="AY5" s="141"/>
      <c r="AZ5" s="202">
        <f t="shared" si="2"/>
        <v>0</v>
      </c>
    </row>
    <row r="6" spans="1:52" x14ac:dyDescent="0.2">
      <c r="A6" s="187">
        <v>6</v>
      </c>
      <c r="B6" s="142" t="s">
        <v>152</v>
      </c>
      <c r="C6" s="197">
        <v>20</v>
      </c>
      <c r="D6" s="197">
        <v>20</v>
      </c>
      <c r="E6" s="197" t="s">
        <v>144</v>
      </c>
      <c r="F6" s="142" t="str">
        <f t="shared" si="0"/>
        <v>5000.03</v>
      </c>
      <c r="G6" s="142" t="s">
        <v>86</v>
      </c>
      <c r="H6" s="162">
        <v>500</v>
      </c>
      <c r="I6" s="162">
        <v>500</v>
      </c>
      <c r="J6" s="162"/>
      <c r="K6" s="162"/>
      <c r="L6" s="162"/>
      <c r="M6" s="162">
        <v>776.38</v>
      </c>
      <c r="N6" s="140">
        <v>776.38</v>
      </c>
      <c r="O6" s="140">
        <f t="shared" si="3"/>
        <v>276.38</v>
      </c>
      <c r="Q6" s="173">
        <v>0</v>
      </c>
      <c r="R6" s="173">
        <v>0</v>
      </c>
      <c r="S6" s="173"/>
      <c r="T6" s="173"/>
      <c r="U6" s="173"/>
      <c r="V6" s="173">
        <v>1467.27</v>
      </c>
      <c r="W6" s="141">
        <v>1467.27</v>
      </c>
      <c r="X6" s="141">
        <f t="shared" si="4"/>
        <v>1467.27</v>
      </c>
      <c r="Z6" s="175">
        <f>IFERROR(VLOOKUP(B6,[4]rptBudgetaryBudgetCrossOrganiza!$A$2:$K$333,3,FALSE),"0")</f>
        <v>0</v>
      </c>
      <c r="AA6" s="175">
        <f>IFERROR(VLOOKUP(B6,[4]rptBudgetaryBudgetCrossOrganiza!$A$2:$K$333,5,FALSE),"0")</f>
        <v>0</v>
      </c>
      <c r="AB6" s="175"/>
      <c r="AC6" s="175"/>
      <c r="AD6" s="175"/>
      <c r="AE6" s="175">
        <f>IFERROR(VLOOKUP(B6,[4]rptBudgetaryBudgetCrossOrganiza!$A$2:$K$333,8,FALSE),"0")</f>
        <v>876.79</v>
      </c>
      <c r="AF6" s="171">
        <v>876.79</v>
      </c>
      <c r="AG6" s="171">
        <f t="shared" si="5"/>
        <v>-876.79</v>
      </c>
      <c r="AI6" s="177">
        <v>0</v>
      </c>
      <c r="AJ6" s="169">
        <f t="shared" si="6"/>
        <v>0</v>
      </c>
      <c r="AK6" s="169">
        <f t="shared" si="7"/>
        <v>0</v>
      </c>
      <c r="AL6" s="169">
        <f>IFERROR(VLOOKUP(B6,[2]rptBudgetaryBudgetCrossOrganiza!$A$2709:$N$2894,13,FALSE),"0")</f>
        <v>1271.68</v>
      </c>
      <c r="AM6" s="169"/>
      <c r="AN6" s="169"/>
      <c r="AO6" s="169"/>
      <c r="AP6" s="200"/>
      <c r="AQ6" s="200">
        <f t="shared" si="1"/>
        <v>0</v>
      </c>
      <c r="AS6" s="141"/>
      <c r="AT6" s="141"/>
      <c r="AU6" s="141"/>
      <c r="AV6" s="141"/>
      <c r="AW6" s="141"/>
      <c r="AX6" s="141"/>
      <c r="AY6" s="141"/>
      <c r="AZ6" s="202">
        <f t="shared" si="2"/>
        <v>0</v>
      </c>
    </row>
    <row r="7" spans="1:52" x14ac:dyDescent="0.2">
      <c r="A7" s="187">
        <v>6</v>
      </c>
      <c r="B7" s="142" t="s">
        <v>396</v>
      </c>
      <c r="C7" s="197">
        <v>20</v>
      </c>
      <c r="D7" s="197">
        <v>20</v>
      </c>
      <c r="E7" s="197" t="s">
        <v>144</v>
      </c>
      <c r="F7" s="142" t="str">
        <f t="shared" si="0"/>
        <v>5000.06</v>
      </c>
      <c r="G7" s="142" t="s">
        <v>87</v>
      </c>
      <c r="H7" s="162">
        <v>0</v>
      </c>
      <c r="I7" s="162">
        <v>0</v>
      </c>
      <c r="J7" s="162"/>
      <c r="K7" s="162"/>
      <c r="L7" s="162"/>
      <c r="M7" s="162">
        <v>0</v>
      </c>
      <c r="N7" s="140">
        <v>0</v>
      </c>
      <c r="O7" s="140">
        <f t="shared" si="3"/>
        <v>0</v>
      </c>
      <c r="Q7" s="173">
        <v>0</v>
      </c>
      <c r="R7" s="173">
        <v>0</v>
      </c>
      <c r="S7" s="173"/>
      <c r="T7" s="173"/>
      <c r="U7" s="173"/>
      <c r="V7" s="173">
        <v>0</v>
      </c>
      <c r="W7" s="141">
        <v>0</v>
      </c>
      <c r="X7" s="141">
        <f t="shared" si="4"/>
        <v>0</v>
      </c>
      <c r="Z7" s="175">
        <f>IFERROR(VLOOKUP(B7,[4]rptBudgetaryBudgetCrossOrganiza!$A$2:$K$333,3,FALSE),"0")</f>
        <v>0</v>
      </c>
      <c r="AA7" s="175">
        <f>IFERROR(VLOOKUP(B7,[4]rptBudgetaryBudgetCrossOrganiza!$A$2:$K$333,5,FALSE),"0")</f>
        <v>0</v>
      </c>
      <c r="AB7" s="175"/>
      <c r="AC7" s="175"/>
      <c r="AD7" s="175"/>
      <c r="AE7" s="175">
        <f>IFERROR(VLOOKUP(B7,[4]rptBudgetaryBudgetCrossOrganiza!$A$2:$K$333,8,FALSE),"0")</f>
        <v>538.98</v>
      </c>
      <c r="AF7" s="171">
        <v>538.98</v>
      </c>
      <c r="AG7" s="171">
        <f t="shared" si="5"/>
        <v>-538.98</v>
      </c>
      <c r="AI7" s="177">
        <v>0</v>
      </c>
      <c r="AJ7" s="169">
        <f t="shared" si="6"/>
        <v>0</v>
      </c>
      <c r="AK7" s="169">
        <f t="shared" si="7"/>
        <v>0</v>
      </c>
      <c r="AL7" s="169">
        <f>IFERROR(VLOOKUP(B7,[2]rptBudgetaryBudgetCrossOrganiza!$A$2709:$N$2894,13,FALSE),"0")</f>
        <v>0</v>
      </c>
      <c r="AM7" s="169"/>
      <c r="AN7" s="169"/>
      <c r="AO7" s="169"/>
      <c r="AP7" s="200"/>
      <c r="AQ7" s="200">
        <f t="shared" si="1"/>
        <v>0</v>
      </c>
      <c r="AS7" s="141"/>
      <c r="AT7" s="141"/>
      <c r="AU7" s="141"/>
      <c r="AV7" s="141"/>
      <c r="AW7" s="141"/>
      <c r="AX7" s="141"/>
      <c r="AY7" s="141"/>
      <c r="AZ7" s="202">
        <f t="shared" si="2"/>
        <v>0</v>
      </c>
    </row>
    <row r="8" spans="1:52" x14ac:dyDescent="0.2">
      <c r="A8" s="187">
        <v>7</v>
      </c>
      <c r="B8" s="142" t="s">
        <v>153</v>
      </c>
      <c r="C8" s="197">
        <v>20</v>
      </c>
      <c r="D8" s="197">
        <v>20</v>
      </c>
      <c r="E8" s="197" t="s">
        <v>144</v>
      </c>
      <c r="F8" s="142" t="str">
        <f t="shared" si="0"/>
        <v>5000.07</v>
      </c>
      <c r="G8" s="142" t="s">
        <v>88</v>
      </c>
      <c r="H8" s="162">
        <v>2141</v>
      </c>
      <c r="I8" s="162">
        <v>2141</v>
      </c>
      <c r="J8" s="162"/>
      <c r="K8" s="162"/>
      <c r="L8" s="162"/>
      <c r="M8" s="162">
        <v>2118.2800000000002</v>
      </c>
      <c r="N8" s="140">
        <v>2118.2800000000002</v>
      </c>
      <c r="O8" s="140">
        <f t="shared" si="3"/>
        <v>-22.7199999999998</v>
      </c>
      <c r="Q8" s="173">
        <v>2370</v>
      </c>
      <c r="R8" s="173">
        <v>2370</v>
      </c>
      <c r="S8" s="173"/>
      <c r="T8" s="173"/>
      <c r="U8" s="173"/>
      <c r="V8" s="173">
        <v>1981.1</v>
      </c>
      <c r="W8" s="141">
        <v>1981.1</v>
      </c>
      <c r="X8" s="141">
        <f t="shared" si="4"/>
        <v>-388.90000000000009</v>
      </c>
      <c r="Z8" s="175">
        <f>IFERROR(VLOOKUP(B8,[4]rptBudgetaryBudgetCrossOrganiza!$A$2:$K$333,3,FALSE),"0")</f>
        <v>2055</v>
      </c>
      <c r="AA8" s="175">
        <f>IFERROR(VLOOKUP(B8,[4]rptBudgetaryBudgetCrossOrganiza!$A$2:$K$333,5,FALSE),"0")</f>
        <v>2055</v>
      </c>
      <c r="AB8" s="175"/>
      <c r="AC8" s="175"/>
      <c r="AD8" s="175"/>
      <c r="AE8" s="175">
        <f>IFERROR(VLOOKUP(B8,[4]rptBudgetaryBudgetCrossOrganiza!$A$2:$K$333,8,FALSE),"0")</f>
        <v>1886.52</v>
      </c>
      <c r="AF8" s="171">
        <v>1886.52</v>
      </c>
      <c r="AG8" s="171">
        <f t="shared" si="5"/>
        <v>168.48000000000002</v>
      </c>
      <c r="AI8" s="177">
        <v>2055</v>
      </c>
      <c r="AJ8" s="169">
        <f t="shared" si="6"/>
        <v>2055</v>
      </c>
      <c r="AK8" s="169">
        <f t="shared" si="7"/>
        <v>2055</v>
      </c>
      <c r="AL8" s="169">
        <f>IFERROR(VLOOKUP(B8,[2]rptBudgetaryBudgetCrossOrganiza!$A$2709:$N$2894,13,FALSE),"0")</f>
        <v>1837.98</v>
      </c>
      <c r="AM8" s="169"/>
      <c r="AN8" s="169"/>
      <c r="AO8" s="169"/>
      <c r="AP8" s="200"/>
      <c r="AQ8" s="200">
        <f t="shared" si="1"/>
        <v>-2055</v>
      </c>
      <c r="AS8" s="141"/>
      <c r="AT8" s="141"/>
      <c r="AU8" s="141"/>
      <c r="AV8" s="141"/>
      <c r="AW8" s="141"/>
      <c r="AX8" s="141"/>
      <c r="AY8" s="141"/>
      <c r="AZ8" s="202">
        <f t="shared" si="2"/>
        <v>0</v>
      </c>
    </row>
    <row r="9" spans="1:52" x14ac:dyDescent="0.2">
      <c r="A9" s="187">
        <v>7</v>
      </c>
      <c r="B9" s="142" t="s">
        <v>154</v>
      </c>
      <c r="C9" s="197">
        <v>20</v>
      </c>
      <c r="D9" s="197">
        <v>20</v>
      </c>
      <c r="E9" s="197" t="s">
        <v>144</v>
      </c>
      <c r="F9" s="142" t="str">
        <f t="shared" si="0"/>
        <v>5000.08</v>
      </c>
      <c r="G9" s="142" t="s">
        <v>89</v>
      </c>
      <c r="H9" s="162">
        <v>2003</v>
      </c>
      <c r="I9" s="162">
        <v>2003</v>
      </c>
      <c r="J9" s="162"/>
      <c r="K9" s="162"/>
      <c r="L9" s="162"/>
      <c r="M9" s="162">
        <v>2018.38</v>
      </c>
      <c r="N9" s="140">
        <v>2018.38</v>
      </c>
      <c r="O9" s="140">
        <f t="shared" si="3"/>
        <v>15.380000000000109</v>
      </c>
      <c r="Q9" s="173">
        <v>2080</v>
      </c>
      <c r="R9" s="173">
        <v>2080</v>
      </c>
      <c r="S9" s="173"/>
      <c r="T9" s="173"/>
      <c r="U9" s="173"/>
      <c r="V9" s="173">
        <v>2064.15</v>
      </c>
      <c r="W9" s="141">
        <v>2064.15</v>
      </c>
      <c r="X9" s="141">
        <f t="shared" si="4"/>
        <v>-15.849999999999909</v>
      </c>
      <c r="Z9" s="175">
        <f>IFERROR(VLOOKUP(B9,[4]rptBudgetaryBudgetCrossOrganiza!$A$2:$K$333,3,FALSE),"0")</f>
        <v>1795</v>
      </c>
      <c r="AA9" s="175">
        <f>IFERROR(VLOOKUP(B9,[4]rptBudgetaryBudgetCrossOrganiza!$A$2:$K$333,5,FALSE),"0")</f>
        <v>1795</v>
      </c>
      <c r="AB9" s="175"/>
      <c r="AC9" s="175"/>
      <c r="AD9" s="175"/>
      <c r="AE9" s="175">
        <f>IFERROR(VLOOKUP(B9,[4]rptBudgetaryBudgetCrossOrganiza!$A$2:$K$333,8,FALSE),"0")</f>
        <v>2126.87</v>
      </c>
      <c r="AF9" s="171">
        <v>2126.87</v>
      </c>
      <c r="AG9" s="171">
        <f t="shared" si="5"/>
        <v>-331.86999999999989</v>
      </c>
      <c r="AI9" s="177">
        <v>1795</v>
      </c>
      <c r="AJ9" s="169">
        <f t="shared" si="6"/>
        <v>1795</v>
      </c>
      <c r="AK9" s="169">
        <f t="shared" si="7"/>
        <v>1795</v>
      </c>
      <c r="AL9" s="169">
        <f>IFERROR(VLOOKUP(B9,[2]rptBudgetaryBudgetCrossOrganiza!$A$2709:$N$2894,13,FALSE),"0")</f>
        <v>0</v>
      </c>
      <c r="AM9" s="169"/>
      <c r="AN9" s="169"/>
      <c r="AO9" s="169"/>
      <c r="AP9" s="200"/>
      <c r="AQ9" s="200">
        <f t="shared" si="1"/>
        <v>-1795</v>
      </c>
      <c r="AS9" s="141"/>
      <c r="AT9" s="141"/>
      <c r="AU9" s="141"/>
      <c r="AV9" s="141"/>
      <c r="AW9" s="141"/>
      <c r="AX9" s="141"/>
      <c r="AY9" s="141"/>
      <c r="AZ9" s="202">
        <f t="shared" si="2"/>
        <v>0</v>
      </c>
    </row>
    <row r="10" spans="1:52" x14ac:dyDescent="0.2">
      <c r="A10" s="187">
        <v>7</v>
      </c>
      <c r="B10" s="142" t="s">
        <v>391</v>
      </c>
      <c r="C10" s="197">
        <v>20</v>
      </c>
      <c r="D10" s="197">
        <v>20</v>
      </c>
      <c r="E10" s="197" t="s">
        <v>144</v>
      </c>
      <c r="F10" s="142" t="str">
        <f t="shared" si="0"/>
        <v>5000.99</v>
      </c>
      <c r="G10" s="142" t="s">
        <v>90</v>
      </c>
      <c r="H10" s="162">
        <v>0</v>
      </c>
      <c r="I10" s="162">
        <v>0</v>
      </c>
      <c r="J10" s="162"/>
      <c r="K10" s="162"/>
      <c r="L10" s="162"/>
      <c r="M10" s="162">
        <v>0</v>
      </c>
      <c r="N10" s="140">
        <v>0</v>
      </c>
      <c r="O10" s="140">
        <f t="shared" si="3"/>
        <v>0</v>
      </c>
      <c r="Q10" s="173">
        <v>1400</v>
      </c>
      <c r="R10" s="173">
        <v>0</v>
      </c>
      <c r="S10" s="173"/>
      <c r="T10" s="173"/>
      <c r="U10" s="173"/>
      <c r="V10" s="173">
        <v>0</v>
      </c>
      <c r="W10" s="141">
        <v>0</v>
      </c>
      <c r="X10" s="141">
        <f t="shared" si="4"/>
        <v>0</v>
      </c>
      <c r="Z10" s="175">
        <f>IFERROR(VLOOKUP(B10,[4]rptBudgetaryBudgetCrossOrganiza!$A$2:$K$333,3,FALSE),"0")</f>
        <v>0</v>
      </c>
      <c r="AA10" s="175">
        <f>IFERROR(VLOOKUP(B10,[4]rptBudgetaryBudgetCrossOrganiza!$A$2:$K$333,5,FALSE),"0")</f>
        <v>0</v>
      </c>
      <c r="AB10" s="175"/>
      <c r="AC10" s="175"/>
      <c r="AD10" s="175"/>
      <c r="AE10" s="175">
        <f>IFERROR(VLOOKUP(B10,[4]rptBudgetaryBudgetCrossOrganiza!$A$2:$K$333,8,FALSE),"0")</f>
        <v>0</v>
      </c>
      <c r="AF10" s="171">
        <v>0</v>
      </c>
      <c r="AG10" s="171">
        <f t="shared" si="5"/>
        <v>0</v>
      </c>
      <c r="AI10" s="177">
        <v>0</v>
      </c>
      <c r="AJ10" s="169">
        <f t="shared" si="6"/>
        <v>0</v>
      </c>
      <c r="AK10" s="169">
        <f t="shared" si="7"/>
        <v>0</v>
      </c>
      <c r="AL10" s="169">
        <f>IFERROR(VLOOKUP(B10,[2]rptBudgetaryBudgetCrossOrganiza!$A$2709:$N$2894,13,FALSE),"0")</f>
        <v>0</v>
      </c>
      <c r="AM10" s="169"/>
      <c r="AN10" s="169"/>
      <c r="AO10" s="169"/>
      <c r="AP10" s="200"/>
      <c r="AQ10" s="200">
        <f t="shared" si="1"/>
        <v>0</v>
      </c>
      <c r="AS10" s="141"/>
      <c r="AT10" s="141"/>
      <c r="AU10" s="141"/>
      <c r="AV10" s="141"/>
      <c r="AW10" s="141"/>
      <c r="AX10" s="141"/>
      <c r="AY10" s="141"/>
      <c r="AZ10" s="202">
        <f t="shared" si="2"/>
        <v>0</v>
      </c>
    </row>
    <row r="11" spans="1:52" x14ac:dyDescent="0.2">
      <c r="A11" s="187">
        <v>8</v>
      </c>
      <c r="B11" s="142" t="s">
        <v>155</v>
      </c>
      <c r="C11" s="197">
        <v>20</v>
      </c>
      <c r="D11" s="197">
        <v>20</v>
      </c>
      <c r="E11" s="197" t="s">
        <v>144</v>
      </c>
      <c r="F11" s="142" t="str">
        <f t="shared" si="0"/>
        <v>5100.00</v>
      </c>
      <c r="G11" s="142" t="s">
        <v>91</v>
      </c>
      <c r="H11" s="162">
        <v>41846</v>
      </c>
      <c r="I11" s="162">
        <v>41846</v>
      </c>
      <c r="J11" s="162"/>
      <c r="K11" s="162"/>
      <c r="L11" s="162"/>
      <c r="M11" s="162">
        <v>41767.800000000003</v>
      </c>
      <c r="N11" s="140">
        <v>41767.800000000003</v>
      </c>
      <c r="O11" s="140">
        <f t="shared" si="3"/>
        <v>-78.19999999999709</v>
      </c>
      <c r="Q11" s="173">
        <v>48320</v>
      </c>
      <c r="R11" s="173">
        <v>48530</v>
      </c>
      <c r="S11" s="173"/>
      <c r="T11" s="173"/>
      <c r="U11" s="173"/>
      <c r="V11" s="173">
        <v>48377.69</v>
      </c>
      <c r="W11" s="141">
        <v>48377.69</v>
      </c>
      <c r="X11" s="141">
        <f t="shared" si="4"/>
        <v>-152.30999999999767</v>
      </c>
      <c r="Z11" s="175">
        <f>IFERROR(VLOOKUP(B11,[4]rptBudgetaryBudgetCrossOrganiza!$A$2:$K$333,3,FALSE),"0")</f>
        <v>49535</v>
      </c>
      <c r="AA11" s="175">
        <f>IFERROR(VLOOKUP(B11,[4]rptBudgetaryBudgetCrossOrganiza!$A$2:$K$333,5,FALSE),"0")</f>
        <v>49535</v>
      </c>
      <c r="AB11" s="175"/>
      <c r="AC11" s="175"/>
      <c r="AD11" s="175"/>
      <c r="AE11" s="175">
        <f>IFERROR(VLOOKUP(B11,[4]rptBudgetaryBudgetCrossOrganiza!$A$2:$K$333,8,FALSE),"0")</f>
        <v>54171.06</v>
      </c>
      <c r="AF11" s="171">
        <v>54171.06</v>
      </c>
      <c r="AG11" s="171">
        <f t="shared" si="5"/>
        <v>-4636.0599999999977</v>
      </c>
      <c r="AI11" s="177">
        <v>49535</v>
      </c>
      <c r="AJ11" s="169">
        <f t="shared" si="6"/>
        <v>49535</v>
      </c>
      <c r="AK11" s="169">
        <f t="shared" si="7"/>
        <v>49535</v>
      </c>
      <c r="AL11" s="169">
        <f>IFERROR(VLOOKUP(B11,[2]rptBudgetaryBudgetCrossOrganiza!$A$2709:$N$2894,13,FALSE),"0")</f>
        <v>12609.9</v>
      </c>
      <c r="AM11" s="169"/>
      <c r="AN11" s="169"/>
      <c r="AO11" s="169"/>
      <c r="AP11" s="200"/>
      <c r="AQ11" s="200">
        <f t="shared" si="1"/>
        <v>-49535</v>
      </c>
      <c r="AS11" s="141"/>
      <c r="AT11" s="141"/>
      <c r="AU11" s="141"/>
      <c r="AV11" s="141"/>
      <c r="AW11" s="141"/>
      <c r="AX11" s="141"/>
      <c r="AY11" s="141"/>
      <c r="AZ11" s="202">
        <f t="shared" si="2"/>
        <v>0</v>
      </c>
    </row>
    <row r="12" spans="1:52" x14ac:dyDescent="0.2">
      <c r="A12" s="187">
        <v>8</v>
      </c>
      <c r="B12" s="142" t="s">
        <v>156</v>
      </c>
      <c r="C12" s="197">
        <v>20</v>
      </c>
      <c r="D12" s="197">
        <v>20</v>
      </c>
      <c r="E12" s="197" t="s">
        <v>144</v>
      </c>
      <c r="F12" s="142" t="str">
        <f t="shared" si="0"/>
        <v>5100.01</v>
      </c>
      <c r="G12" s="142" t="s">
        <v>92</v>
      </c>
      <c r="H12" s="162">
        <v>18135</v>
      </c>
      <c r="I12" s="162">
        <v>18135</v>
      </c>
      <c r="J12" s="162"/>
      <c r="K12" s="162"/>
      <c r="L12" s="162"/>
      <c r="M12" s="162">
        <v>18056.61</v>
      </c>
      <c r="N12" s="140">
        <v>18056.61</v>
      </c>
      <c r="O12" s="140">
        <f t="shared" si="3"/>
        <v>-78.389999999999418</v>
      </c>
      <c r="Q12" s="173">
        <v>19635</v>
      </c>
      <c r="R12" s="173">
        <v>19745</v>
      </c>
      <c r="S12" s="173"/>
      <c r="T12" s="173"/>
      <c r="U12" s="173"/>
      <c r="V12" s="173">
        <v>19666.28</v>
      </c>
      <c r="W12" s="141">
        <v>19666.28</v>
      </c>
      <c r="X12" s="141">
        <f t="shared" si="4"/>
        <v>-78.720000000001164</v>
      </c>
      <c r="Z12" s="175">
        <f>IFERROR(VLOOKUP(B12,[4]rptBudgetaryBudgetCrossOrganiza!$A$2:$K$333,3,FALSE),"0")</f>
        <v>19935</v>
      </c>
      <c r="AA12" s="175">
        <f>IFERROR(VLOOKUP(B12,[4]rptBudgetaryBudgetCrossOrganiza!$A$2:$K$333,5,FALSE),"0")</f>
        <v>19935</v>
      </c>
      <c r="AB12" s="175"/>
      <c r="AC12" s="175"/>
      <c r="AD12" s="175"/>
      <c r="AE12" s="175">
        <f>IFERROR(VLOOKUP(B12,[4]rptBudgetaryBudgetCrossOrganiza!$A$2:$K$333,8,FALSE),"0")</f>
        <v>21155.95</v>
      </c>
      <c r="AF12" s="171">
        <v>21155.95</v>
      </c>
      <c r="AG12" s="171">
        <f t="shared" si="5"/>
        <v>-1220.9500000000007</v>
      </c>
      <c r="AI12" s="177">
        <v>19935</v>
      </c>
      <c r="AJ12" s="169">
        <f t="shared" si="6"/>
        <v>19935</v>
      </c>
      <c r="AK12" s="169">
        <f t="shared" si="7"/>
        <v>19935</v>
      </c>
      <c r="AL12" s="169">
        <f>IFERROR(VLOOKUP(B12,[2]rptBudgetaryBudgetCrossOrganiza!$A$2709:$N$2894,13,FALSE),"0")</f>
        <v>4646.37</v>
      </c>
      <c r="AM12" s="169"/>
      <c r="AN12" s="169"/>
      <c r="AO12" s="169"/>
      <c r="AP12" s="200"/>
      <c r="AQ12" s="200">
        <f t="shared" si="1"/>
        <v>-19935</v>
      </c>
      <c r="AS12" s="141"/>
      <c r="AT12" s="141"/>
      <c r="AU12" s="141"/>
      <c r="AV12" s="141"/>
      <c r="AW12" s="141"/>
      <c r="AX12" s="141"/>
      <c r="AY12" s="141"/>
      <c r="AZ12" s="202">
        <f t="shared" si="2"/>
        <v>0</v>
      </c>
    </row>
    <row r="13" spans="1:52" x14ac:dyDescent="0.2">
      <c r="A13" s="187">
        <v>8</v>
      </c>
      <c r="B13" s="188" t="s">
        <v>157</v>
      </c>
      <c r="C13" s="197">
        <v>20</v>
      </c>
      <c r="D13" s="197">
        <v>20</v>
      </c>
      <c r="E13" s="197" t="s">
        <v>144</v>
      </c>
      <c r="F13" s="142" t="str">
        <f t="shared" si="0"/>
        <v>5100.02</v>
      </c>
      <c r="G13" s="142" t="s">
        <v>93</v>
      </c>
      <c r="H13" s="162">
        <v>30750</v>
      </c>
      <c r="I13" s="162">
        <v>30750</v>
      </c>
      <c r="J13" s="162"/>
      <c r="K13" s="162"/>
      <c r="L13" s="162"/>
      <c r="M13" s="162">
        <v>29871.98</v>
      </c>
      <c r="N13" s="140">
        <v>29871.98</v>
      </c>
      <c r="O13" s="140">
        <f t="shared" si="3"/>
        <v>-878.02000000000044</v>
      </c>
      <c r="Q13" s="173">
        <v>27430</v>
      </c>
      <c r="R13" s="173">
        <v>27430</v>
      </c>
      <c r="S13" s="173"/>
      <c r="T13" s="173"/>
      <c r="U13" s="173"/>
      <c r="V13" s="173">
        <v>33431.03</v>
      </c>
      <c r="W13" s="141">
        <v>33431.03</v>
      </c>
      <c r="X13" s="141">
        <f t="shared" si="4"/>
        <v>6001.0299999999988</v>
      </c>
      <c r="Z13" s="175">
        <f>IFERROR(VLOOKUP(B13,[4]rptBudgetaryBudgetCrossOrganiza!$A$2:$K$333,3,FALSE),"0")</f>
        <v>38465</v>
      </c>
      <c r="AA13" s="175">
        <f>IFERROR(VLOOKUP(B13,[4]rptBudgetaryBudgetCrossOrganiza!$A$2:$K$333,5,FALSE),"0")</f>
        <v>38465</v>
      </c>
      <c r="AB13" s="175"/>
      <c r="AC13" s="175"/>
      <c r="AD13" s="175"/>
      <c r="AE13" s="175">
        <f>IFERROR(VLOOKUP(B13,[4]rptBudgetaryBudgetCrossOrganiza!$A$2:$K$333,8,FALSE),"0")</f>
        <v>31699.21</v>
      </c>
      <c r="AF13" s="171">
        <v>31699.21</v>
      </c>
      <c r="AG13" s="171">
        <f t="shared" si="5"/>
        <v>6765.7900000000009</v>
      </c>
      <c r="AI13" s="177">
        <v>38465</v>
      </c>
      <c r="AJ13" s="169">
        <f t="shared" si="6"/>
        <v>38465</v>
      </c>
      <c r="AK13" s="169">
        <f t="shared" si="7"/>
        <v>38465</v>
      </c>
      <c r="AL13" s="169">
        <f>IFERROR(VLOOKUP(B13,[2]rptBudgetaryBudgetCrossOrganiza!$A$2709:$N$2894,13,FALSE),"0")</f>
        <v>7882.14</v>
      </c>
      <c r="AM13" s="169"/>
      <c r="AN13" s="169"/>
      <c r="AO13" s="169"/>
      <c r="AP13" s="200"/>
      <c r="AQ13" s="200">
        <f t="shared" si="1"/>
        <v>-38465</v>
      </c>
      <c r="AS13" s="141"/>
      <c r="AT13" s="141"/>
      <c r="AU13" s="141"/>
      <c r="AV13" s="141"/>
      <c r="AW13" s="141"/>
      <c r="AX13" s="141"/>
      <c r="AY13" s="141"/>
      <c r="AZ13" s="202">
        <f t="shared" si="2"/>
        <v>0</v>
      </c>
    </row>
    <row r="14" spans="1:52" x14ac:dyDescent="0.2">
      <c r="A14" s="187">
        <v>4</v>
      </c>
      <c r="B14" s="142" t="s">
        <v>158</v>
      </c>
      <c r="C14" s="197">
        <v>20</v>
      </c>
      <c r="D14" s="197">
        <v>20</v>
      </c>
      <c r="E14" s="197" t="s">
        <v>144</v>
      </c>
      <c r="F14" s="142" t="str">
        <f t="shared" si="0"/>
        <v>5100.03</v>
      </c>
      <c r="G14" s="142" t="s">
        <v>94</v>
      </c>
      <c r="H14" s="162">
        <v>2995</v>
      </c>
      <c r="I14" s="162">
        <v>2995</v>
      </c>
      <c r="J14" s="162"/>
      <c r="K14" s="162"/>
      <c r="L14" s="162"/>
      <c r="M14" s="162">
        <v>3157.23</v>
      </c>
      <c r="N14" s="140">
        <v>3157.23</v>
      </c>
      <c r="O14" s="140">
        <f t="shared" si="3"/>
        <v>162.23000000000002</v>
      </c>
      <c r="Q14" s="173">
        <v>2925</v>
      </c>
      <c r="R14" s="173">
        <v>2925</v>
      </c>
      <c r="S14" s="173"/>
      <c r="T14" s="173"/>
      <c r="U14" s="173"/>
      <c r="V14" s="173">
        <v>4074.07</v>
      </c>
      <c r="W14" s="141">
        <v>4074.07</v>
      </c>
      <c r="X14" s="141">
        <f t="shared" si="4"/>
        <v>1149.0700000000002</v>
      </c>
      <c r="Z14" s="175">
        <f>IFERROR(VLOOKUP(B14,[4]rptBudgetaryBudgetCrossOrganiza!$A$2:$K$333,3,FALSE),"0")</f>
        <v>3970</v>
      </c>
      <c r="AA14" s="175">
        <f>IFERROR(VLOOKUP(B14,[4]rptBudgetaryBudgetCrossOrganiza!$A$2:$K$333,5,FALSE),"0")</f>
        <v>3970</v>
      </c>
      <c r="AB14" s="175"/>
      <c r="AC14" s="175"/>
      <c r="AD14" s="175"/>
      <c r="AE14" s="175">
        <f>IFERROR(VLOOKUP(B14,[4]rptBudgetaryBudgetCrossOrganiza!$A$2:$K$333,8,FALSE),"0")</f>
        <v>3968.44</v>
      </c>
      <c r="AF14" s="171">
        <v>3968.44</v>
      </c>
      <c r="AG14" s="171">
        <f t="shared" si="5"/>
        <v>1.5599999999999454</v>
      </c>
      <c r="AI14" s="177">
        <v>3970</v>
      </c>
      <c r="AJ14" s="169">
        <f t="shared" si="6"/>
        <v>3970</v>
      </c>
      <c r="AK14" s="169">
        <f t="shared" si="7"/>
        <v>3970</v>
      </c>
      <c r="AL14" s="169">
        <f>IFERROR(VLOOKUP(B14,[2]rptBudgetaryBudgetCrossOrganiza!$A$2709:$N$2894,13,FALSE),"0")</f>
        <v>843.54</v>
      </c>
      <c r="AM14" s="169"/>
      <c r="AN14" s="169"/>
      <c r="AO14" s="169"/>
      <c r="AP14" s="200"/>
      <c r="AQ14" s="200">
        <f t="shared" si="1"/>
        <v>-3970</v>
      </c>
      <c r="AS14" s="141"/>
      <c r="AT14" s="141"/>
      <c r="AU14" s="141"/>
      <c r="AV14" s="141"/>
      <c r="AW14" s="141"/>
      <c r="AX14" s="141"/>
      <c r="AY14" s="141"/>
      <c r="AZ14" s="202">
        <f t="shared" si="2"/>
        <v>0</v>
      </c>
    </row>
    <row r="15" spans="1:52" x14ac:dyDescent="0.2">
      <c r="A15" s="187">
        <v>4</v>
      </c>
      <c r="B15" s="142" t="s">
        <v>159</v>
      </c>
      <c r="C15" s="197">
        <v>20</v>
      </c>
      <c r="D15" s="197">
        <v>20</v>
      </c>
      <c r="E15" s="197" t="s">
        <v>144</v>
      </c>
      <c r="F15" s="142" t="str">
        <f t="shared" si="0"/>
        <v>5100.04</v>
      </c>
      <c r="G15" s="142" t="s">
        <v>95</v>
      </c>
      <c r="H15" s="162">
        <v>490</v>
      </c>
      <c r="I15" s="162">
        <v>490</v>
      </c>
      <c r="J15" s="162"/>
      <c r="K15" s="162"/>
      <c r="L15" s="162"/>
      <c r="M15" s="162">
        <v>518.34</v>
      </c>
      <c r="N15" s="140">
        <v>518.34</v>
      </c>
      <c r="O15" s="140">
        <f t="shared" si="3"/>
        <v>28.340000000000032</v>
      </c>
      <c r="Q15" s="173">
        <v>490</v>
      </c>
      <c r="R15" s="173">
        <v>490</v>
      </c>
      <c r="S15" s="173"/>
      <c r="T15" s="173"/>
      <c r="U15" s="173"/>
      <c r="V15" s="173">
        <v>635.47</v>
      </c>
      <c r="W15" s="141">
        <v>635.47</v>
      </c>
      <c r="X15" s="141">
        <f t="shared" si="4"/>
        <v>145.47000000000003</v>
      </c>
      <c r="Z15" s="175">
        <f>IFERROR(VLOOKUP(B15,[4]rptBudgetaryBudgetCrossOrganiza!$A$2:$K$333,3,FALSE),"0")</f>
        <v>615</v>
      </c>
      <c r="AA15" s="175">
        <f>IFERROR(VLOOKUP(B15,[4]rptBudgetaryBudgetCrossOrganiza!$A$2:$K$333,5,FALSE),"0")</f>
        <v>615</v>
      </c>
      <c r="AB15" s="175"/>
      <c r="AC15" s="175"/>
      <c r="AD15" s="175"/>
      <c r="AE15" s="175">
        <f>IFERROR(VLOOKUP(B15,[4]rptBudgetaryBudgetCrossOrganiza!$A$2:$K$333,8,FALSE),"0")</f>
        <v>644.64</v>
      </c>
      <c r="AF15" s="171">
        <v>644.64</v>
      </c>
      <c r="AG15" s="171">
        <f t="shared" si="5"/>
        <v>-29.639999999999986</v>
      </c>
      <c r="AI15" s="177">
        <v>615</v>
      </c>
      <c r="AJ15" s="169">
        <f t="shared" si="6"/>
        <v>615</v>
      </c>
      <c r="AK15" s="169">
        <f t="shared" si="7"/>
        <v>615</v>
      </c>
      <c r="AL15" s="169">
        <f>IFERROR(VLOOKUP(B15,[2]rptBudgetaryBudgetCrossOrganiza!$A$2709:$N$2894,13,FALSE),"0")</f>
        <v>143.28</v>
      </c>
      <c r="AM15" s="169"/>
      <c r="AN15" s="169"/>
      <c r="AO15" s="169"/>
      <c r="AP15" s="200"/>
      <c r="AQ15" s="200">
        <f t="shared" si="1"/>
        <v>-615</v>
      </c>
      <c r="AS15" s="141"/>
      <c r="AT15" s="141"/>
      <c r="AU15" s="141"/>
      <c r="AV15" s="141"/>
      <c r="AW15" s="141"/>
      <c r="AX15" s="141"/>
      <c r="AY15" s="141"/>
      <c r="AZ15" s="202">
        <f t="shared" si="2"/>
        <v>0</v>
      </c>
    </row>
    <row r="16" spans="1:52" x14ac:dyDescent="0.2">
      <c r="A16" s="187">
        <v>4</v>
      </c>
      <c r="B16" s="142" t="s">
        <v>160</v>
      </c>
      <c r="C16" s="197">
        <v>20</v>
      </c>
      <c r="D16" s="197">
        <v>20</v>
      </c>
      <c r="E16" s="197" t="s">
        <v>144</v>
      </c>
      <c r="F16" s="142" t="str">
        <f t="shared" si="0"/>
        <v>5100.05</v>
      </c>
      <c r="G16" s="142" t="s">
        <v>96</v>
      </c>
      <c r="H16" s="162">
        <v>350</v>
      </c>
      <c r="I16" s="162">
        <v>350</v>
      </c>
      <c r="J16" s="162"/>
      <c r="K16" s="162"/>
      <c r="L16" s="162"/>
      <c r="M16" s="162">
        <v>332.76</v>
      </c>
      <c r="N16" s="140">
        <v>332.76</v>
      </c>
      <c r="O16" s="140">
        <f t="shared" si="3"/>
        <v>-17.240000000000009</v>
      </c>
      <c r="Q16" s="173">
        <v>340</v>
      </c>
      <c r="R16" s="173">
        <v>340</v>
      </c>
      <c r="S16" s="173"/>
      <c r="T16" s="173"/>
      <c r="U16" s="173"/>
      <c r="V16" s="173">
        <v>347.88</v>
      </c>
      <c r="W16" s="141">
        <v>347.88</v>
      </c>
      <c r="X16" s="141">
        <f t="shared" si="4"/>
        <v>7.8799999999999955</v>
      </c>
      <c r="Z16" s="175">
        <f>IFERROR(VLOOKUP(B16,[4]rptBudgetaryBudgetCrossOrganiza!$A$2:$K$333,3,FALSE),"0")</f>
        <v>330</v>
      </c>
      <c r="AA16" s="175">
        <f>IFERROR(VLOOKUP(B16,[4]rptBudgetaryBudgetCrossOrganiza!$A$2:$K$333,5,FALSE),"0")</f>
        <v>330</v>
      </c>
      <c r="AB16" s="175"/>
      <c r="AC16" s="175"/>
      <c r="AD16" s="175"/>
      <c r="AE16" s="175">
        <f>IFERROR(VLOOKUP(B16,[4]rptBudgetaryBudgetCrossOrganiza!$A$2:$K$333,8,FALSE),"0")</f>
        <v>348.44</v>
      </c>
      <c r="AF16" s="171">
        <v>384.44</v>
      </c>
      <c r="AG16" s="171">
        <f t="shared" si="5"/>
        <v>-54.44</v>
      </c>
      <c r="AI16" s="177">
        <v>330</v>
      </c>
      <c r="AJ16" s="169">
        <f t="shared" si="6"/>
        <v>330</v>
      </c>
      <c r="AK16" s="169">
        <f t="shared" si="7"/>
        <v>330</v>
      </c>
      <c r="AL16" s="169">
        <f>IFERROR(VLOOKUP(B16,[2]rptBudgetaryBudgetCrossOrganiza!$A$2709:$N$2894,13,FALSE),"0")</f>
        <v>107.22</v>
      </c>
      <c r="AM16" s="169"/>
      <c r="AN16" s="169"/>
      <c r="AO16" s="169"/>
      <c r="AP16" s="200"/>
      <c r="AQ16" s="200">
        <f t="shared" si="1"/>
        <v>-330</v>
      </c>
      <c r="AS16" s="141"/>
      <c r="AT16" s="141"/>
      <c r="AU16" s="141"/>
      <c r="AV16" s="141"/>
      <c r="AW16" s="141"/>
      <c r="AX16" s="141"/>
      <c r="AY16" s="141"/>
      <c r="AZ16" s="202">
        <f t="shared" si="2"/>
        <v>0</v>
      </c>
    </row>
    <row r="17" spans="1:52" x14ac:dyDescent="0.2">
      <c r="A17" s="187">
        <v>4</v>
      </c>
      <c r="B17" s="142" t="s">
        <v>161</v>
      </c>
      <c r="C17" s="197">
        <v>20</v>
      </c>
      <c r="D17" s="197">
        <v>20</v>
      </c>
      <c r="E17" s="197" t="s">
        <v>144</v>
      </c>
      <c r="F17" s="142" t="str">
        <f t="shared" si="0"/>
        <v>5100.06</v>
      </c>
      <c r="G17" s="142" t="s">
        <v>97</v>
      </c>
      <c r="H17" s="162">
        <v>6550</v>
      </c>
      <c r="I17" s="162">
        <v>6550</v>
      </c>
      <c r="J17" s="162"/>
      <c r="K17" s="162"/>
      <c r="L17" s="162"/>
      <c r="M17" s="162">
        <v>6550</v>
      </c>
      <c r="N17" s="140">
        <v>6550</v>
      </c>
      <c r="O17" s="140">
        <f t="shared" si="3"/>
        <v>0</v>
      </c>
      <c r="Q17" s="173">
        <v>7260</v>
      </c>
      <c r="R17" s="173">
        <v>7260</v>
      </c>
      <c r="S17" s="173"/>
      <c r="T17" s="173"/>
      <c r="U17" s="173"/>
      <c r="V17" s="173">
        <v>7260</v>
      </c>
      <c r="W17" s="141">
        <v>7260</v>
      </c>
      <c r="X17" s="141">
        <f t="shared" si="4"/>
        <v>0</v>
      </c>
      <c r="Z17" s="175">
        <f>IFERROR(VLOOKUP(B17,[4]rptBudgetaryBudgetCrossOrganiza!$A$2:$K$333,3,FALSE),"0")</f>
        <v>7960</v>
      </c>
      <c r="AA17" s="175">
        <f>IFERROR(VLOOKUP(B17,[4]rptBudgetaryBudgetCrossOrganiza!$A$2:$K$333,5,FALSE),"0")</f>
        <v>7960</v>
      </c>
      <c r="AB17" s="175"/>
      <c r="AC17" s="175"/>
      <c r="AD17" s="175"/>
      <c r="AE17" s="175">
        <f>IFERROR(VLOOKUP(B17,[4]rptBudgetaryBudgetCrossOrganiza!$A$2:$K$333,8,FALSE),"0")</f>
        <v>7959.96</v>
      </c>
      <c r="AF17" s="171">
        <v>2653.32</v>
      </c>
      <c r="AG17" s="171">
        <f t="shared" si="5"/>
        <v>5306.68</v>
      </c>
      <c r="AI17" s="177">
        <v>7960</v>
      </c>
      <c r="AJ17" s="169">
        <f t="shared" si="6"/>
        <v>7960</v>
      </c>
      <c r="AK17" s="169">
        <f t="shared" si="7"/>
        <v>7960</v>
      </c>
      <c r="AL17" s="169">
        <f>IFERROR(VLOOKUP(B17,[2]rptBudgetaryBudgetCrossOrganiza!$A$2709:$N$2894,13,FALSE),"0")</f>
        <v>0</v>
      </c>
      <c r="AM17" s="169"/>
      <c r="AN17" s="169"/>
      <c r="AO17" s="169"/>
      <c r="AP17" s="200"/>
      <c r="AQ17" s="200">
        <f t="shared" si="1"/>
        <v>-7960</v>
      </c>
      <c r="AS17" s="141"/>
      <c r="AT17" s="141"/>
      <c r="AU17" s="141"/>
      <c r="AV17" s="141"/>
      <c r="AW17" s="141"/>
      <c r="AX17" s="141"/>
      <c r="AY17" s="141"/>
      <c r="AZ17" s="202">
        <f t="shared" si="2"/>
        <v>0</v>
      </c>
    </row>
    <row r="18" spans="1:52" x14ac:dyDescent="0.2">
      <c r="A18" s="187">
        <v>4</v>
      </c>
      <c r="B18" s="142" t="s">
        <v>162</v>
      </c>
      <c r="C18" s="197">
        <v>20</v>
      </c>
      <c r="D18" s="197">
        <v>20</v>
      </c>
      <c r="E18" s="197" t="s">
        <v>144</v>
      </c>
      <c r="F18" s="142" t="str">
        <f t="shared" si="0"/>
        <v>5100.07</v>
      </c>
      <c r="G18" s="142" t="s">
        <v>98</v>
      </c>
      <c r="H18" s="162">
        <v>1770</v>
      </c>
      <c r="I18" s="162">
        <v>1770</v>
      </c>
      <c r="J18" s="162"/>
      <c r="K18" s="162"/>
      <c r="L18" s="162"/>
      <c r="M18" s="162">
        <v>1323.88</v>
      </c>
      <c r="N18" s="140">
        <v>1323.88</v>
      </c>
      <c r="O18" s="140">
        <f t="shared" si="3"/>
        <v>-446.11999999999989</v>
      </c>
      <c r="Q18" s="173">
        <v>1550</v>
      </c>
      <c r="R18" s="173">
        <v>1550</v>
      </c>
      <c r="S18" s="173"/>
      <c r="T18" s="173"/>
      <c r="U18" s="173"/>
      <c r="V18" s="173">
        <v>1330.92</v>
      </c>
      <c r="W18" s="141">
        <v>1330.92</v>
      </c>
      <c r="X18" s="141">
        <f t="shared" si="4"/>
        <v>-219.07999999999993</v>
      </c>
      <c r="Z18" s="175">
        <f>IFERROR(VLOOKUP(B18,[4]rptBudgetaryBudgetCrossOrganiza!$A$2:$K$333,3,FALSE),"0")</f>
        <v>1280</v>
      </c>
      <c r="AA18" s="175">
        <f>IFERROR(VLOOKUP(B18,[4]rptBudgetaryBudgetCrossOrganiza!$A$2:$K$333,5,FALSE),"0")</f>
        <v>1280</v>
      </c>
      <c r="AB18" s="175"/>
      <c r="AC18" s="175"/>
      <c r="AD18" s="175"/>
      <c r="AE18" s="175">
        <f>IFERROR(VLOOKUP(B18,[4]rptBudgetaryBudgetCrossOrganiza!$A$2:$K$333,8,FALSE),"0")</f>
        <v>1248.23</v>
      </c>
      <c r="AF18" s="171">
        <v>1248.23</v>
      </c>
      <c r="AG18" s="171">
        <f t="shared" si="5"/>
        <v>31.769999999999982</v>
      </c>
      <c r="AI18" s="177">
        <v>1280</v>
      </c>
      <c r="AJ18" s="169">
        <f t="shared" si="6"/>
        <v>1280</v>
      </c>
      <c r="AK18" s="169">
        <f t="shared" si="7"/>
        <v>1280</v>
      </c>
      <c r="AL18" s="169">
        <f>IFERROR(VLOOKUP(B18,[2]rptBudgetaryBudgetCrossOrganiza!$A$2709:$N$2894,13,FALSE),"0")</f>
        <v>304.69</v>
      </c>
      <c r="AM18" s="169"/>
      <c r="AN18" s="169"/>
      <c r="AO18" s="169"/>
      <c r="AP18" s="200"/>
      <c r="AQ18" s="200">
        <f t="shared" si="1"/>
        <v>-1280</v>
      </c>
      <c r="AS18" s="141"/>
      <c r="AT18" s="141"/>
      <c r="AU18" s="141"/>
      <c r="AV18" s="141"/>
      <c r="AW18" s="141"/>
      <c r="AX18" s="141"/>
      <c r="AY18" s="141"/>
      <c r="AZ18" s="202">
        <f t="shared" si="2"/>
        <v>0</v>
      </c>
    </row>
    <row r="19" spans="1:52" x14ac:dyDescent="0.2">
      <c r="A19" s="187">
        <v>4</v>
      </c>
      <c r="B19" s="142" t="s">
        <v>163</v>
      </c>
      <c r="C19" s="197">
        <v>20</v>
      </c>
      <c r="D19" s="197">
        <v>20</v>
      </c>
      <c r="E19" s="197" t="s">
        <v>144</v>
      </c>
      <c r="F19" s="142" t="str">
        <f t="shared" si="0"/>
        <v>5100.08</v>
      </c>
      <c r="G19" s="142" t="s">
        <v>99</v>
      </c>
      <c r="H19" s="162">
        <v>6655</v>
      </c>
      <c r="I19" s="162">
        <v>6655</v>
      </c>
      <c r="J19" s="162"/>
      <c r="K19" s="162"/>
      <c r="L19" s="162"/>
      <c r="M19" s="162">
        <v>4881.26</v>
      </c>
      <c r="N19" s="140">
        <v>4881.26</v>
      </c>
      <c r="O19" s="140">
        <f t="shared" si="3"/>
        <v>-1773.7399999999998</v>
      </c>
      <c r="Q19" s="173">
        <v>7220</v>
      </c>
      <c r="R19" s="173">
        <v>7220</v>
      </c>
      <c r="S19" s="173"/>
      <c r="T19" s="173"/>
      <c r="U19" s="173"/>
      <c r="V19" s="173">
        <v>5816.1</v>
      </c>
      <c r="W19" s="141">
        <v>5816.1</v>
      </c>
      <c r="X19" s="141">
        <f t="shared" si="4"/>
        <v>-1403.8999999999996</v>
      </c>
      <c r="Z19" s="175">
        <f>IFERROR(VLOOKUP(B19,[4]rptBudgetaryBudgetCrossOrganiza!$A$2:$K$333,3,FALSE),"0")</f>
        <v>5735</v>
      </c>
      <c r="AA19" s="175">
        <f>IFERROR(VLOOKUP(B19,[4]rptBudgetaryBudgetCrossOrganiza!$A$2:$K$333,5,FALSE),"0")</f>
        <v>5735</v>
      </c>
      <c r="AB19" s="175"/>
      <c r="AC19" s="175"/>
      <c r="AD19" s="175"/>
      <c r="AE19" s="175">
        <f>IFERROR(VLOOKUP(B19,[4]rptBudgetaryBudgetCrossOrganiza!$A$2:$K$333,8,FALSE),"0")</f>
        <v>5576.11</v>
      </c>
      <c r="AF19" s="171">
        <v>5576.11</v>
      </c>
      <c r="AG19" s="171">
        <f t="shared" si="5"/>
        <v>158.89000000000033</v>
      </c>
      <c r="AI19" s="177">
        <v>5735</v>
      </c>
      <c r="AJ19" s="169">
        <f t="shared" si="6"/>
        <v>5735</v>
      </c>
      <c r="AK19" s="169">
        <f t="shared" si="7"/>
        <v>5735</v>
      </c>
      <c r="AL19" s="169">
        <f>IFERROR(VLOOKUP(B19,[2]rptBudgetaryBudgetCrossOrganiza!$A$2709:$N$2894,13,FALSE),"0")</f>
        <v>1125.1400000000001</v>
      </c>
      <c r="AM19" s="169"/>
      <c r="AN19" s="169"/>
      <c r="AO19" s="169"/>
      <c r="AP19" s="200"/>
      <c r="AQ19" s="200">
        <f t="shared" si="1"/>
        <v>-5735</v>
      </c>
      <c r="AS19" s="141"/>
      <c r="AT19" s="141"/>
      <c r="AU19" s="141"/>
      <c r="AV19" s="141"/>
      <c r="AW19" s="141"/>
      <c r="AX19" s="141"/>
      <c r="AY19" s="141"/>
      <c r="AZ19" s="202">
        <f t="shared" si="2"/>
        <v>0</v>
      </c>
    </row>
    <row r="20" spans="1:52" x14ac:dyDescent="0.2">
      <c r="A20" s="187">
        <v>4</v>
      </c>
      <c r="B20" s="142" t="s">
        <v>164</v>
      </c>
      <c r="C20" s="197">
        <v>20</v>
      </c>
      <c r="D20" s="197">
        <v>20</v>
      </c>
      <c r="E20" s="197" t="s">
        <v>144</v>
      </c>
      <c r="F20" s="142" t="str">
        <f t="shared" si="0"/>
        <v>5100.11</v>
      </c>
      <c r="G20" s="142" t="s">
        <v>101</v>
      </c>
      <c r="H20" s="162">
        <v>3875</v>
      </c>
      <c r="I20" s="162">
        <v>3875</v>
      </c>
      <c r="J20" s="162"/>
      <c r="K20" s="162"/>
      <c r="L20" s="162"/>
      <c r="M20" s="162">
        <v>3683.97</v>
      </c>
      <c r="N20" s="140">
        <v>3683.97</v>
      </c>
      <c r="O20" s="140">
        <f t="shared" si="3"/>
        <v>-191.0300000000002</v>
      </c>
      <c r="Q20" s="173">
        <v>4230</v>
      </c>
      <c r="R20" s="173">
        <v>4240</v>
      </c>
      <c r="S20" s="173"/>
      <c r="T20" s="173"/>
      <c r="U20" s="173"/>
      <c r="V20" s="173">
        <v>3967.77</v>
      </c>
      <c r="W20" s="141">
        <v>3967.77</v>
      </c>
      <c r="X20" s="141">
        <f t="shared" si="4"/>
        <v>-272.23</v>
      </c>
      <c r="Z20" s="175">
        <f>IFERROR(VLOOKUP(B20,[4]rptBudgetaryBudgetCrossOrganiza!$A$2:$K$333,3,FALSE),"0")</f>
        <v>3815</v>
      </c>
      <c r="AA20" s="175">
        <f>IFERROR(VLOOKUP(B20,[4]rptBudgetaryBudgetCrossOrganiza!$A$2:$K$333,5,FALSE),"0")</f>
        <v>3815</v>
      </c>
      <c r="AB20" s="175"/>
      <c r="AC20" s="175"/>
      <c r="AD20" s="175"/>
      <c r="AE20" s="175">
        <f>IFERROR(VLOOKUP(B20,[4]rptBudgetaryBudgetCrossOrganiza!$A$2:$K$333,8,FALSE),"0")</f>
        <v>4160.0600000000004</v>
      </c>
      <c r="AF20" s="171">
        <v>4160.0600000000004</v>
      </c>
      <c r="AG20" s="171">
        <f t="shared" si="5"/>
        <v>-345.0600000000004</v>
      </c>
      <c r="AI20" s="177">
        <v>3815</v>
      </c>
      <c r="AJ20" s="169">
        <f t="shared" si="6"/>
        <v>3815</v>
      </c>
      <c r="AK20" s="169">
        <f t="shared" si="7"/>
        <v>3815</v>
      </c>
      <c r="AL20" s="169">
        <f>IFERROR(VLOOKUP(B20,[2]rptBudgetaryBudgetCrossOrganiza!$A$2709:$N$2894,13,FALSE),"0")</f>
        <v>1087.75</v>
      </c>
      <c r="AM20" s="169"/>
      <c r="AN20" s="169"/>
      <c r="AO20" s="169"/>
      <c r="AP20" s="200"/>
      <c r="AQ20" s="200">
        <f t="shared" si="1"/>
        <v>-3815</v>
      </c>
      <c r="AS20" s="141"/>
      <c r="AT20" s="141"/>
      <c r="AU20" s="141"/>
      <c r="AV20" s="141"/>
      <c r="AW20" s="141"/>
      <c r="AX20" s="141"/>
      <c r="AY20" s="141"/>
      <c r="AZ20" s="202">
        <f t="shared" si="2"/>
        <v>0</v>
      </c>
    </row>
    <row r="21" spans="1:52" x14ac:dyDescent="0.2">
      <c r="A21" s="187">
        <v>4</v>
      </c>
      <c r="B21" s="142" t="s">
        <v>165</v>
      </c>
      <c r="C21" s="197">
        <v>20</v>
      </c>
      <c r="D21" s="197">
        <v>20</v>
      </c>
      <c r="E21" s="197" t="s">
        <v>144</v>
      </c>
      <c r="F21" s="142" t="str">
        <f t="shared" ref="F21:F87" si="8">RIGHT(B21,7)</f>
        <v>5100.15</v>
      </c>
      <c r="G21" s="142" t="s">
        <v>102</v>
      </c>
      <c r="H21" s="162">
        <v>686</v>
      </c>
      <c r="I21" s="162">
        <v>686</v>
      </c>
      <c r="J21" s="162"/>
      <c r="K21" s="162"/>
      <c r="L21" s="162"/>
      <c r="M21" s="162">
        <v>684.24</v>
      </c>
      <c r="N21" s="140">
        <v>684.24</v>
      </c>
      <c r="O21" s="140">
        <f t="shared" si="3"/>
        <v>-1.7599999999999909</v>
      </c>
      <c r="Q21" s="173">
        <v>690</v>
      </c>
      <c r="R21" s="173">
        <v>690</v>
      </c>
      <c r="S21" s="173"/>
      <c r="T21" s="173"/>
      <c r="U21" s="173"/>
      <c r="V21" s="173">
        <v>1461.36</v>
      </c>
      <c r="W21" s="141">
        <v>1461.36</v>
      </c>
      <c r="X21" s="141">
        <f t="shared" si="4"/>
        <v>771.3599999999999</v>
      </c>
      <c r="Z21" s="175">
        <f>IFERROR(VLOOKUP(B21,[4]rptBudgetaryBudgetCrossOrganiza!$A$2:$K$333,3,FALSE),"0")</f>
        <v>1330</v>
      </c>
      <c r="AA21" s="175">
        <f>IFERROR(VLOOKUP(B21,[4]rptBudgetaryBudgetCrossOrganiza!$A$2:$K$333,5,FALSE),"0")</f>
        <v>1330</v>
      </c>
      <c r="AB21" s="175"/>
      <c r="AC21" s="175"/>
      <c r="AD21" s="175"/>
      <c r="AE21" s="175">
        <f>IFERROR(VLOOKUP(B21,[4]rptBudgetaryBudgetCrossOrganiza!$A$2:$K$333,8,FALSE),"0")</f>
        <v>1497.36</v>
      </c>
      <c r="AF21" s="171">
        <v>1497.36</v>
      </c>
      <c r="AG21" s="171">
        <f t="shared" si="5"/>
        <v>-167.3599999999999</v>
      </c>
      <c r="AI21" s="177">
        <v>1330</v>
      </c>
      <c r="AJ21" s="169">
        <f t="shared" si="6"/>
        <v>1330</v>
      </c>
      <c r="AK21" s="169">
        <f t="shared" si="7"/>
        <v>1330</v>
      </c>
      <c r="AL21" s="169">
        <f>IFERROR(VLOOKUP(B21,[2]rptBudgetaryBudgetCrossOrganiza!$A$2709:$N$2894,13,FALSE),"0")</f>
        <v>314.33999999999997</v>
      </c>
      <c r="AM21" s="169"/>
      <c r="AN21" s="169"/>
      <c r="AO21" s="169"/>
      <c r="AP21" s="200"/>
      <c r="AQ21" s="200">
        <f t="shared" si="1"/>
        <v>-1330</v>
      </c>
      <c r="AS21" s="141"/>
      <c r="AT21" s="141"/>
      <c r="AU21" s="141"/>
      <c r="AV21" s="141"/>
      <c r="AW21" s="141"/>
      <c r="AX21" s="141"/>
      <c r="AY21" s="141"/>
      <c r="AZ21" s="202">
        <f t="shared" si="2"/>
        <v>0</v>
      </c>
    </row>
    <row r="22" spans="1:52" x14ac:dyDescent="0.2">
      <c r="A22" s="187">
        <v>4</v>
      </c>
      <c r="B22" s="142" t="s">
        <v>166</v>
      </c>
      <c r="C22" s="197">
        <v>20</v>
      </c>
      <c r="D22" s="197">
        <v>20</v>
      </c>
      <c r="E22" s="197" t="s">
        <v>144</v>
      </c>
      <c r="F22" s="142" t="str">
        <f t="shared" si="8"/>
        <v>5100.17</v>
      </c>
      <c r="G22" s="142" t="s">
        <v>133</v>
      </c>
      <c r="H22" s="162">
        <v>9130</v>
      </c>
      <c r="I22" s="162">
        <v>9130</v>
      </c>
      <c r="J22" s="162"/>
      <c r="K22" s="162"/>
      <c r="L22" s="162"/>
      <c r="M22" s="162">
        <v>9131.5400000000009</v>
      </c>
      <c r="N22" s="140">
        <v>9131.5400000000009</v>
      </c>
      <c r="O22" s="140">
        <f t="shared" si="3"/>
        <v>1.5400000000008731</v>
      </c>
      <c r="Q22" s="173">
        <v>9130</v>
      </c>
      <c r="R22" s="173">
        <v>9130</v>
      </c>
      <c r="S22" s="173"/>
      <c r="T22" s="173"/>
      <c r="U22" s="173"/>
      <c r="V22" s="173">
        <v>9096.83</v>
      </c>
      <c r="W22" s="141">
        <v>9096.83</v>
      </c>
      <c r="X22" s="141">
        <f t="shared" si="4"/>
        <v>-33.170000000000073</v>
      </c>
      <c r="Z22" s="175">
        <f>IFERROR(VLOOKUP(B22,[4]rptBudgetaryBudgetCrossOrganiza!$A$2:$K$333,3,FALSE),"0")</f>
        <v>9070</v>
      </c>
      <c r="AA22" s="175">
        <f>IFERROR(VLOOKUP(B22,[4]rptBudgetaryBudgetCrossOrganiza!$A$2:$K$333,5,FALSE),"0")</f>
        <v>9070</v>
      </c>
      <c r="AB22" s="175"/>
      <c r="AC22" s="175"/>
      <c r="AD22" s="175"/>
      <c r="AE22" s="175">
        <f>IFERROR(VLOOKUP(B22,[4]rptBudgetaryBudgetCrossOrganiza!$A$2:$K$333,8,FALSE),"0")</f>
        <v>7740.21</v>
      </c>
      <c r="AF22" s="171">
        <v>7740.21</v>
      </c>
      <c r="AG22" s="171">
        <f t="shared" si="5"/>
        <v>1329.79</v>
      </c>
      <c r="AI22" s="177">
        <v>9070</v>
      </c>
      <c r="AJ22" s="169">
        <f t="shared" si="6"/>
        <v>9070</v>
      </c>
      <c r="AK22" s="169">
        <f t="shared" si="7"/>
        <v>9070</v>
      </c>
      <c r="AL22" s="169">
        <f>IFERROR(VLOOKUP(B22,[2]rptBudgetaryBudgetCrossOrganiza!$A$2709:$N$2894,13,FALSE),"0")</f>
        <v>801.84</v>
      </c>
      <c r="AM22" s="169"/>
      <c r="AN22" s="169"/>
      <c r="AO22" s="169"/>
      <c r="AP22" s="200"/>
      <c r="AQ22" s="200">
        <f t="shared" si="1"/>
        <v>-9070</v>
      </c>
      <c r="AS22" s="141"/>
      <c r="AT22" s="141"/>
      <c r="AU22" s="141"/>
      <c r="AV22" s="141"/>
      <c r="AW22" s="141"/>
      <c r="AX22" s="141"/>
      <c r="AY22" s="141"/>
      <c r="AZ22" s="202">
        <f t="shared" si="2"/>
        <v>0</v>
      </c>
    </row>
    <row r="23" spans="1:52" x14ac:dyDescent="0.2">
      <c r="A23" s="187">
        <v>4</v>
      </c>
      <c r="B23" s="142" t="s">
        <v>167</v>
      </c>
      <c r="C23" s="197">
        <v>20</v>
      </c>
      <c r="D23" s="197">
        <v>20</v>
      </c>
      <c r="E23" s="197" t="s">
        <v>144</v>
      </c>
      <c r="F23" s="142" t="str">
        <f t="shared" si="8"/>
        <v>6000.01</v>
      </c>
      <c r="G23" s="142" t="s">
        <v>103</v>
      </c>
      <c r="H23" s="162">
        <v>1200</v>
      </c>
      <c r="I23" s="162">
        <v>1200</v>
      </c>
      <c r="J23" s="162"/>
      <c r="K23" s="162"/>
      <c r="L23" s="162"/>
      <c r="M23" s="162">
        <v>311.10000000000002</v>
      </c>
      <c r="N23" s="140">
        <v>311.10000000000002</v>
      </c>
      <c r="O23" s="140">
        <f t="shared" si="3"/>
        <v>-888.9</v>
      </c>
      <c r="Q23" s="173">
        <v>600</v>
      </c>
      <c r="R23" s="173">
        <v>600</v>
      </c>
      <c r="S23" s="173"/>
      <c r="T23" s="173"/>
      <c r="U23" s="173"/>
      <c r="V23" s="173">
        <v>0</v>
      </c>
      <c r="W23" s="141">
        <v>0</v>
      </c>
      <c r="X23" s="141">
        <f t="shared" si="4"/>
        <v>-600</v>
      </c>
      <c r="Z23" s="175">
        <f>IFERROR(VLOOKUP(B23,[4]rptBudgetaryBudgetCrossOrganiza!$A$2:$K$333,3,FALSE),"0")</f>
        <v>0</v>
      </c>
      <c r="AA23" s="175">
        <f>IFERROR(VLOOKUP(B23,[4]rptBudgetaryBudgetCrossOrganiza!$A$2:$K$333,5,FALSE),"0")</f>
        <v>0</v>
      </c>
      <c r="AB23" s="175"/>
      <c r="AC23" s="175"/>
      <c r="AD23" s="175"/>
      <c r="AE23" s="175">
        <f>IFERROR(VLOOKUP(B23,[4]rptBudgetaryBudgetCrossOrganiza!$A$2:$K$333,8,FALSE),"0")</f>
        <v>0</v>
      </c>
      <c r="AF23" s="171">
        <v>0</v>
      </c>
      <c r="AG23" s="171">
        <f t="shared" si="5"/>
        <v>0</v>
      </c>
      <c r="AI23" s="177">
        <v>0</v>
      </c>
      <c r="AJ23" s="169">
        <f t="shared" si="6"/>
        <v>0</v>
      </c>
      <c r="AK23" s="169">
        <f t="shared" si="7"/>
        <v>0</v>
      </c>
      <c r="AL23" s="169">
        <f>IFERROR(VLOOKUP(B23,[2]rptBudgetaryBudgetCrossOrganiza!$A$2709:$N$2894,13,FALSE),"0")</f>
        <v>0</v>
      </c>
      <c r="AM23" s="169"/>
      <c r="AN23" s="169"/>
      <c r="AO23" s="169"/>
      <c r="AP23" s="200"/>
      <c r="AQ23" s="200">
        <f t="shared" si="1"/>
        <v>0</v>
      </c>
      <c r="AS23" s="141"/>
      <c r="AT23" s="141"/>
      <c r="AU23" s="141"/>
      <c r="AV23" s="141"/>
      <c r="AW23" s="141"/>
      <c r="AX23" s="141"/>
      <c r="AY23" s="141"/>
      <c r="AZ23" s="202">
        <f t="shared" si="2"/>
        <v>0</v>
      </c>
    </row>
    <row r="24" spans="1:52" x14ac:dyDescent="0.2">
      <c r="A24" s="187">
        <v>4</v>
      </c>
      <c r="B24" s="142" t="s">
        <v>168</v>
      </c>
      <c r="C24" s="197">
        <v>20</v>
      </c>
      <c r="D24" s="197">
        <v>20</v>
      </c>
      <c r="E24" s="197" t="s">
        <v>144</v>
      </c>
      <c r="F24" s="142" t="str">
        <f t="shared" si="8"/>
        <v>6100.02</v>
      </c>
      <c r="G24" s="142" t="s">
        <v>136</v>
      </c>
      <c r="H24" s="162">
        <v>300</v>
      </c>
      <c r="I24" s="162">
        <v>300</v>
      </c>
      <c r="J24" s="162"/>
      <c r="K24" s="162"/>
      <c r="L24" s="162"/>
      <c r="M24" s="162">
        <v>298.01</v>
      </c>
      <c r="N24" s="140">
        <v>298.01</v>
      </c>
      <c r="O24" s="140">
        <f t="shared" si="3"/>
        <v>-1.9900000000000091</v>
      </c>
      <c r="Q24" s="173">
        <v>375</v>
      </c>
      <c r="R24" s="173">
        <v>375</v>
      </c>
      <c r="S24" s="173"/>
      <c r="T24" s="173"/>
      <c r="U24" s="173"/>
      <c r="V24" s="173">
        <v>242.79</v>
      </c>
      <c r="W24" s="141">
        <v>242.79</v>
      </c>
      <c r="X24" s="141">
        <f t="shared" si="4"/>
        <v>-132.21</v>
      </c>
      <c r="Z24" s="175">
        <f>IFERROR(VLOOKUP(B24,[4]rptBudgetaryBudgetCrossOrganiza!$A$2:$K$333,3,FALSE),"0")</f>
        <v>300</v>
      </c>
      <c r="AA24" s="175">
        <f>IFERROR(VLOOKUP(B24,[4]rptBudgetaryBudgetCrossOrganiza!$A$2:$K$333,5,FALSE),"0")</f>
        <v>300</v>
      </c>
      <c r="AB24" s="175"/>
      <c r="AC24" s="175"/>
      <c r="AD24" s="175"/>
      <c r="AE24" s="175">
        <f>IFERROR(VLOOKUP(B24,[4]rptBudgetaryBudgetCrossOrganiza!$A$2:$K$333,8,FALSE),"0")</f>
        <v>240.56</v>
      </c>
      <c r="AF24" s="171">
        <v>240.56</v>
      </c>
      <c r="AG24" s="171">
        <f t="shared" si="5"/>
        <v>59.44</v>
      </c>
      <c r="AI24" s="177">
        <v>300</v>
      </c>
      <c r="AJ24" s="169">
        <f t="shared" si="6"/>
        <v>300</v>
      </c>
      <c r="AK24" s="169">
        <f t="shared" si="7"/>
        <v>300</v>
      </c>
      <c r="AL24" s="169">
        <f>IFERROR(VLOOKUP(B24,[2]rptBudgetaryBudgetCrossOrganiza!$A$2709:$N$2894,13,FALSE),"0")</f>
        <v>46.69</v>
      </c>
      <c r="AM24" s="169"/>
      <c r="AN24" s="169"/>
      <c r="AO24" s="169"/>
      <c r="AP24" s="200"/>
      <c r="AQ24" s="200">
        <f t="shared" si="1"/>
        <v>-300</v>
      </c>
      <c r="AS24" s="141"/>
      <c r="AT24" s="141"/>
      <c r="AU24" s="141"/>
      <c r="AV24" s="141"/>
      <c r="AW24" s="141"/>
      <c r="AX24" s="141"/>
      <c r="AY24" s="141"/>
      <c r="AZ24" s="202">
        <f t="shared" si="2"/>
        <v>0</v>
      </c>
    </row>
    <row r="25" spans="1:52" x14ac:dyDescent="0.2">
      <c r="A25" s="187">
        <v>4</v>
      </c>
      <c r="B25" s="142" t="s">
        <v>169</v>
      </c>
      <c r="C25" s="197">
        <v>20</v>
      </c>
      <c r="D25" s="197">
        <v>20</v>
      </c>
      <c r="E25" s="197" t="s">
        <v>144</v>
      </c>
      <c r="F25" s="142" t="str">
        <f t="shared" si="8"/>
        <v>6200.01</v>
      </c>
      <c r="G25" s="142" t="s">
        <v>137</v>
      </c>
      <c r="H25" s="162">
        <v>2500</v>
      </c>
      <c r="I25" s="162">
        <v>2500</v>
      </c>
      <c r="J25" s="162"/>
      <c r="K25" s="162"/>
      <c r="L25" s="162"/>
      <c r="M25" s="162">
        <v>2025.77</v>
      </c>
      <c r="N25" s="140">
        <v>2025.77</v>
      </c>
      <c r="O25" s="140">
        <f t="shared" si="3"/>
        <v>-474.23</v>
      </c>
      <c r="Q25" s="173">
        <v>2800</v>
      </c>
      <c r="R25" s="173">
        <v>2800</v>
      </c>
      <c r="S25" s="173"/>
      <c r="T25" s="173"/>
      <c r="U25" s="173"/>
      <c r="V25" s="173">
        <v>2313.4</v>
      </c>
      <c r="W25" s="141">
        <v>2313.4</v>
      </c>
      <c r="X25" s="141">
        <f t="shared" si="4"/>
        <v>-486.59999999999991</v>
      </c>
      <c r="Z25" s="175">
        <f>IFERROR(VLOOKUP(B25,[4]rptBudgetaryBudgetCrossOrganiza!$A$2:$K$333,3,FALSE),"0")</f>
        <v>3000</v>
      </c>
      <c r="AA25" s="175">
        <f>IFERROR(VLOOKUP(B25,[4]rptBudgetaryBudgetCrossOrganiza!$A$2:$K$333,5,FALSE),"0")</f>
        <v>3000</v>
      </c>
      <c r="AB25" s="175"/>
      <c r="AC25" s="175"/>
      <c r="AD25" s="175"/>
      <c r="AE25" s="175">
        <f>IFERROR(VLOOKUP(B25,[4]rptBudgetaryBudgetCrossOrganiza!$A$2:$K$333,8,FALSE),"0")</f>
        <v>2735.11</v>
      </c>
      <c r="AF25" s="171">
        <v>2735.11</v>
      </c>
      <c r="AG25" s="171">
        <f t="shared" si="5"/>
        <v>264.88999999999987</v>
      </c>
      <c r="AI25" s="177">
        <v>3000</v>
      </c>
      <c r="AJ25" s="169">
        <f t="shared" si="6"/>
        <v>3000</v>
      </c>
      <c r="AK25" s="169">
        <f t="shared" si="7"/>
        <v>3000</v>
      </c>
      <c r="AL25" s="169">
        <f>IFERROR(VLOOKUP(B25,[2]rptBudgetaryBudgetCrossOrganiza!$A$2709:$N$2894,13,FALSE),"0")</f>
        <v>506.12</v>
      </c>
      <c r="AM25" s="169"/>
      <c r="AN25" s="169"/>
      <c r="AO25" s="169"/>
      <c r="AP25" s="200"/>
      <c r="AQ25" s="200">
        <f t="shared" si="1"/>
        <v>-3000</v>
      </c>
      <c r="AS25" s="141"/>
      <c r="AT25" s="141"/>
      <c r="AU25" s="141"/>
      <c r="AV25" s="141"/>
      <c r="AW25" s="141"/>
      <c r="AX25" s="141"/>
      <c r="AY25" s="141"/>
      <c r="AZ25" s="202">
        <f t="shared" si="2"/>
        <v>0</v>
      </c>
    </row>
    <row r="26" spans="1:52" x14ac:dyDescent="0.2">
      <c r="A26" s="187">
        <v>4</v>
      </c>
      <c r="B26" s="142" t="s">
        <v>170</v>
      </c>
      <c r="C26" s="197">
        <v>20</v>
      </c>
      <c r="D26" s="197">
        <v>20</v>
      </c>
      <c r="E26" s="197" t="s">
        <v>144</v>
      </c>
      <c r="F26" s="142" t="str">
        <f t="shared" si="8"/>
        <v>6200.02</v>
      </c>
      <c r="G26" s="142" t="s">
        <v>104</v>
      </c>
      <c r="H26" s="162">
        <v>4600</v>
      </c>
      <c r="I26" s="162">
        <v>4600</v>
      </c>
      <c r="J26" s="162"/>
      <c r="K26" s="162"/>
      <c r="L26" s="162"/>
      <c r="M26" s="162">
        <v>4728.7</v>
      </c>
      <c r="N26" s="140">
        <v>4728.7</v>
      </c>
      <c r="O26" s="140">
        <f t="shared" si="3"/>
        <v>128.69999999999982</v>
      </c>
      <c r="Q26" s="173">
        <v>4000</v>
      </c>
      <c r="R26" s="173">
        <v>4000</v>
      </c>
      <c r="S26" s="173"/>
      <c r="T26" s="173"/>
      <c r="U26" s="173"/>
      <c r="V26" s="173">
        <v>1357.53</v>
      </c>
      <c r="W26" s="141">
        <v>1357.53</v>
      </c>
      <c r="X26" s="141">
        <f t="shared" si="4"/>
        <v>-2642.4700000000003</v>
      </c>
      <c r="Z26" s="175">
        <f>IFERROR(VLOOKUP(B26,[4]rptBudgetaryBudgetCrossOrganiza!$A$2:$K$333,3,FALSE),"0")</f>
        <v>3000</v>
      </c>
      <c r="AA26" s="175">
        <f>IFERROR(VLOOKUP(B26,[4]rptBudgetaryBudgetCrossOrganiza!$A$2:$K$333,5,FALSE),"0")</f>
        <v>3000</v>
      </c>
      <c r="AB26" s="175"/>
      <c r="AC26" s="175"/>
      <c r="AD26" s="175"/>
      <c r="AE26" s="175">
        <f>IFERROR(VLOOKUP(B26,[4]rptBudgetaryBudgetCrossOrganiza!$A$2:$K$333,8,FALSE),"0")</f>
        <v>1263.26</v>
      </c>
      <c r="AF26" s="171">
        <v>1263.26</v>
      </c>
      <c r="AG26" s="171">
        <f t="shared" si="5"/>
        <v>1736.74</v>
      </c>
      <c r="AI26" s="177">
        <v>3000</v>
      </c>
      <c r="AJ26" s="169">
        <f t="shared" si="6"/>
        <v>3000</v>
      </c>
      <c r="AK26" s="169">
        <f t="shared" si="7"/>
        <v>3000</v>
      </c>
      <c r="AL26" s="169">
        <f>IFERROR(VLOOKUP(B26,[2]rptBudgetaryBudgetCrossOrganiza!$A$2709:$N$2894,13,FALSE),"0")</f>
        <v>139.80000000000001</v>
      </c>
      <c r="AM26" s="169"/>
      <c r="AN26" s="169"/>
      <c r="AO26" s="169"/>
      <c r="AP26" s="200"/>
      <c r="AQ26" s="200">
        <f t="shared" si="1"/>
        <v>-3000</v>
      </c>
      <c r="AS26" s="141"/>
      <c r="AT26" s="141"/>
      <c r="AU26" s="141"/>
      <c r="AV26" s="141"/>
      <c r="AW26" s="141"/>
      <c r="AX26" s="141"/>
      <c r="AY26" s="141"/>
      <c r="AZ26" s="202">
        <f t="shared" si="2"/>
        <v>0</v>
      </c>
    </row>
    <row r="27" spans="1:52" x14ac:dyDescent="0.2">
      <c r="A27" s="187">
        <v>4</v>
      </c>
      <c r="B27" s="142" t="s">
        <v>171</v>
      </c>
      <c r="C27" s="197">
        <v>20</v>
      </c>
      <c r="D27" s="197">
        <v>20</v>
      </c>
      <c r="E27" s="197" t="s">
        <v>144</v>
      </c>
      <c r="F27" s="142" t="str">
        <f t="shared" si="8"/>
        <v>6200.03</v>
      </c>
      <c r="G27" s="142" t="s">
        <v>105</v>
      </c>
      <c r="H27" s="162">
        <v>4800</v>
      </c>
      <c r="I27" s="162">
        <v>4800</v>
      </c>
      <c r="J27" s="162"/>
      <c r="K27" s="162"/>
      <c r="L27" s="162"/>
      <c r="M27" s="162">
        <v>3107.67</v>
      </c>
      <c r="N27" s="140">
        <v>3107.67</v>
      </c>
      <c r="O27" s="140">
        <f t="shared" si="3"/>
        <v>-1692.33</v>
      </c>
      <c r="Q27" s="173">
        <v>3000</v>
      </c>
      <c r="R27" s="173">
        <v>3000</v>
      </c>
      <c r="S27" s="173"/>
      <c r="T27" s="173"/>
      <c r="U27" s="173"/>
      <c r="V27" s="173">
        <v>3316.32</v>
      </c>
      <c r="W27" s="141">
        <v>3316.32</v>
      </c>
      <c r="X27" s="141">
        <f t="shared" si="4"/>
        <v>316.32000000000016</v>
      </c>
      <c r="Z27" s="175">
        <f>IFERROR(VLOOKUP(B27,[4]rptBudgetaryBudgetCrossOrganiza!$A$2:$K$333,3,FALSE),"0")</f>
        <v>4000</v>
      </c>
      <c r="AA27" s="175">
        <f>IFERROR(VLOOKUP(B27,[4]rptBudgetaryBudgetCrossOrganiza!$A$2:$K$333,5,FALSE),"0")</f>
        <v>4000</v>
      </c>
      <c r="AB27" s="175"/>
      <c r="AC27" s="175"/>
      <c r="AD27" s="175"/>
      <c r="AE27" s="175">
        <f>IFERROR(VLOOKUP(B27,[4]rptBudgetaryBudgetCrossOrganiza!$A$2:$K$333,8,FALSE),"0")</f>
        <v>3963.3</v>
      </c>
      <c r="AF27" s="171">
        <v>3963.3</v>
      </c>
      <c r="AG27" s="171">
        <f t="shared" si="5"/>
        <v>36.699999999999818</v>
      </c>
      <c r="AI27" s="177">
        <v>4000</v>
      </c>
      <c r="AJ27" s="169">
        <f t="shared" si="6"/>
        <v>4000</v>
      </c>
      <c r="AK27" s="169">
        <f t="shared" si="7"/>
        <v>4000</v>
      </c>
      <c r="AL27" s="169">
        <f>IFERROR(VLOOKUP(B27,[2]rptBudgetaryBudgetCrossOrganiza!$A$2709:$N$2894,13,FALSE),"0")</f>
        <v>463.52</v>
      </c>
      <c r="AM27" s="169"/>
      <c r="AN27" s="169"/>
      <c r="AO27" s="169"/>
      <c r="AP27" s="200"/>
      <c r="AQ27" s="200">
        <f t="shared" si="1"/>
        <v>-4000</v>
      </c>
      <c r="AS27" s="141"/>
      <c r="AT27" s="141"/>
      <c r="AU27" s="141"/>
      <c r="AV27" s="141"/>
      <c r="AW27" s="141"/>
      <c r="AX27" s="141"/>
      <c r="AY27" s="141"/>
      <c r="AZ27" s="202">
        <f t="shared" si="2"/>
        <v>0</v>
      </c>
    </row>
    <row r="28" spans="1:52" x14ac:dyDescent="0.2">
      <c r="A28" s="187">
        <v>4</v>
      </c>
      <c r="B28" s="142" t="s">
        <v>172</v>
      </c>
      <c r="C28" s="197">
        <v>20</v>
      </c>
      <c r="D28" s="197">
        <v>20</v>
      </c>
      <c r="E28" s="197" t="s">
        <v>144</v>
      </c>
      <c r="F28" s="142" t="str">
        <f t="shared" si="8"/>
        <v>6300.01</v>
      </c>
      <c r="G28" s="142" t="s">
        <v>138</v>
      </c>
      <c r="H28" s="162">
        <v>1400</v>
      </c>
      <c r="I28" s="162">
        <v>1400</v>
      </c>
      <c r="J28" s="162"/>
      <c r="K28" s="162"/>
      <c r="L28" s="162"/>
      <c r="M28" s="162">
        <v>1367</v>
      </c>
      <c r="N28" s="140">
        <v>1367</v>
      </c>
      <c r="O28" s="140">
        <f t="shared" si="3"/>
        <v>-33</v>
      </c>
      <c r="Q28" s="173">
        <v>1380</v>
      </c>
      <c r="R28" s="173">
        <v>1380</v>
      </c>
      <c r="S28" s="173"/>
      <c r="T28" s="173"/>
      <c r="U28" s="173"/>
      <c r="V28" s="173">
        <v>983</v>
      </c>
      <c r="W28" s="141">
        <v>983</v>
      </c>
      <c r="X28" s="141">
        <f t="shared" si="4"/>
        <v>-397</v>
      </c>
      <c r="Z28" s="175">
        <f>IFERROR(VLOOKUP(B28,[4]rptBudgetaryBudgetCrossOrganiza!$A$2:$K$333,3,FALSE),"0")</f>
        <v>1400</v>
      </c>
      <c r="AA28" s="175">
        <f>IFERROR(VLOOKUP(B28,[4]rptBudgetaryBudgetCrossOrganiza!$A$2:$K$333,5,FALSE),"0")</f>
        <v>1400</v>
      </c>
      <c r="AB28" s="175"/>
      <c r="AC28" s="175"/>
      <c r="AD28" s="175"/>
      <c r="AE28" s="175">
        <f>IFERROR(VLOOKUP(B28,[4]rptBudgetaryBudgetCrossOrganiza!$A$2:$K$333,8,FALSE),"0")</f>
        <v>1326.5</v>
      </c>
      <c r="AF28" s="171">
        <v>1326.5</v>
      </c>
      <c r="AG28" s="171">
        <f t="shared" si="5"/>
        <v>73.5</v>
      </c>
      <c r="AI28" s="177">
        <v>1400</v>
      </c>
      <c r="AJ28" s="169">
        <f t="shared" si="6"/>
        <v>1400</v>
      </c>
      <c r="AK28" s="169">
        <f t="shared" si="7"/>
        <v>1400</v>
      </c>
      <c r="AL28" s="169">
        <f>IFERROR(VLOOKUP(B28,[2]rptBudgetaryBudgetCrossOrganiza!$A$2709:$N$2894,13,FALSE),"0")</f>
        <v>180</v>
      </c>
      <c r="AM28" s="169"/>
      <c r="AN28" s="169"/>
      <c r="AO28" s="169"/>
      <c r="AP28" s="200"/>
      <c r="AQ28" s="200">
        <f t="shared" si="1"/>
        <v>-1400</v>
      </c>
      <c r="AS28" s="141"/>
      <c r="AT28" s="141"/>
      <c r="AU28" s="141"/>
      <c r="AV28" s="141"/>
      <c r="AW28" s="141"/>
      <c r="AX28" s="141"/>
      <c r="AY28" s="141"/>
      <c r="AZ28" s="202">
        <f t="shared" si="2"/>
        <v>0</v>
      </c>
    </row>
    <row r="29" spans="1:52" x14ac:dyDescent="0.2">
      <c r="A29" s="187">
        <v>4</v>
      </c>
      <c r="B29" s="142" t="s">
        <v>173</v>
      </c>
      <c r="C29" s="197">
        <v>20</v>
      </c>
      <c r="D29" s="197">
        <v>20</v>
      </c>
      <c r="E29" s="197" t="s">
        <v>144</v>
      </c>
      <c r="F29" s="142" t="str">
        <f t="shared" si="8"/>
        <v>6300.02</v>
      </c>
      <c r="G29" s="142" t="s">
        <v>235</v>
      </c>
      <c r="H29" s="162">
        <v>110</v>
      </c>
      <c r="I29" s="162">
        <v>110</v>
      </c>
      <c r="J29" s="162"/>
      <c r="K29" s="162"/>
      <c r="L29" s="162"/>
      <c r="M29" s="162">
        <v>144</v>
      </c>
      <c r="N29" s="140">
        <v>144</v>
      </c>
      <c r="O29" s="140">
        <f t="shared" si="3"/>
        <v>34</v>
      </c>
      <c r="Q29" s="173">
        <v>150</v>
      </c>
      <c r="R29" s="173">
        <v>150</v>
      </c>
      <c r="S29" s="173"/>
      <c r="T29" s="173"/>
      <c r="U29" s="173"/>
      <c r="V29" s="173">
        <v>180</v>
      </c>
      <c r="W29" s="141">
        <v>180</v>
      </c>
      <c r="X29" s="141">
        <f t="shared" si="4"/>
        <v>30</v>
      </c>
      <c r="Z29" s="175">
        <f>IFERROR(VLOOKUP(B29,[4]rptBudgetaryBudgetCrossOrganiza!$A$2:$K$333,3,FALSE),"0")</f>
        <v>225</v>
      </c>
      <c r="AA29" s="175">
        <f>IFERROR(VLOOKUP(B29,[4]rptBudgetaryBudgetCrossOrganiza!$A$2:$K$333,5,FALSE),"0")</f>
        <v>225</v>
      </c>
      <c r="AB29" s="175"/>
      <c r="AC29" s="175"/>
      <c r="AD29" s="175"/>
      <c r="AE29" s="175">
        <f>IFERROR(VLOOKUP(B29,[4]rptBudgetaryBudgetCrossOrganiza!$A$2:$K$333,8,FALSE),"0")</f>
        <v>180</v>
      </c>
      <c r="AF29" s="171">
        <v>180</v>
      </c>
      <c r="AG29" s="171">
        <f t="shared" si="5"/>
        <v>45</v>
      </c>
      <c r="AI29" s="177">
        <v>225</v>
      </c>
      <c r="AJ29" s="169">
        <f t="shared" si="6"/>
        <v>225</v>
      </c>
      <c r="AK29" s="169">
        <f t="shared" si="7"/>
        <v>225</v>
      </c>
      <c r="AL29" s="169">
        <f>IFERROR(VLOOKUP(B29,[2]rptBudgetaryBudgetCrossOrganiza!$A$2709:$N$2894,13,FALSE),"0")</f>
        <v>180</v>
      </c>
      <c r="AM29" s="169"/>
      <c r="AN29" s="169"/>
      <c r="AO29" s="169"/>
      <c r="AP29" s="200"/>
      <c r="AQ29" s="200">
        <f t="shared" si="1"/>
        <v>-225</v>
      </c>
      <c r="AS29" s="141"/>
      <c r="AT29" s="141"/>
      <c r="AU29" s="141"/>
      <c r="AV29" s="141"/>
      <c r="AW29" s="141"/>
      <c r="AX29" s="141"/>
      <c r="AY29" s="141"/>
      <c r="AZ29" s="202">
        <f t="shared" si="2"/>
        <v>0</v>
      </c>
    </row>
    <row r="30" spans="1:52" x14ac:dyDescent="0.2">
      <c r="A30" s="187">
        <v>4</v>
      </c>
      <c r="B30" s="142" t="s">
        <v>174</v>
      </c>
      <c r="C30" s="197">
        <v>20</v>
      </c>
      <c r="D30" s="197">
        <v>20</v>
      </c>
      <c r="E30" s="197" t="s">
        <v>144</v>
      </c>
      <c r="F30" s="142" t="str">
        <f t="shared" si="8"/>
        <v>6400.02</v>
      </c>
      <c r="G30" s="142" t="s">
        <v>106</v>
      </c>
      <c r="H30" s="162">
        <v>500</v>
      </c>
      <c r="I30" s="162">
        <v>500</v>
      </c>
      <c r="J30" s="162"/>
      <c r="K30" s="162"/>
      <c r="L30" s="162"/>
      <c r="M30" s="162">
        <v>500</v>
      </c>
      <c r="N30" s="140">
        <v>500</v>
      </c>
      <c r="O30" s="140">
        <f t="shared" si="3"/>
        <v>0</v>
      </c>
      <c r="Q30" s="173">
        <v>500</v>
      </c>
      <c r="R30" s="173">
        <v>500</v>
      </c>
      <c r="S30" s="173"/>
      <c r="T30" s="173"/>
      <c r="U30" s="173"/>
      <c r="V30" s="173">
        <v>0</v>
      </c>
      <c r="W30" s="141">
        <v>0</v>
      </c>
      <c r="X30" s="141">
        <f t="shared" si="4"/>
        <v>-500</v>
      </c>
      <c r="Z30" s="175">
        <f>IFERROR(VLOOKUP(B30,[4]rptBudgetaryBudgetCrossOrganiza!$A$2:$K$333,3,FALSE),"0")</f>
        <v>750</v>
      </c>
      <c r="AA30" s="175">
        <f>IFERROR(VLOOKUP(B30,[4]rptBudgetaryBudgetCrossOrganiza!$A$2:$K$333,5,FALSE),"0")</f>
        <v>750</v>
      </c>
      <c r="AB30" s="175"/>
      <c r="AC30" s="175"/>
      <c r="AD30" s="175"/>
      <c r="AE30" s="175">
        <f>IFERROR(VLOOKUP(B30,[4]rptBudgetaryBudgetCrossOrganiza!$A$2:$K$333,8,FALSE),"0")</f>
        <v>619</v>
      </c>
      <c r="AF30" s="171">
        <v>619</v>
      </c>
      <c r="AG30" s="171">
        <f t="shared" si="5"/>
        <v>131</v>
      </c>
      <c r="AI30" s="177">
        <v>750</v>
      </c>
      <c r="AJ30" s="169">
        <f t="shared" si="6"/>
        <v>750</v>
      </c>
      <c r="AK30" s="169">
        <f t="shared" si="7"/>
        <v>750</v>
      </c>
      <c r="AL30" s="169">
        <f>IFERROR(VLOOKUP(B30,[2]rptBudgetaryBudgetCrossOrganiza!$A$2709:$N$2894,13,FALSE),"0")</f>
        <v>680</v>
      </c>
      <c r="AM30" s="169"/>
      <c r="AN30" s="169"/>
      <c r="AO30" s="169"/>
      <c r="AP30" s="200"/>
      <c r="AQ30" s="200">
        <f t="shared" si="1"/>
        <v>-750</v>
      </c>
      <c r="AS30" s="141"/>
      <c r="AT30" s="141"/>
      <c r="AU30" s="141"/>
      <c r="AV30" s="141"/>
      <c r="AW30" s="141"/>
      <c r="AX30" s="141"/>
      <c r="AY30" s="141"/>
      <c r="AZ30" s="202">
        <f t="shared" si="2"/>
        <v>0</v>
      </c>
    </row>
    <row r="31" spans="1:52" x14ac:dyDescent="0.2">
      <c r="A31" s="187">
        <v>4</v>
      </c>
      <c r="B31" s="142" t="s">
        <v>175</v>
      </c>
      <c r="C31" s="197">
        <v>20</v>
      </c>
      <c r="D31" s="197">
        <v>20</v>
      </c>
      <c r="E31" s="197" t="s">
        <v>144</v>
      </c>
      <c r="F31" s="142" t="str">
        <f t="shared" si="8"/>
        <v>6500.04</v>
      </c>
      <c r="G31" s="142" t="s">
        <v>107</v>
      </c>
      <c r="H31" s="162">
        <v>19740</v>
      </c>
      <c r="I31" s="162">
        <v>19740</v>
      </c>
      <c r="J31" s="162"/>
      <c r="K31" s="162"/>
      <c r="L31" s="162"/>
      <c r="M31" s="162">
        <v>19740</v>
      </c>
      <c r="N31" s="140">
        <v>19740</v>
      </c>
      <c r="O31" s="140">
        <f t="shared" si="3"/>
        <v>0</v>
      </c>
      <c r="Q31" s="173">
        <v>30190</v>
      </c>
      <c r="R31" s="173">
        <v>30190</v>
      </c>
      <c r="S31" s="173"/>
      <c r="T31" s="173"/>
      <c r="U31" s="173"/>
      <c r="V31" s="173">
        <v>30190</v>
      </c>
      <c r="W31" s="141">
        <v>30190</v>
      </c>
      <c r="X31" s="141">
        <f t="shared" si="4"/>
        <v>0</v>
      </c>
      <c r="Z31" s="175">
        <f>IFERROR(VLOOKUP(B31,[4]rptBudgetaryBudgetCrossOrganiza!$A$2:$K$333,3,FALSE),"0")</f>
        <v>35590</v>
      </c>
      <c r="AA31" s="175">
        <f>IFERROR(VLOOKUP(B31,[4]rptBudgetaryBudgetCrossOrganiza!$A$2:$K$333,5,FALSE),"0")</f>
        <v>35590</v>
      </c>
      <c r="AB31" s="175"/>
      <c r="AC31" s="175"/>
      <c r="AD31" s="175"/>
      <c r="AE31" s="175">
        <f>IFERROR(VLOOKUP(B31,[4]rptBudgetaryBudgetCrossOrganiza!$A$2:$K$333,8,FALSE),"0")</f>
        <v>35589.96</v>
      </c>
      <c r="AF31" s="171">
        <v>14829.15</v>
      </c>
      <c r="AG31" s="171">
        <f t="shared" si="5"/>
        <v>20760.849999999999</v>
      </c>
      <c r="AI31" s="177">
        <v>35590</v>
      </c>
      <c r="AJ31" s="169">
        <f t="shared" si="6"/>
        <v>35590</v>
      </c>
      <c r="AK31" s="169">
        <f t="shared" si="7"/>
        <v>35590</v>
      </c>
      <c r="AL31" s="169">
        <f>IFERROR(VLOOKUP(B31,[2]rptBudgetaryBudgetCrossOrganiza!$A$2709:$N$2894,13,FALSE),"0")</f>
        <v>0</v>
      </c>
      <c r="AM31" s="169"/>
      <c r="AN31" s="169"/>
      <c r="AO31" s="169"/>
      <c r="AP31" s="200"/>
      <c r="AQ31" s="200">
        <f t="shared" si="1"/>
        <v>-35590</v>
      </c>
      <c r="AS31" s="141"/>
      <c r="AT31" s="141"/>
      <c r="AU31" s="141"/>
      <c r="AV31" s="141"/>
      <c r="AW31" s="141"/>
      <c r="AX31" s="141"/>
      <c r="AY31" s="141"/>
      <c r="AZ31" s="202">
        <f t="shared" si="2"/>
        <v>0</v>
      </c>
    </row>
    <row r="32" spans="1:52" x14ac:dyDescent="0.2">
      <c r="A32" s="187">
        <v>4</v>
      </c>
      <c r="B32" s="142" t="s">
        <v>176</v>
      </c>
      <c r="C32" s="197">
        <v>20</v>
      </c>
      <c r="D32" s="197">
        <v>20</v>
      </c>
      <c r="E32" s="197" t="s">
        <v>144</v>
      </c>
      <c r="F32" s="142" t="str">
        <f t="shared" si="8"/>
        <v>6600.01</v>
      </c>
      <c r="G32" s="142" t="s">
        <v>140</v>
      </c>
      <c r="H32" s="162">
        <v>600</v>
      </c>
      <c r="I32" s="162">
        <v>600</v>
      </c>
      <c r="J32" s="162"/>
      <c r="K32" s="162"/>
      <c r="L32" s="162"/>
      <c r="M32" s="162">
        <v>625.51</v>
      </c>
      <c r="N32" s="140">
        <v>625.51</v>
      </c>
      <c r="O32" s="140">
        <f t="shared" si="3"/>
        <v>25.509999999999991</v>
      </c>
      <c r="Q32" s="173">
        <v>600</v>
      </c>
      <c r="R32" s="173">
        <v>600</v>
      </c>
      <c r="S32" s="173"/>
      <c r="T32" s="173"/>
      <c r="U32" s="173"/>
      <c r="V32" s="173">
        <v>756.04</v>
      </c>
      <c r="W32" s="141">
        <v>756.04</v>
      </c>
      <c r="X32" s="141">
        <f t="shared" si="4"/>
        <v>156.03999999999996</v>
      </c>
      <c r="Z32" s="175">
        <f>IFERROR(VLOOKUP(B32,[4]rptBudgetaryBudgetCrossOrganiza!$A$2:$K$333,3,FALSE),"0")</f>
        <v>700</v>
      </c>
      <c r="AA32" s="175">
        <f>IFERROR(VLOOKUP(B32,[4]rptBudgetaryBudgetCrossOrganiza!$A$2:$K$333,5,FALSE),"0")</f>
        <v>700</v>
      </c>
      <c r="AB32" s="175"/>
      <c r="AC32" s="175"/>
      <c r="AD32" s="175"/>
      <c r="AE32" s="175">
        <f>IFERROR(VLOOKUP(B32,[4]rptBudgetaryBudgetCrossOrganiza!$A$2:$K$333,8,FALSE),"0")</f>
        <v>223.65</v>
      </c>
      <c r="AF32" s="171">
        <v>223.65</v>
      </c>
      <c r="AG32" s="171">
        <f t="shared" si="5"/>
        <v>476.35</v>
      </c>
      <c r="AI32" s="177">
        <v>700</v>
      </c>
      <c r="AJ32" s="169">
        <f t="shared" si="6"/>
        <v>700</v>
      </c>
      <c r="AK32" s="169">
        <f t="shared" si="7"/>
        <v>700</v>
      </c>
      <c r="AL32" s="169">
        <f>IFERROR(VLOOKUP(B32,[2]rptBudgetaryBudgetCrossOrganiza!$A$2709:$N$2894,13,FALSE),"0")</f>
        <v>0</v>
      </c>
      <c r="AM32" s="169"/>
      <c r="AN32" s="169"/>
      <c r="AO32" s="169"/>
      <c r="AP32" s="200"/>
      <c r="AQ32" s="200">
        <f t="shared" si="1"/>
        <v>-700</v>
      </c>
      <c r="AS32" s="141"/>
      <c r="AT32" s="141"/>
      <c r="AU32" s="141"/>
      <c r="AV32" s="141"/>
      <c r="AW32" s="141"/>
      <c r="AX32" s="141"/>
      <c r="AY32" s="141"/>
      <c r="AZ32" s="202">
        <f t="shared" si="2"/>
        <v>0</v>
      </c>
    </row>
    <row r="33" spans="1:52" x14ac:dyDescent="0.2">
      <c r="A33" s="187">
        <v>4</v>
      </c>
      <c r="B33" s="142" t="s">
        <v>177</v>
      </c>
      <c r="C33" s="197">
        <v>20</v>
      </c>
      <c r="D33" s="197">
        <v>20</v>
      </c>
      <c r="E33" s="197" t="s">
        <v>144</v>
      </c>
      <c r="F33" s="142" t="str">
        <f t="shared" si="8"/>
        <v>6600.03</v>
      </c>
      <c r="G33" s="142" t="s">
        <v>141</v>
      </c>
      <c r="H33" s="162">
        <v>150</v>
      </c>
      <c r="I33" s="162">
        <v>150</v>
      </c>
      <c r="J33" s="162"/>
      <c r="K33" s="162"/>
      <c r="L33" s="162"/>
      <c r="M33" s="162">
        <v>101.44</v>
      </c>
      <c r="N33" s="140">
        <v>101.44</v>
      </c>
      <c r="O33" s="140">
        <f t="shared" si="3"/>
        <v>-48.56</v>
      </c>
      <c r="Q33" s="173">
        <v>150</v>
      </c>
      <c r="R33" s="173">
        <v>150</v>
      </c>
      <c r="S33" s="173"/>
      <c r="T33" s="173"/>
      <c r="U33" s="173"/>
      <c r="V33" s="173">
        <v>160.79</v>
      </c>
      <c r="W33" s="141">
        <v>160.79</v>
      </c>
      <c r="X33" s="141">
        <f t="shared" si="4"/>
        <v>10.789999999999992</v>
      </c>
      <c r="Z33" s="175">
        <f>IFERROR(VLOOKUP(B33,[4]rptBudgetaryBudgetCrossOrganiza!$A$2:$K$333,3,FALSE),"0")</f>
        <v>150</v>
      </c>
      <c r="AA33" s="175">
        <f>IFERROR(VLOOKUP(B33,[4]rptBudgetaryBudgetCrossOrganiza!$A$2:$K$333,5,FALSE),"0")</f>
        <v>150</v>
      </c>
      <c r="AB33" s="175"/>
      <c r="AC33" s="175"/>
      <c r="AD33" s="175"/>
      <c r="AE33" s="175">
        <f>IFERROR(VLOOKUP(B33,[4]rptBudgetaryBudgetCrossOrganiza!$A$2:$K$333,8,FALSE),"0")</f>
        <v>0</v>
      </c>
      <c r="AF33" s="171">
        <v>0</v>
      </c>
      <c r="AG33" s="171">
        <f t="shared" si="5"/>
        <v>150</v>
      </c>
      <c r="AI33" s="177">
        <v>150</v>
      </c>
      <c r="AJ33" s="169">
        <f t="shared" si="6"/>
        <v>150</v>
      </c>
      <c r="AK33" s="169">
        <f t="shared" si="7"/>
        <v>150</v>
      </c>
      <c r="AL33" s="169">
        <f>IFERROR(VLOOKUP(B33,[2]rptBudgetaryBudgetCrossOrganiza!$A$2709:$N$2894,13,FALSE),"0")</f>
        <v>0</v>
      </c>
      <c r="AM33" s="169"/>
      <c r="AN33" s="169"/>
      <c r="AO33" s="169"/>
      <c r="AP33" s="200"/>
      <c r="AQ33" s="200">
        <f t="shared" si="1"/>
        <v>-150</v>
      </c>
      <c r="AS33" s="141"/>
      <c r="AT33" s="141"/>
      <c r="AU33" s="141"/>
      <c r="AV33" s="141"/>
      <c r="AW33" s="141"/>
      <c r="AX33" s="141"/>
      <c r="AY33" s="141"/>
      <c r="AZ33" s="202">
        <f t="shared" si="2"/>
        <v>0</v>
      </c>
    </row>
    <row r="34" spans="1:52" x14ac:dyDescent="0.2">
      <c r="A34" s="187">
        <v>4</v>
      </c>
      <c r="B34" s="142" t="s">
        <v>178</v>
      </c>
      <c r="C34" s="197">
        <v>20</v>
      </c>
      <c r="D34" s="197">
        <v>20</v>
      </c>
      <c r="E34" s="197" t="s">
        <v>144</v>
      </c>
      <c r="F34" s="142" t="str">
        <f t="shared" si="8"/>
        <v>6600.04</v>
      </c>
      <c r="G34" s="142" t="s">
        <v>108</v>
      </c>
      <c r="H34" s="162">
        <v>8000</v>
      </c>
      <c r="I34" s="162">
        <v>9500</v>
      </c>
      <c r="J34" s="162"/>
      <c r="K34" s="162"/>
      <c r="L34" s="162"/>
      <c r="M34" s="162">
        <v>6340.56</v>
      </c>
      <c r="N34" s="140">
        <v>6340.56</v>
      </c>
      <c r="O34" s="140">
        <f t="shared" si="3"/>
        <v>-3159.4399999999996</v>
      </c>
      <c r="Q34" s="173">
        <v>8000</v>
      </c>
      <c r="R34" s="173">
        <v>8000</v>
      </c>
      <c r="S34" s="173"/>
      <c r="T34" s="173"/>
      <c r="U34" s="173"/>
      <c r="V34" s="173">
        <v>8082.24</v>
      </c>
      <c r="W34" s="141">
        <v>8082.24</v>
      </c>
      <c r="X34" s="141">
        <f t="shared" si="4"/>
        <v>82.239999999999782</v>
      </c>
      <c r="Z34" s="175">
        <f>IFERROR(VLOOKUP(B34,[4]rptBudgetaryBudgetCrossOrganiza!$A$2:$K$333,3,FALSE),"0")</f>
        <v>8000</v>
      </c>
      <c r="AA34" s="175">
        <f>IFERROR(VLOOKUP(B34,[4]rptBudgetaryBudgetCrossOrganiza!$A$2:$K$333,5,FALSE),"0")</f>
        <v>8000</v>
      </c>
      <c r="AB34" s="175"/>
      <c r="AC34" s="175"/>
      <c r="AD34" s="175"/>
      <c r="AE34" s="175">
        <f>IFERROR(VLOOKUP(B34,[4]rptBudgetaryBudgetCrossOrganiza!$A$2:$K$333,8,FALSE),"0")</f>
        <v>5660.07</v>
      </c>
      <c r="AF34" s="171">
        <v>5660.07</v>
      </c>
      <c r="AG34" s="171">
        <f t="shared" si="5"/>
        <v>2339.9300000000003</v>
      </c>
      <c r="AI34" s="177">
        <v>8000</v>
      </c>
      <c r="AJ34" s="169">
        <f t="shared" si="6"/>
        <v>8000</v>
      </c>
      <c r="AK34" s="169">
        <f>AJ34-6500</f>
        <v>1500</v>
      </c>
      <c r="AL34" s="169">
        <f>IFERROR(VLOOKUP(B34,[2]rptBudgetaryBudgetCrossOrganiza!$A$2709:$N$2894,13,FALSE),"0")</f>
        <v>0</v>
      </c>
      <c r="AM34" s="169"/>
      <c r="AN34" s="169"/>
      <c r="AO34" s="169"/>
      <c r="AP34" s="200"/>
      <c r="AQ34" s="200">
        <f t="shared" si="1"/>
        <v>-8000</v>
      </c>
      <c r="AS34" s="141"/>
      <c r="AT34" s="141"/>
      <c r="AU34" s="141"/>
      <c r="AV34" s="141"/>
      <c r="AW34" s="141"/>
      <c r="AX34" s="141"/>
      <c r="AY34" s="141"/>
      <c r="AZ34" s="202">
        <f t="shared" si="2"/>
        <v>0</v>
      </c>
    </row>
    <row r="35" spans="1:52" x14ac:dyDescent="0.2">
      <c r="A35" s="187">
        <v>4</v>
      </c>
      <c r="B35" s="142" t="s">
        <v>179</v>
      </c>
      <c r="C35" s="197">
        <v>20</v>
      </c>
      <c r="D35" s="197">
        <v>20</v>
      </c>
      <c r="E35" s="197" t="s">
        <v>144</v>
      </c>
      <c r="F35" s="142" t="str">
        <f t="shared" si="8"/>
        <v>6600.05</v>
      </c>
      <c r="G35" s="142" t="s">
        <v>236</v>
      </c>
      <c r="H35" s="162">
        <v>21000</v>
      </c>
      <c r="I35" s="162">
        <v>21000</v>
      </c>
      <c r="J35" s="162"/>
      <c r="K35" s="162"/>
      <c r="L35" s="162"/>
      <c r="M35" s="162">
        <v>20999.05</v>
      </c>
      <c r="N35" s="140">
        <v>20999.05</v>
      </c>
      <c r="O35" s="140">
        <f t="shared" si="3"/>
        <v>-0.9500000000007276</v>
      </c>
      <c r="Q35" s="173">
        <v>23000</v>
      </c>
      <c r="R35" s="173">
        <v>23000</v>
      </c>
      <c r="S35" s="173"/>
      <c r="T35" s="173"/>
      <c r="U35" s="173"/>
      <c r="V35" s="173">
        <v>22997.52</v>
      </c>
      <c r="W35" s="141">
        <v>22997.52</v>
      </c>
      <c r="X35" s="141">
        <f t="shared" si="4"/>
        <v>-2.4799999999995634</v>
      </c>
      <c r="Z35" s="175">
        <f>IFERROR(VLOOKUP(B35,[4]rptBudgetaryBudgetCrossOrganiza!$A$2:$K$333,3,FALSE),"0")</f>
        <v>23500</v>
      </c>
      <c r="AA35" s="175">
        <f>IFERROR(VLOOKUP(B35,[4]rptBudgetaryBudgetCrossOrganiza!$A$2:$K$333,5,FALSE),"0")</f>
        <v>23500</v>
      </c>
      <c r="AB35" s="175"/>
      <c r="AC35" s="175"/>
      <c r="AD35" s="175"/>
      <c r="AE35" s="175">
        <f>IFERROR(VLOOKUP(B35,[4]rptBudgetaryBudgetCrossOrganiza!$A$2:$K$333,8,FALSE),"0")</f>
        <v>23465.06</v>
      </c>
      <c r="AF35" s="171">
        <v>23465.06</v>
      </c>
      <c r="AG35" s="171">
        <f t="shared" si="5"/>
        <v>34.93999999999869</v>
      </c>
      <c r="AI35" s="177">
        <v>23500</v>
      </c>
      <c r="AJ35" s="169">
        <f t="shared" si="6"/>
        <v>23500</v>
      </c>
      <c r="AK35" s="169">
        <f>AJ35-11750</f>
        <v>11750</v>
      </c>
      <c r="AL35" s="169">
        <f>IFERROR(VLOOKUP(B35,[2]rptBudgetaryBudgetCrossOrganiza!$A$2709:$N$2894,13,FALSE),"0")</f>
        <v>0</v>
      </c>
      <c r="AM35" s="169"/>
      <c r="AN35" s="169"/>
      <c r="AO35" s="169"/>
      <c r="AP35" s="200"/>
      <c r="AQ35" s="200">
        <f t="shared" si="1"/>
        <v>-23500</v>
      </c>
      <c r="AS35" s="141"/>
      <c r="AT35" s="141"/>
      <c r="AU35" s="141"/>
      <c r="AV35" s="141"/>
      <c r="AW35" s="141"/>
      <c r="AX35" s="141"/>
      <c r="AY35" s="141"/>
      <c r="AZ35" s="202">
        <f t="shared" si="2"/>
        <v>0</v>
      </c>
    </row>
    <row r="36" spans="1:52" x14ac:dyDescent="0.2">
      <c r="A36" s="187">
        <v>4</v>
      </c>
      <c r="B36" s="142" t="s">
        <v>180</v>
      </c>
      <c r="C36" s="197">
        <v>20</v>
      </c>
      <c r="D36" s="197">
        <v>20</v>
      </c>
      <c r="E36" s="197" t="s">
        <v>144</v>
      </c>
      <c r="F36" s="142" t="str">
        <f t="shared" si="8"/>
        <v>6600.07</v>
      </c>
      <c r="G36" s="142" t="s">
        <v>109</v>
      </c>
      <c r="H36" s="162">
        <v>5500</v>
      </c>
      <c r="I36" s="162">
        <v>5500</v>
      </c>
      <c r="J36" s="162"/>
      <c r="K36" s="162"/>
      <c r="L36" s="162"/>
      <c r="M36" s="162">
        <v>2571.3000000000002</v>
      </c>
      <c r="N36" s="140">
        <v>2571.3000000000002</v>
      </c>
      <c r="O36" s="140">
        <f t="shared" si="3"/>
        <v>-2928.7</v>
      </c>
      <c r="Q36" s="173">
        <v>4500</v>
      </c>
      <c r="R36" s="173">
        <v>4500</v>
      </c>
      <c r="S36" s="173"/>
      <c r="T36" s="173"/>
      <c r="U36" s="173"/>
      <c r="V36" s="173">
        <v>3770</v>
      </c>
      <c r="W36" s="141">
        <v>3770</v>
      </c>
      <c r="X36" s="141">
        <f t="shared" si="4"/>
        <v>-730</v>
      </c>
      <c r="Z36" s="175">
        <f>IFERROR(VLOOKUP(B36,[4]rptBudgetaryBudgetCrossOrganiza!$A$2:$K$333,3,FALSE),"0")</f>
        <v>4500</v>
      </c>
      <c r="AA36" s="175">
        <f>IFERROR(VLOOKUP(B36,[4]rptBudgetaryBudgetCrossOrganiza!$A$2:$K$333,5,FALSE),"0")</f>
        <v>4500</v>
      </c>
      <c r="AB36" s="175"/>
      <c r="AC36" s="175"/>
      <c r="AD36" s="175"/>
      <c r="AE36" s="175">
        <f>IFERROR(VLOOKUP(B36,[4]rptBudgetaryBudgetCrossOrganiza!$A$2:$K$333,8,FALSE),"0")</f>
        <v>694.36</v>
      </c>
      <c r="AF36" s="171">
        <v>694.36</v>
      </c>
      <c r="AG36" s="171">
        <f t="shared" si="5"/>
        <v>3805.64</v>
      </c>
      <c r="AI36" s="177">
        <v>4500</v>
      </c>
      <c r="AJ36" s="169">
        <f t="shared" si="6"/>
        <v>4500</v>
      </c>
      <c r="AK36" s="169">
        <f>AJ36-3500</f>
        <v>1000</v>
      </c>
      <c r="AL36" s="169">
        <f>IFERROR(VLOOKUP(B36,[2]rptBudgetaryBudgetCrossOrganiza!$A$2709:$N$2894,13,FALSE),"0")</f>
        <v>375</v>
      </c>
      <c r="AM36" s="169"/>
      <c r="AN36" s="169"/>
      <c r="AO36" s="169"/>
      <c r="AP36" s="200"/>
      <c r="AQ36" s="200">
        <f t="shared" si="1"/>
        <v>-4500</v>
      </c>
      <c r="AS36" s="141"/>
      <c r="AT36" s="141"/>
      <c r="AU36" s="141"/>
      <c r="AV36" s="141"/>
      <c r="AW36" s="141"/>
      <c r="AX36" s="141"/>
      <c r="AY36" s="141"/>
      <c r="AZ36" s="202">
        <f t="shared" si="2"/>
        <v>0</v>
      </c>
    </row>
    <row r="37" spans="1:52" x14ac:dyDescent="0.2">
      <c r="A37" s="187">
        <v>4</v>
      </c>
      <c r="B37" s="142" t="s">
        <v>181</v>
      </c>
      <c r="C37" s="197">
        <v>20</v>
      </c>
      <c r="D37" s="197">
        <v>20</v>
      </c>
      <c r="E37" s="197" t="s">
        <v>144</v>
      </c>
      <c r="F37" s="142" t="str">
        <f t="shared" si="8"/>
        <v>6600.26</v>
      </c>
      <c r="G37" s="142" t="s">
        <v>145</v>
      </c>
      <c r="H37" s="162">
        <v>9720</v>
      </c>
      <c r="I37" s="162">
        <v>9720</v>
      </c>
      <c r="J37" s="162"/>
      <c r="K37" s="162"/>
      <c r="L37" s="162"/>
      <c r="M37" s="162">
        <v>9720</v>
      </c>
      <c r="N37" s="140">
        <v>9720</v>
      </c>
      <c r="O37" s="140">
        <f t="shared" si="3"/>
        <v>0</v>
      </c>
      <c r="Q37" s="173">
        <v>9590</v>
      </c>
      <c r="R37" s="173">
        <v>9590</v>
      </c>
      <c r="S37" s="173"/>
      <c r="T37" s="173"/>
      <c r="U37" s="173"/>
      <c r="V37" s="173">
        <v>9590</v>
      </c>
      <c r="W37" s="141">
        <v>9590</v>
      </c>
      <c r="X37" s="141">
        <f t="shared" si="4"/>
        <v>0</v>
      </c>
      <c r="Z37" s="175">
        <f>IFERROR(VLOOKUP(B37,[4]rptBudgetaryBudgetCrossOrganiza!$A$2:$K$333,3,FALSE),"0")</f>
        <v>8940</v>
      </c>
      <c r="AA37" s="175">
        <f>IFERROR(VLOOKUP(B37,[4]rptBudgetaryBudgetCrossOrganiza!$A$2:$K$333,5,FALSE),"0")</f>
        <v>8940</v>
      </c>
      <c r="AB37" s="175"/>
      <c r="AC37" s="175"/>
      <c r="AD37" s="175"/>
      <c r="AE37" s="175">
        <f>IFERROR(VLOOKUP(B37,[4]rptBudgetaryBudgetCrossOrganiza!$A$2:$K$333,8,FALSE),"0")</f>
        <v>8195</v>
      </c>
      <c r="AF37" s="171">
        <v>2980</v>
      </c>
      <c r="AG37" s="171">
        <f t="shared" si="5"/>
        <v>5960</v>
      </c>
      <c r="AI37" s="177">
        <v>8940</v>
      </c>
      <c r="AJ37" s="169">
        <f t="shared" si="6"/>
        <v>8940</v>
      </c>
      <c r="AK37" s="169">
        <f t="shared" si="7"/>
        <v>8940</v>
      </c>
      <c r="AL37" s="169">
        <f>IFERROR(VLOOKUP(B37,[2]rptBudgetaryBudgetCrossOrganiza!$A$2709:$N$2894,13,FALSE),"0")</f>
        <v>0</v>
      </c>
      <c r="AM37" s="169"/>
      <c r="AN37" s="169"/>
      <c r="AO37" s="169"/>
      <c r="AP37" s="200"/>
      <c r="AQ37" s="200">
        <f t="shared" si="1"/>
        <v>-8940</v>
      </c>
      <c r="AS37" s="141"/>
      <c r="AT37" s="141"/>
      <c r="AU37" s="141"/>
      <c r="AV37" s="141"/>
      <c r="AW37" s="141"/>
      <c r="AX37" s="141"/>
      <c r="AY37" s="141"/>
      <c r="AZ37" s="202">
        <f t="shared" si="2"/>
        <v>0</v>
      </c>
    </row>
    <row r="38" spans="1:52" x14ac:dyDescent="0.2">
      <c r="A38" s="187">
        <v>4</v>
      </c>
      <c r="B38" s="142" t="s">
        <v>182</v>
      </c>
      <c r="C38" s="197">
        <v>20</v>
      </c>
      <c r="D38" s="197">
        <v>20</v>
      </c>
      <c r="E38" s="197" t="s">
        <v>144</v>
      </c>
      <c r="F38" s="142" t="str">
        <f t="shared" si="8"/>
        <v>6600.36</v>
      </c>
      <c r="G38" s="142" t="s">
        <v>146</v>
      </c>
      <c r="H38" s="162">
        <v>18990</v>
      </c>
      <c r="I38" s="162">
        <v>18990</v>
      </c>
      <c r="J38" s="162"/>
      <c r="K38" s="162"/>
      <c r="L38" s="162"/>
      <c r="M38" s="162">
        <v>18990</v>
      </c>
      <c r="N38" s="140">
        <v>18990</v>
      </c>
      <c r="O38" s="140">
        <f t="shared" si="3"/>
        <v>0</v>
      </c>
      <c r="Q38" s="173">
        <v>18780</v>
      </c>
      <c r="R38" s="173">
        <v>18780</v>
      </c>
      <c r="S38" s="173"/>
      <c r="T38" s="173"/>
      <c r="U38" s="173"/>
      <c r="V38" s="173">
        <v>18780</v>
      </c>
      <c r="W38" s="141">
        <v>18780</v>
      </c>
      <c r="X38" s="141">
        <f t="shared" si="4"/>
        <v>0</v>
      </c>
      <c r="Z38" s="175">
        <f>IFERROR(VLOOKUP(B38,[4]rptBudgetaryBudgetCrossOrganiza!$A$2:$K$333,3,FALSE),"0")</f>
        <v>20430</v>
      </c>
      <c r="AA38" s="175">
        <f>IFERROR(VLOOKUP(B38,[4]rptBudgetaryBudgetCrossOrganiza!$A$2:$K$333,5,FALSE),"0")</f>
        <v>20430</v>
      </c>
      <c r="AB38" s="175"/>
      <c r="AC38" s="175"/>
      <c r="AD38" s="175"/>
      <c r="AE38" s="175">
        <f>IFERROR(VLOOKUP(B38,[4]rptBudgetaryBudgetCrossOrganiza!$A$2:$K$333,8,FALSE),"0")</f>
        <v>20430</v>
      </c>
      <c r="AF38" s="171">
        <v>8512.5</v>
      </c>
      <c r="AG38" s="171">
        <f t="shared" si="5"/>
        <v>11917.5</v>
      </c>
      <c r="AI38" s="177">
        <v>20430</v>
      </c>
      <c r="AJ38" s="169">
        <f t="shared" si="6"/>
        <v>20430</v>
      </c>
      <c r="AK38" s="169">
        <f t="shared" si="7"/>
        <v>20430</v>
      </c>
      <c r="AL38" s="169">
        <f>IFERROR(VLOOKUP(B38,[2]rptBudgetaryBudgetCrossOrganiza!$A$2709:$N$2894,13,FALSE),"0")</f>
        <v>0</v>
      </c>
      <c r="AM38" s="169"/>
      <c r="AN38" s="169"/>
      <c r="AO38" s="169"/>
      <c r="AP38" s="200"/>
      <c r="AQ38" s="200">
        <f t="shared" si="1"/>
        <v>-20430</v>
      </c>
      <c r="AS38" s="141"/>
      <c r="AT38" s="141"/>
      <c r="AU38" s="141"/>
      <c r="AV38" s="141"/>
      <c r="AW38" s="141"/>
      <c r="AX38" s="141"/>
      <c r="AY38" s="141"/>
      <c r="AZ38" s="202">
        <f t="shared" si="2"/>
        <v>0</v>
      </c>
    </row>
    <row r="39" spans="1:52" x14ac:dyDescent="0.2">
      <c r="A39" s="187">
        <v>4</v>
      </c>
      <c r="B39" s="142" t="s">
        <v>387</v>
      </c>
      <c r="C39" s="197">
        <v>20</v>
      </c>
      <c r="D39" s="197">
        <v>20</v>
      </c>
      <c r="E39" s="196">
        <v>300</v>
      </c>
      <c r="F39" s="142" t="str">
        <f t="shared" si="8"/>
        <v>5000.01</v>
      </c>
      <c r="G39" s="142" t="s">
        <v>84</v>
      </c>
      <c r="H39" s="162">
        <v>0</v>
      </c>
      <c r="I39" s="162">
        <v>0</v>
      </c>
      <c r="J39" s="162"/>
      <c r="K39" s="162"/>
      <c r="L39" s="162"/>
      <c r="M39" s="162">
        <v>162.44999999999999</v>
      </c>
      <c r="N39" s="140">
        <v>162.44999999999999</v>
      </c>
      <c r="O39" s="140">
        <f t="shared" si="3"/>
        <v>162.44999999999999</v>
      </c>
      <c r="Q39" s="173">
        <v>0</v>
      </c>
      <c r="R39" s="173">
        <v>0</v>
      </c>
      <c r="S39" s="173"/>
      <c r="T39" s="173"/>
      <c r="U39" s="173"/>
      <c r="V39" s="173">
        <v>0</v>
      </c>
      <c r="W39" s="141">
        <v>0</v>
      </c>
      <c r="X39" s="141">
        <f t="shared" si="4"/>
        <v>0</v>
      </c>
      <c r="Z39" s="175">
        <f>IFERROR(VLOOKUP(B39,[4]rptBudgetaryBudgetCrossOrganiza!$A$2:$K$333,3,FALSE),"0")</f>
        <v>0</v>
      </c>
      <c r="AA39" s="175">
        <f>IFERROR(VLOOKUP(B39,[4]rptBudgetaryBudgetCrossOrganiza!$A$2:$K$333,5,FALSE),"0")</f>
        <v>0</v>
      </c>
      <c r="AB39" s="175"/>
      <c r="AC39" s="175"/>
      <c r="AD39" s="175"/>
      <c r="AE39" s="175">
        <f>IFERROR(VLOOKUP(B39,[4]rptBudgetaryBudgetCrossOrganiza!$A$2:$K$333,8,FALSE),"0")</f>
        <v>324.31</v>
      </c>
      <c r="AF39" s="171">
        <v>324.31</v>
      </c>
      <c r="AG39" s="171">
        <f t="shared" si="5"/>
        <v>-324.31</v>
      </c>
      <c r="AI39" s="177">
        <v>0</v>
      </c>
      <c r="AJ39" s="169">
        <f t="shared" si="6"/>
        <v>0</v>
      </c>
      <c r="AK39" s="169">
        <f t="shared" si="7"/>
        <v>0</v>
      </c>
      <c r="AL39" s="169">
        <f>IFERROR(VLOOKUP(B39,[2]rptBudgetaryBudgetCrossOrganiza!$A$2709:$N$2894,13,FALSE),"0")</f>
        <v>0</v>
      </c>
      <c r="AM39" s="169"/>
      <c r="AN39" s="169"/>
      <c r="AO39" s="169"/>
      <c r="AP39" s="200"/>
      <c r="AQ39" s="200">
        <f t="shared" si="1"/>
        <v>0</v>
      </c>
      <c r="AS39" s="141"/>
      <c r="AT39" s="141"/>
      <c r="AU39" s="141"/>
      <c r="AV39" s="141"/>
      <c r="AW39" s="141"/>
      <c r="AX39" s="141"/>
      <c r="AY39" s="141"/>
      <c r="AZ39" s="202"/>
    </row>
    <row r="40" spans="1:52" x14ac:dyDescent="0.2">
      <c r="A40" s="187">
        <v>4</v>
      </c>
      <c r="B40" s="142" t="s">
        <v>183</v>
      </c>
      <c r="C40" s="197">
        <v>20</v>
      </c>
      <c r="D40" s="197">
        <v>20</v>
      </c>
      <c r="E40" s="196">
        <v>300</v>
      </c>
      <c r="F40" s="142" t="str">
        <f t="shared" si="8"/>
        <v>5000.02</v>
      </c>
      <c r="G40" s="142" t="s">
        <v>85</v>
      </c>
      <c r="H40" s="162">
        <v>785000</v>
      </c>
      <c r="I40" s="162">
        <v>785000</v>
      </c>
      <c r="J40" s="162"/>
      <c r="K40" s="162"/>
      <c r="L40" s="162"/>
      <c r="M40" s="162">
        <v>826497.24</v>
      </c>
      <c r="N40" s="140">
        <v>826497.24</v>
      </c>
      <c r="O40" s="140">
        <f t="shared" si="3"/>
        <v>41497.239999999991</v>
      </c>
      <c r="Q40" s="173">
        <v>890000</v>
      </c>
      <c r="R40" s="173">
        <v>890000</v>
      </c>
      <c r="S40" s="173"/>
      <c r="T40" s="173"/>
      <c r="U40" s="173"/>
      <c r="V40" s="173">
        <v>908681.79</v>
      </c>
      <c r="W40" s="141">
        <v>908681.79</v>
      </c>
      <c r="X40" s="141">
        <f t="shared" si="4"/>
        <v>18681.790000000037</v>
      </c>
      <c r="Z40" s="175">
        <f>IFERROR(VLOOKUP(B40,[4]rptBudgetaryBudgetCrossOrganiza!$A$2:$K$333,3,FALSE),"0")</f>
        <v>995000</v>
      </c>
      <c r="AA40" s="175">
        <f>IFERROR(VLOOKUP(B40,[4]rptBudgetaryBudgetCrossOrganiza!$A$2:$K$333,5,FALSE),"0")</f>
        <v>995000</v>
      </c>
      <c r="AB40" s="175"/>
      <c r="AC40" s="175"/>
      <c r="AD40" s="175"/>
      <c r="AE40" s="175">
        <f>IFERROR(VLOOKUP(B40,[4]rptBudgetaryBudgetCrossOrganiza!$A$2:$K$333,8,FALSE),"0")</f>
        <v>696575.96</v>
      </c>
      <c r="AF40" s="171">
        <v>696575.96</v>
      </c>
      <c r="AG40" s="171">
        <f t="shared" si="5"/>
        <v>298424.04000000004</v>
      </c>
      <c r="AI40" s="177">
        <v>995000</v>
      </c>
      <c r="AJ40" s="169">
        <f t="shared" si="6"/>
        <v>995000</v>
      </c>
      <c r="AK40" s="169">
        <f>AJ40-695000</f>
        <v>300000</v>
      </c>
      <c r="AL40" s="169">
        <f>IFERROR(VLOOKUP(B40,[2]rptBudgetaryBudgetCrossOrganiza!$A$2709:$N$2894,13,FALSE),"0")</f>
        <v>71641.78</v>
      </c>
      <c r="AM40" s="169"/>
      <c r="AN40" s="169"/>
      <c r="AO40" s="169"/>
      <c r="AP40" s="200"/>
      <c r="AQ40" s="200">
        <f t="shared" si="1"/>
        <v>-995000</v>
      </c>
      <c r="AS40" s="141"/>
      <c r="AT40" s="141"/>
      <c r="AU40" s="141"/>
      <c r="AV40" s="141"/>
      <c r="AW40" s="141"/>
      <c r="AX40" s="141"/>
      <c r="AY40" s="141"/>
      <c r="AZ40" s="202">
        <f t="shared" si="2"/>
        <v>0</v>
      </c>
    </row>
    <row r="41" spans="1:52" x14ac:dyDescent="0.2">
      <c r="A41" s="187">
        <v>4</v>
      </c>
      <c r="B41" s="142" t="s">
        <v>393</v>
      </c>
      <c r="C41" s="197">
        <v>20</v>
      </c>
      <c r="D41" s="197">
        <v>20</v>
      </c>
      <c r="E41" s="196">
        <v>300</v>
      </c>
      <c r="F41" s="142" t="str">
        <f t="shared" si="8"/>
        <v>5000.03</v>
      </c>
      <c r="G41" s="142" t="s">
        <v>394</v>
      </c>
      <c r="H41" s="162">
        <v>0</v>
      </c>
      <c r="I41" s="162">
        <v>0</v>
      </c>
      <c r="J41" s="162"/>
      <c r="K41" s="162"/>
      <c r="L41" s="162"/>
      <c r="M41" s="162">
        <v>0</v>
      </c>
      <c r="N41" s="140">
        <v>0</v>
      </c>
      <c r="O41" s="140">
        <f t="shared" si="3"/>
        <v>0</v>
      </c>
      <c r="Q41" s="173">
        <v>0</v>
      </c>
      <c r="R41" s="173">
        <v>0</v>
      </c>
      <c r="S41" s="173"/>
      <c r="T41" s="173"/>
      <c r="U41" s="173"/>
      <c r="V41" s="173">
        <v>0</v>
      </c>
      <c r="W41" s="141">
        <v>0</v>
      </c>
      <c r="X41" s="141">
        <f t="shared" si="4"/>
        <v>0</v>
      </c>
      <c r="Z41" s="175">
        <f>IFERROR(VLOOKUP(B41,[4]rptBudgetaryBudgetCrossOrganiza!$A$2:$K$333,3,FALSE),"0")</f>
        <v>0</v>
      </c>
      <c r="AA41" s="175">
        <f>IFERROR(VLOOKUP(B41,[4]rptBudgetaryBudgetCrossOrganiza!$A$2:$K$333,5,FALSE),"0")</f>
        <v>0</v>
      </c>
      <c r="AB41" s="175"/>
      <c r="AC41" s="175"/>
      <c r="AD41" s="175"/>
      <c r="AE41" s="175">
        <f>IFERROR(VLOOKUP(B41,[4]rptBudgetaryBudgetCrossOrganiza!$A$2:$K$333,8,FALSE),"0")</f>
        <v>0</v>
      </c>
      <c r="AF41" s="171">
        <v>0</v>
      </c>
      <c r="AG41" s="171">
        <f t="shared" si="5"/>
        <v>0</v>
      </c>
      <c r="AI41" s="177">
        <v>0</v>
      </c>
      <c r="AJ41" s="169">
        <f t="shared" si="6"/>
        <v>0</v>
      </c>
      <c r="AK41" s="169">
        <f t="shared" si="7"/>
        <v>0</v>
      </c>
      <c r="AL41" s="169">
        <f>IFERROR(VLOOKUP(B41,[2]rptBudgetaryBudgetCrossOrganiza!$A$2709:$N$2894,13,FALSE),"0")</f>
        <v>0</v>
      </c>
      <c r="AM41" s="169"/>
      <c r="AN41" s="169"/>
      <c r="AO41" s="169"/>
      <c r="AP41" s="200"/>
      <c r="AQ41" s="200">
        <f t="shared" si="1"/>
        <v>0</v>
      </c>
      <c r="AS41" s="141"/>
      <c r="AT41" s="141"/>
      <c r="AU41" s="141"/>
      <c r="AV41" s="141"/>
      <c r="AW41" s="141"/>
      <c r="AX41" s="141"/>
      <c r="AY41" s="141"/>
      <c r="AZ41" s="202"/>
    </row>
    <row r="42" spans="1:52" x14ac:dyDescent="0.2">
      <c r="A42" s="187">
        <v>4</v>
      </c>
      <c r="B42" s="142" t="s">
        <v>184</v>
      </c>
      <c r="C42" s="197">
        <v>20</v>
      </c>
      <c r="D42" s="197">
        <v>20</v>
      </c>
      <c r="E42" s="196">
        <v>300</v>
      </c>
      <c r="F42" s="142" t="str">
        <f t="shared" si="8"/>
        <v>5100.00</v>
      </c>
      <c r="G42" s="142" t="s">
        <v>91</v>
      </c>
      <c r="H42" s="162">
        <v>33045</v>
      </c>
      <c r="I42" s="162">
        <v>33045</v>
      </c>
      <c r="J42" s="162"/>
      <c r="K42" s="162"/>
      <c r="L42" s="162"/>
      <c r="M42" s="162">
        <v>9675.91</v>
      </c>
      <c r="N42" s="140">
        <v>9675.91</v>
      </c>
      <c r="O42" s="140">
        <f t="shared" si="3"/>
        <v>-23369.09</v>
      </c>
      <c r="Q42" s="173">
        <v>40400</v>
      </c>
      <c r="R42" s="173">
        <v>40400</v>
      </c>
      <c r="S42" s="173"/>
      <c r="T42" s="173"/>
      <c r="U42" s="173"/>
      <c r="V42" s="173">
        <v>22724.77</v>
      </c>
      <c r="W42" s="141">
        <v>22724.77</v>
      </c>
      <c r="X42" s="141">
        <f t="shared" si="4"/>
        <v>-17675.23</v>
      </c>
      <c r="Z42" s="175">
        <f>IFERROR(VLOOKUP(B42,[4]rptBudgetaryBudgetCrossOrganiza!$A$2:$K$333,3,FALSE),"0")</f>
        <v>46180</v>
      </c>
      <c r="AA42" s="175">
        <f>IFERROR(VLOOKUP(B42,[4]rptBudgetaryBudgetCrossOrganiza!$A$2:$K$333,5,FALSE),"0")</f>
        <v>46180</v>
      </c>
      <c r="AB42" s="175"/>
      <c r="AC42" s="175"/>
      <c r="AD42" s="175"/>
      <c r="AE42" s="175">
        <f>IFERROR(VLOOKUP(B42,[4]rptBudgetaryBudgetCrossOrganiza!$A$2:$K$333,8,FALSE),"0")</f>
        <v>17820.88</v>
      </c>
      <c r="AF42" s="171">
        <v>17820.88</v>
      </c>
      <c r="AG42" s="171">
        <f t="shared" si="5"/>
        <v>28359.119999999999</v>
      </c>
      <c r="AI42" s="177">
        <v>46180</v>
      </c>
      <c r="AJ42" s="169">
        <f t="shared" si="6"/>
        <v>46180</v>
      </c>
      <c r="AK42" s="169">
        <f t="shared" si="7"/>
        <v>46180</v>
      </c>
      <c r="AL42" s="169">
        <f>IFERROR(VLOOKUP(B42,[2]rptBudgetaryBudgetCrossOrganiza!$A$2709:$N$2894,13,FALSE),"0")</f>
        <v>4751.07</v>
      </c>
      <c r="AM42" s="169"/>
      <c r="AN42" s="169"/>
      <c r="AO42" s="169"/>
      <c r="AP42" s="200"/>
      <c r="AQ42" s="200">
        <f t="shared" si="1"/>
        <v>-46180</v>
      </c>
      <c r="AS42" s="141"/>
      <c r="AT42" s="141"/>
      <c r="AU42" s="141"/>
      <c r="AV42" s="141"/>
      <c r="AW42" s="141"/>
      <c r="AX42" s="141"/>
      <c r="AY42" s="141"/>
      <c r="AZ42" s="202">
        <f t="shared" si="2"/>
        <v>0</v>
      </c>
    </row>
    <row r="43" spans="1:52" x14ac:dyDescent="0.2">
      <c r="A43" s="187">
        <v>4</v>
      </c>
      <c r="B43" s="142" t="s">
        <v>185</v>
      </c>
      <c r="C43" s="197">
        <v>20</v>
      </c>
      <c r="D43" s="197">
        <v>20</v>
      </c>
      <c r="E43" s="196">
        <v>300</v>
      </c>
      <c r="F43" s="142" t="str">
        <f t="shared" si="8"/>
        <v>5100.01</v>
      </c>
      <c r="G43" s="142" t="s">
        <v>92</v>
      </c>
      <c r="H43" s="162">
        <v>20460</v>
      </c>
      <c r="I43" s="162">
        <v>20460</v>
      </c>
      <c r="J43" s="162"/>
      <c r="K43" s="162"/>
      <c r="L43" s="162"/>
      <c r="M43" s="162">
        <v>14239.41</v>
      </c>
      <c r="N43" s="140">
        <v>14239.41</v>
      </c>
      <c r="O43" s="140">
        <f t="shared" si="3"/>
        <v>-6220.59</v>
      </c>
      <c r="Q43" s="173">
        <v>23250</v>
      </c>
      <c r="R43" s="173">
        <v>23250</v>
      </c>
      <c r="S43" s="173"/>
      <c r="T43" s="173"/>
      <c r="U43" s="173"/>
      <c r="V43" s="173">
        <v>22286.69</v>
      </c>
      <c r="W43" s="141">
        <v>22286.69</v>
      </c>
      <c r="X43" s="141">
        <f t="shared" si="4"/>
        <v>-963.31000000000131</v>
      </c>
      <c r="Z43" s="175">
        <f>IFERROR(VLOOKUP(B43,[4]rptBudgetaryBudgetCrossOrganiza!$A$2:$K$333,3,FALSE),"0")</f>
        <v>25380</v>
      </c>
      <c r="AA43" s="175">
        <f>IFERROR(VLOOKUP(B43,[4]rptBudgetaryBudgetCrossOrganiza!$A$2:$K$333,5,FALSE),"0")</f>
        <v>25380</v>
      </c>
      <c r="AB43" s="175"/>
      <c r="AC43" s="175"/>
      <c r="AD43" s="175"/>
      <c r="AE43" s="175">
        <f>IFERROR(VLOOKUP(B43,[4]rptBudgetaryBudgetCrossOrganiza!$A$2:$K$333,8,FALSE),"0")</f>
        <v>16102.07</v>
      </c>
      <c r="AF43" s="171">
        <v>16102.07</v>
      </c>
      <c r="AG43" s="171">
        <f t="shared" si="5"/>
        <v>9277.93</v>
      </c>
      <c r="AI43" s="177">
        <v>25380</v>
      </c>
      <c r="AJ43" s="169">
        <f t="shared" si="6"/>
        <v>25380</v>
      </c>
      <c r="AK43" s="169">
        <f t="shared" si="7"/>
        <v>25380</v>
      </c>
      <c r="AL43" s="169">
        <f>IFERROR(VLOOKUP(B43,[2]rptBudgetaryBudgetCrossOrganiza!$A$2709:$N$2894,13,FALSE),"0")</f>
        <v>7210.36</v>
      </c>
      <c r="AM43" s="169"/>
      <c r="AN43" s="169"/>
      <c r="AO43" s="169"/>
      <c r="AP43" s="200"/>
      <c r="AQ43" s="200">
        <f t="shared" si="1"/>
        <v>-25380</v>
      </c>
      <c r="AS43" s="141"/>
      <c r="AT43" s="141"/>
      <c r="AU43" s="141"/>
      <c r="AV43" s="141"/>
      <c r="AW43" s="141"/>
      <c r="AX43" s="141"/>
      <c r="AY43" s="141"/>
      <c r="AZ43" s="202">
        <f t="shared" si="2"/>
        <v>0</v>
      </c>
    </row>
    <row r="44" spans="1:52" x14ac:dyDescent="0.2">
      <c r="A44" s="187">
        <v>4</v>
      </c>
      <c r="B44" s="142" t="s">
        <v>186</v>
      </c>
      <c r="C44" s="197">
        <v>20</v>
      </c>
      <c r="D44" s="197">
        <v>20</v>
      </c>
      <c r="E44" s="196">
        <v>300</v>
      </c>
      <c r="F44" s="142" t="str">
        <f t="shared" si="8"/>
        <v>5100.06</v>
      </c>
      <c r="G44" s="142" t="s">
        <v>97</v>
      </c>
      <c r="H44" s="162">
        <v>11880</v>
      </c>
      <c r="I44" s="162">
        <v>11880</v>
      </c>
      <c r="J44" s="162"/>
      <c r="K44" s="162"/>
      <c r="L44" s="162"/>
      <c r="M44" s="162">
        <v>11880</v>
      </c>
      <c r="N44" s="140">
        <v>11880</v>
      </c>
      <c r="O44" s="140">
        <f t="shared" si="3"/>
        <v>0</v>
      </c>
      <c r="Q44" s="173">
        <v>15890</v>
      </c>
      <c r="R44" s="173">
        <v>15890</v>
      </c>
      <c r="S44" s="173"/>
      <c r="T44" s="173"/>
      <c r="U44" s="173"/>
      <c r="V44" s="173">
        <v>15890</v>
      </c>
      <c r="W44" s="141">
        <v>15890</v>
      </c>
      <c r="X44" s="141">
        <f t="shared" si="4"/>
        <v>0</v>
      </c>
      <c r="Z44" s="175">
        <f>IFERROR(VLOOKUP(B44,[4]rptBudgetaryBudgetCrossOrganiza!$A$2:$K$333,3,FALSE),"0")</f>
        <v>19650</v>
      </c>
      <c r="AA44" s="175">
        <f>IFERROR(VLOOKUP(B44,[4]rptBudgetaryBudgetCrossOrganiza!$A$2:$K$333,5,FALSE),"0")</f>
        <v>19650</v>
      </c>
      <c r="AB44" s="175"/>
      <c r="AC44" s="175"/>
      <c r="AD44" s="175"/>
      <c r="AE44" s="175">
        <f>IFERROR(VLOOKUP(B44,[4]rptBudgetaryBudgetCrossOrganiza!$A$2:$K$333,8,FALSE),"0")</f>
        <v>19650</v>
      </c>
      <c r="AF44" s="171">
        <v>6550</v>
      </c>
      <c r="AG44" s="171">
        <f t="shared" si="5"/>
        <v>13100</v>
      </c>
      <c r="AI44" s="177">
        <v>19650</v>
      </c>
      <c r="AJ44" s="169">
        <f t="shared" si="6"/>
        <v>19650</v>
      </c>
      <c r="AK44" s="169">
        <f t="shared" si="7"/>
        <v>19650</v>
      </c>
      <c r="AL44" s="169">
        <f>IFERROR(VLOOKUP(B44,[2]rptBudgetaryBudgetCrossOrganiza!$A$2709:$N$2894,13,FALSE),"0")</f>
        <v>0</v>
      </c>
      <c r="AM44" s="169"/>
      <c r="AN44" s="169"/>
      <c r="AO44" s="169"/>
      <c r="AP44" s="200"/>
      <c r="AQ44" s="200">
        <f t="shared" si="1"/>
        <v>-19650</v>
      </c>
      <c r="AS44" s="141"/>
      <c r="AT44" s="141"/>
      <c r="AU44" s="141"/>
      <c r="AV44" s="141"/>
      <c r="AW44" s="141"/>
      <c r="AX44" s="141"/>
      <c r="AY44" s="141"/>
      <c r="AZ44" s="202">
        <f t="shared" si="2"/>
        <v>0</v>
      </c>
    </row>
    <row r="45" spans="1:52" x14ac:dyDescent="0.2">
      <c r="A45" s="187">
        <v>4</v>
      </c>
      <c r="B45" s="142" t="s">
        <v>388</v>
      </c>
      <c r="C45" s="197">
        <v>20</v>
      </c>
      <c r="D45" s="197">
        <v>20</v>
      </c>
      <c r="E45" s="196">
        <v>300</v>
      </c>
      <c r="F45" s="142" t="str">
        <f t="shared" si="8"/>
        <v>5100.09</v>
      </c>
      <c r="G45" s="142" t="s">
        <v>100</v>
      </c>
      <c r="H45" s="162">
        <v>0</v>
      </c>
      <c r="I45" s="162">
        <v>0</v>
      </c>
      <c r="J45" s="162"/>
      <c r="K45" s="162"/>
      <c r="L45" s="162"/>
      <c r="M45" s="162">
        <v>7748.35</v>
      </c>
      <c r="N45" s="140">
        <v>7748.35</v>
      </c>
      <c r="O45" s="140">
        <f t="shared" si="3"/>
        <v>7748.35</v>
      </c>
      <c r="Q45" s="173">
        <v>5000</v>
      </c>
      <c r="R45" s="173">
        <v>5000</v>
      </c>
      <c r="S45" s="173"/>
      <c r="T45" s="173"/>
      <c r="U45" s="173"/>
      <c r="V45" s="173">
        <v>641.65</v>
      </c>
      <c r="W45" s="141">
        <v>641.65</v>
      </c>
      <c r="X45" s="141">
        <f t="shared" si="4"/>
        <v>-4358.3500000000004</v>
      </c>
      <c r="Z45" s="175">
        <f>IFERROR(VLOOKUP(B45,[4]rptBudgetaryBudgetCrossOrganiza!$A$2:$K$333,3,FALSE),"0")</f>
        <v>5000</v>
      </c>
      <c r="AA45" s="175">
        <f>IFERROR(VLOOKUP(B45,[4]rptBudgetaryBudgetCrossOrganiza!$A$2:$K$333,5,FALSE),"0")</f>
        <v>5000</v>
      </c>
      <c r="AB45" s="175"/>
      <c r="AC45" s="175"/>
      <c r="AD45" s="175"/>
      <c r="AE45" s="175">
        <f>IFERROR(VLOOKUP(B45,[4]rptBudgetaryBudgetCrossOrganiza!$A$2:$K$333,8,FALSE),"0")</f>
        <v>5374</v>
      </c>
      <c r="AF45" s="171">
        <v>5374</v>
      </c>
      <c r="AG45" s="171">
        <f t="shared" si="5"/>
        <v>-374</v>
      </c>
      <c r="AI45" s="177">
        <v>5000</v>
      </c>
      <c r="AJ45" s="169">
        <f t="shared" si="6"/>
        <v>5000</v>
      </c>
      <c r="AK45" s="169">
        <f t="shared" si="7"/>
        <v>5000</v>
      </c>
      <c r="AL45" s="169">
        <f>IFERROR(VLOOKUP(B45,[2]rptBudgetaryBudgetCrossOrganiza!$A$2709:$N$2894,13,FALSE),"0")</f>
        <v>52552</v>
      </c>
      <c r="AM45" s="169"/>
      <c r="AN45" s="169"/>
      <c r="AO45" s="169"/>
      <c r="AP45" s="200"/>
      <c r="AQ45" s="200">
        <f t="shared" si="1"/>
        <v>-5000</v>
      </c>
      <c r="AS45" s="141"/>
      <c r="AT45" s="141"/>
      <c r="AU45" s="141"/>
      <c r="AV45" s="141"/>
      <c r="AW45" s="141"/>
      <c r="AX45" s="141"/>
      <c r="AY45" s="141"/>
      <c r="AZ45" s="202"/>
    </row>
    <row r="46" spans="1:52" x14ac:dyDescent="0.2">
      <c r="A46" s="187">
        <v>4</v>
      </c>
      <c r="B46" s="142" t="s">
        <v>187</v>
      </c>
      <c r="C46" s="197">
        <v>20</v>
      </c>
      <c r="D46" s="197">
        <v>20</v>
      </c>
      <c r="E46" s="196">
        <v>300</v>
      </c>
      <c r="F46" s="142" t="str">
        <f t="shared" si="8"/>
        <v>5100.11</v>
      </c>
      <c r="G46" s="142" t="s">
        <v>101</v>
      </c>
      <c r="H46" s="162">
        <v>10790</v>
      </c>
      <c r="I46" s="162">
        <v>10790</v>
      </c>
      <c r="J46" s="162"/>
      <c r="K46" s="162"/>
      <c r="L46" s="162"/>
      <c r="M46" s="162">
        <v>11974.31</v>
      </c>
      <c r="N46" s="140">
        <v>11974.31</v>
      </c>
      <c r="O46" s="140">
        <f t="shared" si="3"/>
        <v>1184.3099999999995</v>
      </c>
      <c r="Q46" s="173">
        <v>12905</v>
      </c>
      <c r="R46" s="173">
        <v>12905</v>
      </c>
      <c r="S46" s="173"/>
      <c r="T46" s="173"/>
      <c r="U46" s="173"/>
      <c r="V46" s="173">
        <v>12818.86</v>
      </c>
      <c r="W46" s="141">
        <v>12818.86</v>
      </c>
      <c r="X46" s="141">
        <f t="shared" si="4"/>
        <v>-86.139999999999418</v>
      </c>
      <c r="Z46" s="175">
        <f>IFERROR(VLOOKUP(B46,[4]rptBudgetaryBudgetCrossOrganiza!$A$2:$K$333,3,FALSE),"0")</f>
        <v>14430</v>
      </c>
      <c r="AA46" s="175">
        <f>IFERROR(VLOOKUP(B46,[4]rptBudgetaryBudgetCrossOrganiza!$A$2:$K$333,5,FALSE),"0")</f>
        <v>14430</v>
      </c>
      <c r="AB46" s="175"/>
      <c r="AC46" s="175"/>
      <c r="AD46" s="175"/>
      <c r="AE46" s="175">
        <f>IFERROR(VLOOKUP(B46,[4]rptBudgetaryBudgetCrossOrganiza!$A$2:$K$333,8,FALSE),"0")</f>
        <v>10217.42</v>
      </c>
      <c r="AF46" s="171">
        <v>10217.42</v>
      </c>
      <c r="AG46" s="171">
        <f t="shared" si="5"/>
        <v>4212.58</v>
      </c>
      <c r="AI46" s="177">
        <v>14430</v>
      </c>
      <c r="AJ46" s="169">
        <f t="shared" si="6"/>
        <v>14430</v>
      </c>
      <c r="AK46" s="169">
        <f t="shared" si="7"/>
        <v>14430</v>
      </c>
      <c r="AL46" s="169">
        <f>IFERROR(VLOOKUP(B46,[2]rptBudgetaryBudgetCrossOrganiza!$A$2709:$N$2894,13,FALSE),"0")</f>
        <v>1038.83</v>
      </c>
      <c r="AM46" s="169"/>
      <c r="AN46" s="169"/>
      <c r="AO46" s="169"/>
      <c r="AP46" s="200"/>
      <c r="AQ46" s="200">
        <f t="shared" si="1"/>
        <v>-14430</v>
      </c>
      <c r="AS46" s="141"/>
      <c r="AT46" s="141"/>
      <c r="AU46" s="141"/>
      <c r="AV46" s="141"/>
      <c r="AW46" s="141"/>
      <c r="AX46" s="141"/>
      <c r="AY46" s="141"/>
      <c r="AZ46" s="202">
        <f t="shared" si="2"/>
        <v>0</v>
      </c>
    </row>
    <row r="47" spans="1:52" x14ac:dyDescent="0.2">
      <c r="A47" s="187">
        <v>4</v>
      </c>
      <c r="B47" s="142" t="s">
        <v>188</v>
      </c>
      <c r="C47" s="197">
        <v>20</v>
      </c>
      <c r="D47" s="197">
        <v>20</v>
      </c>
      <c r="E47" s="196">
        <v>300</v>
      </c>
      <c r="F47" s="142" t="str">
        <f t="shared" si="8"/>
        <v>6200.02</v>
      </c>
      <c r="G47" s="142" t="s">
        <v>104</v>
      </c>
      <c r="H47" s="162">
        <v>6000</v>
      </c>
      <c r="I47" s="162">
        <v>16000</v>
      </c>
      <c r="J47" s="162"/>
      <c r="K47" s="162"/>
      <c r="L47" s="162"/>
      <c r="M47" s="162">
        <v>8156.93</v>
      </c>
      <c r="N47" s="140">
        <v>8156.93</v>
      </c>
      <c r="O47" s="140">
        <f t="shared" si="3"/>
        <v>-7843.07</v>
      </c>
      <c r="Q47" s="173">
        <v>3000</v>
      </c>
      <c r="R47" s="173">
        <v>7255</v>
      </c>
      <c r="S47" s="173"/>
      <c r="T47" s="173"/>
      <c r="U47" s="173"/>
      <c r="V47" s="173">
        <v>670.12</v>
      </c>
      <c r="W47" s="141">
        <v>670.12</v>
      </c>
      <c r="X47" s="141">
        <f t="shared" si="4"/>
        <v>-6584.88</v>
      </c>
      <c r="Z47" s="175">
        <f>IFERROR(VLOOKUP(B47,[4]rptBudgetaryBudgetCrossOrganiza!$A$2:$K$333,3,FALSE),"0")</f>
        <v>3000</v>
      </c>
      <c r="AA47" s="175">
        <f>IFERROR(VLOOKUP(B47,[4]rptBudgetaryBudgetCrossOrganiza!$A$2:$K$333,5,FALSE),"0")</f>
        <v>3000</v>
      </c>
      <c r="AB47" s="175"/>
      <c r="AC47" s="175"/>
      <c r="AD47" s="175"/>
      <c r="AE47" s="175">
        <f>IFERROR(VLOOKUP(B47,[4]rptBudgetaryBudgetCrossOrganiza!$A$2:$K$333,8,FALSE),"0")</f>
        <v>568.04999999999995</v>
      </c>
      <c r="AF47" s="171">
        <v>568.04999999999995</v>
      </c>
      <c r="AG47" s="171">
        <f t="shared" si="5"/>
        <v>2431.9499999999998</v>
      </c>
      <c r="AI47" s="177">
        <v>3000</v>
      </c>
      <c r="AJ47" s="169">
        <f t="shared" si="6"/>
        <v>3000</v>
      </c>
      <c r="AK47" s="169">
        <f>AJ47-2200</f>
        <v>800</v>
      </c>
      <c r="AL47" s="169">
        <f>IFERROR(VLOOKUP(B47,[2]rptBudgetaryBudgetCrossOrganiza!$A$2709:$N$2894,13,FALSE),"0")</f>
        <v>0</v>
      </c>
      <c r="AM47" s="169"/>
      <c r="AN47" s="169"/>
      <c r="AO47" s="169"/>
      <c r="AP47" s="200"/>
      <c r="AQ47" s="200">
        <f t="shared" si="1"/>
        <v>-3000</v>
      </c>
      <c r="AS47" s="141"/>
      <c r="AT47" s="141"/>
      <c r="AU47" s="141"/>
      <c r="AV47" s="141"/>
      <c r="AW47" s="141"/>
      <c r="AX47" s="141"/>
      <c r="AY47" s="141"/>
      <c r="AZ47" s="202">
        <f t="shared" si="2"/>
        <v>0</v>
      </c>
    </row>
    <row r="48" spans="1:52" x14ac:dyDescent="0.2">
      <c r="A48" s="187">
        <v>5</v>
      </c>
      <c r="B48" s="142" t="s">
        <v>189</v>
      </c>
      <c r="C48" s="197">
        <v>20</v>
      </c>
      <c r="D48" s="197">
        <v>20</v>
      </c>
      <c r="E48" s="196">
        <v>300</v>
      </c>
      <c r="F48" s="142" t="str">
        <f t="shared" si="8"/>
        <v>6240.01</v>
      </c>
      <c r="G48" s="142" t="s">
        <v>237</v>
      </c>
      <c r="H48" s="162">
        <v>6500</v>
      </c>
      <c r="I48" s="162">
        <v>6500</v>
      </c>
      <c r="J48" s="162"/>
      <c r="K48" s="162"/>
      <c r="L48" s="162"/>
      <c r="M48" s="162">
        <v>3091.49</v>
      </c>
      <c r="N48" s="140">
        <v>3091.49</v>
      </c>
      <c r="O48" s="140">
        <f t="shared" si="3"/>
        <v>-3408.51</v>
      </c>
      <c r="Q48" s="173">
        <v>4000</v>
      </c>
      <c r="R48" s="173">
        <v>4000</v>
      </c>
      <c r="S48" s="173"/>
      <c r="T48" s="173"/>
      <c r="U48" s="173"/>
      <c r="V48" s="173">
        <v>2602.86</v>
      </c>
      <c r="W48" s="141">
        <v>2602.86</v>
      </c>
      <c r="X48" s="141">
        <f t="shared" si="4"/>
        <v>-1397.1399999999999</v>
      </c>
      <c r="Z48" s="175">
        <f>IFERROR(VLOOKUP(B48,[4]rptBudgetaryBudgetCrossOrganiza!$A$2:$K$333,3,FALSE),"0")</f>
        <v>4200</v>
      </c>
      <c r="AA48" s="175">
        <f>IFERROR(VLOOKUP(B48,[4]rptBudgetaryBudgetCrossOrganiza!$A$2:$K$333,5,FALSE),"0")</f>
        <v>4200</v>
      </c>
      <c r="AB48" s="175"/>
      <c r="AC48" s="175"/>
      <c r="AD48" s="175"/>
      <c r="AE48" s="175">
        <f>IFERROR(VLOOKUP(B48,[4]rptBudgetaryBudgetCrossOrganiza!$A$2:$K$333,8,FALSE),"0")</f>
        <v>3474.26</v>
      </c>
      <c r="AF48" s="171">
        <v>3474.26</v>
      </c>
      <c r="AG48" s="171">
        <f t="shared" si="5"/>
        <v>725.73999999999978</v>
      </c>
      <c r="AI48" s="177">
        <v>4200</v>
      </c>
      <c r="AJ48" s="169">
        <f t="shared" si="6"/>
        <v>4200</v>
      </c>
      <c r="AK48" s="169">
        <f t="shared" si="7"/>
        <v>4200</v>
      </c>
      <c r="AL48" s="169">
        <f>IFERROR(VLOOKUP(B48,[2]rptBudgetaryBudgetCrossOrganiza!$A$2709:$N$2894,13,FALSE),"0")</f>
        <v>3181.23</v>
      </c>
      <c r="AM48" s="169"/>
      <c r="AN48" s="169"/>
      <c r="AO48" s="169"/>
      <c r="AP48" s="200"/>
      <c r="AQ48" s="200">
        <f t="shared" si="1"/>
        <v>-4200</v>
      </c>
      <c r="AS48" s="141"/>
      <c r="AT48" s="141"/>
      <c r="AU48" s="141"/>
      <c r="AV48" s="141"/>
      <c r="AW48" s="141"/>
      <c r="AX48" s="141"/>
      <c r="AY48" s="141"/>
      <c r="AZ48" s="202">
        <f t="shared" si="2"/>
        <v>0</v>
      </c>
    </row>
    <row r="49" spans="1:52" x14ac:dyDescent="0.2">
      <c r="A49" s="187">
        <v>6</v>
      </c>
      <c r="B49" s="142" t="s">
        <v>190</v>
      </c>
      <c r="C49" s="197">
        <v>20</v>
      </c>
      <c r="D49" s="197">
        <v>20</v>
      </c>
      <c r="E49" s="196">
        <v>300</v>
      </c>
      <c r="F49" s="142" t="str">
        <f t="shared" si="8"/>
        <v>6375.07</v>
      </c>
      <c r="G49" s="142" t="s">
        <v>238</v>
      </c>
      <c r="H49" s="162">
        <v>350</v>
      </c>
      <c r="I49" s="162">
        <v>350</v>
      </c>
      <c r="J49" s="162"/>
      <c r="K49" s="162"/>
      <c r="L49" s="162"/>
      <c r="M49" s="162">
        <v>370</v>
      </c>
      <c r="N49" s="140">
        <v>370</v>
      </c>
      <c r="O49" s="140">
        <f t="shared" si="3"/>
        <v>20</v>
      </c>
      <c r="Q49" s="173">
        <v>400</v>
      </c>
      <c r="R49" s="173">
        <v>400</v>
      </c>
      <c r="S49" s="173"/>
      <c r="T49" s="173"/>
      <c r="U49" s="173"/>
      <c r="V49" s="173">
        <v>375</v>
      </c>
      <c r="W49" s="141">
        <v>375</v>
      </c>
      <c r="X49" s="141">
        <f t="shared" si="4"/>
        <v>-25</v>
      </c>
      <c r="Z49" s="175">
        <f>IFERROR(VLOOKUP(B49,[4]rptBudgetaryBudgetCrossOrganiza!$A$2:$K$333,3,FALSE),"0")</f>
        <v>400</v>
      </c>
      <c r="AA49" s="175">
        <f>IFERROR(VLOOKUP(B49,[4]rptBudgetaryBudgetCrossOrganiza!$A$2:$K$333,5,FALSE),"0")</f>
        <v>400</v>
      </c>
      <c r="AB49" s="175"/>
      <c r="AC49" s="175"/>
      <c r="AD49" s="175"/>
      <c r="AE49" s="175">
        <f>IFERROR(VLOOKUP(B49,[4]rptBudgetaryBudgetCrossOrganiza!$A$2:$K$333,8,FALSE),"0")</f>
        <v>375</v>
      </c>
      <c r="AF49" s="171">
        <v>375</v>
      </c>
      <c r="AG49" s="171">
        <f t="shared" si="5"/>
        <v>25</v>
      </c>
      <c r="AI49" s="177">
        <v>400</v>
      </c>
      <c r="AJ49" s="169">
        <f t="shared" si="6"/>
        <v>400</v>
      </c>
      <c r="AK49" s="169">
        <f t="shared" si="7"/>
        <v>400</v>
      </c>
      <c r="AL49" s="169">
        <f>IFERROR(VLOOKUP(B49,[2]rptBudgetaryBudgetCrossOrganiza!$A$2709:$N$2894,13,FALSE),"0")</f>
        <v>0</v>
      </c>
      <c r="AM49" s="169"/>
      <c r="AN49" s="169"/>
      <c r="AO49" s="169"/>
      <c r="AP49" s="200"/>
      <c r="AQ49" s="200">
        <f t="shared" si="1"/>
        <v>-400</v>
      </c>
      <c r="AS49" s="141"/>
      <c r="AT49" s="141"/>
      <c r="AU49" s="141"/>
      <c r="AV49" s="141"/>
      <c r="AW49" s="141"/>
      <c r="AX49" s="141"/>
      <c r="AY49" s="141"/>
      <c r="AZ49" s="202">
        <f t="shared" si="2"/>
        <v>0</v>
      </c>
    </row>
    <row r="50" spans="1:52" x14ac:dyDescent="0.2">
      <c r="A50" s="187">
        <v>6</v>
      </c>
      <c r="B50" s="142" t="s">
        <v>191</v>
      </c>
      <c r="C50" s="197">
        <v>20</v>
      </c>
      <c r="D50" s="197">
        <v>20</v>
      </c>
      <c r="E50" s="196">
        <v>300</v>
      </c>
      <c r="F50" s="142" t="str">
        <f t="shared" si="8"/>
        <v>6400.01</v>
      </c>
      <c r="G50" s="142" t="s">
        <v>139</v>
      </c>
      <c r="H50" s="162">
        <v>1000</v>
      </c>
      <c r="I50" s="162">
        <v>1000</v>
      </c>
      <c r="J50" s="162"/>
      <c r="K50" s="162"/>
      <c r="L50" s="162"/>
      <c r="M50" s="162">
        <v>1212.27</v>
      </c>
      <c r="N50" s="140">
        <v>1212.27</v>
      </c>
      <c r="O50" s="140">
        <f t="shared" si="3"/>
        <v>212.26999999999998</v>
      </c>
      <c r="Q50" s="173">
        <v>1000</v>
      </c>
      <c r="R50" s="173">
        <v>1000</v>
      </c>
      <c r="S50" s="173"/>
      <c r="T50" s="173"/>
      <c r="U50" s="173"/>
      <c r="V50" s="173">
        <v>-4.7300000000000004</v>
      </c>
      <c r="W50" s="141">
        <v>-4.7300000000000004</v>
      </c>
      <c r="X50" s="141">
        <f t="shared" si="4"/>
        <v>-1004.73</v>
      </c>
      <c r="Z50" s="175">
        <f>IFERROR(VLOOKUP(B50,[4]rptBudgetaryBudgetCrossOrganiza!$A$2:$K$333,3,FALSE),"0")</f>
        <v>1000</v>
      </c>
      <c r="AA50" s="175">
        <f>IFERROR(VLOOKUP(B50,[4]rptBudgetaryBudgetCrossOrganiza!$A$2:$K$333,5,FALSE),"0")</f>
        <v>1000</v>
      </c>
      <c r="AB50" s="175"/>
      <c r="AC50" s="175"/>
      <c r="AD50" s="175"/>
      <c r="AE50" s="175">
        <f>IFERROR(VLOOKUP(B50,[4]rptBudgetaryBudgetCrossOrganiza!$A$2:$K$333,8,FALSE),"0")</f>
        <v>0</v>
      </c>
      <c r="AF50" s="171">
        <v>0</v>
      </c>
      <c r="AG50" s="171">
        <f t="shared" si="5"/>
        <v>1000</v>
      </c>
      <c r="AI50" s="177">
        <v>1000</v>
      </c>
      <c r="AJ50" s="169">
        <f t="shared" si="6"/>
        <v>1000</v>
      </c>
      <c r="AK50" s="169">
        <f t="shared" si="7"/>
        <v>1000</v>
      </c>
      <c r="AL50" s="169">
        <f>IFERROR(VLOOKUP(B50,[2]rptBudgetaryBudgetCrossOrganiza!$A$2709:$N$2894,13,FALSE),"0")</f>
        <v>0</v>
      </c>
      <c r="AM50" s="169"/>
      <c r="AN50" s="169"/>
      <c r="AO50" s="169"/>
      <c r="AP50" s="200"/>
      <c r="AQ50" s="200">
        <f t="shared" si="1"/>
        <v>-1000</v>
      </c>
      <c r="AS50" s="141"/>
      <c r="AT50" s="141"/>
      <c r="AU50" s="141"/>
      <c r="AV50" s="141"/>
      <c r="AW50" s="141"/>
      <c r="AX50" s="141"/>
      <c r="AY50" s="141"/>
      <c r="AZ50" s="202">
        <f t="shared" si="2"/>
        <v>0</v>
      </c>
    </row>
    <row r="51" spans="1:52" x14ac:dyDescent="0.2">
      <c r="A51" s="187">
        <v>4</v>
      </c>
      <c r="B51" s="142" t="s">
        <v>192</v>
      </c>
      <c r="C51" s="197">
        <v>20</v>
      </c>
      <c r="D51" s="197">
        <v>20</v>
      </c>
      <c r="E51" s="196">
        <v>300</v>
      </c>
      <c r="F51" s="142" t="str">
        <f t="shared" si="8"/>
        <v>6630.02</v>
      </c>
      <c r="G51" s="142" t="s">
        <v>239</v>
      </c>
      <c r="H51" s="162">
        <v>3000</v>
      </c>
      <c r="I51" s="162">
        <v>3000</v>
      </c>
      <c r="J51" s="162"/>
      <c r="K51" s="162"/>
      <c r="L51" s="162"/>
      <c r="M51" s="162">
        <v>1435.91</v>
      </c>
      <c r="N51" s="140">
        <v>1435.91</v>
      </c>
      <c r="O51" s="140">
        <f t="shared" si="3"/>
        <v>-1564.09</v>
      </c>
      <c r="Q51" s="173">
        <v>1500</v>
      </c>
      <c r="R51" s="173">
        <v>1500</v>
      </c>
      <c r="S51" s="173"/>
      <c r="T51" s="173"/>
      <c r="U51" s="173"/>
      <c r="V51" s="173">
        <v>777.01</v>
      </c>
      <c r="W51" s="141">
        <v>777.01</v>
      </c>
      <c r="X51" s="141">
        <f t="shared" si="4"/>
        <v>-722.99</v>
      </c>
      <c r="Z51" s="175">
        <f>IFERROR(VLOOKUP(B51,[4]rptBudgetaryBudgetCrossOrganiza!$A$2:$K$333,3,FALSE),"0")</f>
        <v>1500</v>
      </c>
      <c r="AA51" s="175">
        <f>IFERROR(VLOOKUP(B51,[4]rptBudgetaryBudgetCrossOrganiza!$A$2:$K$333,5,FALSE),"0")</f>
        <v>1500</v>
      </c>
      <c r="AB51" s="175"/>
      <c r="AC51" s="175"/>
      <c r="AD51" s="175"/>
      <c r="AE51" s="175">
        <f>IFERROR(VLOOKUP(B51,[4]rptBudgetaryBudgetCrossOrganiza!$A$2:$K$333,8,FALSE),"0")</f>
        <v>1709.11</v>
      </c>
      <c r="AF51" s="171">
        <v>1709.11</v>
      </c>
      <c r="AG51" s="171">
        <f t="shared" si="5"/>
        <v>-209.1099999999999</v>
      </c>
      <c r="AI51" s="177">
        <v>1500</v>
      </c>
      <c r="AJ51" s="169">
        <f t="shared" si="6"/>
        <v>1500</v>
      </c>
      <c r="AK51" s="169">
        <f t="shared" si="7"/>
        <v>1500</v>
      </c>
      <c r="AL51" s="169">
        <f>IFERROR(VLOOKUP(B51,[2]rptBudgetaryBudgetCrossOrganiza!$A$2709:$N$2894,13,FALSE),"0")</f>
        <v>0</v>
      </c>
      <c r="AM51" s="169"/>
      <c r="AN51" s="169"/>
      <c r="AO51" s="169"/>
      <c r="AP51" s="200"/>
      <c r="AQ51" s="200">
        <f t="shared" si="1"/>
        <v>-1500</v>
      </c>
      <c r="AS51" s="141"/>
      <c r="AT51" s="141"/>
      <c r="AU51" s="141"/>
      <c r="AV51" s="141"/>
      <c r="AW51" s="141"/>
      <c r="AX51" s="141"/>
      <c r="AY51" s="141"/>
      <c r="AZ51" s="202">
        <f t="shared" si="2"/>
        <v>0</v>
      </c>
    </row>
    <row r="52" spans="1:52" x14ac:dyDescent="0.2">
      <c r="A52" s="187">
        <v>9</v>
      </c>
      <c r="B52" s="142" t="s">
        <v>193</v>
      </c>
      <c r="C52" s="197">
        <v>20</v>
      </c>
      <c r="D52" s="197">
        <v>20</v>
      </c>
      <c r="E52" s="196">
        <v>300</v>
      </c>
      <c r="F52" s="142" t="str">
        <f t="shared" si="8"/>
        <v>6630.03</v>
      </c>
      <c r="G52" s="142" t="s">
        <v>240</v>
      </c>
      <c r="H52" s="162">
        <v>13600</v>
      </c>
      <c r="I52" s="162">
        <v>13600</v>
      </c>
      <c r="J52" s="162"/>
      <c r="K52" s="162"/>
      <c r="L52" s="162"/>
      <c r="M52" s="162">
        <v>15487.39</v>
      </c>
      <c r="N52" s="140">
        <v>15487.39</v>
      </c>
      <c r="O52" s="140">
        <f t="shared" si="3"/>
        <v>1887.3899999999994</v>
      </c>
      <c r="Q52" s="173">
        <v>15000</v>
      </c>
      <c r="R52" s="173">
        <v>15000</v>
      </c>
      <c r="S52" s="173"/>
      <c r="T52" s="173"/>
      <c r="U52" s="173"/>
      <c r="V52" s="173">
        <v>14936.84</v>
      </c>
      <c r="W52" s="141">
        <v>14936.84</v>
      </c>
      <c r="X52" s="141">
        <f t="shared" si="4"/>
        <v>-63.159999999999854</v>
      </c>
      <c r="Z52" s="175">
        <f>IFERROR(VLOOKUP(B52,[4]rptBudgetaryBudgetCrossOrganiza!$A$2:$K$333,3,FALSE),"0")</f>
        <v>15000</v>
      </c>
      <c r="AA52" s="175">
        <f>IFERROR(VLOOKUP(B52,[4]rptBudgetaryBudgetCrossOrganiza!$A$2:$K$333,5,FALSE),"0")</f>
        <v>15000</v>
      </c>
      <c r="AB52" s="175"/>
      <c r="AC52" s="175"/>
      <c r="AD52" s="175"/>
      <c r="AE52" s="175">
        <f>IFERROR(VLOOKUP(B52,[4]rptBudgetaryBudgetCrossOrganiza!$A$2:$K$333,8,FALSE),"0")</f>
        <v>14697.35</v>
      </c>
      <c r="AF52" s="171">
        <v>14697.35</v>
      </c>
      <c r="AG52" s="171">
        <f t="shared" si="5"/>
        <v>302.64999999999964</v>
      </c>
      <c r="AI52" s="177">
        <v>15000</v>
      </c>
      <c r="AJ52" s="169">
        <f t="shared" si="6"/>
        <v>15000</v>
      </c>
      <c r="AK52" s="169">
        <f>AJ52-12500</f>
        <v>2500</v>
      </c>
      <c r="AL52" s="169">
        <f>IFERROR(VLOOKUP(B52,[2]rptBudgetaryBudgetCrossOrganiza!$A$2709:$N$2894,13,FALSE),"0")</f>
        <v>0</v>
      </c>
      <c r="AM52" s="169"/>
      <c r="AN52" s="169"/>
      <c r="AO52" s="169"/>
      <c r="AP52" s="200"/>
      <c r="AQ52" s="200">
        <f t="shared" si="1"/>
        <v>-15000</v>
      </c>
      <c r="AS52" s="141"/>
      <c r="AT52" s="141"/>
      <c r="AU52" s="141"/>
      <c r="AV52" s="141"/>
      <c r="AW52" s="141"/>
      <c r="AX52" s="141"/>
      <c r="AY52" s="141"/>
      <c r="AZ52" s="202">
        <f t="shared" si="2"/>
        <v>0</v>
      </c>
    </row>
    <row r="53" spans="1:52" x14ac:dyDescent="0.2">
      <c r="A53" s="187">
        <v>7</v>
      </c>
      <c r="B53" s="142" t="s">
        <v>194</v>
      </c>
      <c r="C53" s="197">
        <v>20</v>
      </c>
      <c r="D53" s="197">
        <v>20</v>
      </c>
      <c r="E53" s="196">
        <v>300</v>
      </c>
      <c r="F53" s="142" t="str">
        <f t="shared" si="8"/>
        <v>6630.04</v>
      </c>
      <c r="G53" s="142" t="s">
        <v>241</v>
      </c>
      <c r="H53" s="162">
        <v>3000</v>
      </c>
      <c r="I53" s="162">
        <v>3000</v>
      </c>
      <c r="J53" s="162"/>
      <c r="K53" s="162"/>
      <c r="L53" s="162"/>
      <c r="M53" s="162">
        <v>1856.55</v>
      </c>
      <c r="N53" s="140">
        <v>1856.55</v>
      </c>
      <c r="O53" s="140">
        <f t="shared" si="3"/>
        <v>-1143.45</v>
      </c>
      <c r="Q53" s="173">
        <v>2500</v>
      </c>
      <c r="R53" s="173">
        <v>2500</v>
      </c>
      <c r="S53" s="173"/>
      <c r="T53" s="173"/>
      <c r="U53" s="173"/>
      <c r="V53" s="173">
        <v>668.48</v>
      </c>
      <c r="W53" s="141">
        <v>668.48</v>
      </c>
      <c r="X53" s="141">
        <f t="shared" si="4"/>
        <v>-1831.52</v>
      </c>
      <c r="Z53" s="175">
        <f>IFERROR(VLOOKUP(B53,[4]rptBudgetaryBudgetCrossOrganiza!$A$2:$K$333,3,FALSE),"0")</f>
        <v>2500</v>
      </c>
      <c r="AA53" s="175">
        <f>IFERROR(VLOOKUP(B53,[4]rptBudgetaryBudgetCrossOrganiza!$A$2:$K$333,5,FALSE),"0")</f>
        <v>2500</v>
      </c>
      <c r="AB53" s="175"/>
      <c r="AC53" s="175"/>
      <c r="AD53" s="175"/>
      <c r="AE53" s="175">
        <f>IFERROR(VLOOKUP(B53,[4]rptBudgetaryBudgetCrossOrganiza!$A$2:$K$333,8,FALSE),"0")</f>
        <v>120</v>
      </c>
      <c r="AF53" s="171">
        <v>120</v>
      </c>
      <c r="AG53" s="171">
        <f t="shared" si="5"/>
        <v>2380</v>
      </c>
      <c r="AI53" s="177">
        <v>2500</v>
      </c>
      <c r="AJ53" s="169">
        <f t="shared" si="6"/>
        <v>2500</v>
      </c>
      <c r="AK53" s="169">
        <f t="shared" si="7"/>
        <v>2500</v>
      </c>
      <c r="AL53" s="169">
        <f>IFERROR(VLOOKUP(B53,[2]rptBudgetaryBudgetCrossOrganiza!$A$2709:$N$2894,13,FALSE),"0")</f>
        <v>0</v>
      </c>
      <c r="AM53" s="169"/>
      <c r="AN53" s="169"/>
      <c r="AO53" s="169"/>
      <c r="AP53" s="200"/>
      <c r="AQ53" s="200">
        <f t="shared" si="1"/>
        <v>-2500</v>
      </c>
      <c r="AS53" s="141"/>
      <c r="AT53" s="141"/>
      <c r="AU53" s="141"/>
      <c r="AV53" s="141"/>
      <c r="AW53" s="141"/>
      <c r="AX53" s="141"/>
      <c r="AY53" s="141"/>
      <c r="AZ53" s="202">
        <f t="shared" si="2"/>
        <v>0</v>
      </c>
    </row>
    <row r="54" spans="1:52" x14ac:dyDescent="0.2">
      <c r="A54" s="187">
        <v>4</v>
      </c>
      <c r="B54" s="142" t="s">
        <v>195</v>
      </c>
      <c r="C54" s="197">
        <v>20</v>
      </c>
      <c r="D54" s="197">
        <v>20</v>
      </c>
      <c r="E54" s="196">
        <v>300</v>
      </c>
      <c r="F54" s="142" t="str">
        <f t="shared" si="8"/>
        <v>6630.06</v>
      </c>
      <c r="G54" s="142" t="s">
        <v>242</v>
      </c>
      <c r="H54" s="162">
        <v>800</v>
      </c>
      <c r="I54" s="162">
        <v>800</v>
      </c>
      <c r="J54" s="162"/>
      <c r="K54" s="162"/>
      <c r="L54" s="162"/>
      <c r="M54" s="162">
        <v>235.27</v>
      </c>
      <c r="N54" s="140">
        <v>235.27</v>
      </c>
      <c r="O54" s="140">
        <f t="shared" si="3"/>
        <v>-564.73</v>
      </c>
      <c r="Q54" s="173">
        <v>200</v>
      </c>
      <c r="R54" s="173">
        <v>200</v>
      </c>
      <c r="S54" s="173"/>
      <c r="T54" s="173"/>
      <c r="U54" s="173"/>
      <c r="V54" s="173">
        <v>0</v>
      </c>
      <c r="W54" s="141">
        <v>0</v>
      </c>
      <c r="X54" s="141">
        <f t="shared" si="4"/>
        <v>-200</v>
      </c>
      <c r="Z54" s="175">
        <f>IFERROR(VLOOKUP(B54,[4]rptBudgetaryBudgetCrossOrganiza!$A$2:$K$333,3,FALSE),"0")</f>
        <v>200</v>
      </c>
      <c r="AA54" s="175">
        <f>IFERROR(VLOOKUP(B54,[4]rptBudgetaryBudgetCrossOrganiza!$A$2:$K$333,5,FALSE),"0")</f>
        <v>200</v>
      </c>
      <c r="AB54" s="175"/>
      <c r="AC54" s="175"/>
      <c r="AD54" s="175"/>
      <c r="AE54" s="175">
        <f>IFERROR(VLOOKUP(B54,[4]rptBudgetaryBudgetCrossOrganiza!$A$2:$K$333,8,FALSE),"0")</f>
        <v>1557.97</v>
      </c>
      <c r="AF54" s="171">
        <v>1557.97</v>
      </c>
      <c r="AG54" s="171">
        <f t="shared" si="5"/>
        <v>-1357.97</v>
      </c>
      <c r="AI54" s="177">
        <v>200</v>
      </c>
      <c r="AJ54" s="169">
        <f t="shared" si="6"/>
        <v>200</v>
      </c>
      <c r="AK54" s="169">
        <f t="shared" si="7"/>
        <v>200</v>
      </c>
      <c r="AL54" s="169">
        <f>IFERROR(VLOOKUP(B54,[2]rptBudgetaryBudgetCrossOrganiza!$A$2709:$N$2894,13,FALSE),"0")</f>
        <v>0</v>
      </c>
      <c r="AM54" s="169"/>
      <c r="AN54" s="169"/>
      <c r="AO54" s="169"/>
      <c r="AP54" s="200"/>
      <c r="AQ54" s="200">
        <f t="shared" si="1"/>
        <v>-200</v>
      </c>
      <c r="AS54" s="141"/>
      <c r="AT54" s="141"/>
      <c r="AU54" s="141"/>
      <c r="AV54" s="141"/>
      <c r="AW54" s="141"/>
      <c r="AX54" s="141"/>
      <c r="AY54" s="141"/>
      <c r="AZ54" s="202">
        <f t="shared" si="2"/>
        <v>0</v>
      </c>
    </row>
    <row r="55" spans="1:52" x14ac:dyDescent="0.2">
      <c r="A55" s="187">
        <v>9</v>
      </c>
      <c r="B55" s="142" t="s">
        <v>196</v>
      </c>
      <c r="C55" s="197">
        <v>20</v>
      </c>
      <c r="D55" s="197">
        <v>20</v>
      </c>
      <c r="E55" s="196">
        <v>300</v>
      </c>
      <c r="F55" s="142" t="str">
        <f t="shared" si="8"/>
        <v>6630.07</v>
      </c>
      <c r="G55" s="142" t="s">
        <v>243</v>
      </c>
      <c r="H55" s="162">
        <v>4000</v>
      </c>
      <c r="I55" s="162">
        <v>4000</v>
      </c>
      <c r="J55" s="162"/>
      <c r="K55" s="162"/>
      <c r="L55" s="162"/>
      <c r="M55" s="162">
        <v>1324.63</v>
      </c>
      <c r="N55" s="140">
        <v>1324.63</v>
      </c>
      <c r="O55" s="140">
        <f t="shared" si="3"/>
        <v>-2675.37</v>
      </c>
      <c r="Q55" s="173">
        <v>2000</v>
      </c>
      <c r="R55" s="173">
        <v>2000</v>
      </c>
      <c r="S55" s="173"/>
      <c r="T55" s="173"/>
      <c r="U55" s="173"/>
      <c r="V55" s="173">
        <v>1875.26</v>
      </c>
      <c r="W55" s="141">
        <v>1875.26</v>
      </c>
      <c r="X55" s="141">
        <f t="shared" si="4"/>
        <v>-124.74000000000001</v>
      </c>
      <c r="Z55" s="175">
        <f>IFERROR(VLOOKUP(B55,[4]rptBudgetaryBudgetCrossOrganiza!$A$2:$K$333,3,FALSE),"0")</f>
        <v>2000</v>
      </c>
      <c r="AA55" s="175">
        <f>IFERROR(VLOOKUP(B55,[4]rptBudgetaryBudgetCrossOrganiza!$A$2:$K$333,5,FALSE),"0")</f>
        <v>2000</v>
      </c>
      <c r="AB55" s="175"/>
      <c r="AC55" s="175"/>
      <c r="AD55" s="175"/>
      <c r="AE55" s="175">
        <f>IFERROR(VLOOKUP(B55,[4]rptBudgetaryBudgetCrossOrganiza!$A$2:$K$333,8,FALSE),"0")</f>
        <v>874.4</v>
      </c>
      <c r="AF55" s="171">
        <v>874.4</v>
      </c>
      <c r="AG55" s="171">
        <f t="shared" si="5"/>
        <v>1125.5999999999999</v>
      </c>
      <c r="AI55" s="177">
        <v>2000</v>
      </c>
      <c r="AJ55" s="169">
        <f t="shared" si="6"/>
        <v>2000</v>
      </c>
      <c r="AK55" s="169">
        <f t="shared" si="7"/>
        <v>2000</v>
      </c>
      <c r="AL55" s="169">
        <f>IFERROR(VLOOKUP(B55,[2]rptBudgetaryBudgetCrossOrganiza!$A$2709:$N$2894,13,FALSE),"0")</f>
        <v>0</v>
      </c>
      <c r="AM55" s="169"/>
      <c r="AN55" s="169"/>
      <c r="AO55" s="169"/>
      <c r="AP55" s="200"/>
      <c r="AQ55" s="200">
        <f t="shared" si="1"/>
        <v>-2000</v>
      </c>
      <c r="AS55" s="141"/>
      <c r="AT55" s="141"/>
      <c r="AU55" s="141"/>
      <c r="AV55" s="141"/>
      <c r="AW55" s="141"/>
      <c r="AX55" s="141"/>
      <c r="AY55" s="141"/>
      <c r="AZ55" s="202">
        <f t="shared" si="2"/>
        <v>0</v>
      </c>
    </row>
    <row r="56" spans="1:52" x14ac:dyDescent="0.2">
      <c r="A56" s="187">
        <v>4</v>
      </c>
      <c r="B56" s="142" t="s">
        <v>197</v>
      </c>
      <c r="C56" s="197">
        <v>20</v>
      </c>
      <c r="D56" s="197">
        <v>20</v>
      </c>
      <c r="E56" s="196">
        <v>300</v>
      </c>
      <c r="F56" s="142" t="str">
        <f t="shared" si="8"/>
        <v>6630.08</v>
      </c>
      <c r="G56" s="142" t="s">
        <v>244</v>
      </c>
      <c r="H56" s="162">
        <v>500</v>
      </c>
      <c r="I56" s="162">
        <v>500</v>
      </c>
      <c r="J56" s="162"/>
      <c r="K56" s="162"/>
      <c r="L56" s="162"/>
      <c r="M56" s="162">
        <v>0</v>
      </c>
      <c r="N56" s="140">
        <v>0</v>
      </c>
      <c r="O56" s="140">
        <f t="shared" si="3"/>
        <v>-500</v>
      </c>
      <c r="Q56" s="173">
        <v>200</v>
      </c>
      <c r="R56" s="173">
        <v>200</v>
      </c>
      <c r="S56" s="173"/>
      <c r="T56" s="173"/>
      <c r="U56" s="173"/>
      <c r="V56" s="173">
        <v>0</v>
      </c>
      <c r="W56" s="141">
        <v>0</v>
      </c>
      <c r="X56" s="141">
        <f t="shared" si="4"/>
        <v>-200</v>
      </c>
      <c r="Z56" s="175">
        <f>IFERROR(VLOOKUP(B56,[4]rptBudgetaryBudgetCrossOrganiza!$A$2:$K$333,3,FALSE),"0")</f>
        <v>200</v>
      </c>
      <c r="AA56" s="175">
        <f>IFERROR(VLOOKUP(B56,[4]rptBudgetaryBudgetCrossOrganiza!$A$2:$K$333,5,FALSE),"0")</f>
        <v>200</v>
      </c>
      <c r="AB56" s="175"/>
      <c r="AC56" s="175"/>
      <c r="AD56" s="175"/>
      <c r="AE56" s="175">
        <f>IFERROR(VLOOKUP(B56,[4]rptBudgetaryBudgetCrossOrganiza!$A$2:$K$333,8,FALSE),"0")</f>
        <v>0</v>
      </c>
      <c r="AF56" s="171">
        <v>0</v>
      </c>
      <c r="AG56" s="171">
        <f t="shared" si="5"/>
        <v>200</v>
      </c>
      <c r="AI56" s="177">
        <v>200</v>
      </c>
      <c r="AJ56" s="169">
        <f t="shared" si="6"/>
        <v>200</v>
      </c>
      <c r="AK56" s="169">
        <f t="shared" si="7"/>
        <v>200</v>
      </c>
      <c r="AL56" s="169">
        <f>IFERROR(VLOOKUP(B56,[2]rptBudgetaryBudgetCrossOrganiza!$A$2709:$N$2894,13,FALSE),"0")</f>
        <v>0</v>
      </c>
      <c r="AM56" s="169"/>
      <c r="AN56" s="169"/>
      <c r="AO56" s="169"/>
      <c r="AP56" s="200"/>
      <c r="AQ56" s="200">
        <f t="shared" si="1"/>
        <v>-200</v>
      </c>
      <c r="AS56" s="141"/>
      <c r="AT56" s="141"/>
      <c r="AU56" s="141"/>
      <c r="AV56" s="141"/>
      <c r="AW56" s="141"/>
      <c r="AX56" s="141"/>
      <c r="AY56" s="141"/>
      <c r="AZ56" s="202">
        <f t="shared" si="2"/>
        <v>0</v>
      </c>
    </row>
    <row r="57" spans="1:52" x14ac:dyDescent="0.2">
      <c r="A57" s="187">
        <v>4</v>
      </c>
      <c r="B57" s="142" t="s">
        <v>198</v>
      </c>
      <c r="C57" s="197">
        <v>20</v>
      </c>
      <c r="D57" s="197">
        <v>20</v>
      </c>
      <c r="E57" s="196">
        <v>300</v>
      </c>
      <c r="F57" s="142" t="str">
        <f t="shared" si="8"/>
        <v>6630.11</v>
      </c>
      <c r="G57" s="142" t="s">
        <v>245</v>
      </c>
      <c r="H57" s="162">
        <v>7000</v>
      </c>
      <c r="I57" s="162">
        <v>7000</v>
      </c>
      <c r="J57" s="162"/>
      <c r="K57" s="162"/>
      <c r="L57" s="162"/>
      <c r="M57" s="162">
        <v>1550.5</v>
      </c>
      <c r="N57" s="140">
        <v>1550.5</v>
      </c>
      <c r="O57" s="140">
        <f t="shared" si="3"/>
        <v>-5449.5</v>
      </c>
      <c r="Q57" s="173">
        <v>4000</v>
      </c>
      <c r="R57" s="173">
        <v>4000</v>
      </c>
      <c r="S57" s="173"/>
      <c r="T57" s="173"/>
      <c r="U57" s="173"/>
      <c r="V57" s="173">
        <v>2733.5</v>
      </c>
      <c r="W57" s="141">
        <v>2733.5</v>
      </c>
      <c r="X57" s="141">
        <f t="shared" si="4"/>
        <v>-1266.5</v>
      </c>
      <c r="Z57" s="175">
        <f>IFERROR(VLOOKUP(B57,[4]rptBudgetaryBudgetCrossOrganiza!$A$2:$K$333,3,FALSE),"0")</f>
        <v>4000</v>
      </c>
      <c r="AA57" s="175">
        <f>IFERROR(VLOOKUP(B57,[4]rptBudgetaryBudgetCrossOrganiza!$A$2:$K$333,5,FALSE),"0")</f>
        <v>4000</v>
      </c>
      <c r="AB57" s="175"/>
      <c r="AC57" s="175"/>
      <c r="AD57" s="175"/>
      <c r="AE57" s="175">
        <f>IFERROR(VLOOKUP(B57,[4]rptBudgetaryBudgetCrossOrganiza!$A$2:$K$333,8,FALSE),"0")</f>
        <v>371</v>
      </c>
      <c r="AF57" s="171">
        <v>371</v>
      </c>
      <c r="AG57" s="171">
        <f t="shared" si="5"/>
        <v>3629</v>
      </c>
      <c r="AI57" s="177">
        <v>4000</v>
      </c>
      <c r="AJ57" s="169">
        <f t="shared" si="6"/>
        <v>4000</v>
      </c>
      <c r="AK57" s="169">
        <f t="shared" si="7"/>
        <v>4000</v>
      </c>
      <c r="AL57" s="169">
        <f>IFERROR(VLOOKUP(B57,[2]rptBudgetaryBudgetCrossOrganiza!$A$2709:$N$2894,13,FALSE),"0")</f>
        <v>0</v>
      </c>
      <c r="AM57" s="169"/>
      <c r="AN57" s="169"/>
      <c r="AO57" s="169"/>
      <c r="AP57" s="200"/>
      <c r="AQ57" s="200">
        <f t="shared" si="1"/>
        <v>-4000</v>
      </c>
      <c r="AS57" s="141"/>
      <c r="AT57" s="141"/>
      <c r="AU57" s="141"/>
      <c r="AV57" s="141"/>
      <c r="AW57" s="141"/>
      <c r="AX57" s="141"/>
      <c r="AY57" s="141"/>
      <c r="AZ57" s="202">
        <f t="shared" si="2"/>
        <v>0</v>
      </c>
    </row>
    <row r="58" spans="1:52" x14ac:dyDescent="0.2">
      <c r="A58" s="187">
        <v>4</v>
      </c>
      <c r="B58" s="142" t="s">
        <v>199</v>
      </c>
      <c r="C58" s="197">
        <v>20</v>
      </c>
      <c r="D58" s="197">
        <v>20</v>
      </c>
      <c r="E58" s="196">
        <v>300</v>
      </c>
      <c r="F58" s="142" t="str">
        <f t="shared" si="8"/>
        <v>6630.12</v>
      </c>
      <c r="G58" s="142" t="s">
        <v>246</v>
      </c>
      <c r="H58" s="162">
        <v>2800</v>
      </c>
      <c r="I58" s="162">
        <v>2800</v>
      </c>
      <c r="J58" s="162"/>
      <c r="K58" s="162"/>
      <c r="L58" s="162"/>
      <c r="M58" s="162">
        <v>2713.2</v>
      </c>
      <c r="N58" s="140">
        <v>2713.2</v>
      </c>
      <c r="O58" s="140">
        <f t="shared" si="3"/>
        <v>-86.800000000000182</v>
      </c>
      <c r="Q58" s="173">
        <v>3000</v>
      </c>
      <c r="R58" s="173">
        <v>3000</v>
      </c>
      <c r="S58" s="173"/>
      <c r="T58" s="173"/>
      <c r="U58" s="173"/>
      <c r="V58" s="173">
        <v>3808</v>
      </c>
      <c r="W58" s="141">
        <v>3808</v>
      </c>
      <c r="X58" s="141">
        <f t="shared" si="4"/>
        <v>808</v>
      </c>
      <c r="Z58" s="175">
        <f>IFERROR(VLOOKUP(B58,[4]rptBudgetaryBudgetCrossOrganiza!$A$2:$K$333,3,FALSE),"0")</f>
        <v>3000</v>
      </c>
      <c r="AA58" s="175">
        <f>IFERROR(VLOOKUP(B58,[4]rptBudgetaryBudgetCrossOrganiza!$A$2:$K$333,5,FALSE),"0")</f>
        <v>3000</v>
      </c>
      <c r="AB58" s="175"/>
      <c r="AC58" s="175"/>
      <c r="AD58" s="175"/>
      <c r="AE58" s="175">
        <f>IFERROR(VLOOKUP(B58,[4]rptBudgetaryBudgetCrossOrganiza!$A$2:$K$333,8,FALSE),"0")</f>
        <v>2438.8000000000002</v>
      </c>
      <c r="AF58" s="171">
        <v>2438.8000000000002</v>
      </c>
      <c r="AG58" s="171">
        <f t="shared" si="5"/>
        <v>561.19999999999982</v>
      </c>
      <c r="AI58" s="177">
        <v>3000</v>
      </c>
      <c r="AJ58" s="169">
        <f t="shared" si="6"/>
        <v>3000</v>
      </c>
      <c r="AK58" s="169">
        <f t="shared" si="7"/>
        <v>3000</v>
      </c>
      <c r="AL58" s="169">
        <f>IFERROR(VLOOKUP(B58,[2]rptBudgetaryBudgetCrossOrganiza!$A$2709:$N$2894,13,FALSE),"0")</f>
        <v>0</v>
      </c>
      <c r="AM58" s="169"/>
      <c r="AN58" s="169"/>
      <c r="AO58" s="169"/>
      <c r="AP58" s="200"/>
      <c r="AQ58" s="200">
        <f t="shared" si="1"/>
        <v>-3000</v>
      </c>
      <c r="AS58" s="141"/>
      <c r="AT58" s="141"/>
      <c r="AU58" s="141"/>
      <c r="AV58" s="141"/>
      <c r="AW58" s="141"/>
      <c r="AX58" s="141"/>
      <c r="AY58" s="141"/>
      <c r="AZ58" s="202">
        <f t="shared" si="2"/>
        <v>0</v>
      </c>
    </row>
    <row r="59" spans="1:52" x14ac:dyDescent="0.2">
      <c r="A59" s="187">
        <v>4</v>
      </c>
      <c r="B59" s="142" t="s">
        <v>200</v>
      </c>
      <c r="C59" s="197">
        <v>20</v>
      </c>
      <c r="D59" s="197">
        <v>20</v>
      </c>
      <c r="E59" s="196">
        <v>300</v>
      </c>
      <c r="F59" s="142" t="str">
        <f t="shared" si="8"/>
        <v>6630.13</v>
      </c>
      <c r="G59" s="142" t="s">
        <v>247</v>
      </c>
      <c r="H59" s="162">
        <v>12000</v>
      </c>
      <c r="I59" s="162">
        <v>12000</v>
      </c>
      <c r="J59" s="162"/>
      <c r="K59" s="162"/>
      <c r="L59" s="162"/>
      <c r="M59" s="162">
        <v>11006.75</v>
      </c>
      <c r="N59" s="140">
        <v>11006.75</v>
      </c>
      <c r="O59" s="140">
        <f t="shared" si="3"/>
        <v>-993.25</v>
      </c>
      <c r="Q59" s="173">
        <v>12000</v>
      </c>
      <c r="R59" s="173">
        <v>12000</v>
      </c>
      <c r="S59" s="173"/>
      <c r="T59" s="173"/>
      <c r="U59" s="173"/>
      <c r="V59" s="173">
        <v>15201.5</v>
      </c>
      <c r="W59" s="141">
        <v>15201.5</v>
      </c>
      <c r="X59" s="141">
        <f t="shared" si="4"/>
        <v>3201.5</v>
      </c>
      <c r="Z59" s="175">
        <f>IFERROR(VLOOKUP(B59,[4]rptBudgetaryBudgetCrossOrganiza!$A$2:$K$333,3,FALSE),"0")</f>
        <v>12000</v>
      </c>
      <c r="AA59" s="175">
        <f>IFERROR(VLOOKUP(B59,[4]rptBudgetaryBudgetCrossOrganiza!$A$2:$K$333,5,FALSE),"0")</f>
        <v>12000</v>
      </c>
      <c r="AB59" s="175"/>
      <c r="AC59" s="175"/>
      <c r="AD59" s="175"/>
      <c r="AE59" s="175">
        <f>IFERROR(VLOOKUP(B59,[4]rptBudgetaryBudgetCrossOrganiza!$A$2:$K$333,8,FALSE),"0")</f>
        <v>13142.8</v>
      </c>
      <c r="AF59" s="171">
        <v>13142.8</v>
      </c>
      <c r="AG59" s="171">
        <f t="shared" si="5"/>
        <v>-1142.7999999999993</v>
      </c>
      <c r="AI59" s="177">
        <v>12000</v>
      </c>
      <c r="AJ59" s="169">
        <f t="shared" si="6"/>
        <v>12000</v>
      </c>
      <c r="AK59" s="169">
        <f>AJ59-6000</f>
        <v>6000</v>
      </c>
      <c r="AL59" s="169">
        <f>IFERROR(VLOOKUP(B59,[2]rptBudgetaryBudgetCrossOrganiza!$A$2709:$N$2894,13,FALSE),"0")</f>
        <v>0</v>
      </c>
      <c r="AM59" s="169"/>
      <c r="AN59" s="169"/>
      <c r="AO59" s="169"/>
      <c r="AP59" s="200"/>
      <c r="AQ59" s="200">
        <f t="shared" si="1"/>
        <v>-12000</v>
      </c>
      <c r="AS59" s="141"/>
      <c r="AT59" s="141"/>
      <c r="AU59" s="141"/>
      <c r="AV59" s="141"/>
      <c r="AW59" s="141"/>
      <c r="AX59" s="141"/>
      <c r="AY59" s="141"/>
      <c r="AZ59" s="202">
        <f t="shared" si="2"/>
        <v>0</v>
      </c>
    </row>
    <row r="60" spans="1:52" x14ac:dyDescent="0.2">
      <c r="A60" s="187">
        <v>4</v>
      </c>
      <c r="B60" s="142" t="s">
        <v>201</v>
      </c>
      <c r="C60" s="197">
        <v>20</v>
      </c>
      <c r="D60" s="197">
        <v>20</v>
      </c>
      <c r="E60" s="196">
        <v>300</v>
      </c>
      <c r="F60" s="142" t="str">
        <f t="shared" si="8"/>
        <v>6630.14</v>
      </c>
      <c r="G60" s="142" t="s">
        <v>248</v>
      </c>
      <c r="H60" s="162">
        <v>5000</v>
      </c>
      <c r="I60" s="162">
        <v>5000</v>
      </c>
      <c r="J60" s="162"/>
      <c r="K60" s="162"/>
      <c r="L60" s="162"/>
      <c r="M60" s="162">
        <v>4686.5</v>
      </c>
      <c r="N60" s="140">
        <v>4686.5</v>
      </c>
      <c r="O60" s="140">
        <f t="shared" si="3"/>
        <v>-313.5</v>
      </c>
      <c r="Q60" s="173">
        <v>5000</v>
      </c>
      <c r="R60" s="173">
        <v>5000</v>
      </c>
      <c r="S60" s="173"/>
      <c r="T60" s="173"/>
      <c r="U60" s="173"/>
      <c r="V60" s="173">
        <v>7181.39</v>
      </c>
      <c r="W60" s="141">
        <v>7181.39</v>
      </c>
      <c r="X60" s="141">
        <f t="shared" si="4"/>
        <v>2181.3900000000003</v>
      </c>
      <c r="Z60" s="175">
        <f>IFERROR(VLOOKUP(B60,[4]rptBudgetaryBudgetCrossOrganiza!$A$2:$K$333,3,FALSE),"0")</f>
        <v>5500</v>
      </c>
      <c r="AA60" s="175">
        <f>IFERROR(VLOOKUP(B60,[4]rptBudgetaryBudgetCrossOrganiza!$A$2:$K$333,5,FALSE),"0")</f>
        <v>5500</v>
      </c>
      <c r="AB60" s="175"/>
      <c r="AC60" s="175"/>
      <c r="AD60" s="175"/>
      <c r="AE60" s="175">
        <f>IFERROR(VLOOKUP(B60,[4]rptBudgetaryBudgetCrossOrganiza!$A$2:$K$333,8,FALSE),"0")</f>
        <v>4226.79</v>
      </c>
      <c r="AF60" s="171">
        <v>4226.79</v>
      </c>
      <c r="AG60" s="171">
        <f t="shared" si="5"/>
        <v>1273.21</v>
      </c>
      <c r="AI60" s="177">
        <v>5500</v>
      </c>
      <c r="AJ60" s="169">
        <f t="shared" si="6"/>
        <v>5500</v>
      </c>
      <c r="AK60" s="169">
        <f>AJ60-2750</f>
        <v>2750</v>
      </c>
      <c r="AL60" s="169">
        <f>IFERROR(VLOOKUP(B60,[2]rptBudgetaryBudgetCrossOrganiza!$A$2709:$N$2894,13,FALSE),"0")</f>
        <v>0</v>
      </c>
      <c r="AM60" s="169"/>
      <c r="AN60" s="169"/>
      <c r="AO60" s="169"/>
      <c r="AP60" s="200"/>
      <c r="AQ60" s="200">
        <f t="shared" si="1"/>
        <v>-5500</v>
      </c>
      <c r="AS60" s="141"/>
      <c r="AT60" s="141"/>
      <c r="AU60" s="141"/>
      <c r="AV60" s="141"/>
      <c r="AW60" s="141"/>
      <c r="AX60" s="141"/>
      <c r="AY60" s="141"/>
      <c r="AZ60" s="202">
        <f t="shared" si="2"/>
        <v>0</v>
      </c>
    </row>
    <row r="61" spans="1:52" x14ac:dyDescent="0.2">
      <c r="A61" s="187">
        <v>4</v>
      </c>
      <c r="B61" s="142" t="s">
        <v>202</v>
      </c>
      <c r="C61" s="197">
        <v>20</v>
      </c>
      <c r="D61" s="197">
        <v>20</v>
      </c>
      <c r="E61" s="196">
        <v>300</v>
      </c>
      <c r="F61" s="142" t="str">
        <f t="shared" si="8"/>
        <v>6630.15</v>
      </c>
      <c r="G61" s="142" t="s">
        <v>249</v>
      </c>
      <c r="H61" s="162">
        <v>800</v>
      </c>
      <c r="I61" s="162">
        <v>800</v>
      </c>
      <c r="J61" s="162"/>
      <c r="K61" s="162"/>
      <c r="L61" s="162"/>
      <c r="M61" s="162">
        <v>1091</v>
      </c>
      <c r="N61" s="140">
        <v>1091</v>
      </c>
      <c r="O61" s="140">
        <f t="shared" si="3"/>
        <v>291</v>
      </c>
      <c r="Q61" s="173">
        <v>1000</v>
      </c>
      <c r="R61" s="173">
        <v>1000</v>
      </c>
      <c r="S61" s="173"/>
      <c r="T61" s="173"/>
      <c r="U61" s="173"/>
      <c r="V61" s="173">
        <v>1172.4000000000001</v>
      </c>
      <c r="W61" s="141">
        <v>1172.4000000000001</v>
      </c>
      <c r="X61" s="141">
        <f t="shared" si="4"/>
        <v>172.40000000000009</v>
      </c>
      <c r="Z61" s="175">
        <f>IFERROR(VLOOKUP(B61,[4]rptBudgetaryBudgetCrossOrganiza!$A$2:$K$333,3,FALSE),"0")</f>
        <v>1200</v>
      </c>
      <c r="AA61" s="175">
        <f>IFERROR(VLOOKUP(B61,[4]rptBudgetaryBudgetCrossOrganiza!$A$2:$K$333,5,FALSE),"0")</f>
        <v>1200</v>
      </c>
      <c r="AB61" s="175"/>
      <c r="AC61" s="175"/>
      <c r="AD61" s="175"/>
      <c r="AE61" s="175">
        <f>IFERROR(VLOOKUP(B61,[4]rptBudgetaryBudgetCrossOrganiza!$A$2:$K$333,8,FALSE),"0")</f>
        <v>1688.04</v>
      </c>
      <c r="AF61" s="171">
        <v>1688.04</v>
      </c>
      <c r="AG61" s="171">
        <f t="shared" si="5"/>
        <v>-488.03999999999996</v>
      </c>
      <c r="AI61" s="177">
        <v>1200</v>
      </c>
      <c r="AJ61" s="169">
        <f t="shared" si="6"/>
        <v>1200</v>
      </c>
      <c r="AK61" s="169">
        <f t="shared" si="7"/>
        <v>1200</v>
      </c>
      <c r="AL61" s="169">
        <f>IFERROR(VLOOKUP(B61,[2]rptBudgetaryBudgetCrossOrganiza!$A$2709:$N$2894,13,FALSE),"0")</f>
        <v>0</v>
      </c>
      <c r="AM61" s="169"/>
      <c r="AN61" s="169"/>
      <c r="AO61" s="169"/>
      <c r="AP61" s="200"/>
      <c r="AQ61" s="200">
        <f t="shared" si="1"/>
        <v>-1200</v>
      </c>
      <c r="AS61" s="141"/>
      <c r="AT61" s="141"/>
      <c r="AU61" s="141"/>
      <c r="AV61" s="141"/>
      <c r="AW61" s="141"/>
      <c r="AX61" s="141"/>
      <c r="AY61" s="141"/>
      <c r="AZ61" s="202">
        <f t="shared" si="2"/>
        <v>0</v>
      </c>
    </row>
    <row r="62" spans="1:52" x14ac:dyDescent="0.2">
      <c r="A62" s="187">
        <v>4</v>
      </c>
      <c r="B62" s="142" t="s">
        <v>203</v>
      </c>
      <c r="C62" s="197">
        <v>20</v>
      </c>
      <c r="D62" s="197">
        <v>20</v>
      </c>
      <c r="E62" s="196">
        <v>300</v>
      </c>
      <c r="F62" s="142" t="str">
        <f t="shared" si="8"/>
        <v>6630.16</v>
      </c>
      <c r="G62" s="142" t="s">
        <v>250</v>
      </c>
      <c r="H62" s="162">
        <v>8500</v>
      </c>
      <c r="I62" s="162">
        <v>8500</v>
      </c>
      <c r="J62" s="162"/>
      <c r="K62" s="162"/>
      <c r="L62" s="162"/>
      <c r="M62" s="162">
        <v>6105.71</v>
      </c>
      <c r="N62" s="140">
        <v>6105.71</v>
      </c>
      <c r="O62" s="140">
        <f t="shared" si="3"/>
        <v>-2394.29</v>
      </c>
      <c r="Q62" s="173">
        <v>7500</v>
      </c>
      <c r="R62" s="173">
        <v>7500</v>
      </c>
      <c r="S62" s="173"/>
      <c r="T62" s="173"/>
      <c r="U62" s="173"/>
      <c r="V62" s="173">
        <v>6863.5</v>
      </c>
      <c r="W62" s="141">
        <v>6863.5</v>
      </c>
      <c r="X62" s="141">
        <f t="shared" si="4"/>
        <v>-636.5</v>
      </c>
      <c r="Z62" s="175">
        <f>IFERROR(VLOOKUP(B62,[4]rptBudgetaryBudgetCrossOrganiza!$A$2:$K$333,3,FALSE),"0")</f>
        <v>7500</v>
      </c>
      <c r="AA62" s="175">
        <f>IFERROR(VLOOKUP(B62,[4]rptBudgetaryBudgetCrossOrganiza!$A$2:$K$333,5,FALSE),"0")</f>
        <v>7500</v>
      </c>
      <c r="AB62" s="175"/>
      <c r="AC62" s="175"/>
      <c r="AD62" s="175"/>
      <c r="AE62" s="175">
        <f>IFERROR(VLOOKUP(B62,[4]rptBudgetaryBudgetCrossOrganiza!$A$2:$K$333,8,FALSE),"0")</f>
        <v>5743.5</v>
      </c>
      <c r="AF62" s="171">
        <v>5743.5</v>
      </c>
      <c r="AG62" s="171">
        <f t="shared" si="5"/>
        <v>1756.5</v>
      </c>
      <c r="AI62" s="177">
        <v>7500</v>
      </c>
      <c r="AJ62" s="169">
        <f t="shared" si="6"/>
        <v>7500</v>
      </c>
      <c r="AK62" s="169">
        <f t="shared" si="7"/>
        <v>7500</v>
      </c>
      <c r="AL62" s="169">
        <f>IFERROR(VLOOKUP(B62,[2]rptBudgetaryBudgetCrossOrganiza!$A$2709:$N$2894,13,FALSE),"0")</f>
        <v>0</v>
      </c>
      <c r="AM62" s="169"/>
      <c r="AN62" s="169"/>
      <c r="AO62" s="169"/>
      <c r="AP62" s="200"/>
      <c r="AQ62" s="200">
        <f t="shared" si="1"/>
        <v>-7500</v>
      </c>
      <c r="AS62" s="141"/>
      <c r="AT62" s="141"/>
      <c r="AU62" s="141"/>
      <c r="AV62" s="141"/>
      <c r="AW62" s="141"/>
      <c r="AX62" s="141"/>
      <c r="AY62" s="141"/>
      <c r="AZ62" s="202">
        <f t="shared" si="2"/>
        <v>0</v>
      </c>
    </row>
    <row r="63" spans="1:52" x14ac:dyDescent="0.2">
      <c r="A63" s="187">
        <v>4</v>
      </c>
      <c r="B63" s="142" t="s">
        <v>204</v>
      </c>
      <c r="C63" s="197">
        <v>20</v>
      </c>
      <c r="D63" s="197">
        <v>20</v>
      </c>
      <c r="E63" s="196">
        <v>300</v>
      </c>
      <c r="F63" s="142" t="str">
        <f t="shared" si="8"/>
        <v>6630.17</v>
      </c>
      <c r="G63" s="142" t="s">
        <v>251</v>
      </c>
      <c r="H63" s="162">
        <v>7000</v>
      </c>
      <c r="I63" s="162">
        <v>7000</v>
      </c>
      <c r="J63" s="162"/>
      <c r="K63" s="162"/>
      <c r="L63" s="162"/>
      <c r="M63" s="162">
        <v>4501</v>
      </c>
      <c r="N63" s="140">
        <v>4501</v>
      </c>
      <c r="O63" s="140">
        <f t="shared" si="3"/>
        <v>-2499</v>
      </c>
      <c r="Q63" s="173">
        <v>5000</v>
      </c>
      <c r="R63" s="173">
        <v>5000</v>
      </c>
      <c r="S63" s="173"/>
      <c r="T63" s="173"/>
      <c r="U63" s="173"/>
      <c r="V63" s="173">
        <v>2662.1</v>
      </c>
      <c r="W63" s="141">
        <v>2662.1</v>
      </c>
      <c r="X63" s="141">
        <f t="shared" si="4"/>
        <v>-2337.9</v>
      </c>
      <c r="Z63" s="175">
        <f>IFERROR(VLOOKUP(B63,[4]rptBudgetaryBudgetCrossOrganiza!$A$2:$K$333,3,FALSE),"0")</f>
        <v>5000</v>
      </c>
      <c r="AA63" s="175">
        <f>IFERROR(VLOOKUP(B63,[4]rptBudgetaryBudgetCrossOrganiza!$A$2:$K$333,5,FALSE),"0")</f>
        <v>5000</v>
      </c>
      <c r="AB63" s="175"/>
      <c r="AC63" s="175"/>
      <c r="AD63" s="175"/>
      <c r="AE63" s="175">
        <f>IFERROR(VLOOKUP(B63,[4]rptBudgetaryBudgetCrossOrganiza!$A$2:$K$333,8,FALSE),"0")</f>
        <v>1424.5</v>
      </c>
      <c r="AF63" s="171">
        <v>1424.5</v>
      </c>
      <c r="AG63" s="171">
        <f t="shared" si="5"/>
        <v>3575.5</v>
      </c>
      <c r="AI63" s="177">
        <v>5000</v>
      </c>
      <c r="AJ63" s="169">
        <f t="shared" si="6"/>
        <v>5000</v>
      </c>
      <c r="AK63" s="169">
        <f>AJ63-2500</f>
        <v>2500</v>
      </c>
      <c r="AL63" s="169">
        <f>IFERROR(VLOOKUP(B63,[2]rptBudgetaryBudgetCrossOrganiza!$A$2709:$N$2894,13,FALSE),"0")</f>
        <v>0</v>
      </c>
      <c r="AM63" s="169"/>
      <c r="AN63" s="169"/>
      <c r="AO63" s="169"/>
      <c r="AP63" s="200"/>
      <c r="AQ63" s="200">
        <f t="shared" si="1"/>
        <v>-5000</v>
      </c>
      <c r="AS63" s="141"/>
      <c r="AT63" s="141"/>
      <c r="AU63" s="141"/>
      <c r="AV63" s="141"/>
      <c r="AW63" s="141"/>
      <c r="AX63" s="141"/>
      <c r="AY63" s="141"/>
      <c r="AZ63" s="202">
        <f t="shared" si="2"/>
        <v>0</v>
      </c>
    </row>
    <row r="64" spans="1:52" x14ac:dyDescent="0.2">
      <c r="A64" s="187">
        <v>4</v>
      </c>
      <c r="B64" s="142" t="s">
        <v>205</v>
      </c>
      <c r="C64" s="197">
        <v>20</v>
      </c>
      <c r="D64" s="197">
        <v>20</v>
      </c>
      <c r="E64" s="196">
        <v>300</v>
      </c>
      <c r="F64" s="142" t="str">
        <f t="shared" si="8"/>
        <v>6630.18</v>
      </c>
      <c r="G64" s="142" t="s">
        <v>252</v>
      </c>
      <c r="H64" s="162">
        <v>1600</v>
      </c>
      <c r="I64" s="162">
        <v>1600</v>
      </c>
      <c r="J64" s="162"/>
      <c r="K64" s="162"/>
      <c r="L64" s="162"/>
      <c r="M64" s="162">
        <v>1273.3</v>
      </c>
      <c r="N64" s="140">
        <v>1273.3</v>
      </c>
      <c r="O64" s="140">
        <f t="shared" si="3"/>
        <v>-326.70000000000005</v>
      </c>
      <c r="Q64" s="173">
        <v>1800</v>
      </c>
      <c r="R64" s="173">
        <v>1800</v>
      </c>
      <c r="S64" s="173"/>
      <c r="T64" s="173"/>
      <c r="U64" s="173"/>
      <c r="V64" s="173">
        <v>1682.1</v>
      </c>
      <c r="W64" s="141">
        <v>1682.1</v>
      </c>
      <c r="X64" s="141">
        <f t="shared" si="4"/>
        <v>-117.90000000000009</v>
      </c>
      <c r="Z64" s="175">
        <f>IFERROR(VLOOKUP(B64,[4]rptBudgetaryBudgetCrossOrganiza!$A$2:$K$333,3,FALSE),"0")</f>
        <v>1800</v>
      </c>
      <c r="AA64" s="175">
        <f>IFERROR(VLOOKUP(B64,[4]rptBudgetaryBudgetCrossOrganiza!$A$2:$K$333,5,FALSE),"0")</f>
        <v>1800</v>
      </c>
      <c r="AB64" s="175"/>
      <c r="AC64" s="175"/>
      <c r="AD64" s="175"/>
      <c r="AE64" s="175">
        <f>IFERROR(VLOOKUP(B64,[4]rptBudgetaryBudgetCrossOrganiza!$A$2:$K$333,8,FALSE),"0")</f>
        <v>1625.75</v>
      </c>
      <c r="AF64" s="171">
        <v>1625.75</v>
      </c>
      <c r="AG64" s="171">
        <f t="shared" si="5"/>
        <v>174.25</v>
      </c>
      <c r="AI64" s="177">
        <v>1800</v>
      </c>
      <c r="AJ64" s="169">
        <f t="shared" si="6"/>
        <v>1800</v>
      </c>
      <c r="AK64" s="169">
        <f t="shared" si="7"/>
        <v>1800</v>
      </c>
      <c r="AL64" s="169">
        <f>IFERROR(VLOOKUP(B64,[2]rptBudgetaryBudgetCrossOrganiza!$A$2709:$N$2894,13,FALSE),"0")</f>
        <v>318.5</v>
      </c>
      <c r="AM64" s="169"/>
      <c r="AN64" s="169"/>
      <c r="AO64" s="169"/>
      <c r="AP64" s="200"/>
      <c r="AQ64" s="200">
        <f t="shared" si="1"/>
        <v>-1800</v>
      </c>
      <c r="AS64" s="141"/>
      <c r="AT64" s="141"/>
      <c r="AU64" s="141"/>
      <c r="AV64" s="141"/>
      <c r="AW64" s="141"/>
      <c r="AX64" s="141"/>
      <c r="AY64" s="141"/>
      <c r="AZ64" s="202">
        <f t="shared" si="2"/>
        <v>0</v>
      </c>
    </row>
    <row r="65" spans="1:52" x14ac:dyDescent="0.2">
      <c r="A65" s="187">
        <v>4</v>
      </c>
      <c r="B65" s="142" t="s">
        <v>206</v>
      </c>
      <c r="C65" s="197">
        <v>20</v>
      </c>
      <c r="D65" s="197">
        <v>20</v>
      </c>
      <c r="E65" s="196">
        <v>300</v>
      </c>
      <c r="F65" s="142" t="str">
        <f t="shared" si="8"/>
        <v>6630.20</v>
      </c>
      <c r="G65" s="142" t="s">
        <v>253</v>
      </c>
      <c r="H65" s="162">
        <v>2000</v>
      </c>
      <c r="I65" s="162">
        <v>2000</v>
      </c>
      <c r="J65" s="162"/>
      <c r="K65" s="162"/>
      <c r="L65" s="162"/>
      <c r="M65" s="162">
        <v>224</v>
      </c>
      <c r="N65" s="140">
        <v>224</v>
      </c>
      <c r="O65" s="140">
        <f t="shared" si="3"/>
        <v>-1776</v>
      </c>
      <c r="Q65" s="173">
        <v>1000</v>
      </c>
      <c r="R65" s="173">
        <v>1000</v>
      </c>
      <c r="S65" s="173"/>
      <c r="T65" s="173"/>
      <c r="U65" s="173"/>
      <c r="V65" s="173">
        <v>0</v>
      </c>
      <c r="W65" s="141">
        <v>0</v>
      </c>
      <c r="X65" s="141">
        <f t="shared" si="4"/>
        <v>-1000</v>
      </c>
      <c r="Z65" s="175">
        <f>IFERROR(VLOOKUP(B65,[4]rptBudgetaryBudgetCrossOrganiza!$A$2:$K$333,3,FALSE),"0")</f>
        <v>1000</v>
      </c>
      <c r="AA65" s="175">
        <f>IFERROR(VLOOKUP(B65,[4]rptBudgetaryBudgetCrossOrganiza!$A$2:$K$333,5,FALSE),"0")</f>
        <v>1000</v>
      </c>
      <c r="AB65" s="175"/>
      <c r="AC65" s="175"/>
      <c r="AD65" s="175"/>
      <c r="AE65" s="175">
        <f>IFERROR(VLOOKUP(B65,[4]rptBudgetaryBudgetCrossOrganiza!$A$2:$K$333,8,FALSE),"0")</f>
        <v>0</v>
      </c>
      <c r="AF65" s="171">
        <v>0</v>
      </c>
      <c r="AG65" s="171">
        <f t="shared" si="5"/>
        <v>1000</v>
      </c>
      <c r="AI65" s="177">
        <v>1000</v>
      </c>
      <c r="AJ65" s="169">
        <f t="shared" si="6"/>
        <v>1000</v>
      </c>
      <c r="AK65" s="169">
        <f t="shared" si="7"/>
        <v>1000</v>
      </c>
      <c r="AL65" s="169">
        <f>IFERROR(VLOOKUP(B65,[2]rptBudgetaryBudgetCrossOrganiza!$A$2709:$N$2894,13,FALSE),"0")</f>
        <v>0</v>
      </c>
      <c r="AM65" s="169"/>
      <c r="AN65" s="169"/>
      <c r="AO65" s="169"/>
      <c r="AP65" s="200"/>
      <c r="AQ65" s="200">
        <f t="shared" si="1"/>
        <v>-1000</v>
      </c>
      <c r="AS65" s="141"/>
      <c r="AT65" s="141"/>
      <c r="AU65" s="141"/>
      <c r="AV65" s="141"/>
      <c r="AW65" s="141"/>
      <c r="AX65" s="141"/>
      <c r="AY65" s="141"/>
      <c r="AZ65" s="202">
        <f t="shared" si="2"/>
        <v>0</v>
      </c>
    </row>
    <row r="66" spans="1:52" x14ac:dyDescent="0.2">
      <c r="A66" s="187">
        <v>4</v>
      </c>
      <c r="B66" s="142" t="s">
        <v>207</v>
      </c>
      <c r="C66" s="197">
        <v>20</v>
      </c>
      <c r="D66" s="197">
        <v>20</v>
      </c>
      <c r="E66" s="196">
        <v>300</v>
      </c>
      <c r="F66" s="142" t="str">
        <f t="shared" si="8"/>
        <v>6630.23</v>
      </c>
      <c r="G66" s="142" t="s">
        <v>254</v>
      </c>
      <c r="H66" s="162">
        <v>2700</v>
      </c>
      <c r="I66" s="162">
        <v>2700</v>
      </c>
      <c r="J66" s="162"/>
      <c r="K66" s="162"/>
      <c r="L66" s="162"/>
      <c r="M66" s="162">
        <v>2372.5</v>
      </c>
      <c r="N66" s="140">
        <v>2372.5</v>
      </c>
      <c r="O66" s="140">
        <f t="shared" si="3"/>
        <v>-327.5</v>
      </c>
      <c r="Q66" s="173">
        <v>2800</v>
      </c>
      <c r="R66" s="173">
        <v>2800</v>
      </c>
      <c r="S66" s="173"/>
      <c r="T66" s="173"/>
      <c r="U66" s="173"/>
      <c r="V66" s="173">
        <v>1922.5</v>
      </c>
      <c r="W66" s="141">
        <v>1922.5</v>
      </c>
      <c r="X66" s="141">
        <f t="shared" si="4"/>
        <v>-877.5</v>
      </c>
      <c r="Z66" s="175">
        <f>IFERROR(VLOOKUP(B66,[4]rptBudgetaryBudgetCrossOrganiza!$A$2:$K$333,3,FALSE),"0")</f>
        <v>2800</v>
      </c>
      <c r="AA66" s="175">
        <f>IFERROR(VLOOKUP(B66,[4]rptBudgetaryBudgetCrossOrganiza!$A$2:$K$333,5,FALSE),"0")</f>
        <v>2800</v>
      </c>
      <c r="AB66" s="175"/>
      <c r="AC66" s="175"/>
      <c r="AD66" s="175"/>
      <c r="AE66" s="175">
        <f>IFERROR(VLOOKUP(B66,[4]rptBudgetaryBudgetCrossOrganiza!$A$2:$K$333,8,FALSE),"0")</f>
        <v>1940</v>
      </c>
      <c r="AF66" s="171">
        <v>1940</v>
      </c>
      <c r="AG66" s="171">
        <f t="shared" si="5"/>
        <v>860</v>
      </c>
      <c r="AI66" s="177">
        <v>2800</v>
      </c>
      <c r="AJ66" s="169">
        <f t="shared" si="6"/>
        <v>2800</v>
      </c>
      <c r="AK66" s="169">
        <f>AJ66-1400</f>
        <v>1400</v>
      </c>
      <c r="AL66" s="169">
        <f>IFERROR(VLOOKUP(B66,[2]rptBudgetaryBudgetCrossOrganiza!$A$2709:$N$2894,13,FALSE),"0")</f>
        <v>0</v>
      </c>
      <c r="AM66" s="169"/>
      <c r="AN66" s="169"/>
      <c r="AO66" s="169"/>
      <c r="AP66" s="200"/>
      <c r="AQ66" s="200">
        <f t="shared" si="1"/>
        <v>-2800</v>
      </c>
      <c r="AS66" s="141"/>
      <c r="AT66" s="141"/>
      <c r="AU66" s="141"/>
      <c r="AV66" s="141"/>
      <c r="AW66" s="141"/>
      <c r="AX66" s="141"/>
      <c r="AY66" s="141"/>
      <c r="AZ66" s="202">
        <f t="shared" si="2"/>
        <v>0</v>
      </c>
    </row>
    <row r="67" spans="1:52" x14ac:dyDescent="0.2">
      <c r="A67" s="187">
        <v>4</v>
      </c>
      <c r="B67" s="142" t="s">
        <v>208</v>
      </c>
      <c r="C67" s="197">
        <v>20</v>
      </c>
      <c r="D67" s="197">
        <v>20</v>
      </c>
      <c r="E67" s="196">
        <v>300</v>
      </c>
      <c r="F67" s="142" t="str">
        <f t="shared" si="8"/>
        <v>6630.24</v>
      </c>
      <c r="G67" s="142" t="s">
        <v>255</v>
      </c>
      <c r="H67" s="162">
        <v>1800</v>
      </c>
      <c r="I67" s="162">
        <v>1800</v>
      </c>
      <c r="J67" s="162"/>
      <c r="K67" s="162"/>
      <c r="L67" s="162"/>
      <c r="M67" s="162">
        <v>696</v>
      </c>
      <c r="N67" s="140">
        <v>696</v>
      </c>
      <c r="O67" s="140">
        <f t="shared" si="3"/>
        <v>-1104</v>
      </c>
      <c r="Q67" s="173">
        <v>1200</v>
      </c>
      <c r="R67" s="173">
        <v>1200</v>
      </c>
      <c r="S67" s="173"/>
      <c r="T67" s="173"/>
      <c r="U67" s="173"/>
      <c r="V67" s="173">
        <v>1298</v>
      </c>
      <c r="W67" s="141">
        <v>1298</v>
      </c>
      <c r="X67" s="141">
        <f t="shared" si="4"/>
        <v>98</v>
      </c>
      <c r="Z67" s="175">
        <f>IFERROR(VLOOKUP(B67,[4]rptBudgetaryBudgetCrossOrganiza!$A$2:$K$333,3,FALSE),"0")</f>
        <v>1400</v>
      </c>
      <c r="AA67" s="175">
        <f>IFERROR(VLOOKUP(B67,[4]rptBudgetaryBudgetCrossOrganiza!$A$2:$K$333,5,FALSE),"0")</f>
        <v>1400</v>
      </c>
      <c r="AB67" s="175"/>
      <c r="AC67" s="175"/>
      <c r="AD67" s="175"/>
      <c r="AE67" s="175">
        <f>IFERROR(VLOOKUP(B67,[4]rptBudgetaryBudgetCrossOrganiza!$A$2:$K$333,8,FALSE),"0")</f>
        <v>883</v>
      </c>
      <c r="AF67" s="171">
        <v>883</v>
      </c>
      <c r="AG67" s="171">
        <f t="shared" si="5"/>
        <v>517</v>
      </c>
      <c r="AI67" s="177">
        <v>1400</v>
      </c>
      <c r="AJ67" s="169">
        <f t="shared" si="6"/>
        <v>1400</v>
      </c>
      <c r="AK67" s="169">
        <f t="shared" si="7"/>
        <v>1400</v>
      </c>
      <c r="AL67" s="169">
        <f>IFERROR(VLOOKUP(B67,[2]rptBudgetaryBudgetCrossOrganiza!$A$2709:$N$2894,13,FALSE),"0")</f>
        <v>31.5</v>
      </c>
      <c r="AM67" s="169"/>
      <c r="AN67" s="169"/>
      <c r="AO67" s="169"/>
      <c r="AP67" s="200"/>
      <c r="AQ67" s="200">
        <f t="shared" si="1"/>
        <v>-1400</v>
      </c>
      <c r="AS67" s="141"/>
      <c r="AT67" s="141"/>
      <c r="AU67" s="141"/>
      <c r="AV67" s="141"/>
      <c r="AW67" s="141"/>
      <c r="AX67" s="141"/>
      <c r="AY67" s="141"/>
      <c r="AZ67" s="202">
        <f t="shared" si="2"/>
        <v>0</v>
      </c>
    </row>
    <row r="68" spans="1:52" x14ac:dyDescent="0.2">
      <c r="A68" s="187">
        <v>4</v>
      </c>
      <c r="B68" s="142" t="s">
        <v>209</v>
      </c>
      <c r="C68" s="197">
        <v>20</v>
      </c>
      <c r="D68" s="197">
        <v>20</v>
      </c>
      <c r="E68" s="196">
        <v>300</v>
      </c>
      <c r="F68" s="142" t="str">
        <f t="shared" si="8"/>
        <v>6630.25</v>
      </c>
      <c r="G68" s="142" t="s">
        <v>256</v>
      </c>
      <c r="H68" s="162">
        <v>500</v>
      </c>
      <c r="I68" s="162">
        <v>500</v>
      </c>
      <c r="J68" s="162"/>
      <c r="K68" s="162"/>
      <c r="L68" s="162"/>
      <c r="M68" s="162">
        <v>680</v>
      </c>
      <c r="N68" s="140">
        <v>680</v>
      </c>
      <c r="O68" s="140">
        <f t="shared" ref="O68:O95" si="9">N68-I68</f>
        <v>180</v>
      </c>
      <c r="Q68" s="173">
        <v>200</v>
      </c>
      <c r="R68" s="173">
        <v>200</v>
      </c>
      <c r="S68" s="173"/>
      <c r="T68" s="173"/>
      <c r="U68" s="173"/>
      <c r="V68" s="173">
        <v>300.52</v>
      </c>
      <c r="W68" s="141">
        <v>300.52</v>
      </c>
      <c r="X68" s="141">
        <f t="shared" ref="X68:X95" si="10">W68-R68</f>
        <v>100.51999999999998</v>
      </c>
      <c r="Z68" s="175">
        <f>IFERROR(VLOOKUP(B68,[4]rptBudgetaryBudgetCrossOrganiza!$A$2:$K$333,3,FALSE),"0")</f>
        <v>1000</v>
      </c>
      <c r="AA68" s="175">
        <f>IFERROR(VLOOKUP(B68,[4]rptBudgetaryBudgetCrossOrganiza!$A$2:$K$333,5,FALSE),"0")</f>
        <v>1000</v>
      </c>
      <c r="AB68" s="175"/>
      <c r="AC68" s="175"/>
      <c r="AD68" s="175"/>
      <c r="AE68" s="175">
        <f>IFERROR(VLOOKUP(B68,[4]rptBudgetaryBudgetCrossOrganiza!$A$2:$K$333,8,FALSE),"0")</f>
        <v>1476.94</v>
      </c>
      <c r="AF68" s="171">
        <v>1476.94</v>
      </c>
      <c r="AG68" s="171">
        <f t="shared" ref="AG68:AG95" si="11">AA68-AF68</f>
        <v>-476.94000000000005</v>
      </c>
      <c r="AI68" s="177">
        <v>1000</v>
      </c>
      <c r="AJ68" s="169">
        <f t="shared" ref="AJ68:AJ95" si="12">AI68</f>
        <v>1000</v>
      </c>
      <c r="AK68" s="169">
        <f t="shared" ref="AK68:AK94" si="13">AI68</f>
        <v>1000</v>
      </c>
      <c r="AL68" s="169">
        <f>IFERROR(VLOOKUP(B68,[2]rptBudgetaryBudgetCrossOrganiza!$A$2709:$N$2894,13,FALSE),"0")</f>
        <v>0</v>
      </c>
      <c r="AM68" s="169"/>
      <c r="AN68" s="169"/>
      <c r="AO68" s="169"/>
      <c r="AP68" s="200"/>
      <c r="AQ68" s="200">
        <f t="shared" si="1"/>
        <v>-1000</v>
      </c>
      <c r="AS68" s="141"/>
      <c r="AT68" s="141"/>
      <c r="AU68" s="141"/>
      <c r="AV68" s="141"/>
      <c r="AW68" s="141"/>
      <c r="AX68" s="141"/>
      <c r="AY68" s="141"/>
      <c r="AZ68" s="202">
        <f t="shared" si="2"/>
        <v>0</v>
      </c>
    </row>
    <row r="69" spans="1:52" x14ac:dyDescent="0.2">
      <c r="A69" s="187">
        <v>4</v>
      </c>
      <c r="B69" s="142" t="s">
        <v>210</v>
      </c>
      <c r="C69" s="197">
        <v>20</v>
      </c>
      <c r="D69" s="197">
        <v>20</v>
      </c>
      <c r="E69" s="196">
        <v>300</v>
      </c>
      <c r="F69" s="142" t="str">
        <f t="shared" si="8"/>
        <v>6630.26</v>
      </c>
      <c r="G69" s="142" t="s">
        <v>257</v>
      </c>
      <c r="H69" s="162">
        <v>1650</v>
      </c>
      <c r="I69" s="162">
        <v>1650</v>
      </c>
      <c r="J69" s="162"/>
      <c r="K69" s="162"/>
      <c r="L69" s="162"/>
      <c r="M69" s="162">
        <v>840</v>
      </c>
      <c r="N69" s="140">
        <v>840</v>
      </c>
      <c r="O69" s="140">
        <f t="shared" si="9"/>
        <v>-810</v>
      </c>
      <c r="Q69" s="173">
        <v>1500</v>
      </c>
      <c r="R69" s="173">
        <v>1500</v>
      </c>
      <c r="S69" s="173"/>
      <c r="T69" s="173"/>
      <c r="U69" s="173"/>
      <c r="V69" s="173">
        <v>1015</v>
      </c>
      <c r="W69" s="141">
        <v>1015</v>
      </c>
      <c r="X69" s="141">
        <f t="shared" si="10"/>
        <v>-485</v>
      </c>
      <c r="Z69" s="175">
        <f>IFERROR(VLOOKUP(B69,[4]rptBudgetaryBudgetCrossOrganiza!$A$2:$K$333,3,FALSE),"0")</f>
        <v>1500</v>
      </c>
      <c r="AA69" s="175">
        <f>IFERROR(VLOOKUP(B69,[4]rptBudgetaryBudgetCrossOrganiza!$A$2:$K$333,5,FALSE),"0")</f>
        <v>1500</v>
      </c>
      <c r="AB69" s="175"/>
      <c r="AC69" s="175"/>
      <c r="AD69" s="175"/>
      <c r="AE69" s="175">
        <f>IFERROR(VLOOKUP(B69,[4]rptBudgetaryBudgetCrossOrganiza!$A$2:$K$333,8,FALSE),"0")</f>
        <v>933</v>
      </c>
      <c r="AF69" s="171">
        <v>933</v>
      </c>
      <c r="AG69" s="171">
        <f t="shared" si="11"/>
        <v>567</v>
      </c>
      <c r="AI69" s="177">
        <v>1500</v>
      </c>
      <c r="AJ69" s="169">
        <f t="shared" si="12"/>
        <v>1500</v>
      </c>
      <c r="AK69" s="169">
        <f t="shared" si="13"/>
        <v>1500</v>
      </c>
      <c r="AL69" s="169">
        <f>IFERROR(VLOOKUP(B69,[2]rptBudgetaryBudgetCrossOrganiza!$A$2709:$N$2894,13,FALSE),"0")</f>
        <v>0</v>
      </c>
      <c r="AM69" s="169"/>
      <c r="AN69" s="169"/>
      <c r="AO69" s="169"/>
      <c r="AP69" s="200"/>
      <c r="AQ69" s="200">
        <f t="shared" si="1"/>
        <v>-1500</v>
      </c>
      <c r="AS69" s="141"/>
      <c r="AT69" s="141"/>
      <c r="AU69" s="141"/>
      <c r="AV69" s="141"/>
      <c r="AW69" s="141"/>
      <c r="AX69" s="141"/>
      <c r="AY69" s="141"/>
      <c r="AZ69" s="202">
        <f t="shared" si="2"/>
        <v>0</v>
      </c>
    </row>
    <row r="70" spans="1:52" x14ac:dyDescent="0.2">
      <c r="A70" s="187">
        <v>4</v>
      </c>
      <c r="B70" s="142" t="s">
        <v>211</v>
      </c>
      <c r="C70" s="197">
        <v>20</v>
      </c>
      <c r="D70" s="197">
        <v>20</v>
      </c>
      <c r="E70" s="196">
        <v>300</v>
      </c>
      <c r="F70" s="142" t="str">
        <f t="shared" si="8"/>
        <v>6630.27</v>
      </c>
      <c r="G70" s="142" t="s">
        <v>258</v>
      </c>
      <c r="H70" s="162">
        <v>25000</v>
      </c>
      <c r="I70" s="162">
        <v>25000</v>
      </c>
      <c r="J70" s="162"/>
      <c r="K70" s="162"/>
      <c r="L70" s="162"/>
      <c r="M70" s="162">
        <v>31370.400000000001</v>
      </c>
      <c r="N70" s="140">
        <v>31370.400000000001</v>
      </c>
      <c r="O70" s="140">
        <f t="shared" si="9"/>
        <v>6370.4000000000015</v>
      </c>
      <c r="Q70" s="173">
        <v>25000</v>
      </c>
      <c r="R70" s="173">
        <v>25000</v>
      </c>
      <c r="S70" s="173"/>
      <c r="T70" s="173"/>
      <c r="U70" s="173"/>
      <c r="V70" s="173">
        <v>20046.060000000001</v>
      </c>
      <c r="W70" s="141">
        <v>20046.060000000001</v>
      </c>
      <c r="X70" s="141">
        <f t="shared" si="10"/>
        <v>-4953.9399999999987</v>
      </c>
      <c r="Z70" s="175">
        <f>IFERROR(VLOOKUP(B70,[4]rptBudgetaryBudgetCrossOrganiza!$A$2:$K$333,3,FALSE),"0")</f>
        <v>30000</v>
      </c>
      <c r="AA70" s="175">
        <f>IFERROR(VLOOKUP(B70,[4]rptBudgetaryBudgetCrossOrganiza!$A$2:$K$333,5,FALSE),"0")</f>
        <v>30000</v>
      </c>
      <c r="AB70" s="175"/>
      <c r="AC70" s="175"/>
      <c r="AD70" s="175"/>
      <c r="AE70" s="175">
        <f>IFERROR(VLOOKUP(B70,[4]rptBudgetaryBudgetCrossOrganiza!$A$2:$K$333,8,FALSE),"0")</f>
        <v>10508.13</v>
      </c>
      <c r="AF70" s="171">
        <v>10508.13</v>
      </c>
      <c r="AG70" s="171">
        <f t="shared" si="11"/>
        <v>19491.870000000003</v>
      </c>
      <c r="AI70" s="177">
        <v>30000</v>
      </c>
      <c r="AJ70" s="169">
        <f t="shared" si="12"/>
        <v>30000</v>
      </c>
      <c r="AK70" s="169">
        <f>AJ70-20000</f>
        <v>10000</v>
      </c>
      <c r="AL70" s="169">
        <f>IFERROR(VLOOKUP(B70,[2]rptBudgetaryBudgetCrossOrganiza!$A$2709:$N$2894,13,FALSE),"0")</f>
        <v>21.64</v>
      </c>
      <c r="AM70" s="169"/>
      <c r="AN70" s="169"/>
      <c r="AO70" s="169"/>
      <c r="AP70" s="200"/>
      <c r="AQ70" s="200">
        <f t="shared" si="1"/>
        <v>-30000</v>
      </c>
      <c r="AS70" s="141"/>
      <c r="AT70" s="141"/>
      <c r="AU70" s="141"/>
      <c r="AV70" s="141"/>
      <c r="AW70" s="141"/>
      <c r="AX70" s="141"/>
      <c r="AY70" s="141"/>
      <c r="AZ70" s="202">
        <f t="shared" si="2"/>
        <v>0</v>
      </c>
    </row>
    <row r="71" spans="1:52" x14ac:dyDescent="0.2">
      <c r="A71" s="187">
        <v>4</v>
      </c>
      <c r="B71" s="142" t="s">
        <v>212</v>
      </c>
      <c r="C71" s="197">
        <v>20</v>
      </c>
      <c r="D71" s="197">
        <v>20</v>
      </c>
      <c r="E71" s="196">
        <v>300</v>
      </c>
      <c r="F71" s="142" t="str">
        <f t="shared" si="8"/>
        <v>6630.28</v>
      </c>
      <c r="G71" s="142" t="s">
        <v>259</v>
      </c>
      <c r="H71" s="162">
        <v>5000</v>
      </c>
      <c r="I71" s="162">
        <v>5000</v>
      </c>
      <c r="J71" s="162"/>
      <c r="K71" s="162"/>
      <c r="L71" s="162"/>
      <c r="M71" s="162">
        <v>4194.6899999999996</v>
      </c>
      <c r="N71" s="140">
        <v>4194.6899999999996</v>
      </c>
      <c r="O71" s="140">
        <f t="shared" si="9"/>
        <v>-805.3100000000004</v>
      </c>
      <c r="Q71" s="173">
        <v>4000</v>
      </c>
      <c r="R71" s="173">
        <v>4000</v>
      </c>
      <c r="S71" s="173"/>
      <c r="T71" s="173"/>
      <c r="U71" s="173"/>
      <c r="V71" s="173">
        <v>1327.95</v>
      </c>
      <c r="W71" s="141">
        <v>1327.95</v>
      </c>
      <c r="X71" s="141">
        <f t="shared" si="10"/>
        <v>-2672.05</v>
      </c>
      <c r="Z71" s="175">
        <f>IFERROR(VLOOKUP(B71,[4]rptBudgetaryBudgetCrossOrganiza!$A$2:$K$333,3,FALSE),"0")</f>
        <v>4000</v>
      </c>
      <c r="AA71" s="175">
        <f>IFERROR(VLOOKUP(B71,[4]rptBudgetaryBudgetCrossOrganiza!$A$2:$K$333,5,FALSE),"0")</f>
        <v>4000</v>
      </c>
      <c r="AB71" s="175"/>
      <c r="AC71" s="175"/>
      <c r="AD71" s="175"/>
      <c r="AE71" s="175">
        <f>IFERROR(VLOOKUP(B71,[4]rptBudgetaryBudgetCrossOrganiza!$A$2:$K$333,8,FALSE),"0")</f>
        <v>1227.05</v>
      </c>
      <c r="AF71" s="171">
        <v>1227.05</v>
      </c>
      <c r="AG71" s="171">
        <f t="shared" si="11"/>
        <v>2772.95</v>
      </c>
      <c r="AI71" s="177">
        <v>4000</v>
      </c>
      <c r="AJ71" s="169">
        <f t="shared" si="12"/>
        <v>4000</v>
      </c>
      <c r="AK71" s="169">
        <f>AJ71-1500</f>
        <v>2500</v>
      </c>
      <c r="AL71" s="169">
        <f>IFERROR(VLOOKUP(B71,[2]rptBudgetaryBudgetCrossOrganiza!$A$2709:$N$2894,13,FALSE),"0")</f>
        <v>0</v>
      </c>
      <c r="AM71" s="169"/>
      <c r="AN71" s="169"/>
      <c r="AO71" s="169"/>
      <c r="AP71" s="200"/>
      <c r="AQ71" s="200">
        <f t="shared" si="1"/>
        <v>-4000</v>
      </c>
      <c r="AS71" s="141"/>
      <c r="AT71" s="141"/>
      <c r="AU71" s="141"/>
      <c r="AV71" s="141"/>
      <c r="AW71" s="141"/>
      <c r="AX71" s="141"/>
      <c r="AY71" s="141"/>
      <c r="AZ71" s="202">
        <f t="shared" si="2"/>
        <v>0</v>
      </c>
    </row>
    <row r="72" spans="1:52" x14ac:dyDescent="0.2">
      <c r="A72" s="187">
        <v>4</v>
      </c>
      <c r="B72" s="142" t="s">
        <v>213</v>
      </c>
      <c r="C72" s="197">
        <v>20</v>
      </c>
      <c r="D72" s="197">
        <v>20</v>
      </c>
      <c r="E72" s="196">
        <v>300</v>
      </c>
      <c r="F72" s="142" t="str">
        <f t="shared" si="8"/>
        <v>6630.29</v>
      </c>
      <c r="G72" s="142" t="s">
        <v>260</v>
      </c>
      <c r="H72" s="162">
        <v>48000</v>
      </c>
      <c r="I72" s="162">
        <v>48000</v>
      </c>
      <c r="J72" s="162"/>
      <c r="K72" s="162"/>
      <c r="L72" s="162"/>
      <c r="M72" s="162">
        <v>49859.61</v>
      </c>
      <c r="N72" s="140">
        <v>49859.61</v>
      </c>
      <c r="O72" s="140">
        <f t="shared" si="9"/>
        <v>1859.6100000000006</v>
      </c>
      <c r="Q72" s="173">
        <v>50000</v>
      </c>
      <c r="R72" s="173">
        <v>50000</v>
      </c>
      <c r="S72" s="173"/>
      <c r="T72" s="173"/>
      <c r="U72" s="173"/>
      <c r="V72" s="173">
        <v>49257.919999999998</v>
      </c>
      <c r="W72" s="141">
        <v>49257.919999999998</v>
      </c>
      <c r="X72" s="141">
        <f t="shared" si="10"/>
        <v>-742.08000000000175</v>
      </c>
      <c r="Z72" s="175">
        <f>IFERROR(VLOOKUP(B72,[4]rptBudgetaryBudgetCrossOrganiza!$A$2:$K$333,3,FALSE),"0")</f>
        <v>50000</v>
      </c>
      <c r="AA72" s="175">
        <f>IFERROR(VLOOKUP(B72,[4]rptBudgetaryBudgetCrossOrganiza!$A$2:$K$333,5,FALSE),"0")</f>
        <v>50000</v>
      </c>
      <c r="AB72" s="175"/>
      <c r="AC72" s="175"/>
      <c r="AD72" s="175"/>
      <c r="AE72" s="175">
        <f>IFERROR(VLOOKUP(B72,[4]rptBudgetaryBudgetCrossOrganiza!$A$2:$K$333,8,FALSE),"0")</f>
        <v>26300</v>
      </c>
      <c r="AF72" s="171">
        <v>26300</v>
      </c>
      <c r="AG72" s="171">
        <f t="shared" si="11"/>
        <v>23700</v>
      </c>
      <c r="AI72" s="177">
        <v>50000</v>
      </c>
      <c r="AJ72" s="169">
        <f t="shared" si="12"/>
        <v>50000</v>
      </c>
      <c r="AK72" s="169">
        <f>AJ72-25000</f>
        <v>25000</v>
      </c>
      <c r="AL72" s="169">
        <f>IFERROR(VLOOKUP(B72,[2]rptBudgetaryBudgetCrossOrganiza!$A$2709:$N$2894,13,FALSE),"0")</f>
        <v>803.75</v>
      </c>
      <c r="AM72" s="169"/>
      <c r="AN72" s="169"/>
      <c r="AO72" s="169"/>
      <c r="AP72" s="200"/>
      <c r="AQ72" s="200">
        <f t="shared" si="1"/>
        <v>-50000</v>
      </c>
      <c r="AS72" s="141"/>
      <c r="AT72" s="141"/>
      <c r="AU72" s="141"/>
      <c r="AV72" s="141"/>
      <c r="AW72" s="141"/>
      <c r="AX72" s="141"/>
      <c r="AY72" s="141"/>
      <c r="AZ72" s="202">
        <f t="shared" si="2"/>
        <v>0</v>
      </c>
    </row>
    <row r="73" spans="1:52" x14ac:dyDescent="0.2">
      <c r="A73" s="187">
        <v>4</v>
      </c>
      <c r="B73" s="142" t="s">
        <v>214</v>
      </c>
      <c r="C73" s="197">
        <v>20</v>
      </c>
      <c r="D73" s="197">
        <v>20</v>
      </c>
      <c r="E73" s="196">
        <v>300</v>
      </c>
      <c r="F73" s="142" t="str">
        <f t="shared" si="8"/>
        <v>6630.30</v>
      </c>
      <c r="G73" s="142" t="s">
        <v>261</v>
      </c>
      <c r="H73" s="162">
        <v>1000</v>
      </c>
      <c r="I73" s="162">
        <v>1000</v>
      </c>
      <c r="J73" s="162"/>
      <c r="K73" s="162"/>
      <c r="L73" s="162"/>
      <c r="M73" s="162">
        <v>0</v>
      </c>
      <c r="N73" s="140">
        <v>0</v>
      </c>
      <c r="O73" s="140">
        <f t="shared" si="9"/>
        <v>-1000</v>
      </c>
      <c r="Q73" s="173">
        <v>200</v>
      </c>
      <c r="R73" s="173">
        <v>200</v>
      </c>
      <c r="S73" s="173"/>
      <c r="T73" s="173"/>
      <c r="U73" s="173"/>
      <c r="V73" s="173">
        <v>0</v>
      </c>
      <c r="W73" s="141">
        <v>0</v>
      </c>
      <c r="X73" s="141">
        <f t="shared" si="10"/>
        <v>-200</v>
      </c>
      <c r="Z73" s="175">
        <f>IFERROR(VLOOKUP(B73,[4]rptBudgetaryBudgetCrossOrganiza!$A$2:$K$333,3,FALSE),"0")</f>
        <v>200</v>
      </c>
      <c r="AA73" s="175">
        <f>IFERROR(VLOOKUP(B73,[4]rptBudgetaryBudgetCrossOrganiza!$A$2:$K$333,5,FALSE),"0")</f>
        <v>200</v>
      </c>
      <c r="AB73" s="175"/>
      <c r="AC73" s="175"/>
      <c r="AD73" s="175"/>
      <c r="AE73" s="175">
        <f>IFERROR(VLOOKUP(B73,[4]rptBudgetaryBudgetCrossOrganiza!$A$2:$K$333,8,FALSE),"0")</f>
        <v>0</v>
      </c>
      <c r="AF73" s="171">
        <v>0</v>
      </c>
      <c r="AG73" s="171">
        <f t="shared" si="11"/>
        <v>200</v>
      </c>
      <c r="AI73" s="177">
        <v>200</v>
      </c>
      <c r="AJ73" s="169">
        <f t="shared" si="12"/>
        <v>200</v>
      </c>
      <c r="AK73" s="169">
        <f t="shared" si="13"/>
        <v>200</v>
      </c>
      <c r="AL73" s="169">
        <f>IFERROR(VLOOKUP(B73,[2]rptBudgetaryBudgetCrossOrganiza!$A$2709:$N$2894,13,FALSE),"0")</f>
        <v>0</v>
      </c>
      <c r="AM73" s="169"/>
      <c r="AN73" s="169"/>
      <c r="AO73" s="169"/>
      <c r="AP73" s="200"/>
      <c r="AQ73" s="200">
        <f t="shared" ref="AQ73:AQ95" si="14">AP73-AJ73</f>
        <v>-200</v>
      </c>
      <c r="AS73" s="141"/>
      <c r="AT73" s="141"/>
      <c r="AU73" s="141"/>
      <c r="AV73" s="141"/>
      <c r="AW73" s="141"/>
      <c r="AX73" s="141"/>
      <c r="AY73" s="141"/>
      <c r="AZ73" s="202">
        <f t="shared" ref="AZ73:AZ95" si="15">AY73-AT73</f>
        <v>0</v>
      </c>
    </row>
    <row r="74" spans="1:52" x14ac:dyDescent="0.2">
      <c r="A74" s="187">
        <v>4</v>
      </c>
      <c r="B74" s="142" t="s">
        <v>215</v>
      </c>
      <c r="C74" s="197">
        <v>20</v>
      </c>
      <c r="D74" s="197">
        <v>20</v>
      </c>
      <c r="E74" s="196">
        <v>300</v>
      </c>
      <c r="F74" s="142" t="str">
        <f t="shared" si="8"/>
        <v>6630.31</v>
      </c>
      <c r="G74" s="142" t="s">
        <v>262</v>
      </c>
      <c r="H74" s="162">
        <v>6000</v>
      </c>
      <c r="I74" s="162">
        <v>6000</v>
      </c>
      <c r="J74" s="162"/>
      <c r="K74" s="162"/>
      <c r="L74" s="162"/>
      <c r="M74" s="162">
        <v>4146.8</v>
      </c>
      <c r="N74" s="140">
        <v>4146.8</v>
      </c>
      <c r="O74" s="140">
        <f t="shared" si="9"/>
        <v>-1853.1999999999998</v>
      </c>
      <c r="Q74" s="173">
        <v>5500</v>
      </c>
      <c r="R74" s="173">
        <v>5500</v>
      </c>
      <c r="S74" s="173"/>
      <c r="T74" s="173"/>
      <c r="U74" s="173"/>
      <c r="V74" s="173">
        <v>4939.2</v>
      </c>
      <c r="W74" s="141">
        <v>4939.2</v>
      </c>
      <c r="X74" s="141">
        <f t="shared" si="10"/>
        <v>-560.80000000000018</v>
      </c>
      <c r="Z74" s="175">
        <f>IFERROR(VLOOKUP(B74,[4]rptBudgetaryBudgetCrossOrganiza!$A$2:$K$333,3,FALSE),"0")</f>
        <v>5500</v>
      </c>
      <c r="AA74" s="175">
        <f>IFERROR(VLOOKUP(B74,[4]rptBudgetaryBudgetCrossOrganiza!$A$2:$K$333,5,FALSE),"0")</f>
        <v>5500</v>
      </c>
      <c r="AB74" s="175"/>
      <c r="AC74" s="175"/>
      <c r="AD74" s="175"/>
      <c r="AE74" s="175">
        <f>IFERROR(VLOOKUP(B74,[4]rptBudgetaryBudgetCrossOrganiza!$A$2:$K$333,8,FALSE),"0")</f>
        <v>3549.2</v>
      </c>
      <c r="AF74" s="171">
        <v>3549.2</v>
      </c>
      <c r="AG74" s="171">
        <f t="shared" si="11"/>
        <v>1950.8000000000002</v>
      </c>
      <c r="AI74" s="177">
        <v>5500</v>
      </c>
      <c r="AJ74" s="169">
        <f t="shared" si="12"/>
        <v>5500</v>
      </c>
      <c r="AK74" s="169">
        <f t="shared" si="13"/>
        <v>5500</v>
      </c>
      <c r="AL74" s="169">
        <f>IFERROR(VLOOKUP(B74,[2]rptBudgetaryBudgetCrossOrganiza!$A$2709:$N$2894,13,FALSE),"0")</f>
        <v>0</v>
      </c>
      <c r="AM74" s="169"/>
      <c r="AN74" s="169"/>
      <c r="AO74" s="169"/>
      <c r="AP74" s="200"/>
      <c r="AQ74" s="200">
        <f t="shared" si="14"/>
        <v>-5500</v>
      </c>
      <c r="AS74" s="141"/>
      <c r="AT74" s="141"/>
      <c r="AU74" s="141"/>
      <c r="AV74" s="141"/>
      <c r="AW74" s="141"/>
      <c r="AX74" s="141"/>
      <c r="AY74" s="141"/>
      <c r="AZ74" s="202">
        <f t="shared" si="15"/>
        <v>0</v>
      </c>
    </row>
    <row r="75" spans="1:52" x14ac:dyDescent="0.2">
      <c r="A75" s="187">
        <v>4</v>
      </c>
      <c r="B75" s="142" t="s">
        <v>216</v>
      </c>
      <c r="C75" s="197">
        <v>20</v>
      </c>
      <c r="D75" s="197">
        <v>20</v>
      </c>
      <c r="E75" s="196">
        <v>300</v>
      </c>
      <c r="F75" s="142" t="str">
        <f t="shared" si="8"/>
        <v>6630.32</v>
      </c>
      <c r="G75" s="142" t="s">
        <v>263</v>
      </c>
      <c r="H75" s="162">
        <v>2500</v>
      </c>
      <c r="I75" s="162">
        <v>2500</v>
      </c>
      <c r="J75" s="162"/>
      <c r="K75" s="162"/>
      <c r="L75" s="162"/>
      <c r="M75" s="162">
        <v>714</v>
      </c>
      <c r="N75" s="140">
        <v>714</v>
      </c>
      <c r="O75" s="140">
        <f t="shared" si="9"/>
        <v>-1786</v>
      </c>
      <c r="Q75" s="173">
        <v>1600</v>
      </c>
      <c r="R75" s="173">
        <v>1600</v>
      </c>
      <c r="S75" s="173"/>
      <c r="T75" s="173"/>
      <c r="U75" s="173"/>
      <c r="V75" s="173">
        <v>0</v>
      </c>
      <c r="W75" s="141">
        <v>0</v>
      </c>
      <c r="X75" s="141">
        <f t="shared" si="10"/>
        <v>-1600</v>
      </c>
      <c r="Z75" s="175">
        <f>IFERROR(VLOOKUP(B75,[4]rptBudgetaryBudgetCrossOrganiza!$A$2:$K$333,3,FALSE),"0")</f>
        <v>1000</v>
      </c>
      <c r="AA75" s="175">
        <f>IFERROR(VLOOKUP(B75,[4]rptBudgetaryBudgetCrossOrganiza!$A$2:$K$333,5,FALSE),"0")</f>
        <v>1000</v>
      </c>
      <c r="AB75" s="175"/>
      <c r="AC75" s="175"/>
      <c r="AD75" s="175"/>
      <c r="AE75" s="175">
        <f>IFERROR(VLOOKUP(B75,[4]rptBudgetaryBudgetCrossOrganiza!$A$2:$K$333,8,FALSE),"0")</f>
        <v>0</v>
      </c>
      <c r="AF75" s="171">
        <v>0</v>
      </c>
      <c r="AG75" s="171">
        <f t="shared" si="11"/>
        <v>1000</v>
      </c>
      <c r="AI75" s="177">
        <v>1000</v>
      </c>
      <c r="AJ75" s="169">
        <f t="shared" si="12"/>
        <v>1000</v>
      </c>
      <c r="AK75" s="169">
        <f t="shared" si="13"/>
        <v>1000</v>
      </c>
      <c r="AL75" s="169">
        <f>IFERROR(VLOOKUP(B75,[2]rptBudgetaryBudgetCrossOrganiza!$A$2709:$N$2894,13,FALSE),"0")</f>
        <v>0</v>
      </c>
      <c r="AM75" s="169"/>
      <c r="AN75" s="169"/>
      <c r="AO75" s="169"/>
      <c r="AP75" s="200"/>
      <c r="AQ75" s="200">
        <f t="shared" si="14"/>
        <v>-1000</v>
      </c>
      <c r="AS75" s="141"/>
      <c r="AT75" s="141"/>
      <c r="AU75" s="141"/>
      <c r="AV75" s="141"/>
      <c r="AW75" s="141"/>
      <c r="AX75" s="141"/>
      <c r="AY75" s="141"/>
      <c r="AZ75" s="202">
        <f t="shared" si="15"/>
        <v>0</v>
      </c>
    </row>
    <row r="76" spans="1:52" x14ac:dyDescent="0.2">
      <c r="A76" s="187">
        <v>4</v>
      </c>
      <c r="B76" s="142" t="s">
        <v>217</v>
      </c>
      <c r="C76" s="197">
        <v>20</v>
      </c>
      <c r="D76" s="197">
        <v>20</v>
      </c>
      <c r="E76" s="196">
        <v>300</v>
      </c>
      <c r="F76" s="142" t="str">
        <f t="shared" si="8"/>
        <v>6631.01</v>
      </c>
      <c r="G76" s="142" t="s">
        <v>264</v>
      </c>
      <c r="H76" s="162">
        <v>1500</v>
      </c>
      <c r="I76" s="162">
        <v>1500</v>
      </c>
      <c r="J76" s="162"/>
      <c r="K76" s="162"/>
      <c r="L76" s="162"/>
      <c r="M76" s="162">
        <v>131.1</v>
      </c>
      <c r="N76" s="140">
        <v>131.1</v>
      </c>
      <c r="O76" s="140">
        <f t="shared" si="9"/>
        <v>-1368.9</v>
      </c>
      <c r="Q76" s="173">
        <v>500</v>
      </c>
      <c r="R76" s="173">
        <v>500</v>
      </c>
      <c r="S76" s="173"/>
      <c r="T76" s="173"/>
      <c r="U76" s="173"/>
      <c r="V76" s="173">
        <v>162.31</v>
      </c>
      <c r="W76" s="141">
        <v>162.31</v>
      </c>
      <c r="X76" s="141">
        <f t="shared" si="10"/>
        <v>-337.69</v>
      </c>
      <c r="Z76" s="175">
        <f>IFERROR(VLOOKUP(B76,[4]rptBudgetaryBudgetCrossOrganiza!$A$2:$K$333,3,FALSE),"0")</f>
        <v>500</v>
      </c>
      <c r="AA76" s="175">
        <f>IFERROR(VLOOKUP(B76,[4]rptBudgetaryBudgetCrossOrganiza!$A$2:$K$333,5,FALSE),"0")</f>
        <v>500</v>
      </c>
      <c r="AB76" s="175"/>
      <c r="AC76" s="175"/>
      <c r="AD76" s="175"/>
      <c r="AE76" s="175">
        <f>IFERROR(VLOOKUP(B76,[4]rptBudgetaryBudgetCrossOrganiza!$A$2:$K$333,8,FALSE),"0")</f>
        <v>0</v>
      </c>
      <c r="AF76" s="171">
        <v>0</v>
      </c>
      <c r="AG76" s="171">
        <f t="shared" si="11"/>
        <v>500</v>
      </c>
      <c r="AI76" s="177">
        <v>500</v>
      </c>
      <c r="AJ76" s="169">
        <f t="shared" si="12"/>
        <v>500</v>
      </c>
      <c r="AK76" s="169">
        <f t="shared" si="13"/>
        <v>500</v>
      </c>
      <c r="AL76" s="169">
        <f>IFERROR(VLOOKUP(B76,[2]rptBudgetaryBudgetCrossOrganiza!$A$2709:$N$2894,13,FALSE),"0")</f>
        <v>0</v>
      </c>
      <c r="AM76" s="169"/>
      <c r="AN76" s="169"/>
      <c r="AO76" s="169"/>
      <c r="AP76" s="200"/>
      <c r="AQ76" s="200">
        <f t="shared" si="14"/>
        <v>-500</v>
      </c>
      <c r="AS76" s="141"/>
      <c r="AT76" s="141"/>
      <c r="AU76" s="141"/>
      <c r="AV76" s="141"/>
      <c r="AW76" s="141"/>
      <c r="AX76" s="141"/>
      <c r="AY76" s="141"/>
      <c r="AZ76" s="202">
        <f t="shared" si="15"/>
        <v>0</v>
      </c>
    </row>
    <row r="77" spans="1:52" x14ac:dyDescent="0.2">
      <c r="A77" s="187">
        <v>4</v>
      </c>
      <c r="B77" s="142" t="s">
        <v>218</v>
      </c>
      <c r="C77" s="197">
        <v>20</v>
      </c>
      <c r="D77" s="197">
        <v>20</v>
      </c>
      <c r="E77" s="196">
        <v>300</v>
      </c>
      <c r="F77" s="142" t="str">
        <f t="shared" si="8"/>
        <v>6631.03</v>
      </c>
      <c r="G77" s="142" t="s">
        <v>265</v>
      </c>
      <c r="H77" s="162">
        <v>3500</v>
      </c>
      <c r="I77" s="162">
        <v>3500</v>
      </c>
      <c r="J77" s="162"/>
      <c r="K77" s="162"/>
      <c r="L77" s="162"/>
      <c r="M77" s="162">
        <v>0</v>
      </c>
      <c r="N77" s="140">
        <v>0</v>
      </c>
      <c r="O77" s="140">
        <f t="shared" si="9"/>
        <v>-3500</v>
      </c>
      <c r="Q77" s="173">
        <v>3500</v>
      </c>
      <c r="R77" s="173">
        <v>3500</v>
      </c>
      <c r="S77" s="173"/>
      <c r="T77" s="173"/>
      <c r="U77" s="173"/>
      <c r="V77" s="173">
        <v>397.91</v>
      </c>
      <c r="W77" s="141">
        <v>397.91</v>
      </c>
      <c r="X77" s="141">
        <f t="shared" si="10"/>
        <v>-3102.09</v>
      </c>
      <c r="Z77" s="175">
        <f>IFERROR(VLOOKUP(B77,[4]rptBudgetaryBudgetCrossOrganiza!$A$2:$K$333,3,FALSE),"0")</f>
        <v>3500</v>
      </c>
      <c r="AA77" s="175">
        <f>IFERROR(VLOOKUP(B77,[4]rptBudgetaryBudgetCrossOrganiza!$A$2:$K$333,5,FALSE),"0")</f>
        <v>3500</v>
      </c>
      <c r="AB77" s="175"/>
      <c r="AC77" s="175"/>
      <c r="AD77" s="175"/>
      <c r="AE77" s="175">
        <f>IFERROR(VLOOKUP(B77,[4]rptBudgetaryBudgetCrossOrganiza!$A$2:$K$333,8,FALSE),"0")</f>
        <v>0</v>
      </c>
      <c r="AF77" s="171">
        <v>0</v>
      </c>
      <c r="AG77" s="171">
        <f t="shared" si="11"/>
        <v>3500</v>
      </c>
      <c r="AI77" s="177">
        <v>3500</v>
      </c>
      <c r="AJ77" s="169">
        <f t="shared" si="12"/>
        <v>3500</v>
      </c>
      <c r="AK77" s="169">
        <f t="shared" si="13"/>
        <v>3500</v>
      </c>
      <c r="AL77" s="169">
        <f>IFERROR(VLOOKUP(B77,[2]rptBudgetaryBudgetCrossOrganiza!$A$2709:$N$2894,13,FALSE),"0")</f>
        <v>0</v>
      </c>
      <c r="AM77" s="169"/>
      <c r="AN77" s="169"/>
      <c r="AO77" s="169"/>
      <c r="AP77" s="200"/>
      <c r="AQ77" s="200">
        <f t="shared" si="14"/>
        <v>-3500</v>
      </c>
      <c r="AS77" s="141"/>
      <c r="AT77" s="141"/>
      <c r="AU77" s="141"/>
      <c r="AV77" s="141"/>
      <c r="AW77" s="141"/>
      <c r="AX77" s="141"/>
      <c r="AY77" s="141"/>
      <c r="AZ77" s="202">
        <f t="shared" si="15"/>
        <v>0</v>
      </c>
    </row>
    <row r="78" spans="1:52" x14ac:dyDescent="0.2">
      <c r="A78" s="187">
        <v>4</v>
      </c>
      <c r="B78" s="142" t="s">
        <v>219</v>
      </c>
      <c r="C78" s="197">
        <v>20</v>
      </c>
      <c r="D78" s="197">
        <v>20</v>
      </c>
      <c r="E78" s="196">
        <v>300</v>
      </c>
      <c r="F78" s="142" t="str">
        <f t="shared" si="8"/>
        <v>6631.07</v>
      </c>
      <c r="G78" s="142" t="s">
        <v>266</v>
      </c>
      <c r="H78" s="162">
        <v>3000</v>
      </c>
      <c r="I78" s="162">
        <v>3000</v>
      </c>
      <c r="J78" s="162"/>
      <c r="K78" s="162"/>
      <c r="L78" s="162"/>
      <c r="M78" s="162">
        <v>2426.1999999999998</v>
      </c>
      <c r="N78" s="140">
        <v>2426.1999999999998</v>
      </c>
      <c r="O78" s="140">
        <f t="shared" si="9"/>
        <v>-573.80000000000018</v>
      </c>
      <c r="Q78" s="173">
        <v>3000</v>
      </c>
      <c r="R78" s="173">
        <v>3000</v>
      </c>
      <c r="S78" s="173"/>
      <c r="T78" s="173"/>
      <c r="U78" s="173"/>
      <c r="V78" s="173">
        <v>3435.95</v>
      </c>
      <c r="W78" s="141">
        <v>3435.95</v>
      </c>
      <c r="X78" s="141">
        <f t="shared" si="10"/>
        <v>435.94999999999982</v>
      </c>
      <c r="Z78" s="175">
        <f>IFERROR(VLOOKUP(B78,[4]rptBudgetaryBudgetCrossOrganiza!$A$2:$K$333,3,FALSE),"0")</f>
        <v>3000</v>
      </c>
      <c r="AA78" s="175">
        <f>IFERROR(VLOOKUP(B78,[4]rptBudgetaryBudgetCrossOrganiza!$A$2:$K$333,5,FALSE),"0")</f>
        <v>3000</v>
      </c>
      <c r="AB78" s="175"/>
      <c r="AC78" s="175"/>
      <c r="AD78" s="175"/>
      <c r="AE78" s="175">
        <f>IFERROR(VLOOKUP(B78,[4]rptBudgetaryBudgetCrossOrganiza!$A$2:$K$333,8,FALSE),"0")</f>
        <v>10423</v>
      </c>
      <c r="AF78" s="171">
        <v>10423</v>
      </c>
      <c r="AG78" s="171">
        <f t="shared" si="11"/>
        <v>-7423</v>
      </c>
      <c r="AI78" s="177">
        <v>3000</v>
      </c>
      <c r="AJ78" s="169">
        <f t="shared" si="12"/>
        <v>3000</v>
      </c>
      <c r="AK78" s="169">
        <f t="shared" si="13"/>
        <v>3000</v>
      </c>
      <c r="AL78" s="169">
        <f>IFERROR(VLOOKUP(B78,[2]rptBudgetaryBudgetCrossOrganiza!$A$2709:$N$2894,13,FALSE),"0")</f>
        <v>0</v>
      </c>
      <c r="AM78" s="169"/>
      <c r="AN78" s="169"/>
      <c r="AO78" s="169"/>
      <c r="AP78" s="200"/>
      <c r="AQ78" s="200">
        <f t="shared" si="14"/>
        <v>-3000</v>
      </c>
      <c r="AS78" s="141"/>
      <c r="AT78" s="141"/>
      <c r="AU78" s="141"/>
      <c r="AV78" s="141"/>
      <c r="AW78" s="141"/>
      <c r="AX78" s="141"/>
      <c r="AY78" s="141"/>
      <c r="AZ78" s="202">
        <f t="shared" si="15"/>
        <v>0</v>
      </c>
    </row>
    <row r="79" spans="1:52" x14ac:dyDescent="0.2">
      <c r="A79" s="187">
        <v>4</v>
      </c>
      <c r="B79" s="142" t="s">
        <v>220</v>
      </c>
      <c r="C79" s="197">
        <v>20</v>
      </c>
      <c r="D79" s="197">
        <v>20</v>
      </c>
      <c r="E79" s="196">
        <v>300</v>
      </c>
      <c r="F79" s="142" t="str">
        <f t="shared" si="8"/>
        <v>6631.09</v>
      </c>
      <c r="G79" s="142" t="s">
        <v>267</v>
      </c>
      <c r="H79" s="162">
        <v>1200</v>
      </c>
      <c r="I79" s="162">
        <v>1200</v>
      </c>
      <c r="J79" s="162"/>
      <c r="K79" s="162"/>
      <c r="L79" s="162"/>
      <c r="M79" s="162">
        <v>1176</v>
      </c>
      <c r="N79" s="140">
        <v>1176</v>
      </c>
      <c r="O79" s="140">
        <f t="shared" si="9"/>
        <v>-24</v>
      </c>
      <c r="Q79" s="173">
        <v>1200</v>
      </c>
      <c r="R79" s="173">
        <v>1200</v>
      </c>
      <c r="S79" s="173"/>
      <c r="T79" s="173"/>
      <c r="U79" s="173"/>
      <c r="V79" s="173">
        <v>714</v>
      </c>
      <c r="W79" s="141">
        <v>714</v>
      </c>
      <c r="X79" s="141">
        <f t="shared" si="10"/>
        <v>-486</v>
      </c>
      <c r="Z79" s="175">
        <f>IFERROR(VLOOKUP(B79,[4]rptBudgetaryBudgetCrossOrganiza!$A$2:$K$333,3,FALSE),"0")</f>
        <v>1200</v>
      </c>
      <c r="AA79" s="175">
        <f>IFERROR(VLOOKUP(B79,[4]rptBudgetaryBudgetCrossOrganiza!$A$2:$K$333,5,FALSE),"0")</f>
        <v>1200</v>
      </c>
      <c r="AB79" s="175"/>
      <c r="AC79" s="175"/>
      <c r="AD79" s="175"/>
      <c r="AE79" s="175">
        <f>IFERROR(VLOOKUP(B79,[4]rptBudgetaryBudgetCrossOrganiza!$A$2:$K$333,8,FALSE),"0")</f>
        <v>378</v>
      </c>
      <c r="AF79" s="171">
        <v>378</v>
      </c>
      <c r="AG79" s="171">
        <f t="shared" si="11"/>
        <v>822</v>
      </c>
      <c r="AI79" s="177">
        <v>1200</v>
      </c>
      <c r="AJ79" s="169">
        <f t="shared" si="12"/>
        <v>1200</v>
      </c>
      <c r="AK79" s="169">
        <f t="shared" si="13"/>
        <v>1200</v>
      </c>
      <c r="AL79" s="169">
        <f>IFERROR(VLOOKUP(B79,[2]rptBudgetaryBudgetCrossOrganiza!$A$2709:$N$2894,13,FALSE),"0")</f>
        <v>0</v>
      </c>
      <c r="AM79" s="169"/>
      <c r="AN79" s="169"/>
      <c r="AO79" s="169"/>
      <c r="AP79" s="200"/>
      <c r="AQ79" s="200">
        <f t="shared" si="14"/>
        <v>-1200</v>
      </c>
      <c r="AS79" s="141"/>
      <c r="AT79" s="141"/>
      <c r="AU79" s="141"/>
      <c r="AV79" s="141"/>
      <c r="AW79" s="141"/>
      <c r="AX79" s="141"/>
      <c r="AY79" s="141"/>
      <c r="AZ79" s="202">
        <f t="shared" si="15"/>
        <v>0</v>
      </c>
    </row>
    <row r="80" spans="1:52" x14ac:dyDescent="0.2">
      <c r="A80" s="187">
        <v>4</v>
      </c>
      <c r="B80" s="142" t="s">
        <v>221</v>
      </c>
      <c r="C80" s="197">
        <v>20</v>
      </c>
      <c r="D80" s="197">
        <v>20</v>
      </c>
      <c r="E80" s="196">
        <v>300</v>
      </c>
      <c r="F80" s="142" t="str">
        <f t="shared" si="8"/>
        <v>6631.10</v>
      </c>
      <c r="G80" s="142" t="s">
        <v>268</v>
      </c>
      <c r="H80" s="162">
        <v>3500</v>
      </c>
      <c r="I80" s="162">
        <v>3500</v>
      </c>
      <c r="J80" s="162"/>
      <c r="K80" s="162"/>
      <c r="L80" s="162"/>
      <c r="M80" s="162">
        <v>6363</v>
      </c>
      <c r="N80" s="140">
        <v>6363</v>
      </c>
      <c r="O80" s="140">
        <f t="shared" si="9"/>
        <v>2863</v>
      </c>
      <c r="Q80" s="173">
        <v>5000</v>
      </c>
      <c r="R80" s="173">
        <v>5000</v>
      </c>
      <c r="S80" s="173"/>
      <c r="T80" s="173"/>
      <c r="U80" s="173"/>
      <c r="V80" s="173">
        <v>4291</v>
      </c>
      <c r="W80" s="141">
        <v>4291</v>
      </c>
      <c r="X80" s="141">
        <f t="shared" si="10"/>
        <v>-709</v>
      </c>
      <c r="Z80" s="175">
        <f>IFERROR(VLOOKUP(B80,[4]rptBudgetaryBudgetCrossOrganiza!$A$2:$K$333,3,FALSE),"0")</f>
        <v>5000</v>
      </c>
      <c r="AA80" s="175">
        <f>IFERROR(VLOOKUP(B80,[4]rptBudgetaryBudgetCrossOrganiza!$A$2:$K$333,5,FALSE),"0")</f>
        <v>5000</v>
      </c>
      <c r="AB80" s="175"/>
      <c r="AC80" s="175"/>
      <c r="AD80" s="175"/>
      <c r="AE80" s="175">
        <f>IFERROR(VLOOKUP(B80,[4]rptBudgetaryBudgetCrossOrganiza!$A$2:$K$333,8,FALSE),"0")</f>
        <v>1764</v>
      </c>
      <c r="AF80" s="171">
        <v>1764</v>
      </c>
      <c r="AG80" s="171">
        <f t="shared" si="11"/>
        <v>3236</v>
      </c>
      <c r="AI80" s="177">
        <v>5000</v>
      </c>
      <c r="AJ80" s="169">
        <f t="shared" si="12"/>
        <v>5000</v>
      </c>
      <c r="AK80" s="169">
        <f t="shared" si="13"/>
        <v>5000</v>
      </c>
      <c r="AL80" s="169">
        <f>IFERROR(VLOOKUP(B80,[2]rptBudgetaryBudgetCrossOrganiza!$A$2709:$N$2894,13,FALSE),"0")</f>
        <v>1134</v>
      </c>
      <c r="AM80" s="169"/>
      <c r="AN80" s="169"/>
      <c r="AO80" s="169"/>
      <c r="AP80" s="200"/>
      <c r="AQ80" s="200">
        <f t="shared" si="14"/>
        <v>-5000</v>
      </c>
      <c r="AS80" s="141"/>
      <c r="AT80" s="141"/>
      <c r="AU80" s="141"/>
      <c r="AV80" s="141"/>
      <c r="AW80" s="141"/>
      <c r="AX80" s="141"/>
      <c r="AY80" s="141"/>
      <c r="AZ80" s="202">
        <f t="shared" si="15"/>
        <v>0</v>
      </c>
    </row>
    <row r="81" spans="1:52" x14ac:dyDescent="0.2">
      <c r="A81" s="187">
        <v>4</v>
      </c>
      <c r="B81" s="142" t="s">
        <v>222</v>
      </c>
      <c r="C81" s="197">
        <v>20</v>
      </c>
      <c r="D81" s="197">
        <v>20</v>
      </c>
      <c r="E81" s="196">
        <v>300</v>
      </c>
      <c r="F81" s="142" t="str">
        <f t="shared" si="8"/>
        <v>6631.11</v>
      </c>
      <c r="G81" s="142" t="s">
        <v>269</v>
      </c>
      <c r="H81" s="162">
        <v>400</v>
      </c>
      <c r="I81" s="162">
        <v>400</v>
      </c>
      <c r="J81" s="162"/>
      <c r="K81" s="162"/>
      <c r="L81" s="162"/>
      <c r="M81" s="162">
        <v>0</v>
      </c>
      <c r="N81" s="140">
        <v>0</v>
      </c>
      <c r="O81" s="140">
        <f t="shared" si="9"/>
        <v>-400</v>
      </c>
      <c r="Q81" s="173">
        <v>200</v>
      </c>
      <c r="R81" s="173">
        <v>200</v>
      </c>
      <c r="S81" s="173"/>
      <c r="T81" s="173"/>
      <c r="U81" s="173"/>
      <c r="V81" s="173">
        <v>0</v>
      </c>
      <c r="W81" s="141">
        <v>0</v>
      </c>
      <c r="X81" s="141">
        <f t="shared" si="10"/>
        <v>-200</v>
      </c>
      <c r="Z81" s="175">
        <f>IFERROR(VLOOKUP(B81,[4]rptBudgetaryBudgetCrossOrganiza!$A$2:$K$333,3,FALSE),"0")</f>
        <v>200</v>
      </c>
      <c r="AA81" s="175">
        <f>IFERROR(VLOOKUP(B81,[4]rptBudgetaryBudgetCrossOrganiza!$A$2:$K$333,5,FALSE),"0")</f>
        <v>200</v>
      </c>
      <c r="AB81" s="175"/>
      <c r="AC81" s="175"/>
      <c r="AD81" s="175"/>
      <c r="AE81" s="175">
        <f>IFERROR(VLOOKUP(B81,[4]rptBudgetaryBudgetCrossOrganiza!$A$2:$K$333,8,FALSE),"0")</f>
        <v>0</v>
      </c>
      <c r="AF81" s="171">
        <v>0</v>
      </c>
      <c r="AG81" s="171">
        <f t="shared" si="11"/>
        <v>200</v>
      </c>
      <c r="AI81" s="177">
        <v>200</v>
      </c>
      <c r="AJ81" s="169">
        <f t="shared" si="12"/>
        <v>200</v>
      </c>
      <c r="AK81" s="169">
        <f t="shared" si="13"/>
        <v>200</v>
      </c>
      <c r="AL81" s="169">
        <f>IFERROR(VLOOKUP(B81,[2]rptBudgetaryBudgetCrossOrganiza!$A$2709:$N$2894,13,FALSE),"0")</f>
        <v>0</v>
      </c>
      <c r="AM81" s="169"/>
      <c r="AN81" s="169"/>
      <c r="AO81" s="169"/>
      <c r="AP81" s="200"/>
      <c r="AQ81" s="200">
        <f t="shared" si="14"/>
        <v>-200</v>
      </c>
      <c r="AS81" s="141"/>
      <c r="AT81" s="141"/>
      <c r="AU81" s="141"/>
      <c r="AV81" s="141"/>
      <c r="AW81" s="141"/>
      <c r="AX81" s="141"/>
      <c r="AY81" s="141"/>
      <c r="AZ81" s="202">
        <f t="shared" si="15"/>
        <v>0</v>
      </c>
    </row>
    <row r="82" spans="1:52" x14ac:dyDescent="0.2">
      <c r="A82" s="187">
        <v>4</v>
      </c>
      <c r="B82" s="142" t="s">
        <v>223</v>
      </c>
      <c r="C82" s="197">
        <v>20</v>
      </c>
      <c r="D82" s="197">
        <v>20</v>
      </c>
      <c r="E82" s="196">
        <v>300</v>
      </c>
      <c r="F82" s="142" t="str">
        <f t="shared" si="8"/>
        <v>6631.12</v>
      </c>
      <c r="G82" s="142" t="s">
        <v>270</v>
      </c>
      <c r="H82" s="162">
        <v>5000</v>
      </c>
      <c r="I82" s="162">
        <v>5000</v>
      </c>
      <c r="J82" s="162"/>
      <c r="K82" s="162"/>
      <c r="L82" s="162"/>
      <c r="M82" s="162">
        <v>3102.4</v>
      </c>
      <c r="N82" s="140">
        <v>3102.4</v>
      </c>
      <c r="O82" s="140">
        <f t="shared" si="9"/>
        <v>-1897.6</v>
      </c>
      <c r="Q82" s="173">
        <v>3500</v>
      </c>
      <c r="R82" s="173">
        <v>3500</v>
      </c>
      <c r="S82" s="173"/>
      <c r="T82" s="173"/>
      <c r="U82" s="173"/>
      <c r="V82" s="173">
        <v>2385.6</v>
      </c>
      <c r="W82" s="141">
        <v>2385.6</v>
      </c>
      <c r="X82" s="141">
        <f t="shared" si="10"/>
        <v>-1114.4000000000001</v>
      </c>
      <c r="Z82" s="175">
        <f>IFERROR(VLOOKUP(B82,[4]rptBudgetaryBudgetCrossOrganiza!$A$2:$K$333,3,FALSE),"0")</f>
        <v>3500</v>
      </c>
      <c r="AA82" s="175">
        <f>IFERROR(VLOOKUP(B82,[4]rptBudgetaryBudgetCrossOrganiza!$A$2:$K$333,5,FALSE),"0")</f>
        <v>3500</v>
      </c>
      <c r="AB82" s="175"/>
      <c r="AC82" s="175"/>
      <c r="AD82" s="175"/>
      <c r="AE82" s="175">
        <f>IFERROR(VLOOKUP(B82,[4]rptBudgetaryBudgetCrossOrganiza!$A$2:$K$333,8,FALSE),"0")</f>
        <v>1136.8</v>
      </c>
      <c r="AF82" s="171">
        <v>1136.8</v>
      </c>
      <c r="AG82" s="171">
        <f t="shared" si="11"/>
        <v>2363.1999999999998</v>
      </c>
      <c r="AI82" s="177">
        <v>3500</v>
      </c>
      <c r="AJ82" s="169">
        <f t="shared" si="12"/>
        <v>3500</v>
      </c>
      <c r="AK82" s="169">
        <f>AJ82-2000</f>
        <v>1500</v>
      </c>
      <c r="AL82" s="169">
        <f>IFERROR(VLOOKUP(B82,[2]rptBudgetaryBudgetCrossOrganiza!$A$2709:$N$2894,13,FALSE),"0")</f>
        <v>504</v>
      </c>
      <c r="AM82" s="169"/>
      <c r="AN82" s="169"/>
      <c r="AO82" s="169"/>
      <c r="AP82" s="200"/>
      <c r="AQ82" s="200">
        <f t="shared" si="14"/>
        <v>-3500</v>
      </c>
      <c r="AS82" s="141"/>
      <c r="AT82" s="141"/>
      <c r="AU82" s="141"/>
      <c r="AV82" s="141"/>
      <c r="AW82" s="141"/>
      <c r="AX82" s="141"/>
      <c r="AY82" s="141"/>
      <c r="AZ82" s="202">
        <f t="shared" si="15"/>
        <v>0</v>
      </c>
    </row>
    <row r="83" spans="1:52" x14ac:dyDescent="0.2">
      <c r="A83" s="187">
        <v>4</v>
      </c>
      <c r="B83" s="142" t="s">
        <v>224</v>
      </c>
      <c r="C83" s="197">
        <v>20</v>
      </c>
      <c r="D83" s="197">
        <v>20</v>
      </c>
      <c r="E83" s="196">
        <v>300</v>
      </c>
      <c r="F83" s="142" t="str">
        <f t="shared" si="8"/>
        <v>6631.14</v>
      </c>
      <c r="G83" s="142" t="s">
        <v>271</v>
      </c>
      <c r="H83" s="162">
        <v>1000</v>
      </c>
      <c r="I83" s="162">
        <v>1000</v>
      </c>
      <c r="J83" s="162"/>
      <c r="K83" s="162"/>
      <c r="L83" s="162"/>
      <c r="M83" s="162">
        <v>333.9</v>
      </c>
      <c r="N83" s="140">
        <v>333.9</v>
      </c>
      <c r="O83" s="140">
        <f t="shared" si="9"/>
        <v>-666.1</v>
      </c>
      <c r="Q83" s="173">
        <v>500</v>
      </c>
      <c r="R83" s="173">
        <v>500</v>
      </c>
      <c r="S83" s="173"/>
      <c r="T83" s="173"/>
      <c r="U83" s="173"/>
      <c r="V83" s="173">
        <v>0</v>
      </c>
      <c r="W83" s="141">
        <v>0</v>
      </c>
      <c r="X83" s="141">
        <f t="shared" si="10"/>
        <v>-500</v>
      </c>
      <c r="Z83" s="175">
        <f>IFERROR(VLOOKUP(B83,[4]rptBudgetaryBudgetCrossOrganiza!$A$2:$K$333,3,FALSE),"0")</f>
        <v>500</v>
      </c>
      <c r="AA83" s="175">
        <f>IFERROR(VLOOKUP(B83,[4]rptBudgetaryBudgetCrossOrganiza!$A$2:$K$333,5,FALSE),"0")</f>
        <v>500</v>
      </c>
      <c r="AB83" s="175"/>
      <c r="AC83" s="175"/>
      <c r="AD83" s="175"/>
      <c r="AE83" s="175">
        <f>IFERROR(VLOOKUP(B83,[4]rptBudgetaryBudgetCrossOrganiza!$A$2:$K$333,8,FALSE),"0")</f>
        <v>154</v>
      </c>
      <c r="AF83" s="171">
        <v>154</v>
      </c>
      <c r="AG83" s="171">
        <f t="shared" si="11"/>
        <v>346</v>
      </c>
      <c r="AI83" s="177">
        <v>500</v>
      </c>
      <c r="AJ83" s="169">
        <f t="shared" si="12"/>
        <v>500</v>
      </c>
      <c r="AK83" s="169">
        <f t="shared" si="13"/>
        <v>500</v>
      </c>
      <c r="AL83" s="169">
        <f>IFERROR(VLOOKUP(B83,[2]rptBudgetaryBudgetCrossOrganiza!$A$2709:$N$2894,13,FALSE),"0")</f>
        <v>0</v>
      </c>
      <c r="AM83" s="169"/>
      <c r="AN83" s="169"/>
      <c r="AO83" s="169"/>
      <c r="AP83" s="200"/>
      <c r="AQ83" s="200">
        <f t="shared" si="14"/>
        <v>-500</v>
      </c>
      <c r="AS83" s="141"/>
      <c r="AT83" s="141"/>
      <c r="AU83" s="141"/>
      <c r="AV83" s="141"/>
      <c r="AW83" s="141"/>
      <c r="AX83" s="141"/>
      <c r="AY83" s="141"/>
      <c r="AZ83" s="202">
        <f t="shared" si="15"/>
        <v>0</v>
      </c>
    </row>
    <row r="84" spans="1:52" x14ac:dyDescent="0.2">
      <c r="A84" s="187">
        <v>4</v>
      </c>
      <c r="B84" s="142" t="s">
        <v>225</v>
      </c>
      <c r="C84" s="197">
        <v>20</v>
      </c>
      <c r="D84" s="197">
        <v>20</v>
      </c>
      <c r="E84" s="196">
        <v>300</v>
      </c>
      <c r="F84" s="142" t="str">
        <f t="shared" si="8"/>
        <v>6631.15</v>
      </c>
      <c r="G84" s="142" t="s">
        <v>272</v>
      </c>
      <c r="H84" s="162">
        <v>300</v>
      </c>
      <c r="I84" s="162">
        <v>300</v>
      </c>
      <c r="J84" s="162"/>
      <c r="K84" s="162"/>
      <c r="L84" s="162"/>
      <c r="M84" s="162">
        <v>270.89999999999998</v>
      </c>
      <c r="N84" s="140">
        <v>270.89999999999998</v>
      </c>
      <c r="O84" s="140">
        <f t="shared" si="9"/>
        <v>-29.100000000000023</v>
      </c>
      <c r="Q84" s="173">
        <v>300</v>
      </c>
      <c r="R84" s="173">
        <v>300</v>
      </c>
      <c r="S84" s="173"/>
      <c r="T84" s="173"/>
      <c r="U84" s="173"/>
      <c r="V84" s="173">
        <v>331.1</v>
      </c>
      <c r="W84" s="141">
        <v>331.1</v>
      </c>
      <c r="X84" s="141">
        <f t="shared" si="10"/>
        <v>31.100000000000023</v>
      </c>
      <c r="Z84" s="175">
        <f>IFERROR(VLOOKUP(B84,[4]rptBudgetaryBudgetCrossOrganiza!$A$2:$K$333,3,FALSE),"0")</f>
        <v>300</v>
      </c>
      <c r="AA84" s="175">
        <f>IFERROR(VLOOKUP(B84,[4]rptBudgetaryBudgetCrossOrganiza!$A$2:$K$333,5,FALSE),"0")</f>
        <v>300</v>
      </c>
      <c r="AB84" s="175"/>
      <c r="AC84" s="175"/>
      <c r="AD84" s="175"/>
      <c r="AE84" s="175">
        <f>IFERROR(VLOOKUP(B84,[4]rptBudgetaryBudgetCrossOrganiza!$A$2:$K$333,8,FALSE),"0")</f>
        <v>90.3</v>
      </c>
      <c r="AF84" s="171">
        <v>90.3</v>
      </c>
      <c r="AG84" s="171">
        <f t="shared" si="11"/>
        <v>209.7</v>
      </c>
      <c r="AI84" s="177">
        <v>300</v>
      </c>
      <c r="AJ84" s="169">
        <f t="shared" si="12"/>
        <v>300</v>
      </c>
      <c r="AK84" s="169">
        <f t="shared" si="13"/>
        <v>300</v>
      </c>
      <c r="AL84" s="169">
        <f>IFERROR(VLOOKUP(B84,[2]rptBudgetaryBudgetCrossOrganiza!$A$2709:$N$2894,13,FALSE),"0")</f>
        <v>60.2</v>
      </c>
      <c r="AM84" s="169"/>
      <c r="AN84" s="169"/>
      <c r="AO84" s="169"/>
      <c r="AP84" s="200"/>
      <c r="AQ84" s="200">
        <f t="shared" si="14"/>
        <v>-300</v>
      </c>
      <c r="AS84" s="141"/>
      <c r="AT84" s="141"/>
      <c r="AU84" s="141"/>
      <c r="AV84" s="141"/>
      <c r="AW84" s="141"/>
      <c r="AX84" s="141"/>
      <c r="AY84" s="141"/>
      <c r="AZ84" s="202">
        <f t="shared" si="15"/>
        <v>0</v>
      </c>
    </row>
    <row r="85" spans="1:52" x14ac:dyDescent="0.2">
      <c r="A85" s="187">
        <v>5</v>
      </c>
      <c r="B85" s="142" t="s">
        <v>226</v>
      </c>
      <c r="C85" s="197">
        <v>20</v>
      </c>
      <c r="D85" s="197">
        <v>20</v>
      </c>
      <c r="E85" s="196">
        <v>300</v>
      </c>
      <c r="F85" s="142" t="str">
        <f t="shared" si="8"/>
        <v>6632.01</v>
      </c>
      <c r="G85" s="142" t="s">
        <v>273</v>
      </c>
      <c r="H85" s="162">
        <v>3000</v>
      </c>
      <c r="I85" s="162">
        <v>3000</v>
      </c>
      <c r="J85" s="162"/>
      <c r="K85" s="162"/>
      <c r="L85" s="162"/>
      <c r="M85" s="162">
        <v>3134.8</v>
      </c>
      <c r="N85" s="140">
        <v>3134.8</v>
      </c>
      <c r="O85" s="140">
        <f t="shared" si="9"/>
        <v>134.80000000000018</v>
      </c>
      <c r="Q85" s="173">
        <v>3000</v>
      </c>
      <c r="R85" s="173">
        <v>3000</v>
      </c>
      <c r="S85" s="173"/>
      <c r="T85" s="173"/>
      <c r="U85" s="173"/>
      <c r="V85" s="173">
        <v>1719.6</v>
      </c>
      <c r="W85" s="141">
        <v>1719.6</v>
      </c>
      <c r="X85" s="141">
        <f t="shared" si="10"/>
        <v>-1280.4000000000001</v>
      </c>
      <c r="Z85" s="175">
        <f>IFERROR(VLOOKUP(B85,[4]rptBudgetaryBudgetCrossOrganiza!$A$2:$K$333,3,FALSE),"0")</f>
        <v>3000</v>
      </c>
      <c r="AA85" s="175">
        <f>IFERROR(VLOOKUP(B85,[4]rptBudgetaryBudgetCrossOrganiza!$A$2:$K$333,5,FALSE),"0")</f>
        <v>3000</v>
      </c>
      <c r="AB85" s="175"/>
      <c r="AC85" s="175"/>
      <c r="AD85" s="175"/>
      <c r="AE85" s="175">
        <f>IFERROR(VLOOKUP(B85,[4]rptBudgetaryBudgetCrossOrganiza!$A$2:$K$333,8,FALSE),"0")</f>
        <v>1449.56</v>
      </c>
      <c r="AF85" s="171">
        <v>1449.56</v>
      </c>
      <c r="AG85" s="171">
        <f t="shared" si="11"/>
        <v>1550.44</v>
      </c>
      <c r="AI85" s="177">
        <v>3000</v>
      </c>
      <c r="AJ85" s="169">
        <f t="shared" si="12"/>
        <v>3000</v>
      </c>
      <c r="AK85" s="169">
        <f>AJ85-1500</f>
        <v>1500</v>
      </c>
      <c r="AL85" s="169">
        <f>IFERROR(VLOOKUP(B85,[2]rptBudgetaryBudgetCrossOrganiza!$A$2709:$N$2894,13,FALSE),"0")</f>
        <v>5.63</v>
      </c>
      <c r="AM85" s="169"/>
      <c r="AN85" s="169"/>
      <c r="AO85" s="169"/>
      <c r="AP85" s="200"/>
      <c r="AQ85" s="200">
        <f t="shared" si="14"/>
        <v>-3000</v>
      </c>
      <c r="AS85" s="141"/>
      <c r="AT85" s="141"/>
      <c r="AU85" s="141"/>
      <c r="AV85" s="141"/>
      <c r="AW85" s="141"/>
      <c r="AX85" s="141"/>
      <c r="AY85" s="141"/>
      <c r="AZ85" s="202">
        <f t="shared" si="15"/>
        <v>0</v>
      </c>
    </row>
    <row r="86" spans="1:52" x14ac:dyDescent="0.2">
      <c r="A86" s="187">
        <v>5</v>
      </c>
      <c r="B86" s="142" t="s">
        <v>227</v>
      </c>
      <c r="C86" s="197">
        <v>20</v>
      </c>
      <c r="D86" s="197">
        <v>20</v>
      </c>
      <c r="E86" s="196">
        <v>300</v>
      </c>
      <c r="F86" s="142" t="str">
        <f t="shared" si="8"/>
        <v>6632.03</v>
      </c>
      <c r="G86" s="142" t="s">
        <v>274</v>
      </c>
      <c r="H86" s="162">
        <v>2000</v>
      </c>
      <c r="I86" s="162">
        <v>2000</v>
      </c>
      <c r="J86" s="162"/>
      <c r="K86" s="162"/>
      <c r="L86" s="162"/>
      <c r="M86" s="162">
        <v>2483.14</v>
      </c>
      <c r="N86" s="140">
        <v>2483.14</v>
      </c>
      <c r="O86" s="140">
        <f t="shared" si="9"/>
        <v>483.13999999999987</v>
      </c>
      <c r="Q86" s="173">
        <v>500</v>
      </c>
      <c r="R86" s="173">
        <v>500</v>
      </c>
      <c r="S86" s="173"/>
      <c r="T86" s="173"/>
      <c r="U86" s="173"/>
      <c r="V86" s="173">
        <v>2196.6799999999998</v>
      </c>
      <c r="W86" s="141">
        <v>2196.6799999999998</v>
      </c>
      <c r="X86" s="141">
        <f t="shared" si="10"/>
        <v>1696.6799999999998</v>
      </c>
      <c r="Z86" s="175">
        <f>IFERROR(VLOOKUP(B86,[4]rptBudgetaryBudgetCrossOrganiza!$A$2:$K$333,3,FALSE),"0")</f>
        <v>500</v>
      </c>
      <c r="AA86" s="175">
        <f>IFERROR(VLOOKUP(B86,[4]rptBudgetaryBudgetCrossOrganiza!$A$2:$K$333,5,FALSE),"0")</f>
        <v>500</v>
      </c>
      <c r="AB86" s="175"/>
      <c r="AC86" s="175"/>
      <c r="AD86" s="175"/>
      <c r="AE86" s="175">
        <f>IFERROR(VLOOKUP(B86,[4]rptBudgetaryBudgetCrossOrganiza!$A$2:$K$333,8,FALSE),"0")</f>
        <v>252.94</v>
      </c>
      <c r="AF86" s="171">
        <v>252.94</v>
      </c>
      <c r="AG86" s="171">
        <f t="shared" si="11"/>
        <v>247.06</v>
      </c>
      <c r="AI86" s="177">
        <v>500</v>
      </c>
      <c r="AJ86" s="169">
        <f t="shared" si="12"/>
        <v>500</v>
      </c>
      <c r="AK86" s="169">
        <f t="shared" si="13"/>
        <v>500</v>
      </c>
      <c r="AL86" s="169">
        <f>IFERROR(VLOOKUP(B86,[2]rptBudgetaryBudgetCrossOrganiza!$A$2709:$N$2894,13,FALSE),"0")</f>
        <v>37.270000000000003</v>
      </c>
      <c r="AM86" s="169"/>
      <c r="AN86" s="169"/>
      <c r="AO86" s="169"/>
      <c r="AP86" s="200"/>
      <c r="AQ86" s="200">
        <f t="shared" si="14"/>
        <v>-500</v>
      </c>
      <c r="AS86" s="141"/>
      <c r="AT86" s="141"/>
      <c r="AU86" s="141"/>
      <c r="AV86" s="141"/>
      <c r="AW86" s="141"/>
      <c r="AX86" s="141"/>
      <c r="AY86" s="141"/>
      <c r="AZ86" s="202">
        <f t="shared" si="15"/>
        <v>0</v>
      </c>
    </row>
    <row r="87" spans="1:52" x14ac:dyDescent="0.2">
      <c r="A87" s="187">
        <v>5</v>
      </c>
      <c r="B87" s="142" t="s">
        <v>228</v>
      </c>
      <c r="C87" s="197">
        <v>20</v>
      </c>
      <c r="D87" s="197">
        <v>20</v>
      </c>
      <c r="E87" s="196">
        <v>300</v>
      </c>
      <c r="F87" s="142" t="str">
        <f t="shared" si="8"/>
        <v>6632.05</v>
      </c>
      <c r="G87" s="142" t="s">
        <v>275</v>
      </c>
      <c r="H87" s="162">
        <v>17000</v>
      </c>
      <c r="I87" s="162">
        <v>17000</v>
      </c>
      <c r="J87" s="162"/>
      <c r="K87" s="162"/>
      <c r="L87" s="162"/>
      <c r="M87" s="162">
        <v>15550</v>
      </c>
      <c r="N87" s="140">
        <v>15550</v>
      </c>
      <c r="O87" s="140">
        <f t="shared" si="9"/>
        <v>-1450</v>
      </c>
      <c r="Q87" s="173">
        <v>17000</v>
      </c>
      <c r="R87" s="173">
        <v>17000</v>
      </c>
      <c r="S87" s="173"/>
      <c r="T87" s="173"/>
      <c r="U87" s="173"/>
      <c r="V87" s="173">
        <v>20280</v>
      </c>
      <c r="W87" s="141">
        <v>20280</v>
      </c>
      <c r="X87" s="141">
        <f t="shared" si="10"/>
        <v>3280</v>
      </c>
      <c r="Z87" s="175">
        <f>IFERROR(VLOOKUP(B87,[4]rptBudgetaryBudgetCrossOrganiza!$A$2:$K$333,3,FALSE),"0")</f>
        <v>17000</v>
      </c>
      <c r="AA87" s="175">
        <f>IFERROR(VLOOKUP(B87,[4]rptBudgetaryBudgetCrossOrganiza!$A$2:$K$333,5,FALSE),"0")</f>
        <v>17000</v>
      </c>
      <c r="AB87" s="175"/>
      <c r="AC87" s="175"/>
      <c r="AD87" s="175"/>
      <c r="AE87" s="175">
        <f>IFERROR(VLOOKUP(B87,[4]rptBudgetaryBudgetCrossOrganiza!$A$2:$K$333,8,FALSE),"0")</f>
        <v>0</v>
      </c>
      <c r="AF87" s="171">
        <v>0</v>
      </c>
      <c r="AG87" s="171">
        <f t="shared" si="11"/>
        <v>17000</v>
      </c>
      <c r="AI87" s="177">
        <v>17000</v>
      </c>
      <c r="AJ87" s="169">
        <f t="shared" si="12"/>
        <v>17000</v>
      </c>
      <c r="AK87" s="169">
        <f t="shared" si="13"/>
        <v>17000</v>
      </c>
      <c r="AL87" s="169">
        <f>IFERROR(VLOOKUP(B87,[2]rptBudgetaryBudgetCrossOrganiza!$A$2709:$N$2894,13,FALSE),"0")</f>
        <v>0</v>
      </c>
      <c r="AM87" s="169"/>
      <c r="AN87" s="169"/>
      <c r="AO87" s="169"/>
      <c r="AP87" s="200"/>
      <c r="AQ87" s="200">
        <f t="shared" si="14"/>
        <v>-17000</v>
      </c>
      <c r="AS87" s="141"/>
      <c r="AT87" s="141"/>
      <c r="AU87" s="141"/>
      <c r="AV87" s="141"/>
      <c r="AW87" s="141"/>
      <c r="AX87" s="141"/>
      <c r="AY87" s="141"/>
      <c r="AZ87" s="202">
        <f t="shared" si="15"/>
        <v>0</v>
      </c>
    </row>
    <row r="88" spans="1:52" x14ac:dyDescent="0.2">
      <c r="A88" s="187">
        <v>6</v>
      </c>
      <c r="B88" s="142" t="s">
        <v>229</v>
      </c>
      <c r="C88" s="197">
        <v>20</v>
      </c>
      <c r="D88" s="197">
        <v>20</v>
      </c>
      <c r="E88" s="196">
        <v>300</v>
      </c>
      <c r="F88" s="142" t="str">
        <f t="shared" ref="F88:F95" si="16">RIGHT(B88,7)</f>
        <v>6632.07</v>
      </c>
      <c r="G88" s="142" t="s">
        <v>276</v>
      </c>
      <c r="H88" s="162">
        <v>3300</v>
      </c>
      <c r="I88" s="162">
        <v>3300</v>
      </c>
      <c r="J88" s="162"/>
      <c r="K88" s="162"/>
      <c r="L88" s="162"/>
      <c r="M88" s="162">
        <v>3090.05</v>
      </c>
      <c r="N88" s="140">
        <v>3090.05</v>
      </c>
      <c r="O88" s="140">
        <f t="shared" si="9"/>
        <v>-209.94999999999982</v>
      </c>
      <c r="Q88" s="173">
        <v>3500</v>
      </c>
      <c r="R88" s="173">
        <v>3500</v>
      </c>
      <c r="S88" s="173"/>
      <c r="T88" s="173"/>
      <c r="U88" s="173"/>
      <c r="V88" s="173">
        <v>5515.78</v>
      </c>
      <c r="W88" s="141">
        <v>5515.78</v>
      </c>
      <c r="X88" s="141">
        <f t="shared" si="10"/>
        <v>2015.7799999999997</v>
      </c>
      <c r="Z88" s="175">
        <f>IFERROR(VLOOKUP(B88,[4]rptBudgetaryBudgetCrossOrganiza!$A$2:$K$333,3,FALSE),"0")</f>
        <v>3500</v>
      </c>
      <c r="AA88" s="175">
        <f>IFERROR(VLOOKUP(B88,[4]rptBudgetaryBudgetCrossOrganiza!$A$2:$K$333,5,FALSE),"0")</f>
        <v>3500</v>
      </c>
      <c r="AB88" s="175"/>
      <c r="AC88" s="175"/>
      <c r="AD88" s="175"/>
      <c r="AE88" s="175">
        <f>IFERROR(VLOOKUP(B88,[4]rptBudgetaryBudgetCrossOrganiza!$A$2:$K$333,8,FALSE),"0")</f>
        <v>2323.79</v>
      </c>
      <c r="AF88" s="171">
        <v>2323.79</v>
      </c>
      <c r="AG88" s="171">
        <f t="shared" si="11"/>
        <v>1176.21</v>
      </c>
      <c r="AI88" s="177">
        <v>3500</v>
      </c>
      <c r="AJ88" s="169">
        <f t="shared" si="12"/>
        <v>3500</v>
      </c>
      <c r="AK88" s="205">
        <v>5500</v>
      </c>
      <c r="AL88" s="169">
        <f>IFERROR(VLOOKUP(B88,[2]rptBudgetaryBudgetCrossOrganiza!$A$2709:$N$2894,13,FALSE),"0")</f>
        <v>78.260000000000005</v>
      </c>
      <c r="AM88" s="169"/>
      <c r="AN88" s="169"/>
      <c r="AO88" s="169"/>
      <c r="AP88" s="200"/>
      <c r="AQ88" s="200">
        <f t="shared" si="14"/>
        <v>-3500</v>
      </c>
      <c r="AS88" s="141"/>
      <c r="AT88" s="141"/>
      <c r="AU88" s="141"/>
      <c r="AV88" s="141"/>
      <c r="AW88" s="141"/>
      <c r="AX88" s="141"/>
      <c r="AY88" s="141"/>
      <c r="AZ88" s="202">
        <f t="shared" si="15"/>
        <v>0</v>
      </c>
    </row>
    <row r="89" spans="1:52" x14ac:dyDescent="0.2">
      <c r="A89" s="187">
        <v>6</v>
      </c>
      <c r="B89" s="142" t="s">
        <v>397</v>
      </c>
      <c r="C89" s="197">
        <v>20</v>
      </c>
      <c r="D89" s="197">
        <v>20</v>
      </c>
      <c r="E89" s="196">
        <v>300</v>
      </c>
      <c r="F89" s="142" t="str">
        <f t="shared" si="16"/>
        <v>6632.08</v>
      </c>
      <c r="G89" s="142" t="s">
        <v>398</v>
      </c>
      <c r="H89" s="162">
        <v>0</v>
      </c>
      <c r="I89" s="162">
        <v>0</v>
      </c>
      <c r="J89" s="162"/>
      <c r="K89" s="162"/>
      <c r="L89" s="162"/>
      <c r="M89" s="162">
        <v>0</v>
      </c>
      <c r="N89" s="140">
        <v>0</v>
      </c>
      <c r="O89" s="140">
        <f t="shared" si="9"/>
        <v>0</v>
      </c>
      <c r="Q89" s="173">
        <v>0</v>
      </c>
      <c r="R89" s="173">
        <v>0</v>
      </c>
      <c r="S89" s="173"/>
      <c r="T89" s="173"/>
      <c r="U89" s="173"/>
      <c r="V89" s="173">
        <v>0</v>
      </c>
      <c r="W89" s="141">
        <v>0</v>
      </c>
      <c r="X89" s="141">
        <f t="shared" si="10"/>
        <v>0</v>
      </c>
      <c r="Z89" s="175">
        <f>IFERROR(VLOOKUP(B89,[4]rptBudgetaryBudgetCrossOrganiza!$A$2:$K$333,3,FALSE),"0")</f>
        <v>0</v>
      </c>
      <c r="AA89" s="175">
        <f>IFERROR(VLOOKUP(B89,[4]rptBudgetaryBudgetCrossOrganiza!$A$2:$K$333,5,FALSE),"0")</f>
        <v>0</v>
      </c>
      <c r="AB89" s="175"/>
      <c r="AC89" s="175"/>
      <c r="AD89" s="175"/>
      <c r="AE89" s="175">
        <f>IFERROR(VLOOKUP(B89,[4]rptBudgetaryBudgetCrossOrganiza!$A$2:$K$333,8,FALSE),"0")</f>
        <v>0</v>
      </c>
      <c r="AF89" s="171">
        <v>0</v>
      </c>
      <c r="AG89" s="171">
        <f t="shared" si="11"/>
        <v>0</v>
      </c>
      <c r="AI89" s="177">
        <v>0</v>
      </c>
      <c r="AJ89" s="169">
        <f t="shared" si="12"/>
        <v>0</v>
      </c>
      <c r="AK89" s="169">
        <f t="shared" si="13"/>
        <v>0</v>
      </c>
      <c r="AL89" s="169">
        <f>IFERROR(VLOOKUP(B89,[2]rptBudgetaryBudgetCrossOrganiza!$A$2709:$N$2894,13,FALSE),"0")</f>
        <v>0</v>
      </c>
      <c r="AM89" s="169"/>
      <c r="AN89" s="169"/>
      <c r="AO89" s="169"/>
      <c r="AP89" s="200"/>
      <c r="AQ89" s="200">
        <f t="shared" si="14"/>
        <v>0</v>
      </c>
      <c r="AS89" s="141"/>
      <c r="AT89" s="141"/>
      <c r="AU89" s="141"/>
      <c r="AV89" s="141"/>
      <c r="AW89" s="141"/>
      <c r="AX89" s="141"/>
      <c r="AY89" s="141"/>
      <c r="AZ89" s="202"/>
    </row>
    <row r="90" spans="1:52" x14ac:dyDescent="0.2">
      <c r="A90" s="187">
        <v>6</v>
      </c>
      <c r="B90" s="142" t="s">
        <v>230</v>
      </c>
      <c r="C90" s="197">
        <v>20</v>
      </c>
      <c r="D90" s="197">
        <v>20</v>
      </c>
      <c r="E90" s="196">
        <v>300</v>
      </c>
      <c r="F90" s="142" t="str">
        <f t="shared" si="16"/>
        <v>6633.02</v>
      </c>
      <c r="G90" s="142" t="s">
        <v>277</v>
      </c>
      <c r="H90" s="162">
        <v>1000</v>
      </c>
      <c r="I90" s="162">
        <v>1000</v>
      </c>
      <c r="J90" s="162"/>
      <c r="K90" s="162"/>
      <c r="L90" s="162"/>
      <c r="M90" s="162">
        <v>157.38</v>
      </c>
      <c r="N90" s="140">
        <v>157.38</v>
      </c>
      <c r="O90" s="140">
        <f t="shared" si="9"/>
        <v>-842.62</v>
      </c>
      <c r="Q90" s="173">
        <v>300</v>
      </c>
      <c r="R90" s="173">
        <v>300</v>
      </c>
      <c r="S90" s="173"/>
      <c r="T90" s="173"/>
      <c r="U90" s="173"/>
      <c r="V90" s="173">
        <v>198</v>
      </c>
      <c r="W90" s="141">
        <v>198</v>
      </c>
      <c r="X90" s="141">
        <f t="shared" si="10"/>
        <v>-102</v>
      </c>
      <c r="Z90" s="175">
        <f>IFERROR(VLOOKUP(B90,[4]rptBudgetaryBudgetCrossOrganiza!$A$2:$K$333,3,FALSE),"0")</f>
        <v>300</v>
      </c>
      <c r="AA90" s="175">
        <f>IFERROR(VLOOKUP(B90,[4]rptBudgetaryBudgetCrossOrganiza!$A$2:$K$333,5,FALSE),"0")</f>
        <v>300</v>
      </c>
      <c r="AB90" s="175"/>
      <c r="AC90" s="175"/>
      <c r="AD90" s="175"/>
      <c r="AE90" s="175">
        <f>IFERROR(VLOOKUP(B90,[4]rptBudgetaryBudgetCrossOrganiza!$A$2:$K$333,8,FALSE),"0")</f>
        <v>0</v>
      </c>
      <c r="AF90" s="171">
        <v>0</v>
      </c>
      <c r="AG90" s="171">
        <f t="shared" si="11"/>
        <v>300</v>
      </c>
      <c r="AI90" s="177">
        <v>300</v>
      </c>
      <c r="AJ90" s="169">
        <f t="shared" si="12"/>
        <v>300</v>
      </c>
      <c r="AK90" s="169">
        <f t="shared" si="13"/>
        <v>300</v>
      </c>
      <c r="AL90" s="169">
        <f>IFERROR(VLOOKUP(B90,[2]rptBudgetaryBudgetCrossOrganiza!$A$2709:$N$2894,13,FALSE),"0")</f>
        <v>0</v>
      </c>
      <c r="AM90" s="169"/>
      <c r="AN90" s="169"/>
      <c r="AO90" s="169"/>
      <c r="AP90" s="200"/>
      <c r="AQ90" s="200">
        <f t="shared" si="14"/>
        <v>-300</v>
      </c>
      <c r="AS90" s="141"/>
      <c r="AT90" s="141"/>
      <c r="AU90" s="141"/>
      <c r="AV90" s="141"/>
      <c r="AW90" s="141"/>
      <c r="AX90" s="141"/>
      <c r="AY90" s="141"/>
      <c r="AZ90" s="202">
        <f t="shared" si="15"/>
        <v>0</v>
      </c>
    </row>
    <row r="91" spans="1:52" x14ac:dyDescent="0.2">
      <c r="A91" s="187">
        <v>6</v>
      </c>
      <c r="B91" s="142" t="s">
        <v>399</v>
      </c>
      <c r="C91" s="197">
        <v>20</v>
      </c>
      <c r="D91" s="197">
        <v>20</v>
      </c>
      <c r="E91" s="196">
        <v>300</v>
      </c>
      <c r="F91" s="142" t="str">
        <f t="shared" si="16"/>
        <v>6633.07</v>
      </c>
      <c r="G91" s="142" t="s">
        <v>400</v>
      </c>
      <c r="H91" s="162">
        <v>0</v>
      </c>
      <c r="I91" s="162">
        <v>0</v>
      </c>
      <c r="J91" s="162"/>
      <c r="K91" s="162"/>
      <c r="L91" s="162"/>
      <c r="M91" s="162">
        <v>0</v>
      </c>
      <c r="N91" s="140">
        <v>0</v>
      </c>
      <c r="O91" s="140">
        <f t="shared" si="9"/>
        <v>0</v>
      </c>
      <c r="Q91" s="173">
        <v>0</v>
      </c>
      <c r="R91" s="173">
        <v>0</v>
      </c>
      <c r="S91" s="173"/>
      <c r="T91" s="173"/>
      <c r="U91" s="173"/>
      <c r="V91" s="173">
        <v>0</v>
      </c>
      <c r="W91" s="141">
        <v>0</v>
      </c>
      <c r="X91" s="141">
        <f t="shared" si="10"/>
        <v>0</v>
      </c>
      <c r="Z91" s="175">
        <f>IFERROR(VLOOKUP(B91,[4]rptBudgetaryBudgetCrossOrganiza!$A$2:$K$333,3,FALSE),"0")</f>
        <v>0</v>
      </c>
      <c r="AA91" s="175">
        <f>IFERROR(VLOOKUP(B91,[4]rptBudgetaryBudgetCrossOrganiza!$A$2:$K$333,5,FALSE),"0")</f>
        <v>0</v>
      </c>
      <c r="AB91" s="175"/>
      <c r="AC91" s="175"/>
      <c r="AD91" s="175"/>
      <c r="AE91" s="175">
        <f>IFERROR(VLOOKUP(B91,[4]rptBudgetaryBudgetCrossOrganiza!$A$2:$K$333,8,FALSE),"0")</f>
        <v>84.41</v>
      </c>
      <c r="AF91" s="171">
        <v>84.41</v>
      </c>
      <c r="AG91" s="171">
        <f t="shared" si="11"/>
        <v>-84.41</v>
      </c>
      <c r="AI91" s="177">
        <v>0</v>
      </c>
      <c r="AJ91" s="169">
        <f t="shared" si="12"/>
        <v>0</v>
      </c>
      <c r="AK91" s="169">
        <f t="shared" si="13"/>
        <v>0</v>
      </c>
      <c r="AL91" s="169">
        <f>IFERROR(VLOOKUP(B91,[2]rptBudgetaryBudgetCrossOrganiza!$A$2709:$N$2894,13,FALSE),"0")</f>
        <v>0</v>
      </c>
      <c r="AM91" s="169"/>
      <c r="AN91" s="169"/>
      <c r="AO91" s="169"/>
      <c r="AP91" s="200"/>
      <c r="AQ91" s="200">
        <f t="shared" si="14"/>
        <v>0</v>
      </c>
      <c r="AS91" s="141"/>
      <c r="AT91" s="141"/>
      <c r="AU91" s="141"/>
      <c r="AV91" s="141"/>
      <c r="AW91" s="141"/>
      <c r="AX91" s="141"/>
      <c r="AY91" s="141"/>
      <c r="AZ91" s="202"/>
    </row>
    <row r="92" spans="1:52" x14ac:dyDescent="0.2">
      <c r="A92" s="187">
        <v>6</v>
      </c>
      <c r="B92" s="142" t="s">
        <v>231</v>
      </c>
      <c r="C92" s="197">
        <v>20</v>
      </c>
      <c r="D92" s="197">
        <v>20</v>
      </c>
      <c r="E92" s="196">
        <v>300</v>
      </c>
      <c r="F92" s="142" t="str">
        <f t="shared" si="16"/>
        <v>6633.10</v>
      </c>
      <c r="G92" s="142" t="s">
        <v>278</v>
      </c>
      <c r="H92" s="162">
        <v>3000</v>
      </c>
      <c r="I92" s="162">
        <v>1500</v>
      </c>
      <c r="J92" s="162"/>
      <c r="K92" s="162"/>
      <c r="L92" s="162"/>
      <c r="M92" s="162">
        <v>1866.48</v>
      </c>
      <c r="N92" s="140">
        <v>1866.48</v>
      </c>
      <c r="O92" s="140">
        <f t="shared" si="9"/>
        <v>366.48</v>
      </c>
      <c r="Q92" s="173">
        <v>2000</v>
      </c>
      <c r="R92" s="173">
        <v>2000</v>
      </c>
      <c r="S92" s="173"/>
      <c r="T92" s="173"/>
      <c r="U92" s="173"/>
      <c r="V92" s="173">
        <v>2656.88</v>
      </c>
      <c r="W92" s="141">
        <v>2656.88</v>
      </c>
      <c r="X92" s="141">
        <f t="shared" si="10"/>
        <v>656.88000000000011</v>
      </c>
      <c r="Z92" s="175">
        <f>IFERROR(VLOOKUP(B92,[4]rptBudgetaryBudgetCrossOrganiza!$A$2:$K$333,3,FALSE),"0")</f>
        <v>3000</v>
      </c>
      <c r="AA92" s="175">
        <f>IFERROR(VLOOKUP(B92,[4]rptBudgetaryBudgetCrossOrganiza!$A$2:$K$333,5,FALSE),"0")</f>
        <v>3000</v>
      </c>
      <c r="AB92" s="175"/>
      <c r="AC92" s="175"/>
      <c r="AD92" s="175"/>
      <c r="AE92" s="175">
        <f>IFERROR(VLOOKUP(B92,[4]rptBudgetaryBudgetCrossOrganiza!$A$2:$K$333,8,FALSE),"0")</f>
        <v>1319.97</v>
      </c>
      <c r="AF92" s="171">
        <v>1319.97</v>
      </c>
      <c r="AG92" s="171">
        <f t="shared" si="11"/>
        <v>1680.03</v>
      </c>
      <c r="AI92" s="177">
        <v>3000</v>
      </c>
      <c r="AJ92" s="169">
        <f t="shared" si="12"/>
        <v>3000</v>
      </c>
      <c r="AK92" s="169">
        <f>AJ92-1500</f>
        <v>1500</v>
      </c>
      <c r="AL92" s="169">
        <f>IFERROR(VLOOKUP(B92,[2]rptBudgetaryBudgetCrossOrganiza!$A$2709:$N$2894,13,FALSE),"0")</f>
        <v>0</v>
      </c>
      <c r="AM92" s="169"/>
      <c r="AN92" s="169"/>
      <c r="AO92" s="169"/>
      <c r="AP92" s="200"/>
      <c r="AQ92" s="200">
        <f t="shared" si="14"/>
        <v>-3000</v>
      </c>
      <c r="AS92" s="141"/>
      <c r="AT92" s="141"/>
      <c r="AU92" s="141"/>
      <c r="AV92" s="141"/>
      <c r="AW92" s="141"/>
      <c r="AX92" s="141"/>
      <c r="AY92" s="141"/>
      <c r="AZ92" s="202">
        <f t="shared" si="15"/>
        <v>0</v>
      </c>
    </row>
    <row r="93" spans="1:52" collapsed="1" x14ac:dyDescent="0.2">
      <c r="A93" s="187">
        <v>6</v>
      </c>
      <c r="B93" s="142" t="s">
        <v>232</v>
      </c>
      <c r="C93" s="197">
        <v>20</v>
      </c>
      <c r="D93" s="197">
        <v>20</v>
      </c>
      <c r="E93" s="196">
        <v>300</v>
      </c>
      <c r="F93" s="142" t="str">
        <f t="shared" si="16"/>
        <v>6633.12</v>
      </c>
      <c r="G93" s="142" t="s">
        <v>279</v>
      </c>
      <c r="H93" s="162">
        <v>15000</v>
      </c>
      <c r="I93" s="162">
        <v>15000</v>
      </c>
      <c r="J93" s="162"/>
      <c r="K93" s="162"/>
      <c r="L93" s="162"/>
      <c r="M93" s="162">
        <v>30000</v>
      </c>
      <c r="N93" s="140">
        <v>30000</v>
      </c>
      <c r="O93" s="140">
        <f t="shared" si="9"/>
        <v>15000</v>
      </c>
      <c r="Q93" s="173">
        <v>15000</v>
      </c>
      <c r="R93" s="173">
        <v>15000</v>
      </c>
      <c r="S93" s="173"/>
      <c r="T93" s="173"/>
      <c r="U93" s="173"/>
      <c r="V93" s="173">
        <v>0</v>
      </c>
      <c r="W93" s="141">
        <v>0</v>
      </c>
      <c r="X93" s="141">
        <f t="shared" si="10"/>
        <v>-15000</v>
      </c>
      <c r="Z93" s="175">
        <f>IFERROR(VLOOKUP(B93,[4]rptBudgetaryBudgetCrossOrganiza!$A$2:$K$333,3,FALSE),"0")</f>
        <v>15000</v>
      </c>
      <c r="AA93" s="175">
        <f>IFERROR(VLOOKUP(B93,[4]rptBudgetaryBudgetCrossOrganiza!$A$2:$K$333,5,FALSE),"0")</f>
        <v>15000</v>
      </c>
      <c r="AB93" s="175"/>
      <c r="AC93" s="175"/>
      <c r="AD93" s="175"/>
      <c r="AE93" s="175">
        <f>IFERROR(VLOOKUP(B93,[4]rptBudgetaryBudgetCrossOrganiza!$A$2:$K$333,8,FALSE),"0")</f>
        <v>0</v>
      </c>
      <c r="AF93" s="171">
        <v>0</v>
      </c>
      <c r="AG93" s="171">
        <f t="shared" si="11"/>
        <v>15000</v>
      </c>
      <c r="AI93" s="177">
        <v>15000</v>
      </c>
      <c r="AJ93" s="169">
        <f t="shared" si="12"/>
        <v>15000</v>
      </c>
      <c r="AK93" s="169">
        <f t="shared" si="13"/>
        <v>15000</v>
      </c>
      <c r="AL93" s="169">
        <f>IFERROR(VLOOKUP(B93,[2]rptBudgetaryBudgetCrossOrganiza!$A$2709:$N$2894,13,FALSE),"0")</f>
        <v>0</v>
      </c>
      <c r="AM93" s="169"/>
      <c r="AN93" s="169"/>
      <c r="AO93" s="169"/>
      <c r="AP93" s="200"/>
      <c r="AQ93" s="200">
        <f t="shared" si="14"/>
        <v>-15000</v>
      </c>
      <c r="AS93" s="141"/>
      <c r="AT93" s="141"/>
      <c r="AU93" s="141"/>
      <c r="AV93" s="141"/>
      <c r="AW93" s="141"/>
      <c r="AX93" s="141"/>
      <c r="AY93" s="141"/>
      <c r="AZ93" s="202">
        <f t="shared" si="15"/>
        <v>0</v>
      </c>
    </row>
    <row r="94" spans="1:52" x14ac:dyDescent="0.2">
      <c r="A94" s="187">
        <v>6</v>
      </c>
      <c r="B94" s="142" t="s">
        <v>233</v>
      </c>
      <c r="C94" s="197">
        <v>20</v>
      </c>
      <c r="D94" s="197">
        <v>20</v>
      </c>
      <c r="E94" s="196">
        <v>300</v>
      </c>
      <c r="F94" s="142" t="str">
        <f t="shared" si="16"/>
        <v>7000.99</v>
      </c>
      <c r="G94" s="142" t="s">
        <v>83</v>
      </c>
      <c r="H94" s="162">
        <v>10000</v>
      </c>
      <c r="I94" s="162">
        <v>0</v>
      </c>
      <c r="J94" s="162"/>
      <c r="K94" s="162"/>
      <c r="L94" s="162"/>
      <c r="M94" s="162">
        <v>0</v>
      </c>
      <c r="N94" s="140">
        <v>0</v>
      </c>
      <c r="O94" s="140">
        <f t="shared" si="9"/>
        <v>0</v>
      </c>
      <c r="Q94" s="173">
        <v>0</v>
      </c>
      <c r="R94" s="173">
        <v>0</v>
      </c>
      <c r="S94" s="173"/>
      <c r="T94" s="173"/>
      <c r="U94" s="173"/>
      <c r="V94" s="173">
        <v>0</v>
      </c>
      <c r="W94" s="141">
        <v>0</v>
      </c>
      <c r="X94" s="141">
        <f t="shared" si="10"/>
        <v>0</v>
      </c>
      <c r="Z94" s="175">
        <f>IFERROR(VLOOKUP(B94,[4]rptBudgetaryBudgetCrossOrganiza!$A$2:$K$333,3,FALSE),"0")</f>
        <v>0</v>
      </c>
      <c r="AA94" s="175">
        <f>IFERROR(VLOOKUP(B94,[4]rptBudgetaryBudgetCrossOrganiza!$A$2:$K$333,5,FALSE),"0")</f>
        <v>0</v>
      </c>
      <c r="AB94" s="175"/>
      <c r="AC94" s="175"/>
      <c r="AD94" s="175"/>
      <c r="AE94" s="175">
        <f>IFERROR(VLOOKUP(B94,[4]rptBudgetaryBudgetCrossOrganiza!$A$2:$K$333,8,FALSE),"0")</f>
        <v>0</v>
      </c>
      <c r="AF94" s="171"/>
      <c r="AG94" s="171">
        <f t="shared" si="11"/>
        <v>0</v>
      </c>
      <c r="AI94" s="177">
        <v>0</v>
      </c>
      <c r="AJ94" s="169">
        <f t="shared" si="12"/>
        <v>0</v>
      </c>
      <c r="AK94" s="169">
        <f t="shared" si="13"/>
        <v>0</v>
      </c>
      <c r="AL94" s="169">
        <f>IFERROR(VLOOKUP(B94,[2]rptBudgetaryBudgetCrossOrganiza!$A$2709:$N$2894,13,FALSE),"0")</f>
        <v>0</v>
      </c>
      <c r="AM94" s="169"/>
      <c r="AN94" s="169"/>
      <c r="AO94" s="169"/>
      <c r="AP94" s="200"/>
      <c r="AQ94" s="200">
        <f t="shared" si="14"/>
        <v>0</v>
      </c>
      <c r="AS94" s="141"/>
      <c r="AT94" s="141"/>
      <c r="AU94" s="141"/>
      <c r="AV94" s="141"/>
      <c r="AW94" s="141"/>
      <c r="AX94" s="141"/>
      <c r="AY94" s="141"/>
      <c r="AZ94" s="202">
        <f t="shared" si="15"/>
        <v>0</v>
      </c>
    </row>
    <row r="95" spans="1:52" x14ac:dyDescent="0.2">
      <c r="A95" s="187">
        <v>6</v>
      </c>
      <c r="B95" s="142" t="s">
        <v>234</v>
      </c>
      <c r="C95" s="197">
        <v>20</v>
      </c>
      <c r="D95" s="197">
        <v>30</v>
      </c>
      <c r="E95" s="196">
        <v>360</v>
      </c>
      <c r="F95" s="142" t="str">
        <f t="shared" si="16"/>
        <v>6633.01</v>
      </c>
      <c r="G95" s="142" t="s">
        <v>280</v>
      </c>
      <c r="H95" s="162">
        <v>55000</v>
      </c>
      <c r="I95" s="162">
        <v>55078</v>
      </c>
      <c r="J95" s="162"/>
      <c r="K95" s="162"/>
      <c r="L95" s="162"/>
      <c r="M95" s="162">
        <v>50417.52</v>
      </c>
      <c r="N95" s="140">
        <v>50417.52</v>
      </c>
      <c r="O95" s="140">
        <f t="shared" si="9"/>
        <v>-4660.4800000000032</v>
      </c>
      <c r="Q95" s="173">
        <v>50000</v>
      </c>
      <c r="R95" s="173">
        <v>54840</v>
      </c>
      <c r="S95" s="173"/>
      <c r="T95" s="173"/>
      <c r="U95" s="173"/>
      <c r="V95" s="173">
        <v>45876.58</v>
      </c>
      <c r="W95" s="141">
        <v>45876.58</v>
      </c>
      <c r="X95" s="141">
        <f t="shared" si="10"/>
        <v>-8963.4199999999983</v>
      </c>
      <c r="Z95" s="175">
        <f>IFERROR(VLOOKUP(B95,[4]rptBudgetaryBudgetCrossOrganiza!$A$2:$K$333,3,FALSE),"0")</f>
        <v>0</v>
      </c>
      <c r="AA95" s="175">
        <f>IFERROR(VLOOKUP(B95,[4]rptBudgetaryBudgetCrossOrganiza!$A$2:$K$333,5,FALSE),"0")</f>
        <v>0</v>
      </c>
      <c r="AB95" s="175"/>
      <c r="AC95" s="175"/>
      <c r="AD95" s="175"/>
      <c r="AE95" s="175">
        <f>IFERROR(VLOOKUP(B95,[4]rptBudgetaryBudgetCrossOrganiza!$A$2:$K$333,8,FALSE),"0")</f>
        <v>884.52</v>
      </c>
      <c r="AF95" s="171">
        <v>884.52</v>
      </c>
      <c r="AG95" s="171">
        <f t="shared" si="11"/>
        <v>-884.52</v>
      </c>
      <c r="AI95" s="177">
        <v>872</v>
      </c>
      <c r="AJ95" s="169">
        <f t="shared" si="12"/>
        <v>872</v>
      </c>
      <c r="AK95" s="205">
        <v>0</v>
      </c>
      <c r="AL95" s="169">
        <f>IFERROR(VLOOKUP(B95,[2]rptBudgetaryBudgetCrossOrganiza!$A$2709:$N$2894,13,FALSE),"0")</f>
        <v>1.69</v>
      </c>
      <c r="AM95" s="169"/>
      <c r="AN95" s="169"/>
      <c r="AO95" s="169"/>
      <c r="AP95" s="200"/>
      <c r="AQ95" s="200">
        <f t="shared" si="14"/>
        <v>-872</v>
      </c>
      <c r="AS95" s="141"/>
      <c r="AT95" s="141"/>
      <c r="AU95" s="141"/>
      <c r="AV95" s="141"/>
      <c r="AW95" s="141"/>
      <c r="AX95" s="141"/>
      <c r="AY95" s="141"/>
      <c r="AZ95" s="202">
        <f t="shared" si="15"/>
        <v>0</v>
      </c>
    </row>
    <row r="96" spans="1:52" x14ac:dyDescent="0.2">
      <c r="G96" s="204" t="s">
        <v>405</v>
      </c>
      <c r="H96" s="142">
        <f>SUBTOTAL(9,H3:H95)</f>
        <v>1674891</v>
      </c>
      <c r="I96" s="142">
        <f>SUBTOTAL(9,I3:I95)</f>
        <v>1674969</v>
      </c>
      <c r="J96" s="142">
        <f>SUM(J3:J95)</f>
        <v>0</v>
      </c>
      <c r="K96" s="142">
        <f>SUM(K3:K95)</f>
        <v>0</v>
      </c>
      <c r="L96" s="142">
        <f>SUM(L3:L95)</f>
        <v>0</v>
      </c>
      <c r="M96" s="142">
        <f>SUM(M3:M95)</f>
        <v>1640372.5799999994</v>
      </c>
      <c r="N96" s="142">
        <f>SUBTOTAL(9,N3:N95)</f>
        <v>1640372.5799999994</v>
      </c>
      <c r="O96" s="142">
        <f>SUM(O3:O95)</f>
        <v>-34596.42</v>
      </c>
      <c r="Q96" s="142">
        <f t="shared" ref="Q96:V96" si="17">SUBTOTAL(9,Q3:Q95)</f>
        <v>1778850</v>
      </c>
      <c r="R96" s="142">
        <f t="shared" si="17"/>
        <v>1787945</v>
      </c>
      <c r="S96" s="142">
        <f t="shared" si="17"/>
        <v>0</v>
      </c>
      <c r="T96" s="142">
        <f t="shared" si="17"/>
        <v>0</v>
      </c>
      <c r="U96" s="142">
        <f t="shared" si="17"/>
        <v>0</v>
      </c>
      <c r="V96" s="142">
        <f t="shared" si="17"/>
        <v>1739638.3200000003</v>
      </c>
      <c r="W96" s="142">
        <f>SUM(W3:W95)</f>
        <v>1739638.3200000003</v>
      </c>
      <c r="X96" s="142">
        <f>SUM(X3:X95)</f>
        <v>-48306.679999999971</v>
      </c>
      <c r="Z96" s="198">
        <f t="shared" ref="Z96:AF96" si="18">SUBTOTAL(9,Z3:Z95)</f>
        <v>1860600</v>
      </c>
      <c r="AA96" s="198">
        <f t="shared" si="18"/>
        <v>1870500</v>
      </c>
      <c r="AB96" s="198">
        <f t="shared" si="18"/>
        <v>0</v>
      </c>
      <c r="AC96" s="198">
        <f t="shared" si="18"/>
        <v>0</v>
      </c>
      <c r="AD96" s="198">
        <f t="shared" si="18"/>
        <v>0</v>
      </c>
      <c r="AE96" s="198">
        <f t="shared" si="18"/>
        <v>1427797.87</v>
      </c>
      <c r="AF96" s="198">
        <f t="shared" si="18"/>
        <v>1371533.9200000002</v>
      </c>
      <c r="AG96" s="199">
        <f t="shared" ref="AG68:AG96" si="19">Z96-AF96</f>
        <v>489066.07999999984</v>
      </c>
      <c r="AH96" s="198"/>
      <c r="AI96" s="198">
        <f t="shared" ref="AI96:AQ96" si="20">SUM(AI3:AI95)</f>
        <v>1861472</v>
      </c>
      <c r="AJ96" s="198">
        <f t="shared" si="20"/>
        <v>1861472</v>
      </c>
      <c r="AK96" s="198">
        <f t="shared" si="20"/>
        <v>1067000</v>
      </c>
      <c r="AL96" s="198">
        <f t="shared" si="20"/>
        <v>249388.81</v>
      </c>
      <c r="AM96" s="198">
        <f t="shared" si="20"/>
        <v>0</v>
      </c>
      <c r="AN96" s="198">
        <f t="shared" si="20"/>
        <v>0</v>
      </c>
      <c r="AO96" s="198">
        <f t="shared" si="20"/>
        <v>0</v>
      </c>
      <c r="AP96" s="201">
        <f t="shared" si="20"/>
        <v>0</v>
      </c>
      <c r="AQ96" s="201">
        <f t="shared" si="20"/>
        <v>-1861472</v>
      </c>
      <c r="AR96" s="201">
        <f t="shared" ref="AR96" si="21">SUM(AR3:AR95)</f>
        <v>0</v>
      </c>
      <c r="AS96" s="201">
        <f t="shared" ref="AS96" si="22">SUM(AS3:AS95)</f>
        <v>0</v>
      </c>
      <c r="AT96" s="201">
        <f t="shared" ref="AT96" si="23">SUM(AT3:AT95)</f>
        <v>0</v>
      </c>
      <c r="AU96" s="201">
        <f t="shared" ref="AU96" si="24">SUM(AU3:AU95)</f>
        <v>0</v>
      </c>
      <c r="AV96" s="201">
        <f t="shared" ref="AV96" si="25">SUM(AV3:AV95)</f>
        <v>0</v>
      </c>
      <c r="AW96" s="201">
        <f t="shared" ref="AW96" si="26">SUM(AW3:AW95)</f>
        <v>0</v>
      </c>
      <c r="AX96" s="201">
        <f t="shared" ref="AX96" si="27">SUM(AX3:AX95)</f>
        <v>0</v>
      </c>
      <c r="AY96" s="201">
        <f t="shared" ref="AY96" si="28">SUM(AY3:AY95)</f>
        <v>0</v>
      </c>
      <c r="AZ96" s="201">
        <f t="shared" ref="AZ96" si="29">SUM(AZ3:AZ95)</f>
        <v>0</v>
      </c>
    </row>
    <row r="98" spans="9:37" x14ac:dyDescent="0.2">
      <c r="I98" s="142">
        <f>H96-I96</f>
        <v>-78</v>
      </c>
    </row>
    <row r="99" spans="9:37" x14ac:dyDescent="0.2">
      <c r="AK99" s="142" t="s">
        <v>406</v>
      </c>
    </row>
    <row r="100" spans="9:37" x14ac:dyDescent="0.2">
      <c r="AK100" s="142" t="s">
        <v>407</v>
      </c>
    </row>
  </sheetData>
  <autoFilter ref="A2:BJ95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7"/>
  <sheetViews>
    <sheetView topLeftCell="A64" workbookViewId="0">
      <selection activeCell="N24" sqref="N24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93" hidden="1" customWidth="1" outlineLevel="1"/>
    <col min="4" max="4" width="8" style="193" hidden="1" customWidth="1" outlineLevel="1"/>
    <col min="5" max="5" width="12.5703125" style="191" hidden="1" customWidth="1" outlineLevel="1"/>
    <col min="6" max="6" width="9.140625" style="193" hidden="1" customWidth="1" outlineLevel="1"/>
    <col min="7" max="7" width="60" style="129" customWidth="1" collapsed="1"/>
    <col min="8" max="8" width="17.140625" style="130" hidden="1" customWidth="1" outlineLevel="1"/>
    <col min="9" max="9" width="11.85546875" style="130" hidden="1" customWidth="1" outlineLevel="1"/>
    <col min="10" max="13" width="15.42578125" style="130" hidden="1" customWidth="1" outlineLevel="1"/>
    <col min="14" max="14" width="14.5703125" style="130" customWidth="1" collapsed="1"/>
    <col min="15" max="15" width="13.28515625" style="130" hidden="1" customWidth="1" outlineLevel="1"/>
    <col min="16" max="16" width="2.7109375" style="130" customWidth="1" collapsed="1"/>
    <col min="17" max="17" width="12.42578125" style="130" hidden="1" customWidth="1" outlineLevel="1"/>
    <col min="18" max="18" width="11.85546875" style="130" hidden="1" customWidth="1" outlineLevel="1"/>
    <col min="19" max="22" width="15.42578125" style="130" hidden="1" customWidth="1" outlineLevel="1"/>
    <col min="23" max="23" width="10.5703125" style="130" customWidth="1" collapsed="1"/>
    <col min="24" max="24" width="14.85546875" style="130" hidden="1" customWidth="1" outlineLevel="1"/>
    <col min="25" max="25" width="2.7109375" style="130" customWidth="1" collapsed="1"/>
    <col min="26" max="26" width="12.42578125" style="130" hidden="1" customWidth="1" outlineLevel="1"/>
    <col min="27" max="27" width="11.85546875" style="130" customWidth="1" collapsed="1"/>
    <col min="28" max="31" width="15.42578125" style="130" hidden="1" customWidth="1" outlineLevel="1"/>
    <col min="32" max="32" width="12.7109375" style="130" customWidth="1" collapsed="1"/>
    <col min="33" max="33" width="13.28515625" style="130" hidden="1" customWidth="1" outlineLevel="1"/>
    <col min="34" max="34" width="2.7109375" style="130" customWidth="1" collapsed="1"/>
    <col min="35" max="35" width="10.7109375" style="130" customWidth="1"/>
    <col min="36" max="37" width="11.85546875" style="130" customWidth="1"/>
    <col min="38" max="41" width="15.42578125" style="130" customWidth="1"/>
    <col min="42" max="42" width="13.7109375" style="130" bestFit="1" customWidth="1"/>
    <col min="43" max="43" width="14.85546875" style="130" customWidth="1"/>
    <col min="44" max="44" width="2.7109375" style="130" customWidth="1"/>
    <col min="45" max="45" width="10.7109375" style="130" customWidth="1"/>
    <col min="46" max="46" width="11.85546875" style="130" bestFit="1" customWidth="1"/>
    <col min="47" max="50" width="15.42578125" style="130" bestFit="1" customWidth="1"/>
    <col min="51" max="51" width="13.7109375" style="130" bestFit="1" customWidth="1"/>
    <col min="52" max="52" width="17.7109375" style="130" bestFit="1" customWidth="1"/>
    <col min="53" max="62" width="9.140625" style="130"/>
    <col min="63" max="258" width="9.140625" style="129"/>
    <col min="259" max="259" width="20.42578125" style="129" bestFit="1" customWidth="1"/>
    <col min="260" max="260" width="9.42578125" style="129" customWidth="1"/>
    <col min="261" max="261" width="8" style="129" customWidth="1"/>
    <col min="262" max="262" width="12.5703125" style="129" customWidth="1"/>
    <col min="263" max="263" width="7.140625" style="129" customWidth="1"/>
    <col min="264" max="264" width="54.28515625" style="129" customWidth="1"/>
    <col min="265" max="265" width="11.85546875" style="129" bestFit="1" customWidth="1"/>
    <col min="266" max="266" width="11.85546875" style="129" customWidth="1"/>
    <col min="267" max="270" width="15.42578125" style="129" bestFit="1" customWidth="1"/>
    <col min="271" max="271" width="10.5703125" style="129" bestFit="1" customWidth="1"/>
    <col min="272" max="272" width="13.28515625" style="129" bestFit="1" customWidth="1"/>
    <col min="273" max="273" width="2.7109375" style="129" customWidth="1"/>
    <col min="274" max="274" width="12.42578125" style="129" bestFit="1" customWidth="1"/>
    <col min="275" max="275" width="11.85546875" style="129" bestFit="1" customWidth="1"/>
    <col min="276" max="279" width="15.42578125" style="129" bestFit="1" customWidth="1"/>
    <col min="280" max="280" width="10.5703125" style="129" bestFit="1" customWidth="1"/>
    <col min="281" max="281" width="17.7109375" style="129" bestFit="1" customWidth="1"/>
    <col min="282" max="282" width="2.7109375" style="129" customWidth="1"/>
    <col min="283" max="283" width="12.42578125" style="129" bestFit="1" customWidth="1"/>
    <col min="284" max="284" width="11.85546875" style="129" bestFit="1" customWidth="1"/>
    <col min="285" max="288" width="15.42578125" style="129" bestFit="1" customWidth="1"/>
    <col min="289" max="289" width="13.7109375" style="129" bestFit="1" customWidth="1"/>
    <col min="290" max="290" width="13.28515625" style="129" bestFit="1" customWidth="1"/>
    <col min="291" max="291" width="2.7109375" style="129" customWidth="1"/>
    <col min="292" max="292" width="10.7109375" style="129" customWidth="1"/>
    <col min="293" max="293" width="11.85546875" style="129" bestFit="1" customWidth="1"/>
    <col min="294" max="297" width="15.42578125" style="129" bestFit="1" customWidth="1"/>
    <col min="298" max="298" width="13.7109375" style="129" bestFit="1" customWidth="1"/>
    <col min="299" max="299" width="17.7109375" style="129" bestFit="1" customWidth="1"/>
    <col min="300" max="514" width="9.140625" style="129"/>
    <col min="515" max="515" width="20.42578125" style="129" bestFit="1" customWidth="1"/>
    <col min="516" max="516" width="9.42578125" style="129" customWidth="1"/>
    <col min="517" max="517" width="8" style="129" customWidth="1"/>
    <col min="518" max="518" width="12.5703125" style="129" customWidth="1"/>
    <col min="519" max="519" width="7.140625" style="129" customWidth="1"/>
    <col min="520" max="520" width="54.28515625" style="129" customWidth="1"/>
    <col min="521" max="521" width="11.85546875" style="129" bestFit="1" customWidth="1"/>
    <col min="522" max="522" width="11.85546875" style="129" customWidth="1"/>
    <col min="523" max="526" width="15.42578125" style="129" bestFit="1" customWidth="1"/>
    <col min="527" max="527" width="10.5703125" style="129" bestFit="1" customWidth="1"/>
    <col min="528" max="528" width="13.28515625" style="129" bestFit="1" customWidth="1"/>
    <col min="529" max="529" width="2.7109375" style="129" customWidth="1"/>
    <col min="530" max="530" width="12.42578125" style="129" bestFit="1" customWidth="1"/>
    <col min="531" max="531" width="11.85546875" style="129" bestFit="1" customWidth="1"/>
    <col min="532" max="535" width="15.42578125" style="129" bestFit="1" customWidth="1"/>
    <col min="536" max="536" width="10.5703125" style="129" bestFit="1" customWidth="1"/>
    <col min="537" max="537" width="17.7109375" style="129" bestFit="1" customWidth="1"/>
    <col min="538" max="538" width="2.7109375" style="129" customWidth="1"/>
    <col min="539" max="539" width="12.42578125" style="129" bestFit="1" customWidth="1"/>
    <col min="540" max="540" width="11.85546875" style="129" bestFit="1" customWidth="1"/>
    <col min="541" max="544" width="15.42578125" style="129" bestFit="1" customWidth="1"/>
    <col min="545" max="545" width="13.7109375" style="129" bestFit="1" customWidth="1"/>
    <col min="546" max="546" width="13.28515625" style="129" bestFit="1" customWidth="1"/>
    <col min="547" max="547" width="2.7109375" style="129" customWidth="1"/>
    <col min="548" max="548" width="10.7109375" style="129" customWidth="1"/>
    <col min="549" max="549" width="11.85546875" style="129" bestFit="1" customWidth="1"/>
    <col min="550" max="553" width="15.42578125" style="129" bestFit="1" customWidth="1"/>
    <col min="554" max="554" width="13.7109375" style="129" bestFit="1" customWidth="1"/>
    <col min="555" max="555" width="17.7109375" style="129" bestFit="1" customWidth="1"/>
    <col min="556" max="770" width="9.140625" style="129"/>
    <col min="771" max="771" width="20.42578125" style="129" bestFit="1" customWidth="1"/>
    <col min="772" max="772" width="9.42578125" style="129" customWidth="1"/>
    <col min="773" max="773" width="8" style="129" customWidth="1"/>
    <col min="774" max="774" width="12.5703125" style="129" customWidth="1"/>
    <col min="775" max="775" width="7.140625" style="129" customWidth="1"/>
    <col min="776" max="776" width="54.28515625" style="129" customWidth="1"/>
    <col min="777" max="777" width="11.85546875" style="129" bestFit="1" customWidth="1"/>
    <col min="778" max="778" width="11.85546875" style="129" customWidth="1"/>
    <col min="779" max="782" width="15.42578125" style="129" bestFit="1" customWidth="1"/>
    <col min="783" max="783" width="10.5703125" style="129" bestFit="1" customWidth="1"/>
    <col min="784" max="784" width="13.28515625" style="129" bestFit="1" customWidth="1"/>
    <col min="785" max="785" width="2.7109375" style="129" customWidth="1"/>
    <col min="786" max="786" width="12.42578125" style="129" bestFit="1" customWidth="1"/>
    <col min="787" max="787" width="11.85546875" style="129" bestFit="1" customWidth="1"/>
    <col min="788" max="791" width="15.42578125" style="129" bestFit="1" customWidth="1"/>
    <col min="792" max="792" width="10.5703125" style="129" bestFit="1" customWidth="1"/>
    <col min="793" max="793" width="17.7109375" style="129" bestFit="1" customWidth="1"/>
    <col min="794" max="794" width="2.7109375" style="129" customWidth="1"/>
    <col min="795" max="795" width="12.42578125" style="129" bestFit="1" customWidth="1"/>
    <col min="796" max="796" width="11.85546875" style="129" bestFit="1" customWidth="1"/>
    <col min="797" max="800" width="15.42578125" style="129" bestFit="1" customWidth="1"/>
    <col min="801" max="801" width="13.7109375" style="129" bestFit="1" customWidth="1"/>
    <col min="802" max="802" width="13.28515625" style="129" bestFit="1" customWidth="1"/>
    <col min="803" max="803" width="2.7109375" style="129" customWidth="1"/>
    <col min="804" max="804" width="10.7109375" style="129" customWidth="1"/>
    <col min="805" max="805" width="11.85546875" style="129" bestFit="1" customWidth="1"/>
    <col min="806" max="809" width="15.42578125" style="129" bestFit="1" customWidth="1"/>
    <col min="810" max="810" width="13.7109375" style="129" bestFit="1" customWidth="1"/>
    <col min="811" max="811" width="17.7109375" style="129" bestFit="1" customWidth="1"/>
    <col min="812" max="1026" width="9.140625" style="129"/>
    <col min="1027" max="1027" width="20.42578125" style="129" bestFit="1" customWidth="1"/>
    <col min="1028" max="1028" width="9.42578125" style="129" customWidth="1"/>
    <col min="1029" max="1029" width="8" style="129" customWidth="1"/>
    <col min="1030" max="1030" width="12.5703125" style="129" customWidth="1"/>
    <col min="1031" max="1031" width="7.140625" style="129" customWidth="1"/>
    <col min="1032" max="1032" width="54.28515625" style="129" customWidth="1"/>
    <col min="1033" max="1033" width="11.85546875" style="129" bestFit="1" customWidth="1"/>
    <col min="1034" max="1034" width="11.85546875" style="129" customWidth="1"/>
    <col min="1035" max="1038" width="15.42578125" style="129" bestFit="1" customWidth="1"/>
    <col min="1039" max="1039" width="10.5703125" style="129" bestFit="1" customWidth="1"/>
    <col min="1040" max="1040" width="13.28515625" style="129" bestFit="1" customWidth="1"/>
    <col min="1041" max="1041" width="2.7109375" style="129" customWidth="1"/>
    <col min="1042" max="1042" width="12.42578125" style="129" bestFit="1" customWidth="1"/>
    <col min="1043" max="1043" width="11.85546875" style="129" bestFit="1" customWidth="1"/>
    <col min="1044" max="1047" width="15.42578125" style="129" bestFit="1" customWidth="1"/>
    <col min="1048" max="1048" width="10.5703125" style="129" bestFit="1" customWidth="1"/>
    <col min="1049" max="1049" width="17.7109375" style="129" bestFit="1" customWidth="1"/>
    <col min="1050" max="1050" width="2.7109375" style="129" customWidth="1"/>
    <col min="1051" max="1051" width="12.42578125" style="129" bestFit="1" customWidth="1"/>
    <col min="1052" max="1052" width="11.85546875" style="129" bestFit="1" customWidth="1"/>
    <col min="1053" max="1056" width="15.42578125" style="129" bestFit="1" customWidth="1"/>
    <col min="1057" max="1057" width="13.7109375" style="129" bestFit="1" customWidth="1"/>
    <col min="1058" max="1058" width="13.28515625" style="129" bestFit="1" customWidth="1"/>
    <col min="1059" max="1059" width="2.7109375" style="129" customWidth="1"/>
    <col min="1060" max="1060" width="10.7109375" style="129" customWidth="1"/>
    <col min="1061" max="1061" width="11.85546875" style="129" bestFit="1" customWidth="1"/>
    <col min="1062" max="1065" width="15.42578125" style="129" bestFit="1" customWidth="1"/>
    <col min="1066" max="1066" width="13.7109375" style="129" bestFit="1" customWidth="1"/>
    <col min="1067" max="1067" width="17.7109375" style="129" bestFit="1" customWidth="1"/>
    <col min="1068" max="1282" width="9.140625" style="129"/>
    <col min="1283" max="1283" width="20.42578125" style="129" bestFit="1" customWidth="1"/>
    <col min="1284" max="1284" width="9.42578125" style="129" customWidth="1"/>
    <col min="1285" max="1285" width="8" style="129" customWidth="1"/>
    <col min="1286" max="1286" width="12.5703125" style="129" customWidth="1"/>
    <col min="1287" max="1287" width="7.140625" style="129" customWidth="1"/>
    <col min="1288" max="1288" width="54.28515625" style="129" customWidth="1"/>
    <col min="1289" max="1289" width="11.85546875" style="129" bestFit="1" customWidth="1"/>
    <col min="1290" max="1290" width="11.85546875" style="129" customWidth="1"/>
    <col min="1291" max="1294" width="15.42578125" style="129" bestFit="1" customWidth="1"/>
    <col min="1295" max="1295" width="10.5703125" style="129" bestFit="1" customWidth="1"/>
    <col min="1296" max="1296" width="13.28515625" style="129" bestFit="1" customWidth="1"/>
    <col min="1297" max="1297" width="2.7109375" style="129" customWidth="1"/>
    <col min="1298" max="1298" width="12.42578125" style="129" bestFit="1" customWidth="1"/>
    <col min="1299" max="1299" width="11.85546875" style="129" bestFit="1" customWidth="1"/>
    <col min="1300" max="1303" width="15.42578125" style="129" bestFit="1" customWidth="1"/>
    <col min="1304" max="1304" width="10.5703125" style="129" bestFit="1" customWidth="1"/>
    <col min="1305" max="1305" width="17.7109375" style="129" bestFit="1" customWidth="1"/>
    <col min="1306" max="1306" width="2.7109375" style="129" customWidth="1"/>
    <col min="1307" max="1307" width="12.42578125" style="129" bestFit="1" customWidth="1"/>
    <col min="1308" max="1308" width="11.85546875" style="129" bestFit="1" customWidth="1"/>
    <col min="1309" max="1312" width="15.42578125" style="129" bestFit="1" customWidth="1"/>
    <col min="1313" max="1313" width="13.7109375" style="129" bestFit="1" customWidth="1"/>
    <col min="1314" max="1314" width="13.28515625" style="129" bestFit="1" customWidth="1"/>
    <col min="1315" max="1315" width="2.7109375" style="129" customWidth="1"/>
    <col min="1316" max="1316" width="10.7109375" style="129" customWidth="1"/>
    <col min="1317" max="1317" width="11.85546875" style="129" bestFit="1" customWidth="1"/>
    <col min="1318" max="1321" width="15.42578125" style="129" bestFit="1" customWidth="1"/>
    <col min="1322" max="1322" width="13.7109375" style="129" bestFit="1" customWidth="1"/>
    <col min="1323" max="1323" width="17.7109375" style="129" bestFit="1" customWidth="1"/>
    <col min="1324" max="1538" width="9.140625" style="129"/>
    <col min="1539" max="1539" width="20.42578125" style="129" bestFit="1" customWidth="1"/>
    <col min="1540" max="1540" width="9.42578125" style="129" customWidth="1"/>
    <col min="1541" max="1541" width="8" style="129" customWidth="1"/>
    <col min="1542" max="1542" width="12.5703125" style="129" customWidth="1"/>
    <col min="1543" max="1543" width="7.140625" style="129" customWidth="1"/>
    <col min="1544" max="1544" width="54.28515625" style="129" customWidth="1"/>
    <col min="1545" max="1545" width="11.85546875" style="129" bestFit="1" customWidth="1"/>
    <col min="1546" max="1546" width="11.85546875" style="129" customWidth="1"/>
    <col min="1547" max="1550" width="15.42578125" style="129" bestFit="1" customWidth="1"/>
    <col min="1551" max="1551" width="10.5703125" style="129" bestFit="1" customWidth="1"/>
    <col min="1552" max="1552" width="13.28515625" style="129" bestFit="1" customWidth="1"/>
    <col min="1553" max="1553" width="2.7109375" style="129" customWidth="1"/>
    <col min="1554" max="1554" width="12.42578125" style="129" bestFit="1" customWidth="1"/>
    <col min="1555" max="1555" width="11.85546875" style="129" bestFit="1" customWidth="1"/>
    <col min="1556" max="1559" width="15.42578125" style="129" bestFit="1" customWidth="1"/>
    <col min="1560" max="1560" width="10.5703125" style="129" bestFit="1" customWidth="1"/>
    <col min="1561" max="1561" width="17.7109375" style="129" bestFit="1" customWidth="1"/>
    <col min="1562" max="1562" width="2.7109375" style="129" customWidth="1"/>
    <col min="1563" max="1563" width="12.42578125" style="129" bestFit="1" customWidth="1"/>
    <col min="1564" max="1564" width="11.85546875" style="129" bestFit="1" customWidth="1"/>
    <col min="1565" max="1568" width="15.42578125" style="129" bestFit="1" customWidth="1"/>
    <col min="1569" max="1569" width="13.7109375" style="129" bestFit="1" customWidth="1"/>
    <col min="1570" max="1570" width="13.28515625" style="129" bestFit="1" customWidth="1"/>
    <col min="1571" max="1571" width="2.7109375" style="129" customWidth="1"/>
    <col min="1572" max="1572" width="10.7109375" style="129" customWidth="1"/>
    <col min="1573" max="1573" width="11.85546875" style="129" bestFit="1" customWidth="1"/>
    <col min="1574" max="1577" width="15.42578125" style="129" bestFit="1" customWidth="1"/>
    <col min="1578" max="1578" width="13.7109375" style="129" bestFit="1" customWidth="1"/>
    <col min="1579" max="1579" width="17.7109375" style="129" bestFit="1" customWidth="1"/>
    <col min="1580" max="1794" width="9.140625" style="129"/>
    <col min="1795" max="1795" width="20.42578125" style="129" bestFit="1" customWidth="1"/>
    <col min="1796" max="1796" width="9.42578125" style="129" customWidth="1"/>
    <col min="1797" max="1797" width="8" style="129" customWidth="1"/>
    <col min="1798" max="1798" width="12.5703125" style="129" customWidth="1"/>
    <col min="1799" max="1799" width="7.140625" style="129" customWidth="1"/>
    <col min="1800" max="1800" width="54.28515625" style="129" customWidth="1"/>
    <col min="1801" max="1801" width="11.85546875" style="129" bestFit="1" customWidth="1"/>
    <col min="1802" max="1802" width="11.85546875" style="129" customWidth="1"/>
    <col min="1803" max="1806" width="15.42578125" style="129" bestFit="1" customWidth="1"/>
    <col min="1807" max="1807" width="10.5703125" style="129" bestFit="1" customWidth="1"/>
    <col min="1808" max="1808" width="13.28515625" style="129" bestFit="1" customWidth="1"/>
    <col min="1809" max="1809" width="2.7109375" style="129" customWidth="1"/>
    <col min="1810" max="1810" width="12.42578125" style="129" bestFit="1" customWidth="1"/>
    <col min="1811" max="1811" width="11.85546875" style="129" bestFit="1" customWidth="1"/>
    <col min="1812" max="1815" width="15.42578125" style="129" bestFit="1" customWidth="1"/>
    <col min="1816" max="1816" width="10.5703125" style="129" bestFit="1" customWidth="1"/>
    <col min="1817" max="1817" width="17.7109375" style="129" bestFit="1" customWidth="1"/>
    <col min="1818" max="1818" width="2.7109375" style="129" customWidth="1"/>
    <col min="1819" max="1819" width="12.42578125" style="129" bestFit="1" customWidth="1"/>
    <col min="1820" max="1820" width="11.85546875" style="129" bestFit="1" customWidth="1"/>
    <col min="1821" max="1824" width="15.42578125" style="129" bestFit="1" customWidth="1"/>
    <col min="1825" max="1825" width="13.7109375" style="129" bestFit="1" customWidth="1"/>
    <col min="1826" max="1826" width="13.28515625" style="129" bestFit="1" customWidth="1"/>
    <col min="1827" max="1827" width="2.7109375" style="129" customWidth="1"/>
    <col min="1828" max="1828" width="10.7109375" style="129" customWidth="1"/>
    <col min="1829" max="1829" width="11.85546875" style="129" bestFit="1" customWidth="1"/>
    <col min="1830" max="1833" width="15.42578125" style="129" bestFit="1" customWidth="1"/>
    <col min="1834" max="1834" width="13.7109375" style="129" bestFit="1" customWidth="1"/>
    <col min="1835" max="1835" width="17.7109375" style="129" bestFit="1" customWidth="1"/>
    <col min="1836" max="2050" width="9.140625" style="129"/>
    <col min="2051" max="2051" width="20.42578125" style="129" bestFit="1" customWidth="1"/>
    <col min="2052" max="2052" width="9.42578125" style="129" customWidth="1"/>
    <col min="2053" max="2053" width="8" style="129" customWidth="1"/>
    <col min="2054" max="2054" width="12.5703125" style="129" customWidth="1"/>
    <col min="2055" max="2055" width="7.140625" style="129" customWidth="1"/>
    <col min="2056" max="2056" width="54.28515625" style="129" customWidth="1"/>
    <col min="2057" max="2057" width="11.85546875" style="129" bestFit="1" customWidth="1"/>
    <col min="2058" max="2058" width="11.85546875" style="129" customWidth="1"/>
    <col min="2059" max="2062" width="15.42578125" style="129" bestFit="1" customWidth="1"/>
    <col min="2063" max="2063" width="10.5703125" style="129" bestFit="1" customWidth="1"/>
    <col min="2064" max="2064" width="13.28515625" style="129" bestFit="1" customWidth="1"/>
    <col min="2065" max="2065" width="2.7109375" style="129" customWidth="1"/>
    <col min="2066" max="2066" width="12.42578125" style="129" bestFit="1" customWidth="1"/>
    <col min="2067" max="2067" width="11.85546875" style="129" bestFit="1" customWidth="1"/>
    <col min="2068" max="2071" width="15.42578125" style="129" bestFit="1" customWidth="1"/>
    <col min="2072" max="2072" width="10.5703125" style="129" bestFit="1" customWidth="1"/>
    <col min="2073" max="2073" width="17.7109375" style="129" bestFit="1" customWidth="1"/>
    <col min="2074" max="2074" width="2.7109375" style="129" customWidth="1"/>
    <col min="2075" max="2075" width="12.42578125" style="129" bestFit="1" customWidth="1"/>
    <col min="2076" max="2076" width="11.85546875" style="129" bestFit="1" customWidth="1"/>
    <col min="2077" max="2080" width="15.42578125" style="129" bestFit="1" customWidth="1"/>
    <col min="2081" max="2081" width="13.7109375" style="129" bestFit="1" customWidth="1"/>
    <col min="2082" max="2082" width="13.28515625" style="129" bestFit="1" customWidth="1"/>
    <col min="2083" max="2083" width="2.7109375" style="129" customWidth="1"/>
    <col min="2084" max="2084" width="10.7109375" style="129" customWidth="1"/>
    <col min="2085" max="2085" width="11.85546875" style="129" bestFit="1" customWidth="1"/>
    <col min="2086" max="2089" width="15.42578125" style="129" bestFit="1" customWidth="1"/>
    <col min="2090" max="2090" width="13.7109375" style="129" bestFit="1" customWidth="1"/>
    <col min="2091" max="2091" width="17.7109375" style="129" bestFit="1" customWidth="1"/>
    <col min="2092" max="2306" width="9.140625" style="129"/>
    <col min="2307" max="2307" width="20.42578125" style="129" bestFit="1" customWidth="1"/>
    <col min="2308" max="2308" width="9.42578125" style="129" customWidth="1"/>
    <col min="2309" max="2309" width="8" style="129" customWidth="1"/>
    <col min="2310" max="2310" width="12.5703125" style="129" customWidth="1"/>
    <col min="2311" max="2311" width="7.140625" style="129" customWidth="1"/>
    <col min="2312" max="2312" width="54.28515625" style="129" customWidth="1"/>
    <col min="2313" max="2313" width="11.85546875" style="129" bestFit="1" customWidth="1"/>
    <col min="2314" max="2314" width="11.85546875" style="129" customWidth="1"/>
    <col min="2315" max="2318" width="15.42578125" style="129" bestFit="1" customWidth="1"/>
    <col min="2319" max="2319" width="10.5703125" style="129" bestFit="1" customWidth="1"/>
    <col min="2320" max="2320" width="13.28515625" style="129" bestFit="1" customWidth="1"/>
    <col min="2321" max="2321" width="2.7109375" style="129" customWidth="1"/>
    <col min="2322" max="2322" width="12.42578125" style="129" bestFit="1" customWidth="1"/>
    <col min="2323" max="2323" width="11.85546875" style="129" bestFit="1" customWidth="1"/>
    <col min="2324" max="2327" width="15.42578125" style="129" bestFit="1" customWidth="1"/>
    <col min="2328" max="2328" width="10.5703125" style="129" bestFit="1" customWidth="1"/>
    <col min="2329" max="2329" width="17.7109375" style="129" bestFit="1" customWidth="1"/>
    <col min="2330" max="2330" width="2.7109375" style="129" customWidth="1"/>
    <col min="2331" max="2331" width="12.42578125" style="129" bestFit="1" customWidth="1"/>
    <col min="2332" max="2332" width="11.85546875" style="129" bestFit="1" customWidth="1"/>
    <col min="2333" max="2336" width="15.42578125" style="129" bestFit="1" customWidth="1"/>
    <col min="2337" max="2337" width="13.7109375" style="129" bestFit="1" customWidth="1"/>
    <col min="2338" max="2338" width="13.28515625" style="129" bestFit="1" customWidth="1"/>
    <col min="2339" max="2339" width="2.7109375" style="129" customWidth="1"/>
    <col min="2340" max="2340" width="10.7109375" style="129" customWidth="1"/>
    <col min="2341" max="2341" width="11.85546875" style="129" bestFit="1" customWidth="1"/>
    <col min="2342" max="2345" width="15.42578125" style="129" bestFit="1" customWidth="1"/>
    <col min="2346" max="2346" width="13.7109375" style="129" bestFit="1" customWidth="1"/>
    <col min="2347" max="2347" width="17.7109375" style="129" bestFit="1" customWidth="1"/>
    <col min="2348" max="2562" width="9.140625" style="129"/>
    <col min="2563" max="2563" width="20.42578125" style="129" bestFit="1" customWidth="1"/>
    <col min="2564" max="2564" width="9.42578125" style="129" customWidth="1"/>
    <col min="2565" max="2565" width="8" style="129" customWidth="1"/>
    <col min="2566" max="2566" width="12.5703125" style="129" customWidth="1"/>
    <col min="2567" max="2567" width="7.140625" style="129" customWidth="1"/>
    <col min="2568" max="2568" width="54.28515625" style="129" customWidth="1"/>
    <col min="2569" max="2569" width="11.85546875" style="129" bestFit="1" customWidth="1"/>
    <col min="2570" max="2570" width="11.85546875" style="129" customWidth="1"/>
    <col min="2571" max="2574" width="15.42578125" style="129" bestFit="1" customWidth="1"/>
    <col min="2575" max="2575" width="10.5703125" style="129" bestFit="1" customWidth="1"/>
    <col min="2576" max="2576" width="13.28515625" style="129" bestFit="1" customWidth="1"/>
    <col min="2577" max="2577" width="2.7109375" style="129" customWidth="1"/>
    <col min="2578" max="2578" width="12.42578125" style="129" bestFit="1" customWidth="1"/>
    <col min="2579" max="2579" width="11.85546875" style="129" bestFit="1" customWidth="1"/>
    <col min="2580" max="2583" width="15.42578125" style="129" bestFit="1" customWidth="1"/>
    <col min="2584" max="2584" width="10.5703125" style="129" bestFit="1" customWidth="1"/>
    <col min="2585" max="2585" width="17.7109375" style="129" bestFit="1" customWidth="1"/>
    <col min="2586" max="2586" width="2.7109375" style="129" customWidth="1"/>
    <col min="2587" max="2587" width="12.42578125" style="129" bestFit="1" customWidth="1"/>
    <col min="2588" max="2588" width="11.85546875" style="129" bestFit="1" customWidth="1"/>
    <col min="2589" max="2592" width="15.42578125" style="129" bestFit="1" customWidth="1"/>
    <col min="2593" max="2593" width="13.7109375" style="129" bestFit="1" customWidth="1"/>
    <col min="2594" max="2594" width="13.28515625" style="129" bestFit="1" customWidth="1"/>
    <col min="2595" max="2595" width="2.7109375" style="129" customWidth="1"/>
    <col min="2596" max="2596" width="10.7109375" style="129" customWidth="1"/>
    <col min="2597" max="2597" width="11.85546875" style="129" bestFit="1" customWidth="1"/>
    <col min="2598" max="2601" width="15.42578125" style="129" bestFit="1" customWidth="1"/>
    <col min="2602" max="2602" width="13.7109375" style="129" bestFit="1" customWidth="1"/>
    <col min="2603" max="2603" width="17.7109375" style="129" bestFit="1" customWidth="1"/>
    <col min="2604" max="2818" width="9.140625" style="129"/>
    <col min="2819" max="2819" width="20.42578125" style="129" bestFit="1" customWidth="1"/>
    <col min="2820" max="2820" width="9.42578125" style="129" customWidth="1"/>
    <col min="2821" max="2821" width="8" style="129" customWidth="1"/>
    <col min="2822" max="2822" width="12.5703125" style="129" customWidth="1"/>
    <col min="2823" max="2823" width="7.140625" style="129" customWidth="1"/>
    <col min="2824" max="2824" width="54.28515625" style="129" customWidth="1"/>
    <col min="2825" max="2825" width="11.85546875" style="129" bestFit="1" customWidth="1"/>
    <col min="2826" max="2826" width="11.85546875" style="129" customWidth="1"/>
    <col min="2827" max="2830" width="15.42578125" style="129" bestFit="1" customWidth="1"/>
    <col min="2831" max="2831" width="10.5703125" style="129" bestFit="1" customWidth="1"/>
    <col min="2832" max="2832" width="13.28515625" style="129" bestFit="1" customWidth="1"/>
    <col min="2833" max="2833" width="2.7109375" style="129" customWidth="1"/>
    <col min="2834" max="2834" width="12.42578125" style="129" bestFit="1" customWidth="1"/>
    <col min="2835" max="2835" width="11.85546875" style="129" bestFit="1" customWidth="1"/>
    <col min="2836" max="2839" width="15.42578125" style="129" bestFit="1" customWidth="1"/>
    <col min="2840" max="2840" width="10.5703125" style="129" bestFit="1" customWidth="1"/>
    <col min="2841" max="2841" width="17.7109375" style="129" bestFit="1" customWidth="1"/>
    <col min="2842" max="2842" width="2.7109375" style="129" customWidth="1"/>
    <col min="2843" max="2843" width="12.42578125" style="129" bestFit="1" customWidth="1"/>
    <col min="2844" max="2844" width="11.85546875" style="129" bestFit="1" customWidth="1"/>
    <col min="2845" max="2848" width="15.42578125" style="129" bestFit="1" customWidth="1"/>
    <col min="2849" max="2849" width="13.7109375" style="129" bestFit="1" customWidth="1"/>
    <col min="2850" max="2850" width="13.28515625" style="129" bestFit="1" customWidth="1"/>
    <col min="2851" max="2851" width="2.7109375" style="129" customWidth="1"/>
    <col min="2852" max="2852" width="10.7109375" style="129" customWidth="1"/>
    <col min="2853" max="2853" width="11.85546875" style="129" bestFit="1" customWidth="1"/>
    <col min="2854" max="2857" width="15.42578125" style="129" bestFit="1" customWidth="1"/>
    <col min="2858" max="2858" width="13.7109375" style="129" bestFit="1" customWidth="1"/>
    <col min="2859" max="2859" width="17.7109375" style="129" bestFit="1" customWidth="1"/>
    <col min="2860" max="3074" width="9.140625" style="129"/>
    <col min="3075" max="3075" width="20.42578125" style="129" bestFit="1" customWidth="1"/>
    <col min="3076" max="3076" width="9.42578125" style="129" customWidth="1"/>
    <col min="3077" max="3077" width="8" style="129" customWidth="1"/>
    <col min="3078" max="3078" width="12.5703125" style="129" customWidth="1"/>
    <col min="3079" max="3079" width="7.140625" style="129" customWidth="1"/>
    <col min="3080" max="3080" width="54.28515625" style="129" customWidth="1"/>
    <col min="3081" max="3081" width="11.85546875" style="129" bestFit="1" customWidth="1"/>
    <col min="3082" max="3082" width="11.85546875" style="129" customWidth="1"/>
    <col min="3083" max="3086" width="15.42578125" style="129" bestFit="1" customWidth="1"/>
    <col min="3087" max="3087" width="10.5703125" style="129" bestFit="1" customWidth="1"/>
    <col min="3088" max="3088" width="13.28515625" style="129" bestFit="1" customWidth="1"/>
    <col min="3089" max="3089" width="2.7109375" style="129" customWidth="1"/>
    <col min="3090" max="3090" width="12.42578125" style="129" bestFit="1" customWidth="1"/>
    <col min="3091" max="3091" width="11.85546875" style="129" bestFit="1" customWidth="1"/>
    <col min="3092" max="3095" width="15.42578125" style="129" bestFit="1" customWidth="1"/>
    <col min="3096" max="3096" width="10.5703125" style="129" bestFit="1" customWidth="1"/>
    <col min="3097" max="3097" width="17.7109375" style="129" bestFit="1" customWidth="1"/>
    <col min="3098" max="3098" width="2.7109375" style="129" customWidth="1"/>
    <col min="3099" max="3099" width="12.42578125" style="129" bestFit="1" customWidth="1"/>
    <col min="3100" max="3100" width="11.85546875" style="129" bestFit="1" customWidth="1"/>
    <col min="3101" max="3104" width="15.42578125" style="129" bestFit="1" customWidth="1"/>
    <col min="3105" max="3105" width="13.7109375" style="129" bestFit="1" customWidth="1"/>
    <col min="3106" max="3106" width="13.28515625" style="129" bestFit="1" customWidth="1"/>
    <col min="3107" max="3107" width="2.7109375" style="129" customWidth="1"/>
    <col min="3108" max="3108" width="10.7109375" style="129" customWidth="1"/>
    <col min="3109" max="3109" width="11.85546875" style="129" bestFit="1" customWidth="1"/>
    <col min="3110" max="3113" width="15.42578125" style="129" bestFit="1" customWidth="1"/>
    <col min="3114" max="3114" width="13.7109375" style="129" bestFit="1" customWidth="1"/>
    <col min="3115" max="3115" width="17.7109375" style="129" bestFit="1" customWidth="1"/>
    <col min="3116" max="3330" width="9.140625" style="129"/>
    <col min="3331" max="3331" width="20.42578125" style="129" bestFit="1" customWidth="1"/>
    <col min="3332" max="3332" width="9.42578125" style="129" customWidth="1"/>
    <col min="3333" max="3333" width="8" style="129" customWidth="1"/>
    <col min="3334" max="3334" width="12.5703125" style="129" customWidth="1"/>
    <col min="3335" max="3335" width="7.140625" style="129" customWidth="1"/>
    <col min="3336" max="3336" width="54.28515625" style="129" customWidth="1"/>
    <col min="3337" max="3337" width="11.85546875" style="129" bestFit="1" customWidth="1"/>
    <col min="3338" max="3338" width="11.85546875" style="129" customWidth="1"/>
    <col min="3339" max="3342" width="15.42578125" style="129" bestFit="1" customWidth="1"/>
    <col min="3343" max="3343" width="10.5703125" style="129" bestFit="1" customWidth="1"/>
    <col min="3344" max="3344" width="13.28515625" style="129" bestFit="1" customWidth="1"/>
    <col min="3345" max="3345" width="2.7109375" style="129" customWidth="1"/>
    <col min="3346" max="3346" width="12.42578125" style="129" bestFit="1" customWidth="1"/>
    <col min="3347" max="3347" width="11.85546875" style="129" bestFit="1" customWidth="1"/>
    <col min="3348" max="3351" width="15.42578125" style="129" bestFit="1" customWidth="1"/>
    <col min="3352" max="3352" width="10.5703125" style="129" bestFit="1" customWidth="1"/>
    <col min="3353" max="3353" width="17.7109375" style="129" bestFit="1" customWidth="1"/>
    <col min="3354" max="3354" width="2.7109375" style="129" customWidth="1"/>
    <col min="3355" max="3355" width="12.42578125" style="129" bestFit="1" customWidth="1"/>
    <col min="3356" max="3356" width="11.85546875" style="129" bestFit="1" customWidth="1"/>
    <col min="3357" max="3360" width="15.42578125" style="129" bestFit="1" customWidth="1"/>
    <col min="3361" max="3361" width="13.7109375" style="129" bestFit="1" customWidth="1"/>
    <col min="3362" max="3362" width="13.28515625" style="129" bestFit="1" customWidth="1"/>
    <col min="3363" max="3363" width="2.7109375" style="129" customWidth="1"/>
    <col min="3364" max="3364" width="10.7109375" style="129" customWidth="1"/>
    <col min="3365" max="3365" width="11.85546875" style="129" bestFit="1" customWidth="1"/>
    <col min="3366" max="3369" width="15.42578125" style="129" bestFit="1" customWidth="1"/>
    <col min="3370" max="3370" width="13.7109375" style="129" bestFit="1" customWidth="1"/>
    <col min="3371" max="3371" width="17.7109375" style="129" bestFit="1" customWidth="1"/>
    <col min="3372" max="3586" width="9.140625" style="129"/>
    <col min="3587" max="3587" width="20.42578125" style="129" bestFit="1" customWidth="1"/>
    <col min="3588" max="3588" width="9.42578125" style="129" customWidth="1"/>
    <col min="3589" max="3589" width="8" style="129" customWidth="1"/>
    <col min="3590" max="3590" width="12.5703125" style="129" customWidth="1"/>
    <col min="3591" max="3591" width="7.140625" style="129" customWidth="1"/>
    <col min="3592" max="3592" width="54.28515625" style="129" customWidth="1"/>
    <col min="3593" max="3593" width="11.85546875" style="129" bestFit="1" customWidth="1"/>
    <col min="3594" max="3594" width="11.85546875" style="129" customWidth="1"/>
    <col min="3595" max="3598" width="15.42578125" style="129" bestFit="1" customWidth="1"/>
    <col min="3599" max="3599" width="10.5703125" style="129" bestFit="1" customWidth="1"/>
    <col min="3600" max="3600" width="13.28515625" style="129" bestFit="1" customWidth="1"/>
    <col min="3601" max="3601" width="2.7109375" style="129" customWidth="1"/>
    <col min="3602" max="3602" width="12.42578125" style="129" bestFit="1" customWidth="1"/>
    <col min="3603" max="3603" width="11.85546875" style="129" bestFit="1" customWidth="1"/>
    <col min="3604" max="3607" width="15.42578125" style="129" bestFit="1" customWidth="1"/>
    <col min="3608" max="3608" width="10.5703125" style="129" bestFit="1" customWidth="1"/>
    <col min="3609" max="3609" width="17.7109375" style="129" bestFit="1" customWidth="1"/>
    <col min="3610" max="3610" width="2.7109375" style="129" customWidth="1"/>
    <col min="3611" max="3611" width="12.42578125" style="129" bestFit="1" customWidth="1"/>
    <col min="3612" max="3612" width="11.85546875" style="129" bestFit="1" customWidth="1"/>
    <col min="3613" max="3616" width="15.42578125" style="129" bestFit="1" customWidth="1"/>
    <col min="3617" max="3617" width="13.7109375" style="129" bestFit="1" customWidth="1"/>
    <col min="3618" max="3618" width="13.28515625" style="129" bestFit="1" customWidth="1"/>
    <col min="3619" max="3619" width="2.7109375" style="129" customWidth="1"/>
    <col min="3620" max="3620" width="10.7109375" style="129" customWidth="1"/>
    <col min="3621" max="3621" width="11.85546875" style="129" bestFit="1" customWidth="1"/>
    <col min="3622" max="3625" width="15.42578125" style="129" bestFit="1" customWidth="1"/>
    <col min="3626" max="3626" width="13.7109375" style="129" bestFit="1" customWidth="1"/>
    <col min="3627" max="3627" width="17.7109375" style="129" bestFit="1" customWidth="1"/>
    <col min="3628" max="3842" width="9.140625" style="129"/>
    <col min="3843" max="3843" width="20.42578125" style="129" bestFit="1" customWidth="1"/>
    <col min="3844" max="3844" width="9.42578125" style="129" customWidth="1"/>
    <col min="3845" max="3845" width="8" style="129" customWidth="1"/>
    <col min="3846" max="3846" width="12.5703125" style="129" customWidth="1"/>
    <col min="3847" max="3847" width="7.140625" style="129" customWidth="1"/>
    <col min="3848" max="3848" width="54.28515625" style="129" customWidth="1"/>
    <col min="3849" max="3849" width="11.85546875" style="129" bestFit="1" customWidth="1"/>
    <col min="3850" max="3850" width="11.85546875" style="129" customWidth="1"/>
    <col min="3851" max="3854" width="15.42578125" style="129" bestFit="1" customWidth="1"/>
    <col min="3855" max="3855" width="10.5703125" style="129" bestFit="1" customWidth="1"/>
    <col min="3856" max="3856" width="13.28515625" style="129" bestFit="1" customWidth="1"/>
    <col min="3857" max="3857" width="2.7109375" style="129" customWidth="1"/>
    <col min="3858" max="3858" width="12.42578125" style="129" bestFit="1" customWidth="1"/>
    <col min="3859" max="3859" width="11.85546875" style="129" bestFit="1" customWidth="1"/>
    <col min="3860" max="3863" width="15.42578125" style="129" bestFit="1" customWidth="1"/>
    <col min="3864" max="3864" width="10.5703125" style="129" bestFit="1" customWidth="1"/>
    <col min="3865" max="3865" width="17.7109375" style="129" bestFit="1" customWidth="1"/>
    <col min="3866" max="3866" width="2.7109375" style="129" customWidth="1"/>
    <col min="3867" max="3867" width="12.42578125" style="129" bestFit="1" customWidth="1"/>
    <col min="3868" max="3868" width="11.85546875" style="129" bestFit="1" customWidth="1"/>
    <col min="3869" max="3872" width="15.42578125" style="129" bestFit="1" customWidth="1"/>
    <col min="3873" max="3873" width="13.7109375" style="129" bestFit="1" customWidth="1"/>
    <col min="3874" max="3874" width="13.28515625" style="129" bestFit="1" customWidth="1"/>
    <col min="3875" max="3875" width="2.7109375" style="129" customWidth="1"/>
    <col min="3876" max="3876" width="10.7109375" style="129" customWidth="1"/>
    <col min="3877" max="3877" width="11.85546875" style="129" bestFit="1" customWidth="1"/>
    <col min="3878" max="3881" width="15.42578125" style="129" bestFit="1" customWidth="1"/>
    <col min="3882" max="3882" width="13.7109375" style="129" bestFit="1" customWidth="1"/>
    <col min="3883" max="3883" width="17.7109375" style="129" bestFit="1" customWidth="1"/>
    <col min="3884" max="4098" width="9.140625" style="129"/>
    <col min="4099" max="4099" width="20.42578125" style="129" bestFit="1" customWidth="1"/>
    <col min="4100" max="4100" width="9.42578125" style="129" customWidth="1"/>
    <col min="4101" max="4101" width="8" style="129" customWidth="1"/>
    <col min="4102" max="4102" width="12.5703125" style="129" customWidth="1"/>
    <col min="4103" max="4103" width="7.140625" style="129" customWidth="1"/>
    <col min="4104" max="4104" width="54.28515625" style="129" customWidth="1"/>
    <col min="4105" max="4105" width="11.85546875" style="129" bestFit="1" customWidth="1"/>
    <col min="4106" max="4106" width="11.85546875" style="129" customWidth="1"/>
    <col min="4107" max="4110" width="15.42578125" style="129" bestFit="1" customWidth="1"/>
    <col min="4111" max="4111" width="10.5703125" style="129" bestFit="1" customWidth="1"/>
    <col min="4112" max="4112" width="13.28515625" style="129" bestFit="1" customWidth="1"/>
    <col min="4113" max="4113" width="2.7109375" style="129" customWidth="1"/>
    <col min="4114" max="4114" width="12.42578125" style="129" bestFit="1" customWidth="1"/>
    <col min="4115" max="4115" width="11.85546875" style="129" bestFit="1" customWidth="1"/>
    <col min="4116" max="4119" width="15.42578125" style="129" bestFit="1" customWidth="1"/>
    <col min="4120" max="4120" width="10.5703125" style="129" bestFit="1" customWidth="1"/>
    <col min="4121" max="4121" width="17.7109375" style="129" bestFit="1" customWidth="1"/>
    <col min="4122" max="4122" width="2.7109375" style="129" customWidth="1"/>
    <col min="4123" max="4123" width="12.42578125" style="129" bestFit="1" customWidth="1"/>
    <col min="4124" max="4124" width="11.85546875" style="129" bestFit="1" customWidth="1"/>
    <col min="4125" max="4128" width="15.42578125" style="129" bestFit="1" customWidth="1"/>
    <col min="4129" max="4129" width="13.7109375" style="129" bestFit="1" customWidth="1"/>
    <col min="4130" max="4130" width="13.28515625" style="129" bestFit="1" customWidth="1"/>
    <col min="4131" max="4131" width="2.7109375" style="129" customWidth="1"/>
    <col min="4132" max="4132" width="10.7109375" style="129" customWidth="1"/>
    <col min="4133" max="4133" width="11.85546875" style="129" bestFit="1" customWidth="1"/>
    <col min="4134" max="4137" width="15.42578125" style="129" bestFit="1" customWidth="1"/>
    <col min="4138" max="4138" width="13.7109375" style="129" bestFit="1" customWidth="1"/>
    <col min="4139" max="4139" width="17.7109375" style="129" bestFit="1" customWidth="1"/>
    <col min="4140" max="4354" width="9.140625" style="129"/>
    <col min="4355" max="4355" width="20.42578125" style="129" bestFit="1" customWidth="1"/>
    <col min="4356" max="4356" width="9.42578125" style="129" customWidth="1"/>
    <col min="4357" max="4357" width="8" style="129" customWidth="1"/>
    <col min="4358" max="4358" width="12.5703125" style="129" customWidth="1"/>
    <col min="4359" max="4359" width="7.140625" style="129" customWidth="1"/>
    <col min="4360" max="4360" width="54.28515625" style="129" customWidth="1"/>
    <col min="4361" max="4361" width="11.85546875" style="129" bestFit="1" customWidth="1"/>
    <col min="4362" max="4362" width="11.85546875" style="129" customWidth="1"/>
    <col min="4363" max="4366" width="15.42578125" style="129" bestFit="1" customWidth="1"/>
    <col min="4367" max="4367" width="10.5703125" style="129" bestFit="1" customWidth="1"/>
    <col min="4368" max="4368" width="13.28515625" style="129" bestFit="1" customWidth="1"/>
    <col min="4369" max="4369" width="2.7109375" style="129" customWidth="1"/>
    <col min="4370" max="4370" width="12.42578125" style="129" bestFit="1" customWidth="1"/>
    <col min="4371" max="4371" width="11.85546875" style="129" bestFit="1" customWidth="1"/>
    <col min="4372" max="4375" width="15.42578125" style="129" bestFit="1" customWidth="1"/>
    <col min="4376" max="4376" width="10.5703125" style="129" bestFit="1" customWidth="1"/>
    <col min="4377" max="4377" width="17.7109375" style="129" bestFit="1" customWidth="1"/>
    <col min="4378" max="4378" width="2.7109375" style="129" customWidth="1"/>
    <col min="4379" max="4379" width="12.42578125" style="129" bestFit="1" customWidth="1"/>
    <col min="4380" max="4380" width="11.85546875" style="129" bestFit="1" customWidth="1"/>
    <col min="4381" max="4384" width="15.42578125" style="129" bestFit="1" customWidth="1"/>
    <col min="4385" max="4385" width="13.7109375" style="129" bestFit="1" customWidth="1"/>
    <col min="4386" max="4386" width="13.28515625" style="129" bestFit="1" customWidth="1"/>
    <col min="4387" max="4387" width="2.7109375" style="129" customWidth="1"/>
    <col min="4388" max="4388" width="10.7109375" style="129" customWidth="1"/>
    <col min="4389" max="4389" width="11.85546875" style="129" bestFit="1" customWidth="1"/>
    <col min="4390" max="4393" width="15.42578125" style="129" bestFit="1" customWidth="1"/>
    <col min="4394" max="4394" width="13.7109375" style="129" bestFit="1" customWidth="1"/>
    <col min="4395" max="4395" width="17.7109375" style="129" bestFit="1" customWidth="1"/>
    <col min="4396" max="4610" width="9.140625" style="129"/>
    <col min="4611" max="4611" width="20.42578125" style="129" bestFit="1" customWidth="1"/>
    <col min="4612" max="4612" width="9.42578125" style="129" customWidth="1"/>
    <col min="4613" max="4613" width="8" style="129" customWidth="1"/>
    <col min="4614" max="4614" width="12.5703125" style="129" customWidth="1"/>
    <col min="4615" max="4615" width="7.140625" style="129" customWidth="1"/>
    <col min="4616" max="4616" width="54.28515625" style="129" customWidth="1"/>
    <col min="4617" max="4617" width="11.85546875" style="129" bestFit="1" customWidth="1"/>
    <col min="4618" max="4618" width="11.85546875" style="129" customWidth="1"/>
    <col min="4619" max="4622" width="15.42578125" style="129" bestFit="1" customWidth="1"/>
    <col min="4623" max="4623" width="10.5703125" style="129" bestFit="1" customWidth="1"/>
    <col min="4624" max="4624" width="13.28515625" style="129" bestFit="1" customWidth="1"/>
    <col min="4625" max="4625" width="2.7109375" style="129" customWidth="1"/>
    <col min="4626" max="4626" width="12.42578125" style="129" bestFit="1" customWidth="1"/>
    <col min="4627" max="4627" width="11.85546875" style="129" bestFit="1" customWidth="1"/>
    <col min="4628" max="4631" width="15.42578125" style="129" bestFit="1" customWidth="1"/>
    <col min="4632" max="4632" width="10.5703125" style="129" bestFit="1" customWidth="1"/>
    <col min="4633" max="4633" width="17.7109375" style="129" bestFit="1" customWidth="1"/>
    <col min="4634" max="4634" width="2.7109375" style="129" customWidth="1"/>
    <col min="4635" max="4635" width="12.42578125" style="129" bestFit="1" customWidth="1"/>
    <col min="4636" max="4636" width="11.85546875" style="129" bestFit="1" customWidth="1"/>
    <col min="4637" max="4640" width="15.42578125" style="129" bestFit="1" customWidth="1"/>
    <col min="4641" max="4641" width="13.7109375" style="129" bestFit="1" customWidth="1"/>
    <col min="4642" max="4642" width="13.28515625" style="129" bestFit="1" customWidth="1"/>
    <col min="4643" max="4643" width="2.7109375" style="129" customWidth="1"/>
    <col min="4644" max="4644" width="10.7109375" style="129" customWidth="1"/>
    <col min="4645" max="4645" width="11.85546875" style="129" bestFit="1" customWidth="1"/>
    <col min="4646" max="4649" width="15.42578125" style="129" bestFit="1" customWidth="1"/>
    <col min="4650" max="4650" width="13.7109375" style="129" bestFit="1" customWidth="1"/>
    <col min="4651" max="4651" width="17.7109375" style="129" bestFit="1" customWidth="1"/>
    <col min="4652" max="4866" width="9.140625" style="129"/>
    <col min="4867" max="4867" width="20.42578125" style="129" bestFit="1" customWidth="1"/>
    <col min="4868" max="4868" width="9.42578125" style="129" customWidth="1"/>
    <col min="4869" max="4869" width="8" style="129" customWidth="1"/>
    <col min="4870" max="4870" width="12.5703125" style="129" customWidth="1"/>
    <col min="4871" max="4871" width="7.140625" style="129" customWidth="1"/>
    <col min="4872" max="4872" width="54.28515625" style="129" customWidth="1"/>
    <col min="4873" max="4873" width="11.85546875" style="129" bestFit="1" customWidth="1"/>
    <col min="4874" max="4874" width="11.85546875" style="129" customWidth="1"/>
    <col min="4875" max="4878" width="15.42578125" style="129" bestFit="1" customWidth="1"/>
    <col min="4879" max="4879" width="10.5703125" style="129" bestFit="1" customWidth="1"/>
    <col min="4880" max="4880" width="13.28515625" style="129" bestFit="1" customWidth="1"/>
    <col min="4881" max="4881" width="2.7109375" style="129" customWidth="1"/>
    <col min="4882" max="4882" width="12.42578125" style="129" bestFit="1" customWidth="1"/>
    <col min="4883" max="4883" width="11.85546875" style="129" bestFit="1" customWidth="1"/>
    <col min="4884" max="4887" width="15.42578125" style="129" bestFit="1" customWidth="1"/>
    <col min="4888" max="4888" width="10.5703125" style="129" bestFit="1" customWidth="1"/>
    <col min="4889" max="4889" width="17.7109375" style="129" bestFit="1" customWidth="1"/>
    <col min="4890" max="4890" width="2.7109375" style="129" customWidth="1"/>
    <col min="4891" max="4891" width="12.42578125" style="129" bestFit="1" customWidth="1"/>
    <col min="4892" max="4892" width="11.85546875" style="129" bestFit="1" customWidth="1"/>
    <col min="4893" max="4896" width="15.42578125" style="129" bestFit="1" customWidth="1"/>
    <col min="4897" max="4897" width="13.7109375" style="129" bestFit="1" customWidth="1"/>
    <col min="4898" max="4898" width="13.28515625" style="129" bestFit="1" customWidth="1"/>
    <col min="4899" max="4899" width="2.7109375" style="129" customWidth="1"/>
    <col min="4900" max="4900" width="10.7109375" style="129" customWidth="1"/>
    <col min="4901" max="4901" width="11.85546875" style="129" bestFit="1" customWidth="1"/>
    <col min="4902" max="4905" width="15.42578125" style="129" bestFit="1" customWidth="1"/>
    <col min="4906" max="4906" width="13.7109375" style="129" bestFit="1" customWidth="1"/>
    <col min="4907" max="4907" width="17.7109375" style="129" bestFit="1" customWidth="1"/>
    <col min="4908" max="5122" width="9.140625" style="129"/>
    <col min="5123" max="5123" width="20.42578125" style="129" bestFit="1" customWidth="1"/>
    <col min="5124" max="5124" width="9.42578125" style="129" customWidth="1"/>
    <col min="5125" max="5125" width="8" style="129" customWidth="1"/>
    <col min="5126" max="5126" width="12.5703125" style="129" customWidth="1"/>
    <col min="5127" max="5127" width="7.140625" style="129" customWidth="1"/>
    <col min="5128" max="5128" width="54.28515625" style="129" customWidth="1"/>
    <col min="5129" max="5129" width="11.85546875" style="129" bestFit="1" customWidth="1"/>
    <col min="5130" max="5130" width="11.85546875" style="129" customWidth="1"/>
    <col min="5131" max="5134" width="15.42578125" style="129" bestFit="1" customWidth="1"/>
    <col min="5135" max="5135" width="10.5703125" style="129" bestFit="1" customWidth="1"/>
    <col min="5136" max="5136" width="13.28515625" style="129" bestFit="1" customWidth="1"/>
    <col min="5137" max="5137" width="2.7109375" style="129" customWidth="1"/>
    <col min="5138" max="5138" width="12.42578125" style="129" bestFit="1" customWidth="1"/>
    <col min="5139" max="5139" width="11.85546875" style="129" bestFit="1" customWidth="1"/>
    <col min="5140" max="5143" width="15.42578125" style="129" bestFit="1" customWidth="1"/>
    <col min="5144" max="5144" width="10.5703125" style="129" bestFit="1" customWidth="1"/>
    <col min="5145" max="5145" width="17.7109375" style="129" bestFit="1" customWidth="1"/>
    <col min="5146" max="5146" width="2.7109375" style="129" customWidth="1"/>
    <col min="5147" max="5147" width="12.42578125" style="129" bestFit="1" customWidth="1"/>
    <col min="5148" max="5148" width="11.85546875" style="129" bestFit="1" customWidth="1"/>
    <col min="5149" max="5152" width="15.42578125" style="129" bestFit="1" customWidth="1"/>
    <col min="5153" max="5153" width="13.7109375" style="129" bestFit="1" customWidth="1"/>
    <col min="5154" max="5154" width="13.28515625" style="129" bestFit="1" customWidth="1"/>
    <col min="5155" max="5155" width="2.7109375" style="129" customWidth="1"/>
    <col min="5156" max="5156" width="10.7109375" style="129" customWidth="1"/>
    <col min="5157" max="5157" width="11.85546875" style="129" bestFit="1" customWidth="1"/>
    <col min="5158" max="5161" width="15.42578125" style="129" bestFit="1" customWidth="1"/>
    <col min="5162" max="5162" width="13.7109375" style="129" bestFit="1" customWidth="1"/>
    <col min="5163" max="5163" width="17.7109375" style="129" bestFit="1" customWidth="1"/>
    <col min="5164" max="5378" width="9.140625" style="129"/>
    <col min="5379" max="5379" width="20.42578125" style="129" bestFit="1" customWidth="1"/>
    <col min="5380" max="5380" width="9.42578125" style="129" customWidth="1"/>
    <col min="5381" max="5381" width="8" style="129" customWidth="1"/>
    <col min="5382" max="5382" width="12.5703125" style="129" customWidth="1"/>
    <col min="5383" max="5383" width="7.140625" style="129" customWidth="1"/>
    <col min="5384" max="5384" width="54.28515625" style="129" customWidth="1"/>
    <col min="5385" max="5385" width="11.85546875" style="129" bestFit="1" customWidth="1"/>
    <col min="5386" max="5386" width="11.85546875" style="129" customWidth="1"/>
    <col min="5387" max="5390" width="15.42578125" style="129" bestFit="1" customWidth="1"/>
    <col min="5391" max="5391" width="10.5703125" style="129" bestFit="1" customWidth="1"/>
    <col min="5392" max="5392" width="13.28515625" style="129" bestFit="1" customWidth="1"/>
    <col min="5393" max="5393" width="2.7109375" style="129" customWidth="1"/>
    <col min="5394" max="5394" width="12.42578125" style="129" bestFit="1" customWidth="1"/>
    <col min="5395" max="5395" width="11.85546875" style="129" bestFit="1" customWidth="1"/>
    <col min="5396" max="5399" width="15.42578125" style="129" bestFit="1" customWidth="1"/>
    <col min="5400" max="5400" width="10.5703125" style="129" bestFit="1" customWidth="1"/>
    <col min="5401" max="5401" width="17.7109375" style="129" bestFit="1" customWidth="1"/>
    <col min="5402" max="5402" width="2.7109375" style="129" customWidth="1"/>
    <col min="5403" max="5403" width="12.42578125" style="129" bestFit="1" customWidth="1"/>
    <col min="5404" max="5404" width="11.85546875" style="129" bestFit="1" customWidth="1"/>
    <col min="5405" max="5408" width="15.42578125" style="129" bestFit="1" customWidth="1"/>
    <col min="5409" max="5409" width="13.7109375" style="129" bestFit="1" customWidth="1"/>
    <col min="5410" max="5410" width="13.28515625" style="129" bestFit="1" customWidth="1"/>
    <col min="5411" max="5411" width="2.7109375" style="129" customWidth="1"/>
    <col min="5412" max="5412" width="10.7109375" style="129" customWidth="1"/>
    <col min="5413" max="5413" width="11.85546875" style="129" bestFit="1" customWidth="1"/>
    <col min="5414" max="5417" width="15.42578125" style="129" bestFit="1" customWidth="1"/>
    <col min="5418" max="5418" width="13.7109375" style="129" bestFit="1" customWidth="1"/>
    <col min="5419" max="5419" width="17.7109375" style="129" bestFit="1" customWidth="1"/>
    <col min="5420" max="5634" width="9.140625" style="129"/>
    <col min="5635" max="5635" width="20.42578125" style="129" bestFit="1" customWidth="1"/>
    <col min="5636" max="5636" width="9.42578125" style="129" customWidth="1"/>
    <col min="5637" max="5637" width="8" style="129" customWidth="1"/>
    <col min="5638" max="5638" width="12.5703125" style="129" customWidth="1"/>
    <col min="5639" max="5639" width="7.140625" style="129" customWidth="1"/>
    <col min="5640" max="5640" width="54.28515625" style="129" customWidth="1"/>
    <col min="5641" max="5641" width="11.85546875" style="129" bestFit="1" customWidth="1"/>
    <col min="5642" max="5642" width="11.85546875" style="129" customWidth="1"/>
    <col min="5643" max="5646" width="15.42578125" style="129" bestFit="1" customWidth="1"/>
    <col min="5647" max="5647" width="10.5703125" style="129" bestFit="1" customWidth="1"/>
    <col min="5648" max="5648" width="13.28515625" style="129" bestFit="1" customWidth="1"/>
    <col min="5649" max="5649" width="2.7109375" style="129" customWidth="1"/>
    <col min="5650" max="5650" width="12.42578125" style="129" bestFit="1" customWidth="1"/>
    <col min="5651" max="5651" width="11.85546875" style="129" bestFit="1" customWidth="1"/>
    <col min="5652" max="5655" width="15.42578125" style="129" bestFit="1" customWidth="1"/>
    <col min="5656" max="5656" width="10.5703125" style="129" bestFit="1" customWidth="1"/>
    <col min="5657" max="5657" width="17.7109375" style="129" bestFit="1" customWidth="1"/>
    <col min="5658" max="5658" width="2.7109375" style="129" customWidth="1"/>
    <col min="5659" max="5659" width="12.42578125" style="129" bestFit="1" customWidth="1"/>
    <col min="5660" max="5660" width="11.85546875" style="129" bestFit="1" customWidth="1"/>
    <col min="5661" max="5664" width="15.42578125" style="129" bestFit="1" customWidth="1"/>
    <col min="5665" max="5665" width="13.7109375" style="129" bestFit="1" customWidth="1"/>
    <col min="5666" max="5666" width="13.28515625" style="129" bestFit="1" customWidth="1"/>
    <col min="5667" max="5667" width="2.7109375" style="129" customWidth="1"/>
    <col min="5668" max="5668" width="10.7109375" style="129" customWidth="1"/>
    <col min="5669" max="5669" width="11.85546875" style="129" bestFit="1" customWidth="1"/>
    <col min="5670" max="5673" width="15.42578125" style="129" bestFit="1" customWidth="1"/>
    <col min="5674" max="5674" width="13.7109375" style="129" bestFit="1" customWidth="1"/>
    <col min="5675" max="5675" width="17.7109375" style="129" bestFit="1" customWidth="1"/>
    <col min="5676" max="5890" width="9.140625" style="129"/>
    <col min="5891" max="5891" width="20.42578125" style="129" bestFit="1" customWidth="1"/>
    <col min="5892" max="5892" width="9.42578125" style="129" customWidth="1"/>
    <col min="5893" max="5893" width="8" style="129" customWidth="1"/>
    <col min="5894" max="5894" width="12.5703125" style="129" customWidth="1"/>
    <col min="5895" max="5895" width="7.140625" style="129" customWidth="1"/>
    <col min="5896" max="5896" width="54.28515625" style="129" customWidth="1"/>
    <col min="5897" max="5897" width="11.85546875" style="129" bestFit="1" customWidth="1"/>
    <col min="5898" max="5898" width="11.85546875" style="129" customWidth="1"/>
    <col min="5899" max="5902" width="15.42578125" style="129" bestFit="1" customWidth="1"/>
    <col min="5903" max="5903" width="10.5703125" style="129" bestFit="1" customWidth="1"/>
    <col min="5904" max="5904" width="13.28515625" style="129" bestFit="1" customWidth="1"/>
    <col min="5905" max="5905" width="2.7109375" style="129" customWidth="1"/>
    <col min="5906" max="5906" width="12.42578125" style="129" bestFit="1" customWidth="1"/>
    <col min="5907" max="5907" width="11.85546875" style="129" bestFit="1" customWidth="1"/>
    <col min="5908" max="5911" width="15.42578125" style="129" bestFit="1" customWidth="1"/>
    <col min="5912" max="5912" width="10.5703125" style="129" bestFit="1" customWidth="1"/>
    <col min="5913" max="5913" width="17.7109375" style="129" bestFit="1" customWidth="1"/>
    <col min="5914" max="5914" width="2.7109375" style="129" customWidth="1"/>
    <col min="5915" max="5915" width="12.42578125" style="129" bestFit="1" customWidth="1"/>
    <col min="5916" max="5916" width="11.85546875" style="129" bestFit="1" customWidth="1"/>
    <col min="5917" max="5920" width="15.42578125" style="129" bestFit="1" customWidth="1"/>
    <col min="5921" max="5921" width="13.7109375" style="129" bestFit="1" customWidth="1"/>
    <col min="5922" max="5922" width="13.28515625" style="129" bestFit="1" customWidth="1"/>
    <col min="5923" max="5923" width="2.7109375" style="129" customWidth="1"/>
    <col min="5924" max="5924" width="10.7109375" style="129" customWidth="1"/>
    <col min="5925" max="5925" width="11.85546875" style="129" bestFit="1" customWidth="1"/>
    <col min="5926" max="5929" width="15.42578125" style="129" bestFit="1" customWidth="1"/>
    <col min="5930" max="5930" width="13.7109375" style="129" bestFit="1" customWidth="1"/>
    <col min="5931" max="5931" width="17.7109375" style="129" bestFit="1" customWidth="1"/>
    <col min="5932" max="6146" width="9.140625" style="129"/>
    <col min="6147" max="6147" width="20.42578125" style="129" bestFit="1" customWidth="1"/>
    <col min="6148" max="6148" width="9.42578125" style="129" customWidth="1"/>
    <col min="6149" max="6149" width="8" style="129" customWidth="1"/>
    <col min="6150" max="6150" width="12.5703125" style="129" customWidth="1"/>
    <col min="6151" max="6151" width="7.140625" style="129" customWidth="1"/>
    <col min="6152" max="6152" width="54.28515625" style="129" customWidth="1"/>
    <col min="6153" max="6153" width="11.85546875" style="129" bestFit="1" customWidth="1"/>
    <col min="6154" max="6154" width="11.85546875" style="129" customWidth="1"/>
    <col min="6155" max="6158" width="15.42578125" style="129" bestFit="1" customWidth="1"/>
    <col min="6159" max="6159" width="10.5703125" style="129" bestFit="1" customWidth="1"/>
    <col min="6160" max="6160" width="13.28515625" style="129" bestFit="1" customWidth="1"/>
    <col min="6161" max="6161" width="2.7109375" style="129" customWidth="1"/>
    <col min="6162" max="6162" width="12.42578125" style="129" bestFit="1" customWidth="1"/>
    <col min="6163" max="6163" width="11.85546875" style="129" bestFit="1" customWidth="1"/>
    <col min="6164" max="6167" width="15.42578125" style="129" bestFit="1" customWidth="1"/>
    <col min="6168" max="6168" width="10.5703125" style="129" bestFit="1" customWidth="1"/>
    <col min="6169" max="6169" width="17.7109375" style="129" bestFit="1" customWidth="1"/>
    <col min="6170" max="6170" width="2.7109375" style="129" customWidth="1"/>
    <col min="6171" max="6171" width="12.42578125" style="129" bestFit="1" customWidth="1"/>
    <col min="6172" max="6172" width="11.85546875" style="129" bestFit="1" customWidth="1"/>
    <col min="6173" max="6176" width="15.42578125" style="129" bestFit="1" customWidth="1"/>
    <col min="6177" max="6177" width="13.7109375" style="129" bestFit="1" customWidth="1"/>
    <col min="6178" max="6178" width="13.28515625" style="129" bestFit="1" customWidth="1"/>
    <col min="6179" max="6179" width="2.7109375" style="129" customWidth="1"/>
    <col min="6180" max="6180" width="10.7109375" style="129" customWidth="1"/>
    <col min="6181" max="6181" width="11.85546875" style="129" bestFit="1" customWidth="1"/>
    <col min="6182" max="6185" width="15.42578125" style="129" bestFit="1" customWidth="1"/>
    <col min="6186" max="6186" width="13.7109375" style="129" bestFit="1" customWidth="1"/>
    <col min="6187" max="6187" width="17.7109375" style="129" bestFit="1" customWidth="1"/>
    <col min="6188" max="6402" width="9.140625" style="129"/>
    <col min="6403" max="6403" width="20.42578125" style="129" bestFit="1" customWidth="1"/>
    <col min="6404" max="6404" width="9.42578125" style="129" customWidth="1"/>
    <col min="6405" max="6405" width="8" style="129" customWidth="1"/>
    <col min="6406" max="6406" width="12.5703125" style="129" customWidth="1"/>
    <col min="6407" max="6407" width="7.140625" style="129" customWidth="1"/>
    <col min="6408" max="6408" width="54.28515625" style="129" customWidth="1"/>
    <col min="6409" max="6409" width="11.85546875" style="129" bestFit="1" customWidth="1"/>
    <col min="6410" max="6410" width="11.85546875" style="129" customWidth="1"/>
    <col min="6411" max="6414" width="15.42578125" style="129" bestFit="1" customWidth="1"/>
    <col min="6415" max="6415" width="10.5703125" style="129" bestFit="1" customWidth="1"/>
    <col min="6416" max="6416" width="13.28515625" style="129" bestFit="1" customWidth="1"/>
    <col min="6417" max="6417" width="2.7109375" style="129" customWidth="1"/>
    <col min="6418" max="6418" width="12.42578125" style="129" bestFit="1" customWidth="1"/>
    <col min="6419" max="6419" width="11.85546875" style="129" bestFit="1" customWidth="1"/>
    <col min="6420" max="6423" width="15.42578125" style="129" bestFit="1" customWidth="1"/>
    <col min="6424" max="6424" width="10.5703125" style="129" bestFit="1" customWidth="1"/>
    <col min="6425" max="6425" width="17.7109375" style="129" bestFit="1" customWidth="1"/>
    <col min="6426" max="6426" width="2.7109375" style="129" customWidth="1"/>
    <col min="6427" max="6427" width="12.42578125" style="129" bestFit="1" customWidth="1"/>
    <col min="6428" max="6428" width="11.85546875" style="129" bestFit="1" customWidth="1"/>
    <col min="6429" max="6432" width="15.42578125" style="129" bestFit="1" customWidth="1"/>
    <col min="6433" max="6433" width="13.7109375" style="129" bestFit="1" customWidth="1"/>
    <col min="6434" max="6434" width="13.28515625" style="129" bestFit="1" customWidth="1"/>
    <col min="6435" max="6435" width="2.7109375" style="129" customWidth="1"/>
    <col min="6436" max="6436" width="10.7109375" style="129" customWidth="1"/>
    <col min="6437" max="6437" width="11.85546875" style="129" bestFit="1" customWidth="1"/>
    <col min="6438" max="6441" width="15.42578125" style="129" bestFit="1" customWidth="1"/>
    <col min="6442" max="6442" width="13.7109375" style="129" bestFit="1" customWidth="1"/>
    <col min="6443" max="6443" width="17.7109375" style="129" bestFit="1" customWidth="1"/>
    <col min="6444" max="6658" width="9.140625" style="129"/>
    <col min="6659" max="6659" width="20.42578125" style="129" bestFit="1" customWidth="1"/>
    <col min="6660" max="6660" width="9.42578125" style="129" customWidth="1"/>
    <col min="6661" max="6661" width="8" style="129" customWidth="1"/>
    <col min="6662" max="6662" width="12.5703125" style="129" customWidth="1"/>
    <col min="6663" max="6663" width="7.140625" style="129" customWidth="1"/>
    <col min="6664" max="6664" width="54.28515625" style="129" customWidth="1"/>
    <col min="6665" max="6665" width="11.85546875" style="129" bestFit="1" customWidth="1"/>
    <col min="6666" max="6666" width="11.85546875" style="129" customWidth="1"/>
    <col min="6667" max="6670" width="15.42578125" style="129" bestFit="1" customWidth="1"/>
    <col min="6671" max="6671" width="10.5703125" style="129" bestFit="1" customWidth="1"/>
    <col min="6672" max="6672" width="13.28515625" style="129" bestFit="1" customWidth="1"/>
    <col min="6673" max="6673" width="2.7109375" style="129" customWidth="1"/>
    <col min="6674" max="6674" width="12.42578125" style="129" bestFit="1" customWidth="1"/>
    <col min="6675" max="6675" width="11.85546875" style="129" bestFit="1" customWidth="1"/>
    <col min="6676" max="6679" width="15.42578125" style="129" bestFit="1" customWidth="1"/>
    <col min="6680" max="6680" width="10.5703125" style="129" bestFit="1" customWidth="1"/>
    <col min="6681" max="6681" width="17.7109375" style="129" bestFit="1" customWidth="1"/>
    <col min="6682" max="6682" width="2.7109375" style="129" customWidth="1"/>
    <col min="6683" max="6683" width="12.42578125" style="129" bestFit="1" customWidth="1"/>
    <col min="6684" max="6684" width="11.85546875" style="129" bestFit="1" customWidth="1"/>
    <col min="6685" max="6688" width="15.42578125" style="129" bestFit="1" customWidth="1"/>
    <col min="6689" max="6689" width="13.7109375" style="129" bestFit="1" customWidth="1"/>
    <col min="6690" max="6690" width="13.28515625" style="129" bestFit="1" customWidth="1"/>
    <col min="6691" max="6691" width="2.7109375" style="129" customWidth="1"/>
    <col min="6692" max="6692" width="10.7109375" style="129" customWidth="1"/>
    <col min="6693" max="6693" width="11.85546875" style="129" bestFit="1" customWidth="1"/>
    <col min="6694" max="6697" width="15.42578125" style="129" bestFit="1" customWidth="1"/>
    <col min="6698" max="6698" width="13.7109375" style="129" bestFit="1" customWidth="1"/>
    <col min="6699" max="6699" width="17.7109375" style="129" bestFit="1" customWidth="1"/>
    <col min="6700" max="6914" width="9.140625" style="129"/>
    <col min="6915" max="6915" width="20.42578125" style="129" bestFit="1" customWidth="1"/>
    <col min="6916" max="6916" width="9.42578125" style="129" customWidth="1"/>
    <col min="6917" max="6917" width="8" style="129" customWidth="1"/>
    <col min="6918" max="6918" width="12.5703125" style="129" customWidth="1"/>
    <col min="6919" max="6919" width="7.140625" style="129" customWidth="1"/>
    <col min="6920" max="6920" width="54.28515625" style="129" customWidth="1"/>
    <col min="6921" max="6921" width="11.85546875" style="129" bestFit="1" customWidth="1"/>
    <col min="6922" max="6922" width="11.85546875" style="129" customWidth="1"/>
    <col min="6923" max="6926" width="15.42578125" style="129" bestFit="1" customWidth="1"/>
    <col min="6927" max="6927" width="10.5703125" style="129" bestFit="1" customWidth="1"/>
    <col min="6928" max="6928" width="13.28515625" style="129" bestFit="1" customWidth="1"/>
    <col min="6929" max="6929" width="2.7109375" style="129" customWidth="1"/>
    <col min="6930" max="6930" width="12.42578125" style="129" bestFit="1" customWidth="1"/>
    <col min="6931" max="6931" width="11.85546875" style="129" bestFit="1" customWidth="1"/>
    <col min="6932" max="6935" width="15.42578125" style="129" bestFit="1" customWidth="1"/>
    <col min="6936" max="6936" width="10.5703125" style="129" bestFit="1" customWidth="1"/>
    <col min="6937" max="6937" width="17.7109375" style="129" bestFit="1" customWidth="1"/>
    <col min="6938" max="6938" width="2.7109375" style="129" customWidth="1"/>
    <col min="6939" max="6939" width="12.42578125" style="129" bestFit="1" customWidth="1"/>
    <col min="6940" max="6940" width="11.85546875" style="129" bestFit="1" customWidth="1"/>
    <col min="6941" max="6944" width="15.42578125" style="129" bestFit="1" customWidth="1"/>
    <col min="6945" max="6945" width="13.7109375" style="129" bestFit="1" customWidth="1"/>
    <col min="6946" max="6946" width="13.28515625" style="129" bestFit="1" customWidth="1"/>
    <col min="6947" max="6947" width="2.7109375" style="129" customWidth="1"/>
    <col min="6948" max="6948" width="10.7109375" style="129" customWidth="1"/>
    <col min="6949" max="6949" width="11.85546875" style="129" bestFit="1" customWidth="1"/>
    <col min="6950" max="6953" width="15.42578125" style="129" bestFit="1" customWidth="1"/>
    <col min="6954" max="6954" width="13.7109375" style="129" bestFit="1" customWidth="1"/>
    <col min="6955" max="6955" width="17.7109375" style="129" bestFit="1" customWidth="1"/>
    <col min="6956" max="7170" width="9.140625" style="129"/>
    <col min="7171" max="7171" width="20.42578125" style="129" bestFit="1" customWidth="1"/>
    <col min="7172" max="7172" width="9.42578125" style="129" customWidth="1"/>
    <col min="7173" max="7173" width="8" style="129" customWidth="1"/>
    <col min="7174" max="7174" width="12.5703125" style="129" customWidth="1"/>
    <col min="7175" max="7175" width="7.140625" style="129" customWidth="1"/>
    <col min="7176" max="7176" width="54.28515625" style="129" customWidth="1"/>
    <col min="7177" max="7177" width="11.85546875" style="129" bestFit="1" customWidth="1"/>
    <col min="7178" max="7178" width="11.85546875" style="129" customWidth="1"/>
    <col min="7179" max="7182" width="15.42578125" style="129" bestFit="1" customWidth="1"/>
    <col min="7183" max="7183" width="10.5703125" style="129" bestFit="1" customWidth="1"/>
    <col min="7184" max="7184" width="13.28515625" style="129" bestFit="1" customWidth="1"/>
    <col min="7185" max="7185" width="2.7109375" style="129" customWidth="1"/>
    <col min="7186" max="7186" width="12.42578125" style="129" bestFit="1" customWidth="1"/>
    <col min="7187" max="7187" width="11.85546875" style="129" bestFit="1" customWidth="1"/>
    <col min="7188" max="7191" width="15.42578125" style="129" bestFit="1" customWidth="1"/>
    <col min="7192" max="7192" width="10.5703125" style="129" bestFit="1" customWidth="1"/>
    <col min="7193" max="7193" width="17.7109375" style="129" bestFit="1" customWidth="1"/>
    <col min="7194" max="7194" width="2.7109375" style="129" customWidth="1"/>
    <col min="7195" max="7195" width="12.42578125" style="129" bestFit="1" customWidth="1"/>
    <col min="7196" max="7196" width="11.85546875" style="129" bestFit="1" customWidth="1"/>
    <col min="7197" max="7200" width="15.42578125" style="129" bestFit="1" customWidth="1"/>
    <col min="7201" max="7201" width="13.7109375" style="129" bestFit="1" customWidth="1"/>
    <col min="7202" max="7202" width="13.28515625" style="129" bestFit="1" customWidth="1"/>
    <col min="7203" max="7203" width="2.7109375" style="129" customWidth="1"/>
    <col min="7204" max="7204" width="10.7109375" style="129" customWidth="1"/>
    <col min="7205" max="7205" width="11.85546875" style="129" bestFit="1" customWidth="1"/>
    <col min="7206" max="7209" width="15.42578125" style="129" bestFit="1" customWidth="1"/>
    <col min="7210" max="7210" width="13.7109375" style="129" bestFit="1" customWidth="1"/>
    <col min="7211" max="7211" width="17.7109375" style="129" bestFit="1" customWidth="1"/>
    <col min="7212" max="7426" width="9.140625" style="129"/>
    <col min="7427" max="7427" width="20.42578125" style="129" bestFit="1" customWidth="1"/>
    <col min="7428" max="7428" width="9.42578125" style="129" customWidth="1"/>
    <col min="7429" max="7429" width="8" style="129" customWidth="1"/>
    <col min="7430" max="7430" width="12.5703125" style="129" customWidth="1"/>
    <col min="7431" max="7431" width="7.140625" style="129" customWidth="1"/>
    <col min="7432" max="7432" width="54.28515625" style="129" customWidth="1"/>
    <col min="7433" max="7433" width="11.85546875" style="129" bestFit="1" customWidth="1"/>
    <col min="7434" max="7434" width="11.85546875" style="129" customWidth="1"/>
    <col min="7435" max="7438" width="15.42578125" style="129" bestFit="1" customWidth="1"/>
    <col min="7439" max="7439" width="10.5703125" style="129" bestFit="1" customWidth="1"/>
    <col min="7440" max="7440" width="13.28515625" style="129" bestFit="1" customWidth="1"/>
    <col min="7441" max="7441" width="2.7109375" style="129" customWidth="1"/>
    <col min="7442" max="7442" width="12.42578125" style="129" bestFit="1" customWidth="1"/>
    <col min="7443" max="7443" width="11.85546875" style="129" bestFit="1" customWidth="1"/>
    <col min="7444" max="7447" width="15.42578125" style="129" bestFit="1" customWidth="1"/>
    <col min="7448" max="7448" width="10.5703125" style="129" bestFit="1" customWidth="1"/>
    <col min="7449" max="7449" width="17.7109375" style="129" bestFit="1" customWidth="1"/>
    <col min="7450" max="7450" width="2.7109375" style="129" customWidth="1"/>
    <col min="7451" max="7451" width="12.42578125" style="129" bestFit="1" customWidth="1"/>
    <col min="7452" max="7452" width="11.85546875" style="129" bestFit="1" customWidth="1"/>
    <col min="7453" max="7456" width="15.42578125" style="129" bestFit="1" customWidth="1"/>
    <col min="7457" max="7457" width="13.7109375" style="129" bestFit="1" customWidth="1"/>
    <col min="7458" max="7458" width="13.28515625" style="129" bestFit="1" customWidth="1"/>
    <col min="7459" max="7459" width="2.7109375" style="129" customWidth="1"/>
    <col min="7460" max="7460" width="10.7109375" style="129" customWidth="1"/>
    <col min="7461" max="7461" width="11.85546875" style="129" bestFit="1" customWidth="1"/>
    <col min="7462" max="7465" width="15.42578125" style="129" bestFit="1" customWidth="1"/>
    <col min="7466" max="7466" width="13.7109375" style="129" bestFit="1" customWidth="1"/>
    <col min="7467" max="7467" width="17.7109375" style="129" bestFit="1" customWidth="1"/>
    <col min="7468" max="7682" width="9.140625" style="129"/>
    <col min="7683" max="7683" width="20.42578125" style="129" bestFit="1" customWidth="1"/>
    <col min="7684" max="7684" width="9.42578125" style="129" customWidth="1"/>
    <col min="7685" max="7685" width="8" style="129" customWidth="1"/>
    <col min="7686" max="7686" width="12.5703125" style="129" customWidth="1"/>
    <col min="7687" max="7687" width="7.140625" style="129" customWidth="1"/>
    <col min="7688" max="7688" width="54.28515625" style="129" customWidth="1"/>
    <col min="7689" max="7689" width="11.85546875" style="129" bestFit="1" customWidth="1"/>
    <col min="7690" max="7690" width="11.85546875" style="129" customWidth="1"/>
    <col min="7691" max="7694" width="15.42578125" style="129" bestFit="1" customWidth="1"/>
    <col min="7695" max="7695" width="10.5703125" style="129" bestFit="1" customWidth="1"/>
    <col min="7696" max="7696" width="13.28515625" style="129" bestFit="1" customWidth="1"/>
    <col min="7697" max="7697" width="2.7109375" style="129" customWidth="1"/>
    <col min="7698" max="7698" width="12.42578125" style="129" bestFit="1" customWidth="1"/>
    <col min="7699" max="7699" width="11.85546875" style="129" bestFit="1" customWidth="1"/>
    <col min="7700" max="7703" width="15.42578125" style="129" bestFit="1" customWidth="1"/>
    <col min="7704" max="7704" width="10.5703125" style="129" bestFit="1" customWidth="1"/>
    <col min="7705" max="7705" width="17.7109375" style="129" bestFit="1" customWidth="1"/>
    <col min="7706" max="7706" width="2.7109375" style="129" customWidth="1"/>
    <col min="7707" max="7707" width="12.42578125" style="129" bestFit="1" customWidth="1"/>
    <col min="7708" max="7708" width="11.85546875" style="129" bestFit="1" customWidth="1"/>
    <col min="7709" max="7712" width="15.42578125" style="129" bestFit="1" customWidth="1"/>
    <col min="7713" max="7713" width="13.7109375" style="129" bestFit="1" customWidth="1"/>
    <col min="7714" max="7714" width="13.28515625" style="129" bestFit="1" customWidth="1"/>
    <col min="7715" max="7715" width="2.7109375" style="129" customWidth="1"/>
    <col min="7716" max="7716" width="10.7109375" style="129" customWidth="1"/>
    <col min="7717" max="7717" width="11.85546875" style="129" bestFit="1" customWidth="1"/>
    <col min="7718" max="7721" width="15.42578125" style="129" bestFit="1" customWidth="1"/>
    <col min="7722" max="7722" width="13.7109375" style="129" bestFit="1" customWidth="1"/>
    <col min="7723" max="7723" width="17.7109375" style="129" bestFit="1" customWidth="1"/>
    <col min="7724" max="7938" width="9.140625" style="129"/>
    <col min="7939" max="7939" width="20.42578125" style="129" bestFit="1" customWidth="1"/>
    <col min="7940" max="7940" width="9.42578125" style="129" customWidth="1"/>
    <col min="7941" max="7941" width="8" style="129" customWidth="1"/>
    <col min="7942" max="7942" width="12.5703125" style="129" customWidth="1"/>
    <col min="7943" max="7943" width="7.140625" style="129" customWidth="1"/>
    <col min="7944" max="7944" width="54.28515625" style="129" customWidth="1"/>
    <col min="7945" max="7945" width="11.85546875" style="129" bestFit="1" customWidth="1"/>
    <col min="7946" max="7946" width="11.85546875" style="129" customWidth="1"/>
    <col min="7947" max="7950" width="15.42578125" style="129" bestFit="1" customWidth="1"/>
    <col min="7951" max="7951" width="10.5703125" style="129" bestFit="1" customWidth="1"/>
    <col min="7952" max="7952" width="13.28515625" style="129" bestFit="1" customWidth="1"/>
    <col min="7953" max="7953" width="2.7109375" style="129" customWidth="1"/>
    <col min="7954" max="7954" width="12.42578125" style="129" bestFit="1" customWidth="1"/>
    <col min="7955" max="7955" width="11.85546875" style="129" bestFit="1" customWidth="1"/>
    <col min="7956" max="7959" width="15.42578125" style="129" bestFit="1" customWidth="1"/>
    <col min="7960" max="7960" width="10.5703125" style="129" bestFit="1" customWidth="1"/>
    <col min="7961" max="7961" width="17.7109375" style="129" bestFit="1" customWidth="1"/>
    <col min="7962" max="7962" width="2.7109375" style="129" customWidth="1"/>
    <col min="7963" max="7963" width="12.42578125" style="129" bestFit="1" customWidth="1"/>
    <col min="7964" max="7964" width="11.85546875" style="129" bestFit="1" customWidth="1"/>
    <col min="7965" max="7968" width="15.42578125" style="129" bestFit="1" customWidth="1"/>
    <col min="7969" max="7969" width="13.7109375" style="129" bestFit="1" customWidth="1"/>
    <col min="7970" max="7970" width="13.28515625" style="129" bestFit="1" customWidth="1"/>
    <col min="7971" max="7971" width="2.7109375" style="129" customWidth="1"/>
    <col min="7972" max="7972" width="10.7109375" style="129" customWidth="1"/>
    <col min="7973" max="7973" width="11.85546875" style="129" bestFit="1" customWidth="1"/>
    <col min="7974" max="7977" width="15.42578125" style="129" bestFit="1" customWidth="1"/>
    <col min="7978" max="7978" width="13.7109375" style="129" bestFit="1" customWidth="1"/>
    <col min="7979" max="7979" width="17.7109375" style="129" bestFit="1" customWidth="1"/>
    <col min="7980" max="8194" width="9.140625" style="129"/>
    <col min="8195" max="8195" width="20.42578125" style="129" bestFit="1" customWidth="1"/>
    <col min="8196" max="8196" width="9.42578125" style="129" customWidth="1"/>
    <col min="8197" max="8197" width="8" style="129" customWidth="1"/>
    <col min="8198" max="8198" width="12.5703125" style="129" customWidth="1"/>
    <col min="8199" max="8199" width="7.140625" style="129" customWidth="1"/>
    <col min="8200" max="8200" width="54.28515625" style="129" customWidth="1"/>
    <col min="8201" max="8201" width="11.85546875" style="129" bestFit="1" customWidth="1"/>
    <col min="8202" max="8202" width="11.85546875" style="129" customWidth="1"/>
    <col min="8203" max="8206" width="15.42578125" style="129" bestFit="1" customWidth="1"/>
    <col min="8207" max="8207" width="10.5703125" style="129" bestFit="1" customWidth="1"/>
    <col min="8208" max="8208" width="13.28515625" style="129" bestFit="1" customWidth="1"/>
    <col min="8209" max="8209" width="2.7109375" style="129" customWidth="1"/>
    <col min="8210" max="8210" width="12.42578125" style="129" bestFit="1" customWidth="1"/>
    <col min="8211" max="8211" width="11.85546875" style="129" bestFit="1" customWidth="1"/>
    <col min="8212" max="8215" width="15.42578125" style="129" bestFit="1" customWidth="1"/>
    <col min="8216" max="8216" width="10.5703125" style="129" bestFit="1" customWidth="1"/>
    <col min="8217" max="8217" width="17.7109375" style="129" bestFit="1" customWidth="1"/>
    <col min="8218" max="8218" width="2.7109375" style="129" customWidth="1"/>
    <col min="8219" max="8219" width="12.42578125" style="129" bestFit="1" customWidth="1"/>
    <col min="8220" max="8220" width="11.85546875" style="129" bestFit="1" customWidth="1"/>
    <col min="8221" max="8224" width="15.42578125" style="129" bestFit="1" customWidth="1"/>
    <col min="8225" max="8225" width="13.7109375" style="129" bestFit="1" customWidth="1"/>
    <col min="8226" max="8226" width="13.28515625" style="129" bestFit="1" customWidth="1"/>
    <col min="8227" max="8227" width="2.7109375" style="129" customWidth="1"/>
    <col min="8228" max="8228" width="10.7109375" style="129" customWidth="1"/>
    <col min="8229" max="8229" width="11.85546875" style="129" bestFit="1" customWidth="1"/>
    <col min="8230" max="8233" width="15.42578125" style="129" bestFit="1" customWidth="1"/>
    <col min="8234" max="8234" width="13.7109375" style="129" bestFit="1" customWidth="1"/>
    <col min="8235" max="8235" width="17.7109375" style="129" bestFit="1" customWidth="1"/>
    <col min="8236" max="8450" width="9.140625" style="129"/>
    <col min="8451" max="8451" width="20.42578125" style="129" bestFit="1" customWidth="1"/>
    <col min="8452" max="8452" width="9.42578125" style="129" customWidth="1"/>
    <col min="8453" max="8453" width="8" style="129" customWidth="1"/>
    <col min="8454" max="8454" width="12.5703125" style="129" customWidth="1"/>
    <col min="8455" max="8455" width="7.140625" style="129" customWidth="1"/>
    <col min="8456" max="8456" width="54.28515625" style="129" customWidth="1"/>
    <col min="8457" max="8457" width="11.85546875" style="129" bestFit="1" customWidth="1"/>
    <col min="8458" max="8458" width="11.85546875" style="129" customWidth="1"/>
    <col min="8459" max="8462" width="15.42578125" style="129" bestFit="1" customWidth="1"/>
    <col min="8463" max="8463" width="10.5703125" style="129" bestFit="1" customWidth="1"/>
    <col min="8464" max="8464" width="13.28515625" style="129" bestFit="1" customWidth="1"/>
    <col min="8465" max="8465" width="2.7109375" style="129" customWidth="1"/>
    <col min="8466" max="8466" width="12.42578125" style="129" bestFit="1" customWidth="1"/>
    <col min="8467" max="8467" width="11.85546875" style="129" bestFit="1" customWidth="1"/>
    <col min="8468" max="8471" width="15.42578125" style="129" bestFit="1" customWidth="1"/>
    <col min="8472" max="8472" width="10.5703125" style="129" bestFit="1" customWidth="1"/>
    <col min="8473" max="8473" width="17.7109375" style="129" bestFit="1" customWidth="1"/>
    <col min="8474" max="8474" width="2.7109375" style="129" customWidth="1"/>
    <col min="8475" max="8475" width="12.42578125" style="129" bestFit="1" customWidth="1"/>
    <col min="8476" max="8476" width="11.85546875" style="129" bestFit="1" customWidth="1"/>
    <col min="8477" max="8480" width="15.42578125" style="129" bestFit="1" customWidth="1"/>
    <col min="8481" max="8481" width="13.7109375" style="129" bestFit="1" customWidth="1"/>
    <col min="8482" max="8482" width="13.28515625" style="129" bestFit="1" customWidth="1"/>
    <col min="8483" max="8483" width="2.7109375" style="129" customWidth="1"/>
    <col min="8484" max="8484" width="10.7109375" style="129" customWidth="1"/>
    <col min="8485" max="8485" width="11.85546875" style="129" bestFit="1" customWidth="1"/>
    <col min="8486" max="8489" width="15.42578125" style="129" bestFit="1" customWidth="1"/>
    <col min="8490" max="8490" width="13.7109375" style="129" bestFit="1" customWidth="1"/>
    <col min="8491" max="8491" width="17.7109375" style="129" bestFit="1" customWidth="1"/>
    <col min="8492" max="8706" width="9.140625" style="129"/>
    <col min="8707" max="8707" width="20.42578125" style="129" bestFit="1" customWidth="1"/>
    <col min="8708" max="8708" width="9.42578125" style="129" customWidth="1"/>
    <col min="8709" max="8709" width="8" style="129" customWidth="1"/>
    <col min="8710" max="8710" width="12.5703125" style="129" customWidth="1"/>
    <col min="8711" max="8711" width="7.140625" style="129" customWidth="1"/>
    <col min="8712" max="8712" width="54.28515625" style="129" customWidth="1"/>
    <col min="8713" max="8713" width="11.85546875" style="129" bestFit="1" customWidth="1"/>
    <col min="8714" max="8714" width="11.85546875" style="129" customWidth="1"/>
    <col min="8715" max="8718" width="15.42578125" style="129" bestFit="1" customWidth="1"/>
    <col min="8719" max="8719" width="10.5703125" style="129" bestFit="1" customWidth="1"/>
    <col min="8720" max="8720" width="13.28515625" style="129" bestFit="1" customWidth="1"/>
    <col min="8721" max="8721" width="2.7109375" style="129" customWidth="1"/>
    <col min="8722" max="8722" width="12.42578125" style="129" bestFit="1" customWidth="1"/>
    <col min="8723" max="8723" width="11.85546875" style="129" bestFit="1" customWidth="1"/>
    <col min="8724" max="8727" width="15.42578125" style="129" bestFit="1" customWidth="1"/>
    <col min="8728" max="8728" width="10.5703125" style="129" bestFit="1" customWidth="1"/>
    <col min="8729" max="8729" width="17.7109375" style="129" bestFit="1" customWidth="1"/>
    <col min="8730" max="8730" width="2.7109375" style="129" customWidth="1"/>
    <col min="8731" max="8731" width="12.42578125" style="129" bestFit="1" customWidth="1"/>
    <col min="8732" max="8732" width="11.85546875" style="129" bestFit="1" customWidth="1"/>
    <col min="8733" max="8736" width="15.42578125" style="129" bestFit="1" customWidth="1"/>
    <col min="8737" max="8737" width="13.7109375" style="129" bestFit="1" customWidth="1"/>
    <col min="8738" max="8738" width="13.28515625" style="129" bestFit="1" customWidth="1"/>
    <col min="8739" max="8739" width="2.7109375" style="129" customWidth="1"/>
    <col min="8740" max="8740" width="10.7109375" style="129" customWidth="1"/>
    <col min="8741" max="8741" width="11.85546875" style="129" bestFit="1" customWidth="1"/>
    <col min="8742" max="8745" width="15.42578125" style="129" bestFit="1" customWidth="1"/>
    <col min="8746" max="8746" width="13.7109375" style="129" bestFit="1" customWidth="1"/>
    <col min="8747" max="8747" width="17.7109375" style="129" bestFit="1" customWidth="1"/>
    <col min="8748" max="8962" width="9.140625" style="129"/>
    <col min="8963" max="8963" width="20.42578125" style="129" bestFit="1" customWidth="1"/>
    <col min="8964" max="8964" width="9.42578125" style="129" customWidth="1"/>
    <col min="8965" max="8965" width="8" style="129" customWidth="1"/>
    <col min="8966" max="8966" width="12.5703125" style="129" customWidth="1"/>
    <col min="8967" max="8967" width="7.140625" style="129" customWidth="1"/>
    <col min="8968" max="8968" width="54.28515625" style="129" customWidth="1"/>
    <col min="8969" max="8969" width="11.85546875" style="129" bestFit="1" customWidth="1"/>
    <col min="8970" max="8970" width="11.85546875" style="129" customWidth="1"/>
    <col min="8971" max="8974" width="15.42578125" style="129" bestFit="1" customWidth="1"/>
    <col min="8975" max="8975" width="10.5703125" style="129" bestFit="1" customWidth="1"/>
    <col min="8976" max="8976" width="13.28515625" style="129" bestFit="1" customWidth="1"/>
    <col min="8977" max="8977" width="2.7109375" style="129" customWidth="1"/>
    <col min="8978" max="8978" width="12.42578125" style="129" bestFit="1" customWidth="1"/>
    <col min="8979" max="8979" width="11.85546875" style="129" bestFit="1" customWidth="1"/>
    <col min="8980" max="8983" width="15.42578125" style="129" bestFit="1" customWidth="1"/>
    <col min="8984" max="8984" width="10.5703125" style="129" bestFit="1" customWidth="1"/>
    <col min="8985" max="8985" width="17.7109375" style="129" bestFit="1" customWidth="1"/>
    <col min="8986" max="8986" width="2.7109375" style="129" customWidth="1"/>
    <col min="8987" max="8987" width="12.42578125" style="129" bestFit="1" customWidth="1"/>
    <col min="8988" max="8988" width="11.85546875" style="129" bestFit="1" customWidth="1"/>
    <col min="8989" max="8992" width="15.42578125" style="129" bestFit="1" customWidth="1"/>
    <col min="8993" max="8993" width="13.7109375" style="129" bestFit="1" customWidth="1"/>
    <col min="8994" max="8994" width="13.28515625" style="129" bestFit="1" customWidth="1"/>
    <col min="8995" max="8995" width="2.7109375" style="129" customWidth="1"/>
    <col min="8996" max="8996" width="10.7109375" style="129" customWidth="1"/>
    <col min="8997" max="8997" width="11.85546875" style="129" bestFit="1" customWidth="1"/>
    <col min="8998" max="9001" width="15.42578125" style="129" bestFit="1" customWidth="1"/>
    <col min="9002" max="9002" width="13.7109375" style="129" bestFit="1" customWidth="1"/>
    <col min="9003" max="9003" width="17.7109375" style="129" bestFit="1" customWidth="1"/>
    <col min="9004" max="9218" width="9.140625" style="129"/>
    <col min="9219" max="9219" width="20.42578125" style="129" bestFit="1" customWidth="1"/>
    <col min="9220" max="9220" width="9.42578125" style="129" customWidth="1"/>
    <col min="9221" max="9221" width="8" style="129" customWidth="1"/>
    <col min="9222" max="9222" width="12.5703125" style="129" customWidth="1"/>
    <col min="9223" max="9223" width="7.140625" style="129" customWidth="1"/>
    <col min="9224" max="9224" width="54.28515625" style="129" customWidth="1"/>
    <col min="9225" max="9225" width="11.85546875" style="129" bestFit="1" customWidth="1"/>
    <col min="9226" max="9226" width="11.85546875" style="129" customWidth="1"/>
    <col min="9227" max="9230" width="15.42578125" style="129" bestFit="1" customWidth="1"/>
    <col min="9231" max="9231" width="10.5703125" style="129" bestFit="1" customWidth="1"/>
    <col min="9232" max="9232" width="13.28515625" style="129" bestFit="1" customWidth="1"/>
    <col min="9233" max="9233" width="2.7109375" style="129" customWidth="1"/>
    <col min="9234" max="9234" width="12.42578125" style="129" bestFit="1" customWidth="1"/>
    <col min="9235" max="9235" width="11.85546875" style="129" bestFit="1" customWidth="1"/>
    <col min="9236" max="9239" width="15.42578125" style="129" bestFit="1" customWidth="1"/>
    <col min="9240" max="9240" width="10.5703125" style="129" bestFit="1" customWidth="1"/>
    <col min="9241" max="9241" width="17.7109375" style="129" bestFit="1" customWidth="1"/>
    <col min="9242" max="9242" width="2.7109375" style="129" customWidth="1"/>
    <col min="9243" max="9243" width="12.42578125" style="129" bestFit="1" customWidth="1"/>
    <col min="9244" max="9244" width="11.85546875" style="129" bestFit="1" customWidth="1"/>
    <col min="9245" max="9248" width="15.42578125" style="129" bestFit="1" customWidth="1"/>
    <col min="9249" max="9249" width="13.7109375" style="129" bestFit="1" customWidth="1"/>
    <col min="9250" max="9250" width="13.28515625" style="129" bestFit="1" customWidth="1"/>
    <col min="9251" max="9251" width="2.7109375" style="129" customWidth="1"/>
    <col min="9252" max="9252" width="10.7109375" style="129" customWidth="1"/>
    <col min="9253" max="9253" width="11.85546875" style="129" bestFit="1" customWidth="1"/>
    <col min="9254" max="9257" width="15.42578125" style="129" bestFit="1" customWidth="1"/>
    <col min="9258" max="9258" width="13.7109375" style="129" bestFit="1" customWidth="1"/>
    <col min="9259" max="9259" width="17.7109375" style="129" bestFit="1" customWidth="1"/>
    <col min="9260" max="9474" width="9.140625" style="129"/>
    <col min="9475" max="9475" width="20.42578125" style="129" bestFit="1" customWidth="1"/>
    <col min="9476" max="9476" width="9.42578125" style="129" customWidth="1"/>
    <col min="9477" max="9477" width="8" style="129" customWidth="1"/>
    <col min="9478" max="9478" width="12.5703125" style="129" customWidth="1"/>
    <col min="9479" max="9479" width="7.140625" style="129" customWidth="1"/>
    <col min="9480" max="9480" width="54.28515625" style="129" customWidth="1"/>
    <col min="9481" max="9481" width="11.85546875" style="129" bestFit="1" customWidth="1"/>
    <col min="9482" max="9482" width="11.85546875" style="129" customWidth="1"/>
    <col min="9483" max="9486" width="15.42578125" style="129" bestFit="1" customWidth="1"/>
    <col min="9487" max="9487" width="10.5703125" style="129" bestFit="1" customWidth="1"/>
    <col min="9488" max="9488" width="13.28515625" style="129" bestFit="1" customWidth="1"/>
    <col min="9489" max="9489" width="2.7109375" style="129" customWidth="1"/>
    <col min="9490" max="9490" width="12.42578125" style="129" bestFit="1" customWidth="1"/>
    <col min="9491" max="9491" width="11.85546875" style="129" bestFit="1" customWidth="1"/>
    <col min="9492" max="9495" width="15.42578125" style="129" bestFit="1" customWidth="1"/>
    <col min="9496" max="9496" width="10.5703125" style="129" bestFit="1" customWidth="1"/>
    <col min="9497" max="9497" width="17.7109375" style="129" bestFit="1" customWidth="1"/>
    <col min="9498" max="9498" width="2.7109375" style="129" customWidth="1"/>
    <col min="9499" max="9499" width="12.42578125" style="129" bestFit="1" customWidth="1"/>
    <col min="9500" max="9500" width="11.85546875" style="129" bestFit="1" customWidth="1"/>
    <col min="9501" max="9504" width="15.42578125" style="129" bestFit="1" customWidth="1"/>
    <col min="9505" max="9505" width="13.7109375" style="129" bestFit="1" customWidth="1"/>
    <col min="9506" max="9506" width="13.28515625" style="129" bestFit="1" customWidth="1"/>
    <col min="9507" max="9507" width="2.7109375" style="129" customWidth="1"/>
    <col min="9508" max="9508" width="10.7109375" style="129" customWidth="1"/>
    <col min="9509" max="9509" width="11.85546875" style="129" bestFit="1" customWidth="1"/>
    <col min="9510" max="9513" width="15.42578125" style="129" bestFit="1" customWidth="1"/>
    <col min="9514" max="9514" width="13.7109375" style="129" bestFit="1" customWidth="1"/>
    <col min="9515" max="9515" width="17.7109375" style="129" bestFit="1" customWidth="1"/>
    <col min="9516" max="9730" width="9.140625" style="129"/>
    <col min="9731" max="9731" width="20.42578125" style="129" bestFit="1" customWidth="1"/>
    <col min="9732" max="9732" width="9.42578125" style="129" customWidth="1"/>
    <col min="9733" max="9733" width="8" style="129" customWidth="1"/>
    <col min="9734" max="9734" width="12.5703125" style="129" customWidth="1"/>
    <col min="9735" max="9735" width="7.140625" style="129" customWidth="1"/>
    <col min="9736" max="9736" width="54.28515625" style="129" customWidth="1"/>
    <col min="9737" max="9737" width="11.85546875" style="129" bestFit="1" customWidth="1"/>
    <col min="9738" max="9738" width="11.85546875" style="129" customWidth="1"/>
    <col min="9739" max="9742" width="15.42578125" style="129" bestFit="1" customWidth="1"/>
    <col min="9743" max="9743" width="10.5703125" style="129" bestFit="1" customWidth="1"/>
    <col min="9744" max="9744" width="13.28515625" style="129" bestFit="1" customWidth="1"/>
    <col min="9745" max="9745" width="2.7109375" style="129" customWidth="1"/>
    <col min="9746" max="9746" width="12.42578125" style="129" bestFit="1" customWidth="1"/>
    <col min="9747" max="9747" width="11.85546875" style="129" bestFit="1" customWidth="1"/>
    <col min="9748" max="9751" width="15.42578125" style="129" bestFit="1" customWidth="1"/>
    <col min="9752" max="9752" width="10.5703125" style="129" bestFit="1" customWidth="1"/>
    <col min="9753" max="9753" width="17.7109375" style="129" bestFit="1" customWidth="1"/>
    <col min="9754" max="9754" width="2.7109375" style="129" customWidth="1"/>
    <col min="9755" max="9755" width="12.42578125" style="129" bestFit="1" customWidth="1"/>
    <col min="9756" max="9756" width="11.85546875" style="129" bestFit="1" customWidth="1"/>
    <col min="9757" max="9760" width="15.42578125" style="129" bestFit="1" customWidth="1"/>
    <col min="9761" max="9761" width="13.7109375" style="129" bestFit="1" customWidth="1"/>
    <col min="9762" max="9762" width="13.28515625" style="129" bestFit="1" customWidth="1"/>
    <col min="9763" max="9763" width="2.7109375" style="129" customWidth="1"/>
    <col min="9764" max="9764" width="10.7109375" style="129" customWidth="1"/>
    <col min="9765" max="9765" width="11.85546875" style="129" bestFit="1" customWidth="1"/>
    <col min="9766" max="9769" width="15.42578125" style="129" bestFit="1" customWidth="1"/>
    <col min="9770" max="9770" width="13.7109375" style="129" bestFit="1" customWidth="1"/>
    <col min="9771" max="9771" width="17.7109375" style="129" bestFit="1" customWidth="1"/>
    <col min="9772" max="9986" width="9.140625" style="129"/>
    <col min="9987" max="9987" width="20.42578125" style="129" bestFit="1" customWidth="1"/>
    <col min="9988" max="9988" width="9.42578125" style="129" customWidth="1"/>
    <col min="9989" max="9989" width="8" style="129" customWidth="1"/>
    <col min="9990" max="9990" width="12.5703125" style="129" customWidth="1"/>
    <col min="9991" max="9991" width="7.140625" style="129" customWidth="1"/>
    <col min="9992" max="9992" width="54.28515625" style="129" customWidth="1"/>
    <col min="9993" max="9993" width="11.85546875" style="129" bestFit="1" customWidth="1"/>
    <col min="9994" max="9994" width="11.85546875" style="129" customWidth="1"/>
    <col min="9995" max="9998" width="15.42578125" style="129" bestFit="1" customWidth="1"/>
    <col min="9999" max="9999" width="10.5703125" style="129" bestFit="1" customWidth="1"/>
    <col min="10000" max="10000" width="13.28515625" style="129" bestFit="1" customWidth="1"/>
    <col min="10001" max="10001" width="2.7109375" style="129" customWidth="1"/>
    <col min="10002" max="10002" width="12.42578125" style="129" bestFit="1" customWidth="1"/>
    <col min="10003" max="10003" width="11.85546875" style="129" bestFit="1" customWidth="1"/>
    <col min="10004" max="10007" width="15.42578125" style="129" bestFit="1" customWidth="1"/>
    <col min="10008" max="10008" width="10.5703125" style="129" bestFit="1" customWidth="1"/>
    <col min="10009" max="10009" width="17.7109375" style="129" bestFit="1" customWidth="1"/>
    <col min="10010" max="10010" width="2.7109375" style="129" customWidth="1"/>
    <col min="10011" max="10011" width="12.42578125" style="129" bestFit="1" customWidth="1"/>
    <col min="10012" max="10012" width="11.85546875" style="129" bestFit="1" customWidth="1"/>
    <col min="10013" max="10016" width="15.42578125" style="129" bestFit="1" customWidth="1"/>
    <col min="10017" max="10017" width="13.7109375" style="129" bestFit="1" customWidth="1"/>
    <col min="10018" max="10018" width="13.28515625" style="129" bestFit="1" customWidth="1"/>
    <col min="10019" max="10019" width="2.7109375" style="129" customWidth="1"/>
    <col min="10020" max="10020" width="10.7109375" style="129" customWidth="1"/>
    <col min="10021" max="10021" width="11.85546875" style="129" bestFit="1" customWidth="1"/>
    <col min="10022" max="10025" width="15.42578125" style="129" bestFit="1" customWidth="1"/>
    <col min="10026" max="10026" width="13.7109375" style="129" bestFit="1" customWidth="1"/>
    <col min="10027" max="10027" width="17.7109375" style="129" bestFit="1" customWidth="1"/>
    <col min="10028" max="10242" width="9.140625" style="129"/>
    <col min="10243" max="10243" width="20.42578125" style="129" bestFit="1" customWidth="1"/>
    <col min="10244" max="10244" width="9.42578125" style="129" customWidth="1"/>
    <col min="10245" max="10245" width="8" style="129" customWidth="1"/>
    <col min="10246" max="10246" width="12.5703125" style="129" customWidth="1"/>
    <col min="10247" max="10247" width="7.140625" style="129" customWidth="1"/>
    <col min="10248" max="10248" width="54.28515625" style="129" customWidth="1"/>
    <col min="10249" max="10249" width="11.85546875" style="129" bestFit="1" customWidth="1"/>
    <col min="10250" max="10250" width="11.85546875" style="129" customWidth="1"/>
    <col min="10251" max="10254" width="15.42578125" style="129" bestFit="1" customWidth="1"/>
    <col min="10255" max="10255" width="10.5703125" style="129" bestFit="1" customWidth="1"/>
    <col min="10256" max="10256" width="13.28515625" style="129" bestFit="1" customWidth="1"/>
    <col min="10257" max="10257" width="2.7109375" style="129" customWidth="1"/>
    <col min="10258" max="10258" width="12.42578125" style="129" bestFit="1" customWidth="1"/>
    <col min="10259" max="10259" width="11.85546875" style="129" bestFit="1" customWidth="1"/>
    <col min="10260" max="10263" width="15.42578125" style="129" bestFit="1" customWidth="1"/>
    <col min="10264" max="10264" width="10.5703125" style="129" bestFit="1" customWidth="1"/>
    <col min="10265" max="10265" width="17.7109375" style="129" bestFit="1" customWidth="1"/>
    <col min="10266" max="10266" width="2.7109375" style="129" customWidth="1"/>
    <col min="10267" max="10267" width="12.42578125" style="129" bestFit="1" customWidth="1"/>
    <col min="10268" max="10268" width="11.85546875" style="129" bestFit="1" customWidth="1"/>
    <col min="10269" max="10272" width="15.42578125" style="129" bestFit="1" customWidth="1"/>
    <col min="10273" max="10273" width="13.7109375" style="129" bestFit="1" customWidth="1"/>
    <col min="10274" max="10274" width="13.28515625" style="129" bestFit="1" customWidth="1"/>
    <col min="10275" max="10275" width="2.7109375" style="129" customWidth="1"/>
    <col min="10276" max="10276" width="10.7109375" style="129" customWidth="1"/>
    <col min="10277" max="10277" width="11.85546875" style="129" bestFit="1" customWidth="1"/>
    <col min="10278" max="10281" width="15.42578125" style="129" bestFit="1" customWidth="1"/>
    <col min="10282" max="10282" width="13.7109375" style="129" bestFit="1" customWidth="1"/>
    <col min="10283" max="10283" width="17.7109375" style="129" bestFit="1" customWidth="1"/>
    <col min="10284" max="10498" width="9.140625" style="129"/>
    <col min="10499" max="10499" width="20.42578125" style="129" bestFit="1" customWidth="1"/>
    <col min="10500" max="10500" width="9.42578125" style="129" customWidth="1"/>
    <col min="10501" max="10501" width="8" style="129" customWidth="1"/>
    <col min="10502" max="10502" width="12.5703125" style="129" customWidth="1"/>
    <col min="10503" max="10503" width="7.140625" style="129" customWidth="1"/>
    <col min="10504" max="10504" width="54.28515625" style="129" customWidth="1"/>
    <col min="10505" max="10505" width="11.85546875" style="129" bestFit="1" customWidth="1"/>
    <col min="10506" max="10506" width="11.85546875" style="129" customWidth="1"/>
    <col min="10507" max="10510" width="15.42578125" style="129" bestFit="1" customWidth="1"/>
    <col min="10511" max="10511" width="10.5703125" style="129" bestFit="1" customWidth="1"/>
    <col min="10512" max="10512" width="13.28515625" style="129" bestFit="1" customWidth="1"/>
    <col min="10513" max="10513" width="2.7109375" style="129" customWidth="1"/>
    <col min="10514" max="10514" width="12.42578125" style="129" bestFit="1" customWidth="1"/>
    <col min="10515" max="10515" width="11.85546875" style="129" bestFit="1" customWidth="1"/>
    <col min="10516" max="10519" width="15.42578125" style="129" bestFit="1" customWidth="1"/>
    <col min="10520" max="10520" width="10.5703125" style="129" bestFit="1" customWidth="1"/>
    <col min="10521" max="10521" width="17.7109375" style="129" bestFit="1" customWidth="1"/>
    <col min="10522" max="10522" width="2.7109375" style="129" customWidth="1"/>
    <col min="10523" max="10523" width="12.42578125" style="129" bestFit="1" customWidth="1"/>
    <col min="10524" max="10524" width="11.85546875" style="129" bestFit="1" customWidth="1"/>
    <col min="10525" max="10528" width="15.42578125" style="129" bestFit="1" customWidth="1"/>
    <col min="10529" max="10529" width="13.7109375" style="129" bestFit="1" customWidth="1"/>
    <col min="10530" max="10530" width="13.28515625" style="129" bestFit="1" customWidth="1"/>
    <col min="10531" max="10531" width="2.7109375" style="129" customWidth="1"/>
    <col min="10532" max="10532" width="10.7109375" style="129" customWidth="1"/>
    <col min="10533" max="10533" width="11.85546875" style="129" bestFit="1" customWidth="1"/>
    <col min="10534" max="10537" width="15.42578125" style="129" bestFit="1" customWidth="1"/>
    <col min="10538" max="10538" width="13.7109375" style="129" bestFit="1" customWidth="1"/>
    <col min="10539" max="10539" width="17.7109375" style="129" bestFit="1" customWidth="1"/>
    <col min="10540" max="10754" width="9.140625" style="129"/>
    <col min="10755" max="10755" width="20.42578125" style="129" bestFit="1" customWidth="1"/>
    <col min="10756" max="10756" width="9.42578125" style="129" customWidth="1"/>
    <col min="10757" max="10757" width="8" style="129" customWidth="1"/>
    <col min="10758" max="10758" width="12.5703125" style="129" customWidth="1"/>
    <col min="10759" max="10759" width="7.140625" style="129" customWidth="1"/>
    <col min="10760" max="10760" width="54.28515625" style="129" customWidth="1"/>
    <col min="10761" max="10761" width="11.85546875" style="129" bestFit="1" customWidth="1"/>
    <col min="10762" max="10762" width="11.85546875" style="129" customWidth="1"/>
    <col min="10763" max="10766" width="15.42578125" style="129" bestFit="1" customWidth="1"/>
    <col min="10767" max="10767" width="10.5703125" style="129" bestFit="1" customWidth="1"/>
    <col min="10768" max="10768" width="13.28515625" style="129" bestFit="1" customWidth="1"/>
    <col min="10769" max="10769" width="2.7109375" style="129" customWidth="1"/>
    <col min="10770" max="10770" width="12.42578125" style="129" bestFit="1" customWidth="1"/>
    <col min="10771" max="10771" width="11.85546875" style="129" bestFit="1" customWidth="1"/>
    <col min="10772" max="10775" width="15.42578125" style="129" bestFit="1" customWidth="1"/>
    <col min="10776" max="10776" width="10.5703125" style="129" bestFit="1" customWidth="1"/>
    <col min="10777" max="10777" width="17.7109375" style="129" bestFit="1" customWidth="1"/>
    <col min="10778" max="10778" width="2.7109375" style="129" customWidth="1"/>
    <col min="10779" max="10779" width="12.42578125" style="129" bestFit="1" customWidth="1"/>
    <col min="10780" max="10780" width="11.85546875" style="129" bestFit="1" customWidth="1"/>
    <col min="10781" max="10784" width="15.42578125" style="129" bestFit="1" customWidth="1"/>
    <col min="10785" max="10785" width="13.7109375" style="129" bestFit="1" customWidth="1"/>
    <col min="10786" max="10786" width="13.28515625" style="129" bestFit="1" customWidth="1"/>
    <col min="10787" max="10787" width="2.7109375" style="129" customWidth="1"/>
    <col min="10788" max="10788" width="10.7109375" style="129" customWidth="1"/>
    <col min="10789" max="10789" width="11.85546875" style="129" bestFit="1" customWidth="1"/>
    <col min="10790" max="10793" width="15.42578125" style="129" bestFit="1" customWidth="1"/>
    <col min="10794" max="10794" width="13.7109375" style="129" bestFit="1" customWidth="1"/>
    <col min="10795" max="10795" width="17.7109375" style="129" bestFit="1" customWidth="1"/>
    <col min="10796" max="11010" width="9.140625" style="129"/>
    <col min="11011" max="11011" width="20.42578125" style="129" bestFit="1" customWidth="1"/>
    <col min="11012" max="11012" width="9.42578125" style="129" customWidth="1"/>
    <col min="11013" max="11013" width="8" style="129" customWidth="1"/>
    <col min="11014" max="11014" width="12.5703125" style="129" customWidth="1"/>
    <col min="11015" max="11015" width="7.140625" style="129" customWidth="1"/>
    <col min="11016" max="11016" width="54.28515625" style="129" customWidth="1"/>
    <col min="11017" max="11017" width="11.85546875" style="129" bestFit="1" customWidth="1"/>
    <col min="11018" max="11018" width="11.85546875" style="129" customWidth="1"/>
    <col min="11019" max="11022" width="15.42578125" style="129" bestFit="1" customWidth="1"/>
    <col min="11023" max="11023" width="10.5703125" style="129" bestFit="1" customWidth="1"/>
    <col min="11024" max="11024" width="13.28515625" style="129" bestFit="1" customWidth="1"/>
    <col min="11025" max="11025" width="2.7109375" style="129" customWidth="1"/>
    <col min="11026" max="11026" width="12.42578125" style="129" bestFit="1" customWidth="1"/>
    <col min="11027" max="11027" width="11.85546875" style="129" bestFit="1" customWidth="1"/>
    <col min="11028" max="11031" width="15.42578125" style="129" bestFit="1" customWidth="1"/>
    <col min="11032" max="11032" width="10.5703125" style="129" bestFit="1" customWidth="1"/>
    <col min="11033" max="11033" width="17.7109375" style="129" bestFit="1" customWidth="1"/>
    <col min="11034" max="11034" width="2.7109375" style="129" customWidth="1"/>
    <col min="11035" max="11035" width="12.42578125" style="129" bestFit="1" customWidth="1"/>
    <col min="11036" max="11036" width="11.85546875" style="129" bestFit="1" customWidth="1"/>
    <col min="11037" max="11040" width="15.42578125" style="129" bestFit="1" customWidth="1"/>
    <col min="11041" max="11041" width="13.7109375" style="129" bestFit="1" customWidth="1"/>
    <col min="11042" max="11042" width="13.28515625" style="129" bestFit="1" customWidth="1"/>
    <col min="11043" max="11043" width="2.7109375" style="129" customWidth="1"/>
    <col min="11044" max="11044" width="10.7109375" style="129" customWidth="1"/>
    <col min="11045" max="11045" width="11.85546875" style="129" bestFit="1" customWidth="1"/>
    <col min="11046" max="11049" width="15.42578125" style="129" bestFit="1" customWidth="1"/>
    <col min="11050" max="11050" width="13.7109375" style="129" bestFit="1" customWidth="1"/>
    <col min="11051" max="11051" width="17.7109375" style="129" bestFit="1" customWidth="1"/>
    <col min="11052" max="11266" width="9.140625" style="129"/>
    <col min="11267" max="11267" width="20.42578125" style="129" bestFit="1" customWidth="1"/>
    <col min="11268" max="11268" width="9.42578125" style="129" customWidth="1"/>
    <col min="11269" max="11269" width="8" style="129" customWidth="1"/>
    <col min="11270" max="11270" width="12.5703125" style="129" customWidth="1"/>
    <col min="11271" max="11271" width="7.140625" style="129" customWidth="1"/>
    <col min="11272" max="11272" width="54.28515625" style="129" customWidth="1"/>
    <col min="11273" max="11273" width="11.85546875" style="129" bestFit="1" customWidth="1"/>
    <col min="11274" max="11274" width="11.85546875" style="129" customWidth="1"/>
    <col min="11275" max="11278" width="15.42578125" style="129" bestFit="1" customWidth="1"/>
    <col min="11279" max="11279" width="10.5703125" style="129" bestFit="1" customWidth="1"/>
    <col min="11280" max="11280" width="13.28515625" style="129" bestFit="1" customWidth="1"/>
    <col min="11281" max="11281" width="2.7109375" style="129" customWidth="1"/>
    <col min="11282" max="11282" width="12.42578125" style="129" bestFit="1" customWidth="1"/>
    <col min="11283" max="11283" width="11.85546875" style="129" bestFit="1" customWidth="1"/>
    <col min="11284" max="11287" width="15.42578125" style="129" bestFit="1" customWidth="1"/>
    <col min="11288" max="11288" width="10.5703125" style="129" bestFit="1" customWidth="1"/>
    <col min="11289" max="11289" width="17.7109375" style="129" bestFit="1" customWidth="1"/>
    <col min="11290" max="11290" width="2.7109375" style="129" customWidth="1"/>
    <col min="11291" max="11291" width="12.42578125" style="129" bestFit="1" customWidth="1"/>
    <col min="11292" max="11292" width="11.85546875" style="129" bestFit="1" customWidth="1"/>
    <col min="11293" max="11296" width="15.42578125" style="129" bestFit="1" customWidth="1"/>
    <col min="11297" max="11297" width="13.7109375" style="129" bestFit="1" customWidth="1"/>
    <col min="11298" max="11298" width="13.28515625" style="129" bestFit="1" customWidth="1"/>
    <col min="11299" max="11299" width="2.7109375" style="129" customWidth="1"/>
    <col min="11300" max="11300" width="10.7109375" style="129" customWidth="1"/>
    <col min="11301" max="11301" width="11.85546875" style="129" bestFit="1" customWidth="1"/>
    <col min="11302" max="11305" width="15.42578125" style="129" bestFit="1" customWidth="1"/>
    <col min="11306" max="11306" width="13.7109375" style="129" bestFit="1" customWidth="1"/>
    <col min="11307" max="11307" width="17.7109375" style="129" bestFit="1" customWidth="1"/>
    <col min="11308" max="11522" width="9.140625" style="129"/>
    <col min="11523" max="11523" width="20.42578125" style="129" bestFit="1" customWidth="1"/>
    <col min="11524" max="11524" width="9.42578125" style="129" customWidth="1"/>
    <col min="11525" max="11525" width="8" style="129" customWidth="1"/>
    <col min="11526" max="11526" width="12.5703125" style="129" customWidth="1"/>
    <col min="11527" max="11527" width="7.140625" style="129" customWidth="1"/>
    <col min="11528" max="11528" width="54.28515625" style="129" customWidth="1"/>
    <col min="11529" max="11529" width="11.85546875" style="129" bestFit="1" customWidth="1"/>
    <col min="11530" max="11530" width="11.85546875" style="129" customWidth="1"/>
    <col min="11531" max="11534" width="15.42578125" style="129" bestFit="1" customWidth="1"/>
    <col min="11535" max="11535" width="10.5703125" style="129" bestFit="1" customWidth="1"/>
    <col min="11536" max="11536" width="13.28515625" style="129" bestFit="1" customWidth="1"/>
    <col min="11537" max="11537" width="2.7109375" style="129" customWidth="1"/>
    <col min="11538" max="11538" width="12.42578125" style="129" bestFit="1" customWidth="1"/>
    <col min="11539" max="11539" width="11.85546875" style="129" bestFit="1" customWidth="1"/>
    <col min="11540" max="11543" width="15.42578125" style="129" bestFit="1" customWidth="1"/>
    <col min="11544" max="11544" width="10.5703125" style="129" bestFit="1" customWidth="1"/>
    <col min="11545" max="11545" width="17.7109375" style="129" bestFit="1" customWidth="1"/>
    <col min="11546" max="11546" width="2.7109375" style="129" customWidth="1"/>
    <col min="11547" max="11547" width="12.42578125" style="129" bestFit="1" customWidth="1"/>
    <col min="11548" max="11548" width="11.85546875" style="129" bestFit="1" customWidth="1"/>
    <col min="11549" max="11552" width="15.42578125" style="129" bestFit="1" customWidth="1"/>
    <col min="11553" max="11553" width="13.7109375" style="129" bestFit="1" customWidth="1"/>
    <col min="11554" max="11554" width="13.28515625" style="129" bestFit="1" customWidth="1"/>
    <col min="11555" max="11555" width="2.7109375" style="129" customWidth="1"/>
    <col min="11556" max="11556" width="10.7109375" style="129" customWidth="1"/>
    <col min="11557" max="11557" width="11.85546875" style="129" bestFit="1" customWidth="1"/>
    <col min="11558" max="11561" width="15.42578125" style="129" bestFit="1" customWidth="1"/>
    <col min="11562" max="11562" width="13.7109375" style="129" bestFit="1" customWidth="1"/>
    <col min="11563" max="11563" width="17.7109375" style="129" bestFit="1" customWidth="1"/>
    <col min="11564" max="11778" width="9.140625" style="129"/>
    <col min="11779" max="11779" width="20.42578125" style="129" bestFit="1" customWidth="1"/>
    <col min="11780" max="11780" width="9.42578125" style="129" customWidth="1"/>
    <col min="11781" max="11781" width="8" style="129" customWidth="1"/>
    <col min="11782" max="11782" width="12.5703125" style="129" customWidth="1"/>
    <col min="11783" max="11783" width="7.140625" style="129" customWidth="1"/>
    <col min="11784" max="11784" width="54.28515625" style="129" customWidth="1"/>
    <col min="11785" max="11785" width="11.85546875" style="129" bestFit="1" customWidth="1"/>
    <col min="11786" max="11786" width="11.85546875" style="129" customWidth="1"/>
    <col min="11787" max="11790" width="15.42578125" style="129" bestFit="1" customWidth="1"/>
    <col min="11791" max="11791" width="10.5703125" style="129" bestFit="1" customWidth="1"/>
    <col min="11792" max="11792" width="13.28515625" style="129" bestFit="1" customWidth="1"/>
    <col min="11793" max="11793" width="2.7109375" style="129" customWidth="1"/>
    <col min="11794" max="11794" width="12.42578125" style="129" bestFit="1" customWidth="1"/>
    <col min="11795" max="11795" width="11.85546875" style="129" bestFit="1" customWidth="1"/>
    <col min="11796" max="11799" width="15.42578125" style="129" bestFit="1" customWidth="1"/>
    <col min="11800" max="11800" width="10.5703125" style="129" bestFit="1" customWidth="1"/>
    <col min="11801" max="11801" width="17.7109375" style="129" bestFit="1" customWidth="1"/>
    <col min="11802" max="11802" width="2.7109375" style="129" customWidth="1"/>
    <col min="11803" max="11803" width="12.42578125" style="129" bestFit="1" customWidth="1"/>
    <col min="11804" max="11804" width="11.85546875" style="129" bestFit="1" customWidth="1"/>
    <col min="11805" max="11808" width="15.42578125" style="129" bestFit="1" customWidth="1"/>
    <col min="11809" max="11809" width="13.7109375" style="129" bestFit="1" customWidth="1"/>
    <col min="11810" max="11810" width="13.28515625" style="129" bestFit="1" customWidth="1"/>
    <col min="11811" max="11811" width="2.7109375" style="129" customWidth="1"/>
    <col min="11812" max="11812" width="10.7109375" style="129" customWidth="1"/>
    <col min="11813" max="11813" width="11.85546875" style="129" bestFit="1" customWidth="1"/>
    <col min="11814" max="11817" width="15.42578125" style="129" bestFit="1" customWidth="1"/>
    <col min="11818" max="11818" width="13.7109375" style="129" bestFit="1" customWidth="1"/>
    <col min="11819" max="11819" width="17.7109375" style="129" bestFit="1" customWidth="1"/>
    <col min="11820" max="12034" width="9.140625" style="129"/>
    <col min="12035" max="12035" width="20.42578125" style="129" bestFit="1" customWidth="1"/>
    <col min="12036" max="12036" width="9.42578125" style="129" customWidth="1"/>
    <col min="12037" max="12037" width="8" style="129" customWidth="1"/>
    <col min="12038" max="12038" width="12.5703125" style="129" customWidth="1"/>
    <col min="12039" max="12039" width="7.140625" style="129" customWidth="1"/>
    <col min="12040" max="12040" width="54.28515625" style="129" customWidth="1"/>
    <col min="12041" max="12041" width="11.85546875" style="129" bestFit="1" customWidth="1"/>
    <col min="12042" max="12042" width="11.85546875" style="129" customWidth="1"/>
    <col min="12043" max="12046" width="15.42578125" style="129" bestFit="1" customWidth="1"/>
    <col min="12047" max="12047" width="10.5703125" style="129" bestFit="1" customWidth="1"/>
    <col min="12048" max="12048" width="13.28515625" style="129" bestFit="1" customWidth="1"/>
    <col min="12049" max="12049" width="2.7109375" style="129" customWidth="1"/>
    <col min="12050" max="12050" width="12.42578125" style="129" bestFit="1" customWidth="1"/>
    <col min="12051" max="12051" width="11.85546875" style="129" bestFit="1" customWidth="1"/>
    <col min="12052" max="12055" width="15.42578125" style="129" bestFit="1" customWidth="1"/>
    <col min="12056" max="12056" width="10.5703125" style="129" bestFit="1" customWidth="1"/>
    <col min="12057" max="12057" width="17.7109375" style="129" bestFit="1" customWidth="1"/>
    <col min="12058" max="12058" width="2.7109375" style="129" customWidth="1"/>
    <col min="12059" max="12059" width="12.42578125" style="129" bestFit="1" customWidth="1"/>
    <col min="12060" max="12060" width="11.85546875" style="129" bestFit="1" customWidth="1"/>
    <col min="12061" max="12064" width="15.42578125" style="129" bestFit="1" customWidth="1"/>
    <col min="12065" max="12065" width="13.7109375" style="129" bestFit="1" customWidth="1"/>
    <col min="12066" max="12066" width="13.28515625" style="129" bestFit="1" customWidth="1"/>
    <col min="12067" max="12067" width="2.7109375" style="129" customWidth="1"/>
    <col min="12068" max="12068" width="10.7109375" style="129" customWidth="1"/>
    <col min="12069" max="12069" width="11.85546875" style="129" bestFit="1" customWidth="1"/>
    <col min="12070" max="12073" width="15.42578125" style="129" bestFit="1" customWidth="1"/>
    <col min="12074" max="12074" width="13.7109375" style="129" bestFit="1" customWidth="1"/>
    <col min="12075" max="12075" width="17.7109375" style="129" bestFit="1" customWidth="1"/>
    <col min="12076" max="12290" width="9.140625" style="129"/>
    <col min="12291" max="12291" width="20.42578125" style="129" bestFit="1" customWidth="1"/>
    <col min="12292" max="12292" width="9.42578125" style="129" customWidth="1"/>
    <col min="12293" max="12293" width="8" style="129" customWidth="1"/>
    <col min="12294" max="12294" width="12.5703125" style="129" customWidth="1"/>
    <col min="12295" max="12295" width="7.140625" style="129" customWidth="1"/>
    <col min="12296" max="12296" width="54.28515625" style="129" customWidth="1"/>
    <col min="12297" max="12297" width="11.85546875" style="129" bestFit="1" customWidth="1"/>
    <col min="12298" max="12298" width="11.85546875" style="129" customWidth="1"/>
    <col min="12299" max="12302" width="15.42578125" style="129" bestFit="1" customWidth="1"/>
    <col min="12303" max="12303" width="10.5703125" style="129" bestFit="1" customWidth="1"/>
    <col min="12304" max="12304" width="13.28515625" style="129" bestFit="1" customWidth="1"/>
    <col min="12305" max="12305" width="2.7109375" style="129" customWidth="1"/>
    <col min="12306" max="12306" width="12.42578125" style="129" bestFit="1" customWidth="1"/>
    <col min="12307" max="12307" width="11.85546875" style="129" bestFit="1" customWidth="1"/>
    <col min="12308" max="12311" width="15.42578125" style="129" bestFit="1" customWidth="1"/>
    <col min="12312" max="12312" width="10.5703125" style="129" bestFit="1" customWidth="1"/>
    <col min="12313" max="12313" width="17.7109375" style="129" bestFit="1" customWidth="1"/>
    <col min="12314" max="12314" width="2.7109375" style="129" customWidth="1"/>
    <col min="12315" max="12315" width="12.42578125" style="129" bestFit="1" customWidth="1"/>
    <col min="12316" max="12316" width="11.85546875" style="129" bestFit="1" customWidth="1"/>
    <col min="12317" max="12320" width="15.42578125" style="129" bestFit="1" customWidth="1"/>
    <col min="12321" max="12321" width="13.7109375" style="129" bestFit="1" customWidth="1"/>
    <col min="12322" max="12322" width="13.28515625" style="129" bestFit="1" customWidth="1"/>
    <col min="12323" max="12323" width="2.7109375" style="129" customWidth="1"/>
    <col min="12324" max="12324" width="10.7109375" style="129" customWidth="1"/>
    <col min="12325" max="12325" width="11.85546875" style="129" bestFit="1" customWidth="1"/>
    <col min="12326" max="12329" width="15.42578125" style="129" bestFit="1" customWidth="1"/>
    <col min="12330" max="12330" width="13.7109375" style="129" bestFit="1" customWidth="1"/>
    <col min="12331" max="12331" width="17.7109375" style="129" bestFit="1" customWidth="1"/>
    <col min="12332" max="12546" width="9.140625" style="129"/>
    <col min="12547" max="12547" width="20.42578125" style="129" bestFit="1" customWidth="1"/>
    <col min="12548" max="12548" width="9.42578125" style="129" customWidth="1"/>
    <col min="12549" max="12549" width="8" style="129" customWidth="1"/>
    <col min="12550" max="12550" width="12.5703125" style="129" customWidth="1"/>
    <col min="12551" max="12551" width="7.140625" style="129" customWidth="1"/>
    <col min="12552" max="12552" width="54.28515625" style="129" customWidth="1"/>
    <col min="12553" max="12553" width="11.85546875" style="129" bestFit="1" customWidth="1"/>
    <col min="12554" max="12554" width="11.85546875" style="129" customWidth="1"/>
    <col min="12555" max="12558" width="15.42578125" style="129" bestFit="1" customWidth="1"/>
    <col min="12559" max="12559" width="10.5703125" style="129" bestFit="1" customWidth="1"/>
    <col min="12560" max="12560" width="13.28515625" style="129" bestFit="1" customWidth="1"/>
    <col min="12561" max="12561" width="2.7109375" style="129" customWidth="1"/>
    <col min="12562" max="12562" width="12.42578125" style="129" bestFit="1" customWidth="1"/>
    <col min="12563" max="12563" width="11.85546875" style="129" bestFit="1" customWidth="1"/>
    <col min="12564" max="12567" width="15.42578125" style="129" bestFit="1" customWidth="1"/>
    <col min="12568" max="12568" width="10.5703125" style="129" bestFit="1" customWidth="1"/>
    <col min="12569" max="12569" width="17.7109375" style="129" bestFit="1" customWidth="1"/>
    <col min="12570" max="12570" width="2.7109375" style="129" customWidth="1"/>
    <col min="12571" max="12571" width="12.42578125" style="129" bestFit="1" customWidth="1"/>
    <col min="12572" max="12572" width="11.85546875" style="129" bestFit="1" customWidth="1"/>
    <col min="12573" max="12576" width="15.42578125" style="129" bestFit="1" customWidth="1"/>
    <col min="12577" max="12577" width="13.7109375" style="129" bestFit="1" customWidth="1"/>
    <col min="12578" max="12578" width="13.28515625" style="129" bestFit="1" customWidth="1"/>
    <col min="12579" max="12579" width="2.7109375" style="129" customWidth="1"/>
    <col min="12580" max="12580" width="10.7109375" style="129" customWidth="1"/>
    <col min="12581" max="12581" width="11.85546875" style="129" bestFit="1" customWidth="1"/>
    <col min="12582" max="12585" width="15.42578125" style="129" bestFit="1" customWidth="1"/>
    <col min="12586" max="12586" width="13.7109375" style="129" bestFit="1" customWidth="1"/>
    <col min="12587" max="12587" width="17.7109375" style="129" bestFit="1" customWidth="1"/>
    <col min="12588" max="12802" width="9.140625" style="129"/>
    <col min="12803" max="12803" width="20.42578125" style="129" bestFit="1" customWidth="1"/>
    <col min="12804" max="12804" width="9.42578125" style="129" customWidth="1"/>
    <col min="12805" max="12805" width="8" style="129" customWidth="1"/>
    <col min="12806" max="12806" width="12.5703125" style="129" customWidth="1"/>
    <col min="12807" max="12807" width="7.140625" style="129" customWidth="1"/>
    <col min="12808" max="12808" width="54.28515625" style="129" customWidth="1"/>
    <col min="12809" max="12809" width="11.85546875" style="129" bestFit="1" customWidth="1"/>
    <col min="12810" max="12810" width="11.85546875" style="129" customWidth="1"/>
    <col min="12811" max="12814" width="15.42578125" style="129" bestFit="1" customWidth="1"/>
    <col min="12815" max="12815" width="10.5703125" style="129" bestFit="1" customWidth="1"/>
    <col min="12816" max="12816" width="13.28515625" style="129" bestFit="1" customWidth="1"/>
    <col min="12817" max="12817" width="2.7109375" style="129" customWidth="1"/>
    <col min="12818" max="12818" width="12.42578125" style="129" bestFit="1" customWidth="1"/>
    <col min="12819" max="12819" width="11.85546875" style="129" bestFit="1" customWidth="1"/>
    <col min="12820" max="12823" width="15.42578125" style="129" bestFit="1" customWidth="1"/>
    <col min="12824" max="12824" width="10.5703125" style="129" bestFit="1" customWidth="1"/>
    <col min="12825" max="12825" width="17.7109375" style="129" bestFit="1" customWidth="1"/>
    <col min="12826" max="12826" width="2.7109375" style="129" customWidth="1"/>
    <col min="12827" max="12827" width="12.42578125" style="129" bestFit="1" customWidth="1"/>
    <col min="12828" max="12828" width="11.85546875" style="129" bestFit="1" customWidth="1"/>
    <col min="12829" max="12832" width="15.42578125" style="129" bestFit="1" customWidth="1"/>
    <col min="12833" max="12833" width="13.7109375" style="129" bestFit="1" customWidth="1"/>
    <col min="12834" max="12834" width="13.28515625" style="129" bestFit="1" customWidth="1"/>
    <col min="12835" max="12835" width="2.7109375" style="129" customWidth="1"/>
    <col min="12836" max="12836" width="10.7109375" style="129" customWidth="1"/>
    <col min="12837" max="12837" width="11.85546875" style="129" bestFit="1" customWidth="1"/>
    <col min="12838" max="12841" width="15.42578125" style="129" bestFit="1" customWidth="1"/>
    <col min="12842" max="12842" width="13.7109375" style="129" bestFit="1" customWidth="1"/>
    <col min="12843" max="12843" width="17.7109375" style="129" bestFit="1" customWidth="1"/>
    <col min="12844" max="13058" width="9.140625" style="129"/>
    <col min="13059" max="13059" width="20.42578125" style="129" bestFit="1" customWidth="1"/>
    <col min="13060" max="13060" width="9.42578125" style="129" customWidth="1"/>
    <col min="13061" max="13061" width="8" style="129" customWidth="1"/>
    <col min="13062" max="13062" width="12.5703125" style="129" customWidth="1"/>
    <col min="13063" max="13063" width="7.140625" style="129" customWidth="1"/>
    <col min="13064" max="13064" width="54.28515625" style="129" customWidth="1"/>
    <col min="13065" max="13065" width="11.85546875" style="129" bestFit="1" customWidth="1"/>
    <col min="13066" max="13066" width="11.85546875" style="129" customWidth="1"/>
    <col min="13067" max="13070" width="15.42578125" style="129" bestFit="1" customWidth="1"/>
    <col min="13071" max="13071" width="10.5703125" style="129" bestFit="1" customWidth="1"/>
    <col min="13072" max="13072" width="13.28515625" style="129" bestFit="1" customWidth="1"/>
    <col min="13073" max="13073" width="2.7109375" style="129" customWidth="1"/>
    <col min="13074" max="13074" width="12.42578125" style="129" bestFit="1" customWidth="1"/>
    <col min="13075" max="13075" width="11.85546875" style="129" bestFit="1" customWidth="1"/>
    <col min="13076" max="13079" width="15.42578125" style="129" bestFit="1" customWidth="1"/>
    <col min="13080" max="13080" width="10.5703125" style="129" bestFit="1" customWidth="1"/>
    <col min="13081" max="13081" width="17.7109375" style="129" bestFit="1" customWidth="1"/>
    <col min="13082" max="13082" width="2.7109375" style="129" customWidth="1"/>
    <col min="13083" max="13083" width="12.42578125" style="129" bestFit="1" customWidth="1"/>
    <col min="13084" max="13084" width="11.85546875" style="129" bestFit="1" customWidth="1"/>
    <col min="13085" max="13088" width="15.42578125" style="129" bestFit="1" customWidth="1"/>
    <col min="13089" max="13089" width="13.7109375" style="129" bestFit="1" customWidth="1"/>
    <col min="13090" max="13090" width="13.28515625" style="129" bestFit="1" customWidth="1"/>
    <col min="13091" max="13091" width="2.7109375" style="129" customWidth="1"/>
    <col min="13092" max="13092" width="10.7109375" style="129" customWidth="1"/>
    <col min="13093" max="13093" width="11.85546875" style="129" bestFit="1" customWidth="1"/>
    <col min="13094" max="13097" width="15.42578125" style="129" bestFit="1" customWidth="1"/>
    <col min="13098" max="13098" width="13.7109375" style="129" bestFit="1" customWidth="1"/>
    <col min="13099" max="13099" width="17.7109375" style="129" bestFit="1" customWidth="1"/>
    <col min="13100" max="13314" width="9.140625" style="129"/>
    <col min="13315" max="13315" width="20.42578125" style="129" bestFit="1" customWidth="1"/>
    <col min="13316" max="13316" width="9.42578125" style="129" customWidth="1"/>
    <col min="13317" max="13317" width="8" style="129" customWidth="1"/>
    <col min="13318" max="13318" width="12.5703125" style="129" customWidth="1"/>
    <col min="13319" max="13319" width="7.140625" style="129" customWidth="1"/>
    <col min="13320" max="13320" width="54.28515625" style="129" customWidth="1"/>
    <col min="13321" max="13321" width="11.85546875" style="129" bestFit="1" customWidth="1"/>
    <col min="13322" max="13322" width="11.85546875" style="129" customWidth="1"/>
    <col min="13323" max="13326" width="15.42578125" style="129" bestFit="1" customWidth="1"/>
    <col min="13327" max="13327" width="10.5703125" style="129" bestFit="1" customWidth="1"/>
    <col min="13328" max="13328" width="13.28515625" style="129" bestFit="1" customWidth="1"/>
    <col min="13329" max="13329" width="2.7109375" style="129" customWidth="1"/>
    <col min="13330" max="13330" width="12.42578125" style="129" bestFit="1" customWidth="1"/>
    <col min="13331" max="13331" width="11.85546875" style="129" bestFit="1" customWidth="1"/>
    <col min="13332" max="13335" width="15.42578125" style="129" bestFit="1" customWidth="1"/>
    <col min="13336" max="13336" width="10.5703125" style="129" bestFit="1" customWidth="1"/>
    <col min="13337" max="13337" width="17.7109375" style="129" bestFit="1" customWidth="1"/>
    <col min="13338" max="13338" width="2.7109375" style="129" customWidth="1"/>
    <col min="13339" max="13339" width="12.42578125" style="129" bestFit="1" customWidth="1"/>
    <col min="13340" max="13340" width="11.85546875" style="129" bestFit="1" customWidth="1"/>
    <col min="13341" max="13344" width="15.42578125" style="129" bestFit="1" customWidth="1"/>
    <col min="13345" max="13345" width="13.7109375" style="129" bestFit="1" customWidth="1"/>
    <col min="13346" max="13346" width="13.28515625" style="129" bestFit="1" customWidth="1"/>
    <col min="13347" max="13347" width="2.7109375" style="129" customWidth="1"/>
    <col min="13348" max="13348" width="10.7109375" style="129" customWidth="1"/>
    <col min="13349" max="13349" width="11.85546875" style="129" bestFit="1" customWidth="1"/>
    <col min="13350" max="13353" width="15.42578125" style="129" bestFit="1" customWidth="1"/>
    <col min="13354" max="13354" width="13.7109375" style="129" bestFit="1" customWidth="1"/>
    <col min="13355" max="13355" width="17.7109375" style="129" bestFit="1" customWidth="1"/>
    <col min="13356" max="13570" width="9.140625" style="129"/>
    <col min="13571" max="13571" width="20.42578125" style="129" bestFit="1" customWidth="1"/>
    <col min="13572" max="13572" width="9.42578125" style="129" customWidth="1"/>
    <col min="13573" max="13573" width="8" style="129" customWidth="1"/>
    <col min="13574" max="13574" width="12.5703125" style="129" customWidth="1"/>
    <col min="13575" max="13575" width="7.140625" style="129" customWidth="1"/>
    <col min="13576" max="13576" width="54.28515625" style="129" customWidth="1"/>
    <col min="13577" max="13577" width="11.85546875" style="129" bestFit="1" customWidth="1"/>
    <col min="13578" max="13578" width="11.85546875" style="129" customWidth="1"/>
    <col min="13579" max="13582" width="15.42578125" style="129" bestFit="1" customWidth="1"/>
    <col min="13583" max="13583" width="10.5703125" style="129" bestFit="1" customWidth="1"/>
    <col min="13584" max="13584" width="13.28515625" style="129" bestFit="1" customWidth="1"/>
    <col min="13585" max="13585" width="2.7109375" style="129" customWidth="1"/>
    <col min="13586" max="13586" width="12.42578125" style="129" bestFit="1" customWidth="1"/>
    <col min="13587" max="13587" width="11.85546875" style="129" bestFit="1" customWidth="1"/>
    <col min="13588" max="13591" width="15.42578125" style="129" bestFit="1" customWidth="1"/>
    <col min="13592" max="13592" width="10.5703125" style="129" bestFit="1" customWidth="1"/>
    <col min="13593" max="13593" width="17.7109375" style="129" bestFit="1" customWidth="1"/>
    <col min="13594" max="13594" width="2.7109375" style="129" customWidth="1"/>
    <col min="13595" max="13595" width="12.42578125" style="129" bestFit="1" customWidth="1"/>
    <col min="13596" max="13596" width="11.85546875" style="129" bestFit="1" customWidth="1"/>
    <col min="13597" max="13600" width="15.42578125" style="129" bestFit="1" customWidth="1"/>
    <col min="13601" max="13601" width="13.7109375" style="129" bestFit="1" customWidth="1"/>
    <col min="13602" max="13602" width="13.28515625" style="129" bestFit="1" customWidth="1"/>
    <col min="13603" max="13603" width="2.7109375" style="129" customWidth="1"/>
    <col min="13604" max="13604" width="10.7109375" style="129" customWidth="1"/>
    <col min="13605" max="13605" width="11.85546875" style="129" bestFit="1" customWidth="1"/>
    <col min="13606" max="13609" width="15.42578125" style="129" bestFit="1" customWidth="1"/>
    <col min="13610" max="13610" width="13.7109375" style="129" bestFit="1" customWidth="1"/>
    <col min="13611" max="13611" width="17.7109375" style="129" bestFit="1" customWidth="1"/>
    <col min="13612" max="13826" width="9.140625" style="129"/>
    <col min="13827" max="13827" width="20.42578125" style="129" bestFit="1" customWidth="1"/>
    <col min="13828" max="13828" width="9.42578125" style="129" customWidth="1"/>
    <col min="13829" max="13829" width="8" style="129" customWidth="1"/>
    <col min="13830" max="13830" width="12.5703125" style="129" customWidth="1"/>
    <col min="13831" max="13831" width="7.140625" style="129" customWidth="1"/>
    <col min="13832" max="13832" width="54.28515625" style="129" customWidth="1"/>
    <col min="13833" max="13833" width="11.85546875" style="129" bestFit="1" customWidth="1"/>
    <col min="13834" max="13834" width="11.85546875" style="129" customWidth="1"/>
    <col min="13835" max="13838" width="15.42578125" style="129" bestFit="1" customWidth="1"/>
    <col min="13839" max="13839" width="10.5703125" style="129" bestFit="1" customWidth="1"/>
    <col min="13840" max="13840" width="13.28515625" style="129" bestFit="1" customWidth="1"/>
    <col min="13841" max="13841" width="2.7109375" style="129" customWidth="1"/>
    <col min="13842" max="13842" width="12.42578125" style="129" bestFit="1" customWidth="1"/>
    <col min="13843" max="13843" width="11.85546875" style="129" bestFit="1" customWidth="1"/>
    <col min="13844" max="13847" width="15.42578125" style="129" bestFit="1" customWidth="1"/>
    <col min="13848" max="13848" width="10.5703125" style="129" bestFit="1" customWidth="1"/>
    <col min="13849" max="13849" width="17.7109375" style="129" bestFit="1" customWidth="1"/>
    <col min="13850" max="13850" width="2.7109375" style="129" customWidth="1"/>
    <col min="13851" max="13851" width="12.42578125" style="129" bestFit="1" customWidth="1"/>
    <col min="13852" max="13852" width="11.85546875" style="129" bestFit="1" customWidth="1"/>
    <col min="13853" max="13856" width="15.42578125" style="129" bestFit="1" customWidth="1"/>
    <col min="13857" max="13857" width="13.7109375" style="129" bestFit="1" customWidth="1"/>
    <col min="13858" max="13858" width="13.28515625" style="129" bestFit="1" customWidth="1"/>
    <col min="13859" max="13859" width="2.7109375" style="129" customWidth="1"/>
    <col min="13860" max="13860" width="10.7109375" style="129" customWidth="1"/>
    <col min="13861" max="13861" width="11.85546875" style="129" bestFit="1" customWidth="1"/>
    <col min="13862" max="13865" width="15.42578125" style="129" bestFit="1" customWidth="1"/>
    <col min="13866" max="13866" width="13.7109375" style="129" bestFit="1" customWidth="1"/>
    <col min="13867" max="13867" width="17.7109375" style="129" bestFit="1" customWidth="1"/>
    <col min="13868" max="14082" width="9.140625" style="129"/>
    <col min="14083" max="14083" width="20.42578125" style="129" bestFit="1" customWidth="1"/>
    <col min="14084" max="14084" width="9.42578125" style="129" customWidth="1"/>
    <col min="14085" max="14085" width="8" style="129" customWidth="1"/>
    <col min="14086" max="14086" width="12.5703125" style="129" customWidth="1"/>
    <col min="14087" max="14087" width="7.140625" style="129" customWidth="1"/>
    <col min="14088" max="14088" width="54.28515625" style="129" customWidth="1"/>
    <col min="14089" max="14089" width="11.85546875" style="129" bestFit="1" customWidth="1"/>
    <col min="14090" max="14090" width="11.85546875" style="129" customWidth="1"/>
    <col min="14091" max="14094" width="15.42578125" style="129" bestFit="1" customWidth="1"/>
    <col min="14095" max="14095" width="10.5703125" style="129" bestFit="1" customWidth="1"/>
    <col min="14096" max="14096" width="13.28515625" style="129" bestFit="1" customWidth="1"/>
    <col min="14097" max="14097" width="2.7109375" style="129" customWidth="1"/>
    <col min="14098" max="14098" width="12.42578125" style="129" bestFit="1" customWidth="1"/>
    <col min="14099" max="14099" width="11.85546875" style="129" bestFit="1" customWidth="1"/>
    <col min="14100" max="14103" width="15.42578125" style="129" bestFit="1" customWidth="1"/>
    <col min="14104" max="14104" width="10.5703125" style="129" bestFit="1" customWidth="1"/>
    <col min="14105" max="14105" width="17.7109375" style="129" bestFit="1" customWidth="1"/>
    <col min="14106" max="14106" width="2.7109375" style="129" customWidth="1"/>
    <col min="14107" max="14107" width="12.42578125" style="129" bestFit="1" customWidth="1"/>
    <col min="14108" max="14108" width="11.85546875" style="129" bestFit="1" customWidth="1"/>
    <col min="14109" max="14112" width="15.42578125" style="129" bestFit="1" customWidth="1"/>
    <col min="14113" max="14113" width="13.7109375" style="129" bestFit="1" customWidth="1"/>
    <col min="14114" max="14114" width="13.28515625" style="129" bestFit="1" customWidth="1"/>
    <col min="14115" max="14115" width="2.7109375" style="129" customWidth="1"/>
    <col min="14116" max="14116" width="10.7109375" style="129" customWidth="1"/>
    <col min="14117" max="14117" width="11.85546875" style="129" bestFit="1" customWidth="1"/>
    <col min="14118" max="14121" width="15.42578125" style="129" bestFit="1" customWidth="1"/>
    <col min="14122" max="14122" width="13.7109375" style="129" bestFit="1" customWidth="1"/>
    <col min="14123" max="14123" width="17.7109375" style="129" bestFit="1" customWidth="1"/>
    <col min="14124" max="14338" width="9.140625" style="129"/>
    <col min="14339" max="14339" width="20.42578125" style="129" bestFit="1" customWidth="1"/>
    <col min="14340" max="14340" width="9.42578125" style="129" customWidth="1"/>
    <col min="14341" max="14341" width="8" style="129" customWidth="1"/>
    <col min="14342" max="14342" width="12.5703125" style="129" customWidth="1"/>
    <col min="14343" max="14343" width="7.140625" style="129" customWidth="1"/>
    <col min="14344" max="14344" width="54.28515625" style="129" customWidth="1"/>
    <col min="14345" max="14345" width="11.85546875" style="129" bestFit="1" customWidth="1"/>
    <col min="14346" max="14346" width="11.85546875" style="129" customWidth="1"/>
    <col min="14347" max="14350" width="15.42578125" style="129" bestFit="1" customWidth="1"/>
    <col min="14351" max="14351" width="10.5703125" style="129" bestFit="1" customWidth="1"/>
    <col min="14352" max="14352" width="13.28515625" style="129" bestFit="1" customWidth="1"/>
    <col min="14353" max="14353" width="2.7109375" style="129" customWidth="1"/>
    <col min="14354" max="14354" width="12.42578125" style="129" bestFit="1" customWidth="1"/>
    <col min="14355" max="14355" width="11.85546875" style="129" bestFit="1" customWidth="1"/>
    <col min="14356" max="14359" width="15.42578125" style="129" bestFit="1" customWidth="1"/>
    <col min="14360" max="14360" width="10.5703125" style="129" bestFit="1" customWidth="1"/>
    <col min="14361" max="14361" width="17.7109375" style="129" bestFit="1" customWidth="1"/>
    <col min="14362" max="14362" width="2.7109375" style="129" customWidth="1"/>
    <col min="14363" max="14363" width="12.42578125" style="129" bestFit="1" customWidth="1"/>
    <col min="14364" max="14364" width="11.85546875" style="129" bestFit="1" customWidth="1"/>
    <col min="14365" max="14368" width="15.42578125" style="129" bestFit="1" customWidth="1"/>
    <col min="14369" max="14369" width="13.7109375" style="129" bestFit="1" customWidth="1"/>
    <col min="14370" max="14370" width="13.28515625" style="129" bestFit="1" customWidth="1"/>
    <col min="14371" max="14371" width="2.7109375" style="129" customWidth="1"/>
    <col min="14372" max="14372" width="10.7109375" style="129" customWidth="1"/>
    <col min="14373" max="14373" width="11.85546875" style="129" bestFit="1" customWidth="1"/>
    <col min="14374" max="14377" width="15.42578125" style="129" bestFit="1" customWidth="1"/>
    <col min="14378" max="14378" width="13.7109375" style="129" bestFit="1" customWidth="1"/>
    <col min="14379" max="14379" width="17.7109375" style="129" bestFit="1" customWidth="1"/>
    <col min="14380" max="14594" width="9.140625" style="129"/>
    <col min="14595" max="14595" width="20.42578125" style="129" bestFit="1" customWidth="1"/>
    <col min="14596" max="14596" width="9.42578125" style="129" customWidth="1"/>
    <col min="14597" max="14597" width="8" style="129" customWidth="1"/>
    <col min="14598" max="14598" width="12.5703125" style="129" customWidth="1"/>
    <col min="14599" max="14599" width="7.140625" style="129" customWidth="1"/>
    <col min="14600" max="14600" width="54.28515625" style="129" customWidth="1"/>
    <col min="14601" max="14601" width="11.85546875" style="129" bestFit="1" customWidth="1"/>
    <col min="14602" max="14602" width="11.85546875" style="129" customWidth="1"/>
    <col min="14603" max="14606" width="15.42578125" style="129" bestFit="1" customWidth="1"/>
    <col min="14607" max="14607" width="10.5703125" style="129" bestFit="1" customWidth="1"/>
    <col min="14608" max="14608" width="13.28515625" style="129" bestFit="1" customWidth="1"/>
    <col min="14609" max="14609" width="2.7109375" style="129" customWidth="1"/>
    <col min="14610" max="14610" width="12.42578125" style="129" bestFit="1" customWidth="1"/>
    <col min="14611" max="14611" width="11.85546875" style="129" bestFit="1" customWidth="1"/>
    <col min="14612" max="14615" width="15.42578125" style="129" bestFit="1" customWidth="1"/>
    <col min="14616" max="14616" width="10.5703125" style="129" bestFit="1" customWidth="1"/>
    <col min="14617" max="14617" width="17.7109375" style="129" bestFit="1" customWidth="1"/>
    <col min="14618" max="14618" width="2.7109375" style="129" customWidth="1"/>
    <col min="14619" max="14619" width="12.42578125" style="129" bestFit="1" customWidth="1"/>
    <col min="14620" max="14620" width="11.85546875" style="129" bestFit="1" customWidth="1"/>
    <col min="14621" max="14624" width="15.42578125" style="129" bestFit="1" customWidth="1"/>
    <col min="14625" max="14625" width="13.7109375" style="129" bestFit="1" customWidth="1"/>
    <col min="14626" max="14626" width="13.28515625" style="129" bestFit="1" customWidth="1"/>
    <col min="14627" max="14627" width="2.7109375" style="129" customWidth="1"/>
    <col min="14628" max="14628" width="10.7109375" style="129" customWidth="1"/>
    <col min="14629" max="14629" width="11.85546875" style="129" bestFit="1" customWidth="1"/>
    <col min="14630" max="14633" width="15.42578125" style="129" bestFit="1" customWidth="1"/>
    <col min="14634" max="14634" width="13.7109375" style="129" bestFit="1" customWidth="1"/>
    <col min="14635" max="14635" width="17.7109375" style="129" bestFit="1" customWidth="1"/>
    <col min="14636" max="14850" width="9.140625" style="129"/>
    <col min="14851" max="14851" width="20.42578125" style="129" bestFit="1" customWidth="1"/>
    <col min="14852" max="14852" width="9.42578125" style="129" customWidth="1"/>
    <col min="14853" max="14853" width="8" style="129" customWidth="1"/>
    <col min="14854" max="14854" width="12.5703125" style="129" customWidth="1"/>
    <col min="14855" max="14855" width="7.140625" style="129" customWidth="1"/>
    <col min="14856" max="14856" width="54.28515625" style="129" customWidth="1"/>
    <col min="14857" max="14857" width="11.85546875" style="129" bestFit="1" customWidth="1"/>
    <col min="14858" max="14858" width="11.85546875" style="129" customWidth="1"/>
    <col min="14859" max="14862" width="15.42578125" style="129" bestFit="1" customWidth="1"/>
    <col min="14863" max="14863" width="10.5703125" style="129" bestFit="1" customWidth="1"/>
    <col min="14864" max="14864" width="13.28515625" style="129" bestFit="1" customWidth="1"/>
    <col min="14865" max="14865" width="2.7109375" style="129" customWidth="1"/>
    <col min="14866" max="14866" width="12.42578125" style="129" bestFit="1" customWidth="1"/>
    <col min="14867" max="14867" width="11.85546875" style="129" bestFit="1" customWidth="1"/>
    <col min="14868" max="14871" width="15.42578125" style="129" bestFit="1" customWidth="1"/>
    <col min="14872" max="14872" width="10.5703125" style="129" bestFit="1" customWidth="1"/>
    <col min="14873" max="14873" width="17.7109375" style="129" bestFit="1" customWidth="1"/>
    <col min="14874" max="14874" width="2.7109375" style="129" customWidth="1"/>
    <col min="14875" max="14875" width="12.42578125" style="129" bestFit="1" customWidth="1"/>
    <col min="14876" max="14876" width="11.85546875" style="129" bestFit="1" customWidth="1"/>
    <col min="14877" max="14880" width="15.42578125" style="129" bestFit="1" customWidth="1"/>
    <col min="14881" max="14881" width="13.7109375" style="129" bestFit="1" customWidth="1"/>
    <col min="14882" max="14882" width="13.28515625" style="129" bestFit="1" customWidth="1"/>
    <col min="14883" max="14883" width="2.7109375" style="129" customWidth="1"/>
    <col min="14884" max="14884" width="10.7109375" style="129" customWidth="1"/>
    <col min="14885" max="14885" width="11.85546875" style="129" bestFit="1" customWidth="1"/>
    <col min="14886" max="14889" width="15.42578125" style="129" bestFit="1" customWidth="1"/>
    <col min="14890" max="14890" width="13.7109375" style="129" bestFit="1" customWidth="1"/>
    <col min="14891" max="14891" width="17.7109375" style="129" bestFit="1" customWidth="1"/>
    <col min="14892" max="15106" width="9.140625" style="129"/>
    <col min="15107" max="15107" width="20.42578125" style="129" bestFit="1" customWidth="1"/>
    <col min="15108" max="15108" width="9.42578125" style="129" customWidth="1"/>
    <col min="15109" max="15109" width="8" style="129" customWidth="1"/>
    <col min="15110" max="15110" width="12.5703125" style="129" customWidth="1"/>
    <col min="15111" max="15111" width="7.140625" style="129" customWidth="1"/>
    <col min="15112" max="15112" width="54.28515625" style="129" customWidth="1"/>
    <col min="15113" max="15113" width="11.85546875" style="129" bestFit="1" customWidth="1"/>
    <col min="15114" max="15114" width="11.85546875" style="129" customWidth="1"/>
    <col min="15115" max="15118" width="15.42578125" style="129" bestFit="1" customWidth="1"/>
    <col min="15119" max="15119" width="10.5703125" style="129" bestFit="1" customWidth="1"/>
    <col min="15120" max="15120" width="13.28515625" style="129" bestFit="1" customWidth="1"/>
    <col min="15121" max="15121" width="2.7109375" style="129" customWidth="1"/>
    <col min="15122" max="15122" width="12.42578125" style="129" bestFit="1" customWidth="1"/>
    <col min="15123" max="15123" width="11.85546875" style="129" bestFit="1" customWidth="1"/>
    <col min="15124" max="15127" width="15.42578125" style="129" bestFit="1" customWidth="1"/>
    <col min="15128" max="15128" width="10.5703125" style="129" bestFit="1" customWidth="1"/>
    <col min="15129" max="15129" width="17.7109375" style="129" bestFit="1" customWidth="1"/>
    <col min="15130" max="15130" width="2.7109375" style="129" customWidth="1"/>
    <col min="15131" max="15131" width="12.42578125" style="129" bestFit="1" customWidth="1"/>
    <col min="15132" max="15132" width="11.85546875" style="129" bestFit="1" customWidth="1"/>
    <col min="15133" max="15136" width="15.42578125" style="129" bestFit="1" customWidth="1"/>
    <col min="15137" max="15137" width="13.7109375" style="129" bestFit="1" customWidth="1"/>
    <col min="15138" max="15138" width="13.28515625" style="129" bestFit="1" customWidth="1"/>
    <col min="15139" max="15139" width="2.7109375" style="129" customWidth="1"/>
    <col min="15140" max="15140" width="10.7109375" style="129" customWidth="1"/>
    <col min="15141" max="15141" width="11.85546875" style="129" bestFit="1" customWidth="1"/>
    <col min="15142" max="15145" width="15.42578125" style="129" bestFit="1" customWidth="1"/>
    <col min="15146" max="15146" width="13.7109375" style="129" bestFit="1" customWidth="1"/>
    <col min="15147" max="15147" width="17.7109375" style="129" bestFit="1" customWidth="1"/>
    <col min="15148" max="15362" width="9.140625" style="129"/>
    <col min="15363" max="15363" width="20.42578125" style="129" bestFit="1" customWidth="1"/>
    <col min="15364" max="15364" width="9.42578125" style="129" customWidth="1"/>
    <col min="15365" max="15365" width="8" style="129" customWidth="1"/>
    <col min="15366" max="15366" width="12.5703125" style="129" customWidth="1"/>
    <col min="15367" max="15367" width="7.140625" style="129" customWidth="1"/>
    <col min="15368" max="15368" width="54.28515625" style="129" customWidth="1"/>
    <col min="15369" max="15369" width="11.85546875" style="129" bestFit="1" customWidth="1"/>
    <col min="15370" max="15370" width="11.85546875" style="129" customWidth="1"/>
    <col min="15371" max="15374" width="15.42578125" style="129" bestFit="1" customWidth="1"/>
    <col min="15375" max="15375" width="10.5703125" style="129" bestFit="1" customWidth="1"/>
    <col min="15376" max="15376" width="13.28515625" style="129" bestFit="1" customWidth="1"/>
    <col min="15377" max="15377" width="2.7109375" style="129" customWidth="1"/>
    <col min="15378" max="15378" width="12.42578125" style="129" bestFit="1" customWidth="1"/>
    <col min="15379" max="15379" width="11.85546875" style="129" bestFit="1" customWidth="1"/>
    <col min="15380" max="15383" width="15.42578125" style="129" bestFit="1" customWidth="1"/>
    <col min="15384" max="15384" width="10.5703125" style="129" bestFit="1" customWidth="1"/>
    <col min="15385" max="15385" width="17.7109375" style="129" bestFit="1" customWidth="1"/>
    <col min="15386" max="15386" width="2.7109375" style="129" customWidth="1"/>
    <col min="15387" max="15387" width="12.42578125" style="129" bestFit="1" customWidth="1"/>
    <col min="15388" max="15388" width="11.85546875" style="129" bestFit="1" customWidth="1"/>
    <col min="15389" max="15392" width="15.42578125" style="129" bestFit="1" customWidth="1"/>
    <col min="15393" max="15393" width="13.7109375" style="129" bestFit="1" customWidth="1"/>
    <col min="15394" max="15394" width="13.28515625" style="129" bestFit="1" customWidth="1"/>
    <col min="15395" max="15395" width="2.7109375" style="129" customWidth="1"/>
    <col min="15396" max="15396" width="10.7109375" style="129" customWidth="1"/>
    <col min="15397" max="15397" width="11.85546875" style="129" bestFit="1" customWidth="1"/>
    <col min="15398" max="15401" width="15.42578125" style="129" bestFit="1" customWidth="1"/>
    <col min="15402" max="15402" width="13.7109375" style="129" bestFit="1" customWidth="1"/>
    <col min="15403" max="15403" width="17.7109375" style="129" bestFit="1" customWidth="1"/>
    <col min="15404" max="15618" width="9.140625" style="129"/>
    <col min="15619" max="15619" width="20.42578125" style="129" bestFit="1" customWidth="1"/>
    <col min="15620" max="15620" width="9.42578125" style="129" customWidth="1"/>
    <col min="15621" max="15621" width="8" style="129" customWidth="1"/>
    <col min="15622" max="15622" width="12.5703125" style="129" customWidth="1"/>
    <col min="15623" max="15623" width="7.140625" style="129" customWidth="1"/>
    <col min="15624" max="15624" width="54.28515625" style="129" customWidth="1"/>
    <col min="15625" max="15625" width="11.85546875" style="129" bestFit="1" customWidth="1"/>
    <col min="15626" max="15626" width="11.85546875" style="129" customWidth="1"/>
    <col min="15627" max="15630" width="15.42578125" style="129" bestFit="1" customWidth="1"/>
    <col min="15631" max="15631" width="10.5703125" style="129" bestFit="1" customWidth="1"/>
    <col min="15632" max="15632" width="13.28515625" style="129" bestFit="1" customWidth="1"/>
    <col min="15633" max="15633" width="2.7109375" style="129" customWidth="1"/>
    <col min="15634" max="15634" width="12.42578125" style="129" bestFit="1" customWidth="1"/>
    <col min="15635" max="15635" width="11.85546875" style="129" bestFit="1" customWidth="1"/>
    <col min="15636" max="15639" width="15.42578125" style="129" bestFit="1" customWidth="1"/>
    <col min="15640" max="15640" width="10.5703125" style="129" bestFit="1" customWidth="1"/>
    <col min="15641" max="15641" width="17.7109375" style="129" bestFit="1" customWidth="1"/>
    <col min="15642" max="15642" width="2.7109375" style="129" customWidth="1"/>
    <col min="15643" max="15643" width="12.42578125" style="129" bestFit="1" customWidth="1"/>
    <col min="15644" max="15644" width="11.85546875" style="129" bestFit="1" customWidth="1"/>
    <col min="15645" max="15648" width="15.42578125" style="129" bestFit="1" customWidth="1"/>
    <col min="15649" max="15649" width="13.7109375" style="129" bestFit="1" customWidth="1"/>
    <col min="15650" max="15650" width="13.28515625" style="129" bestFit="1" customWidth="1"/>
    <col min="15651" max="15651" width="2.7109375" style="129" customWidth="1"/>
    <col min="15652" max="15652" width="10.7109375" style="129" customWidth="1"/>
    <col min="15653" max="15653" width="11.85546875" style="129" bestFit="1" customWidth="1"/>
    <col min="15654" max="15657" width="15.42578125" style="129" bestFit="1" customWidth="1"/>
    <col min="15658" max="15658" width="13.7109375" style="129" bestFit="1" customWidth="1"/>
    <col min="15659" max="15659" width="17.7109375" style="129" bestFit="1" customWidth="1"/>
    <col min="15660" max="15874" width="9.140625" style="129"/>
    <col min="15875" max="15875" width="20.42578125" style="129" bestFit="1" customWidth="1"/>
    <col min="15876" max="15876" width="9.42578125" style="129" customWidth="1"/>
    <col min="15877" max="15877" width="8" style="129" customWidth="1"/>
    <col min="15878" max="15878" width="12.5703125" style="129" customWidth="1"/>
    <col min="15879" max="15879" width="7.140625" style="129" customWidth="1"/>
    <col min="15880" max="15880" width="54.28515625" style="129" customWidth="1"/>
    <col min="15881" max="15881" width="11.85546875" style="129" bestFit="1" customWidth="1"/>
    <col min="15882" max="15882" width="11.85546875" style="129" customWidth="1"/>
    <col min="15883" max="15886" width="15.42578125" style="129" bestFit="1" customWidth="1"/>
    <col min="15887" max="15887" width="10.5703125" style="129" bestFit="1" customWidth="1"/>
    <col min="15888" max="15888" width="13.28515625" style="129" bestFit="1" customWidth="1"/>
    <col min="15889" max="15889" width="2.7109375" style="129" customWidth="1"/>
    <col min="15890" max="15890" width="12.42578125" style="129" bestFit="1" customWidth="1"/>
    <col min="15891" max="15891" width="11.85546875" style="129" bestFit="1" customWidth="1"/>
    <col min="15892" max="15895" width="15.42578125" style="129" bestFit="1" customWidth="1"/>
    <col min="15896" max="15896" width="10.5703125" style="129" bestFit="1" customWidth="1"/>
    <col min="15897" max="15897" width="17.7109375" style="129" bestFit="1" customWidth="1"/>
    <col min="15898" max="15898" width="2.7109375" style="129" customWidth="1"/>
    <col min="15899" max="15899" width="12.42578125" style="129" bestFit="1" customWidth="1"/>
    <col min="15900" max="15900" width="11.85546875" style="129" bestFit="1" customWidth="1"/>
    <col min="15901" max="15904" width="15.42578125" style="129" bestFit="1" customWidth="1"/>
    <col min="15905" max="15905" width="13.7109375" style="129" bestFit="1" customWidth="1"/>
    <col min="15906" max="15906" width="13.28515625" style="129" bestFit="1" customWidth="1"/>
    <col min="15907" max="15907" width="2.7109375" style="129" customWidth="1"/>
    <col min="15908" max="15908" width="10.7109375" style="129" customWidth="1"/>
    <col min="15909" max="15909" width="11.85546875" style="129" bestFit="1" customWidth="1"/>
    <col min="15910" max="15913" width="15.42578125" style="129" bestFit="1" customWidth="1"/>
    <col min="15914" max="15914" width="13.7109375" style="129" bestFit="1" customWidth="1"/>
    <col min="15915" max="15915" width="17.7109375" style="129" bestFit="1" customWidth="1"/>
    <col min="15916" max="16130" width="9.140625" style="129"/>
    <col min="16131" max="16131" width="20.42578125" style="129" bestFit="1" customWidth="1"/>
    <col min="16132" max="16132" width="9.42578125" style="129" customWidth="1"/>
    <col min="16133" max="16133" width="8" style="129" customWidth="1"/>
    <col min="16134" max="16134" width="12.5703125" style="129" customWidth="1"/>
    <col min="16135" max="16135" width="7.140625" style="129" customWidth="1"/>
    <col min="16136" max="16136" width="54.28515625" style="129" customWidth="1"/>
    <col min="16137" max="16137" width="11.85546875" style="129" bestFit="1" customWidth="1"/>
    <col min="16138" max="16138" width="11.85546875" style="129" customWidth="1"/>
    <col min="16139" max="16142" width="15.42578125" style="129" bestFit="1" customWidth="1"/>
    <col min="16143" max="16143" width="10.5703125" style="129" bestFit="1" customWidth="1"/>
    <col min="16144" max="16144" width="13.28515625" style="129" bestFit="1" customWidth="1"/>
    <col min="16145" max="16145" width="2.7109375" style="129" customWidth="1"/>
    <col min="16146" max="16146" width="12.42578125" style="129" bestFit="1" customWidth="1"/>
    <col min="16147" max="16147" width="11.85546875" style="129" bestFit="1" customWidth="1"/>
    <col min="16148" max="16151" width="15.42578125" style="129" bestFit="1" customWidth="1"/>
    <col min="16152" max="16152" width="10.5703125" style="129" bestFit="1" customWidth="1"/>
    <col min="16153" max="16153" width="17.7109375" style="129" bestFit="1" customWidth="1"/>
    <col min="16154" max="16154" width="2.7109375" style="129" customWidth="1"/>
    <col min="16155" max="16155" width="12.42578125" style="129" bestFit="1" customWidth="1"/>
    <col min="16156" max="16156" width="11.85546875" style="129" bestFit="1" customWidth="1"/>
    <col min="16157" max="16160" width="15.42578125" style="129" bestFit="1" customWidth="1"/>
    <col min="16161" max="16161" width="13.7109375" style="129" bestFit="1" customWidth="1"/>
    <col min="16162" max="16162" width="13.28515625" style="129" bestFit="1" customWidth="1"/>
    <col min="16163" max="16163" width="2.7109375" style="129" customWidth="1"/>
    <col min="16164" max="16164" width="10.7109375" style="129" customWidth="1"/>
    <col min="16165" max="16165" width="11.85546875" style="129" bestFit="1" customWidth="1"/>
    <col min="16166" max="16169" width="15.42578125" style="129" bestFit="1" customWidth="1"/>
    <col min="16170" max="16170" width="13.7109375" style="129" bestFit="1" customWidth="1"/>
    <col min="16171" max="16171" width="17.7109375" style="129" bestFit="1" customWidth="1"/>
    <col min="16172" max="16384" width="9.140625" style="129"/>
  </cols>
  <sheetData>
    <row r="1" spans="1:62" x14ac:dyDescent="0.2">
      <c r="H1" s="213" t="s">
        <v>2</v>
      </c>
      <c r="I1" s="213"/>
      <c r="J1" s="213"/>
      <c r="K1" s="213"/>
      <c r="L1" s="213"/>
      <c r="M1" s="213"/>
      <c r="N1" s="213"/>
      <c r="O1" s="143"/>
      <c r="Q1" s="214" t="s">
        <v>3</v>
      </c>
      <c r="R1" s="214"/>
      <c r="S1" s="214"/>
      <c r="T1" s="214"/>
      <c r="U1" s="214"/>
      <c r="V1" s="214"/>
      <c r="W1" s="214"/>
      <c r="X1" s="214"/>
      <c r="Z1" s="215" t="s">
        <v>4</v>
      </c>
      <c r="AA1" s="215"/>
      <c r="AB1" s="215"/>
      <c r="AC1" s="215"/>
      <c r="AD1" s="215"/>
      <c r="AE1" s="215"/>
      <c r="AF1" s="215"/>
      <c r="AG1" s="215"/>
      <c r="AI1" s="216" t="s">
        <v>5</v>
      </c>
      <c r="AJ1" s="216"/>
      <c r="AK1" s="216"/>
      <c r="AL1" s="216"/>
      <c r="AM1" s="216"/>
      <c r="AN1" s="216"/>
      <c r="AO1" s="216"/>
      <c r="AP1" s="216"/>
      <c r="AQ1" s="216"/>
      <c r="AS1" s="214" t="s">
        <v>6</v>
      </c>
      <c r="AT1" s="214"/>
      <c r="AU1" s="214"/>
      <c r="AV1" s="214"/>
      <c r="AW1" s="214"/>
      <c r="AX1" s="214"/>
      <c r="AY1" s="214"/>
      <c r="AZ1" s="214"/>
    </row>
    <row r="2" spans="1:62" s="146" customFormat="1" ht="25.5" x14ac:dyDescent="0.2">
      <c r="A2" s="131" t="s">
        <v>70</v>
      </c>
      <c r="B2" s="132" t="s">
        <v>71</v>
      </c>
      <c r="C2" s="144" t="s">
        <v>72</v>
      </c>
      <c r="D2" s="144" t="s">
        <v>73</v>
      </c>
      <c r="E2" s="131" t="s">
        <v>74</v>
      </c>
      <c r="F2" s="133" t="s">
        <v>75</v>
      </c>
      <c r="G2" s="133" t="s">
        <v>76</v>
      </c>
      <c r="H2" s="134" t="s">
        <v>7</v>
      </c>
      <c r="I2" s="134" t="s">
        <v>8</v>
      </c>
      <c r="J2" s="134" t="s">
        <v>77</v>
      </c>
      <c r="K2" s="134" t="s">
        <v>78</v>
      </c>
      <c r="L2" s="134" t="s">
        <v>79</v>
      </c>
      <c r="M2" s="134" t="s">
        <v>80</v>
      </c>
      <c r="N2" s="134" t="s">
        <v>13</v>
      </c>
      <c r="O2" s="134" t="s">
        <v>81</v>
      </c>
      <c r="P2" s="145"/>
      <c r="Q2" s="135" t="s">
        <v>7</v>
      </c>
      <c r="R2" s="135" t="s">
        <v>8</v>
      </c>
      <c r="S2" s="135" t="s">
        <v>77</v>
      </c>
      <c r="T2" s="135" t="s">
        <v>78</v>
      </c>
      <c r="U2" s="135" t="s">
        <v>79</v>
      </c>
      <c r="V2" s="135" t="s">
        <v>80</v>
      </c>
      <c r="W2" s="135" t="s">
        <v>13</v>
      </c>
      <c r="X2" s="135" t="s">
        <v>81</v>
      </c>
      <c r="Y2" s="145"/>
      <c r="Z2" s="136" t="s">
        <v>7</v>
      </c>
      <c r="AA2" s="136" t="s">
        <v>8</v>
      </c>
      <c r="AB2" s="136" t="s">
        <v>77</v>
      </c>
      <c r="AC2" s="136" t="s">
        <v>78</v>
      </c>
      <c r="AD2" s="136" t="s">
        <v>79</v>
      </c>
      <c r="AE2" s="136" t="s">
        <v>80</v>
      </c>
      <c r="AF2" s="136" t="s">
        <v>13</v>
      </c>
      <c r="AG2" s="136" t="s">
        <v>81</v>
      </c>
      <c r="AH2" s="145"/>
      <c r="AI2" s="137" t="s">
        <v>7</v>
      </c>
      <c r="AJ2" s="137" t="s">
        <v>8</v>
      </c>
      <c r="AK2" s="137" t="s">
        <v>403</v>
      </c>
      <c r="AL2" s="137" t="s">
        <v>77</v>
      </c>
      <c r="AM2" s="137" t="s">
        <v>78</v>
      </c>
      <c r="AN2" s="137" t="s">
        <v>79</v>
      </c>
      <c r="AO2" s="137" t="s">
        <v>80</v>
      </c>
      <c r="AP2" s="137" t="s">
        <v>13</v>
      </c>
      <c r="AQ2" s="138" t="s">
        <v>82</v>
      </c>
      <c r="AR2" s="139"/>
      <c r="AS2" s="135" t="s">
        <v>7</v>
      </c>
      <c r="AT2" s="135" t="s">
        <v>8</v>
      </c>
      <c r="AU2" s="135" t="s">
        <v>77</v>
      </c>
      <c r="AV2" s="135" t="s">
        <v>78</v>
      </c>
      <c r="AW2" s="135" t="s">
        <v>79</v>
      </c>
      <c r="AX2" s="135" t="s">
        <v>80</v>
      </c>
      <c r="AY2" s="135" t="s">
        <v>17</v>
      </c>
      <c r="AZ2" s="178" t="s">
        <v>82</v>
      </c>
      <c r="BA2" s="145"/>
      <c r="BB2" s="145"/>
      <c r="BC2" s="145"/>
      <c r="BD2" s="145"/>
      <c r="BE2" s="145"/>
      <c r="BF2" s="145"/>
      <c r="BG2" s="145"/>
      <c r="BH2" s="145"/>
      <c r="BI2" s="145"/>
      <c r="BJ2" s="145"/>
    </row>
    <row r="3" spans="1:62" s="146" customFormat="1" x14ac:dyDescent="0.2">
      <c r="A3" s="127">
        <v>1</v>
      </c>
      <c r="B3" s="147" t="s">
        <v>281</v>
      </c>
      <c r="C3" s="194">
        <v>20</v>
      </c>
      <c r="D3" s="194">
        <v>20</v>
      </c>
      <c r="E3" s="192">
        <v>300</v>
      </c>
      <c r="F3" s="193" t="str">
        <f t="shared" ref="F3:F86" si="0">RIGHT(B3,7)</f>
        <v>4580.02</v>
      </c>
      <c r="G3" s="148" t="s">
        <v>333</v>
      </c>
      <c r="H3" s="162">
        <f>IFERROR(VLOOKUP(B3,[5]rptBudgetaryBudgetCrossOrganiza!$A$2:$K$333,2,FALSE),"0")</f>
        <v>6100</v>
      </c>
      <c r="I3" s="162">
        <f>IFERROR(VLOOKUP(B3,[5]rptBudgetaryBudgetCrossOrganiza!$A$2:$K$333,4,FALSE),"0")</f>
        <v>6100</v>
      </c>
      <c r="J3" s="162"/>
      <c r="K3" s="162"/>
      <c r="L3" s="162"/>
      <c r="M3" s="162">
        <f>IFERROR(VLOOKUP(B3,[5]rptBudgetaryBudgetCrossOrganiza!$A$2:$K$333,7,FALSE),"0")</f>
        <v>6700</v>
      </c>
      <c r="N3" s="162"/>
      <c r="O3" s="163"/>
      <c r="P3" s="145"/>
      <c r="Q3" s="173">
        <v>6800</v>
      </c>
      <c r="R3" s="173">
        <v>6800</v>
      </c>
      <c r="S3" s="173"/>
      <c r="T3" s="173"/>
      <c r="U3" s="173"/>
      <c r="V3" s="173">
        <v>5357</v>
      </c>
      <c r="W3" s="173">
        <v>5357</v>
      </c>
      <c r="X3" s="174"/>
      <c r="Y3" s="165"/>
      <c r="Z3" s="175">
        <v>6000</v>
      </c>
      <c r="AA3" s="175">
        <v>6000</v>
      </c>
      <c r="AB3" s="175"/>
      <c r="AC3" s="175"/>
      <c r="AD3" s="175"/>
      <c r="AE3" s="175">
        <v>6334.8</v>
      </c>
      <c r="AF3" s="175">
        <v>6334.8</v>
      </c>
      <c r="AG3" s="176">
        <f>Z3-AF3</f>
        <v>-334.80000000000018</v>
      </c>
      <c r="AH3" s="165"/>
      <c r="AI3" s="167">
        <v>6000</v>
      </c>
      <c r="AJ3" s="167">
        <f>AI3</f>
        <v>6000</v>
      </c>
      <c r="AK3" s="167">
        <f>AI3</f>
        <v>6000</v>
      </c>
      <c r="AL3" s="167">
        <f>IFERROR(VLOOKUP(B3,[3]rptBudgetaryBudgetCrossOrganiza!$A$288:$N$371,13,FALSE),"0")</f>
        <v>85</v>
      </c>
      <c r="AM3" s="167"/>
      <c r="AN3" s="167"/>
      <c r="AO3" s="167"/>
      <c r="AP3" s="167"/>
      <c r="AQ3" s="177"/>
      <c r="AR3" s="170"/>
      <c r="AS3" s="173"/>
      <c r="AT3" s="173"/>
      <c r="AU3" s="173"/>
      <c r="AV3" s="173"/>
      <c r="AW3" s="173"/>
      <c r="AX3" s="173"/>
      <c r="AY3" s="173"/>
      <c r="AZ3" s="174">
        <f>AY3-AT3</f>
        <v>0</v>
      </c>
      <c r="BA3" s="165"/>
      <c r="BB3" s="165"/>
      <c r="BC3" s="165"/>
      <c r="BD3" s="165"/>
      <c r="BE3" s="145"/>
      <c r="BF3" s="145"/>
      <c r="BG3" s="145"/>
      <c r="BH3" s="145"/>
      <c r="BI3" s="145"/>
      <c r="BJ3" s="145"/>
    </row>
    <row r="4" spans="1:62" x14ac:dyDescent="0.2">
      <c r="A4" s="127">
        <v>1</v>
      </c>
      <c r="B4" s="128" t="s">
        <v>282</v>
      </c>
      <c r="C4" s="194">
        <v>20</v>
      </c>
      <c r="D4" s="194">
        <v>20</v>
      </c>
      <c r="E4" s="192">
        <v>300</v>
      </c>
      <c r="F4" s="193" t="str">
        <f t="shared" si="0"/>
        <v>4580.03</v>
      </c>
      <c r="G4" s="129" t="s">
        <v>334</v>
      </c>
      <c r="H4" s="162">
        <f>IFERROR(VLOOKUP(B4,[5]rptBudgetaryBudgetCrossOrganiza!$A$2:$K$333,2,FALSE),"0")</f>
        <v>42000</v>
      </c>
      <c r="I4" s="162">
        <f>IFERROR(VLOOKUP(B4,[5]rptBudgetaryBudgetCrossOrganiza!$A$2:$K$333,4,FALSE),"0")</f>
        <v>42000</v>
      </c>
      <c r="J4" s="163"/>
      <c r="K4" s="163"/>
      <c r="L4" s="163"/>
      <c r="M4" s="162">
        <f>IFERROR(VLOOKUP(B4,[5]rptBudgetaryBudgetCrossOrganiza!$A$2:$K$333,7,FALSE),"0")</f>
        <v>54024.65</v>
      </c>
      <c r="N4" s="162"/>
      <c r="O4" s="163"/>
      <c r="Q4" s="173">
        <v>55000</v>
      </c>
      <c r="R4" s="173">
        <v>55000</v>
      </c>
      <c r="S4" s="174"/>
      <c r="T4" s="174"/>
      <c r="U4" s="174"/>
      <c r="V4" s="173">
        <v>58110</v>
      </c>
      <c r="W4" s="173">
        <v>58110</v>
      </c>
      <c r="X4" s="174"/>
      <c r="Y4" s="142"/>
      <c r="Z4" s="175">
        <v>57500</v>
      </c>
      <c r="AA4" s="175">
        <v>57500</v>
      </c>
      <c r="AB4" s="175"/>
      <c r="AC4" s="176"/>
      <c r="AD4" s="176"/>
      <c r="AE4" s="175">
        <v>61741.62</v>
      </c>
      <c r="AF4" s="175">
        <v>61741.62</v>
      </c>
      <c r="AG4" s="176">
        <f t="shared" ref="AG4:AG86" si="1">Z4-AF4</f>
        <v>-4241.6200000000026</v>
      </c>
      <c r="AH4" s="142"/>
      <c r="AI4" s="177">
        <v>57500</v>
      </c>
      <c r="AJ4" s="167">
        <f t="shared" ref="AJ4:AJ86" si="2">AI4</f>
        <v>57500</v>
      </c>
      <c r="AK4" s="167">
        <f>AJ4-50500</f>
        <v>7000</v>
      </c>
      <c r="AL4" s="167">
        <f>IFERROR(VLOOKUP(B4,[3]rptBudgetaryBudgetCrossOrganiza!$A$288:$N$371,13,FALSE),"0")</f>
        <v>3013</v>
      </c>
      <c r="AM4" s="177"/>
      <c r="AN4" s="177"/>
      <c r="AO4" s="177"/>
      <c r="AP4" s="177"/>
      <c r="AQ4" s="177"/>
      <c r="AR4" s="142"/>
      <c r="AS4" s="174"/>
      <c r="AT4" s="174"/>
      <c r="AU4" s="174"/>
      <c r="AV4" s="174"/>
      <c r="AW4" s="174"/>
      <c r="AX4" s="174"/>
      <c r="AY4" s="174"/>
      <c r="AZ4" s="174">
        <f>AY4-AT4</f>
        <v>0</v>
      </c>
      <c r="BA4" s="142"/>
      <c r="BB4" s="142"/>
      <c r="BC4" s="142"/>
      <c r="BD4" s="142"/>
    </row>
    <row r="5" spans="1:62" x14ac:dyDescent="0.2">
      <c r="A5" s="127">
        <v>1</v>
      </c>
      <c r="B5" s="128" t="s">
        <v>283</v>
      </c>
      <c r="C5" s="194">
        <v>20</v>
      </c>
      <c r="D5" s="194">
        <v>20</v>
      </c>
      <c r="E5" s="192">
        <v>300</v>
      </c>
      <c r="F5" s="193" t="str">
        <f t="shared" si="0"/>
        <v>4580.04</v>
      </c>
      <c r="G5" s="129" t="s">
        <v>335</v>
      </c>
      <c r="H5" s="162">
        <f>IFERROR(VLOOKUP(B5,[5]rptBudgetaryBudgetCrossOrganiza!$A$2:$K$333,2,FALSE),"0")</f>
        <v>12000</v>
      </c>
      <c r="I5" s="162">
        <f>IFERROR(VLOOKUP(B5,[5]rptBudgetaryBudgetCrossOrganiza!$A$2:$K$333,4,FALSE),"0")</f>
        <v>12000</v>
      </c>
      <c r="J5" s="163"/>
      <c r="K5" s="163"/>
      <c r="L5" s="163"/>
      <c r="M5" s="162">
        <f>IFERROR(VLOOKUP(B5,[5]rptBudgetaryBudgetCrossOrganiza!$A$2:$K$333,7,FALSE),"0")</f>
        <v>8641</v>
      </c>
      <c r="N5" s="162"/>
      <c r="O5" s="163"/>
      <c r="Q5" s="173">
        <v>8500</v>
      </c>
      <c r="R5" s="173">
        <v>8500</v>
      </c>
      <c r="S5" s="174"/>
      <c r="T5" s="174"/>
      <c r="U5" s="174"/>
      <c r="V5" s="173">
        <v>9271</v>
      </c>
      <c r="W5" s="173">
        <v>9271</v>
      </c>
      <c r="X5" s="174"/>
      <c r="Y5" s="142"/>
      <c r="Z5" s="175">
        <v>8500</v>
      </c>
      <c r="AA5" s="175">
        <v>8500</v>
      </c>
      <c r="AB5" s="175"/>
      <c r="AC5" s="176"/>
      <c r="AD5" s="176"/>
      <c r="AE5" s="175">
        <v>817</v>
      </c>
      <c r="AF5" s="175">
        <v>817</v>
      </c>
      <c r="AG5" s="176">
        <f t="shared" si="1"/>
        <v>7683</v>
      </c>
      <c r="AH5" s="142"/>
      <c r="AI5" s="177">
        <v>8500</v>
      </c>
      <c r="AJ5" s="167">
        <f t="shared" si="2"/>
        <v>8500</v>
      </c>
      <c r="AK5" s="167">
        <f t="shared" ref="AK5:AK83" si="3">AI5</f>
        <v>8500</v>
      </c>
      <c r="AL5" s="167">
        <f>IFERROR(VLOOKUP(B5,[3]rptBudgetaryBudgetCrossOrganiza!$A$288:$N$371,13,FALSE),"0")</f>
        <v>0</v>
      </c>
      <c r="AM5" s="177"/>
      <c r="AN5" s="177"/>
      <c r="AO5" s="177"/>
      <c r="AP5" s="177"/>
      <c r="AQ5" s="177"/>
      <c r="AR5" s="142"/>
      <c r="AS5" s="174"/>
      <c r="AT5" s="174"/>
      <c r="AU5" s="174"/>
      <c r="AV5" s="174"/>
      <c r="AW5" s="174"/>
      <c r="AX5" s="174"/>
      <c r="AY5" s="174"/>
      <c r="AZ5" s="174">
        <f t="shared" ref="AZ5:AZ61" si="4">AY5-AT5</f>
        <v>0</v>
      </c>
      <c r="BA5" s="142"/>
      <c r="BB5" s="142"/>
      <c r="BC5" s="142"/>
      <c r="BD5" s="142"/>
    </row>
    <row r="6" spans="1:62" x14ac:dyDescent="0.2">
      <c r="A6" s="127">
        <v>1</v>
      </c>
      <c r="B6" s="128" t="s">
        <v>408</v>
      </c>
      <c r="C6" s="194">
        <v>20</v>
      </c>
      <c r="D6" s="194">
        <v>20</v>
      </c>
      <c r="E6" s="192">
        <v>300</v>
      </c>
      <c r="F6" s="193" t="str">
        <f t="shared" si="0"/>
        <v>4580.05</v>
      </c>
      <c r="G6" s="129" t="s">
        <v>435</v>
      </c>
      <c r="H6" s="162">
        <f>IFERROR(VLOOKUP(B6,[5]rptBudgetaryBudgetCrossOrganiza!$A$2:$K$333,2,FALSE),"0")</f>
        <v>0</v>
      </c>
      <c r="I6" s="162">
        <f>IFERROR(VLOOKUP(B6,[5]rptBudgetaryBudgetCrossOrganiza!$A$2:$K$333,4,FALSE),"0")</f>
        <v>0</v>
      </c>
      <c r="J6" s="163"/>
      <c r="K6" s="163"/>
      <c r="L6" s="163"/>
      <c r="M6" s="162">
        <f>IFERROR(VLOOKUP(B6,[5]rptBudgetaryBudgetCrossOrganiza!$A$2:$K$333,7,FALSE),"0")</f>
        <v>0</v>
      </c>
      <c r="N6" s="162"/>
      <c r="O6" s="163"/>
      <c r="Q6" s="173">
        <v>0</v>
      </c>
      <c r="R6" s="173">
        <v>0</v>
      </c>
      <c r="S6" s="174"/>
      <c r="T6" s="174"/>
      <c r="U6" s="174"/>
      <c r="V6" s="173">
        <v>0</v>
      </c>
      <c r="W6" s="173">
        <v>0</v>
      </c>
      <c r="X6" s="174"/>
      <c r="Y6" s="142"/>
      <c r="Z6" s="175">
        <v>0</v>
      </c>
      <c r="AA6" s="175">
        <v>0</v>
      </c>
      <c r="AB6" s="175"/>
      <c r="AC6" s="176"/>
      <c r="AD6" s="176"/>
      <c r="AE6" s="175">
        <v>0</v>
      </c>
      <c r="AF6" s="175">
        <v>0</v>
      </c>
      <c r="AG6" s="176">
        <f t="shared" si="1"/>
        <v>0</v>
      </c>
      <c r="AH6" s="142"/>
      <c r="AI6" s="177">
        <v>7500</v>
      </c>
      <c r="AJ6" s="167">
        <f t="shared" si="2"/>
        <v>7500</v>
      </c>
      <c r="AK6" s="167">
        <f t="shared" si="3"/>
        <v>7500</v>
      </c>
      <c r="AL6" s="167">
        <f>IFERROR(VLOOKUP(B6,[3]rptBudgetaryBudgetCrossOrganiza!$A$288:$N$371,13,FALSE),"0")</f>
        <v>0</v>
      </c>
      <c r="AM6" s="177"/>
      <c r="AN6" s="177"/>
      <c r="AO6" s="177"/>
      <c r="AP6" s="177"/>
      <c r="AQ6" s="177"/>
      <c r="AR6" s="142"/>
      <c r="AS6" s="174"/>
      <c r="AT6" s="174"/>
      <c r="AU6" s="174"/>
      <c r="AV6" s="174"/>
      <c r="AW6" s="174"/>
      <c r="AX6" s="174"/>
      <c r="AY6" s="174"/>
      <c r="AZ6" s="174">
        <f t="shared" si="4"/>
        <v>0</v>
      </c>
      <c r="BA6" s="142"/>
      <c r="BB6" s="142"/>
      <c r="BC6" s="142"/>
      <c r="BD6" s="142"/>
    </row>
    <row r="7" spans="1:62" x14ac:dyDescent="0.2">
      <c r="A7" s="127">
        <v>1</v>
      </c>
      <c r="B7" s="128" t="s">
        <v>284</v>
      </c>
      <c r="C7" s="194"/>
      <c r="D7" s="194"/>
      <c r="E7" s="192"/>
      <c r="G7" s="129" t="s">
        <v>336</v>
      </c>
      <c r="H7" s="162">
        <f>IFERROR(VLOOKUP(B7,[5]rptBudgetaryBudgetCrossOrganiza!$A$2:$K$333,2,FALSE),"0")</f>
        <v>5000</v>
      </c>
      <c r="I7" s="162">
        <f>IFERROR(VLOOKUP(B7,[5]rptBudgetaryBudgetCrossOrganiza!$A$2:$K$333,4,FALSE),"0")</f>
        <v>5000</v>
      </c>
      <c r="J7" s="163"/>
      <c r="K7" s="163"/>
      <c r="L7" s="163"/>
      <c r="M7" s="162">
        <f>IFERROR(VLOOKUP(B7,[5]rptBudgetaryBudgetCrossOrganiza!$A$2:$K$333,7,FALSE),"0")</f>
        <v>7834</v>
      </c>
      <c r="N7" s="162"/>
      <c r="O7" s="163"/>
      <c r="Q7" s="173">
        <v>8500</v>
      </c>
      <c r="R7" s="173">
        <v>8500</v>
      </c>
      <c r="S7" s="174"/>
      <c r="T7" s="174"/>
      <c r="U7" s="174"/>
      <c r="V7" s="173">
        <v>7198</v>
      </c>
      <c r="W7" s="173">
        <v>7198</v>
      </c>
      <c r="X7" s="174"/>
      <c r="Y7" s="142"/>
      <c r="Z7" s="175">
        <v>7500</v>
      </c>
      <c r="AA7" s="175">
        <v>7500</v>
      </c>
      <c r="AB7" s="175"/>
      <c r="AC7" s="176"/>
      <c r="AD7" s="176"/>
      <c r="AE7" s="175">
        <v>1936</v>
      </c>
      <c r="AF7" s="175">
        <v>1936</v>
      </c>
      <c r="AG7" s="176"/>
      <c r="AH7" s="142"/>
      <c r="AI7" s="177"/>
      <c r="AJ7" s="167"/>
      <c r="AK7" s="167"/>
      <c r="AL7" s="167"/>
      <c r="AM7" s="177"/>
      <c r="AN7" s="177"/>
      <c r="AO7" s="177"/>
      <c r="AP7" s="177"/>
      <c r="AQ7" s="177"/>
      <c r="AR7" s="142"/>
      <c r="AS7" s="174"/>
      <c r="AT7" s="174"/>
      <c r="AU7" s="174"/>
      <c r="AV7" s="174"/>
      <c r="AW7" s="174"/>
      <c r="AX7" s="174"/>
      <c r="AY7" s="174"/>
      <c r="AZ7" s="174"/>
      <c r="BA7" s="142"/>
      <c r="BB7" s="142"/>
      <c r="BC7" s="142"/>
      <c r="BD7" s="142"/>
    </row>
    <row r="8" spans="1:62" x14ac:dyDescent="0.2">
      <c r="A8" s="127">
        <v>1</v>
      </c>
      <c r="B8" s="128" t="s">
        <v>285</v>
      </c>
      <c r="C8" s="194"/>
      <c r="D8" s="194"/>
      <c r="E8" s="192"/>
      <c r="G8" s="129" t="s">
        <v>337</v>
      </c>
      <c r="H8" s="162">
        <f>IFERROR(VLOOKUP(B8,[5]rptBudgetaryBudgetCrossOrganiza!$A$2:$K$333,2,FALSE),"0")</f>
        <v>8000</v>
      </c>
      <c r="I8" s="162">
        <f>IFERROR(VLOOKUP(B8,[5]rptBudgetaryBudgetCrossOrganiza!$A$2:$K$333,4,FALSE),"0")</f>
        <v>8000</v>
      </c>
      <c r="J8" s="163"/>
      <c r="K8" s="163"/>
      <c r="L8" s="163"/>
      <c r="M8" s="162">
        <f>IFERROR(VLOOKUP(B8,[5]rptBudgetaryBudgetCrossOrganiza!$A$2:$K$333,7,FALSE),"0")</f>
        <v>10869</v>
      </c>
      <c r="N8" s="162"/>
      <c r="O8" s="163"/>
      <c r="Q8" s="173">
        <v>10000</v>
      </c>
      <c r="R8" s="173">
        <v>10000</v>
      </c>
      <c r="S8" s="174"/>
      <c r="T8" s="174"/>
      <c r="U8" s="174"/>
      <c r="V8" s="173">
        <v>11980</v>
      </c>
      <c r="W8" s="173">
        <v>11980</v>
      </c>
      <c r="X8" s="174"/>
      <c r="Y8" s="142"/>
      <c r="Z8" s="175">
        <v>10250</v>
      </c>
      <c r="AA8" s="175">
        <v>10250</v>
      </c>
      <c r="AB8" s="175"/>
      <c r="AC8" s="176"/>
      <c r="AD8" s="176"/>
      <c r="AE8" s="175">
        <v>4945.6000000000004</v>
      </c>
      <c r="AF8" s="175">
        <v>4945.6000000000004</v>
      </c>
      <c r="AG8" s="176"/>
      <c r="AH8" s="142"/>
      <c r="AI8" s="177"/>
      <c r="AJ8" s="167"/>
      <c r="AK8" s="167"/>
      <c r="AL8" s="167"/>
      <c r="AM8" s="177"/>
      <c r="AN8" s="177"/>
      <c r="AO8" s="177"/>
      <c r="AP8" s="177"/>
      <c r="AQ8" s="177"/>
      <c r="AR8" s="142"/>
      <c r="AS8" s="174"/>
      <c r="AT8" s="174"/>
      <c r="AU8" s="174"/>
      <c r="AV8" s="174"/>
      <c r="AW8" s="174"/>
      <c r="AX8" s="174"/>
      <c r="AY8" s="174"/>
      <c r="AZ8" s="174"/>
      <c r="BA8" s="142"/>
      <c r="BB8" s="142"/>
      <c r="BC8" s="142"/>
      <c r="BD8" s="142"/>
    </row>
    <row r="9" spans="1:62" x14ac:dyDescent="0.2">
      <c r="A9" s="127">
        <v>1</v>
      </c>
      <c r="B9" s="128" t="s">
        <v>286</v>
      </c>
      <c r="C9" s="194"/>
      <c r="D9" s="194"/>
      <c r="E9" s="192"/>
      <c r="G9" s="129" t="s">
        <v>338</v>
      </c>
      <c r="H9" s="162">
        <f>IFERROR(VLOOKUP(B9,[5]rptBudgetaryBudgetCrossOrganiza!$A$2:$K$333,2,FALSE),"0")</f>
        <v>600</v>
      </c>
      <c r="I9" s="162">
        <f>IFERROR(VLOOKUP(B9,[5]rptBudgetaryBudgetCrossOrganiza!$A$2:$K$333,4,FALSE),"0")</f>
        <v>600</v>
      </c>
      <c r="J9" s="163"/>
      <c r="K9" s="163"/>
      <c r="L9" s="163"/>
      <c r="M9" s="162">
        <f>IFERROR(VLOOKUP(B9,[5]rptBudgetaryBudgetCrossOrganiza!$A$2:$K$333,7,FALSE),"0")</f>
        <v>296</v>
      </c>
      <c r="N9" s="162"/>
      <c r="O9" s="163"/>
      <c r="Q9" s="173">
        <v>600</v>
      </c>
      <c r="R9" s="173">
        <v>600</v>
      </c>
      <c r="S9" s="174"/>
      <c r="T9" s="174"/>
      <c r="U9" s="174"/>
      <c r="V9" s="173">
        <v>385</v>
      </c>
      <c r="W9" s="173">
        <v>385</v>
      </c>
      <c r="X9" s="174"/>
      <c r="Y9" s="142"/>
      <c r="Z9" s="175">
        <v>400</v>
      </c>
      <c r="AA9" s="175">
        <v>400</v>
      </c>
      <c r="AB9" s="175"/>
      <c r="AC9" s="176"/>
      <c r="AD9" s="176"/>
      <c r="AE9" s="175">
        <v>0</v>
      </c>
      <c r="AF9" s="175">
        <v>0</v>
      </c>
      <c r="AG9" s="176"/>
      <c r="AH9" s="142"/>
      <c r="AI9" s="177"/>
      <c r="AJ9" s="167"/>
      <c r="AK9" s="167"/>
      <c r="AL9" s="167"/>
      <c r="AM9" s="177"/>
      <c r="AN9" s="177"/>
      <c r="AO9" s="177"/>
      <c r="AP9" s="177"/>
      <c r="AQ9" s="177"/>
      <c r="AR9" s="142"/>
      <c r="AS9" s="174"/>
      <c r="AT9" s="174"/>
      <c r="AU9" s="174"/>
      <c r="AV9" s="174"/>
      <c r="AW9" s="174"/>
      <c r="AX9" s="174"/>
      <c r="AY9" s="174"/>
      <c r="AZ9" s="174"/>
      <c r="BA9" s="142"/>
      <c r="BB9" s="142"/>
      <c r="BC9" s="142"/>
      <c r="BD9" s="142"/>
    </row>
    <row r="10" spans="1:62" x14ac:dyDescent="0.2">
      <c r="A10" s="127">
        <v>1</v>
      </c>
      <c r="B10" s="128" t="s">
        <v>409</v>
      </c>
      <c r="C10" s="194"/>
      <c r="D10" s="194"/>
      <c r="E10" s="192"/>
      <c r="G10" s="129" t="s">
        <v>436</v>
      </c>
      <c r="H10" s="162">
        <f>IFERROR(VLOOKUP(B10,[5]rptBudgetaryBudgetCrossOrganiza!$A$2:$K$333,2,FALSE),"0")</f>
        <v>0</v>
      </c>
      <c r="I10" s="162">
        <f>IFERROR(VLOOKUP(B10,[5]rptBudgetaryBudgetCrossOrganiza!$A$2:$K$333,4,FALSE),"0")</f>
        <v>0</v>
      </c>
      <c r="J10" s="163"/>
      <c r="K10" s="163"/>
      <c r="L10" s="163"/>
      <c r="M10" s="162">
        <f>IFERROR(VLOOKUP(B10,[5]rptBudgetaryBudgetCrossOrganiza!$A$2:$K$333,7,FALSE),"0")</f>
        <v>0</v>
      </c>
      <c r="N10" s="162"/>
      <c r="O10" s="163"/>
      <c r="Q10" s="173">
        <v>0</v>
      </c>
      <c r="R10" s="173">
        <v>0</v>
      </c>
      <c r="S10" s="174"/>
      <c r="T10" s="174"/>
      <c r="U10" s="174"/>
      <c r="V10" s="173">
        <v>0</v>
      </c>
      <c r="W10" s="173">
        <v>0</v>
      </c>
      <c r="X10" s="174"/>
      <c r="Y10" s="142"/>
      <c r="Z10" s="175">
        <v>0</v>
      </c>
      <c r="AA10" s="175">
        <v>0</v>
      </c>
      <c r="AB10" s="175"/>
      <c r="AC10" s="176"/>
      <c r="AD10" s="176"/>
      <c r="AE10" s="175">
        <v>0</v>
      </c>
      <c r="AF10" s="175">
        <v>0</v>
      </c>
      <c r="AG10" s="176"/>
      <c r="AH10" s="142"/>
      <c r="AI10" s="177"/>
      <c r="AJ10" s="167"/>
      <c r="AK10" s="167"/>
      <c r="AL10" s="167"/>
      <c r="AM10" s="177"/>
      <c r="AN10" s="177"/>
      <c r="AO10" s="177"/>
      <c r="AP10" s="177"/>
      <c r="AQ10" s="177"/>
      <c r="AR10" s="142"/>
      <c r="AS10" s="174"/>
      <c r="AT10" s="174"/>
      <c r="AU10" s="174"/>
      <c r="AV10" s="174"/>
      <c r="AW10" s="174"/>
      <c r="AX10" s="174"/>
      <c r="AY10" s="174"/>
      <c r="AZ10" s="174"/>
      <c r="BA10" s="142"/>
      <c r="BB10" s="142"/>
      <c r="BC10" s="142"/>
      <c r="BD10" s="142"/>
    </row>
    <row r="11" spans="1:62" x14ac:dyDescent="0.2">
      <c r="A11" s="127">
        <v>1</v>
      </c>
      <c r="B11" s="128" t="s">
        <v>410</v>
      </c>
      <c r="C11" s="194"/>
      <c r="D11" s="194"/>
      <c r="E11" s="192"/>
      <c r="G11" s="129" t="s">
        <v>437</v>
      </c>
      <c r="H11" s="162">
        <f>IFERROR(VLOOKUP(B11,[5]rptBudgetaryBudgetCrossOrganiza!$A$2:$K$333,2,FALSE),"0")</f>
        <v>0</v>
      </c>
      <c r="I11" s="162">
        <f>IFERROR(VLOOKUP(B11,[5]rptBudgetaryBudgetCrossOrganiza!$A$2:$K$333,4,FALSE),"0")</f>
        <v>0</v>
      </c>
      <c r="J11" s="163"/>
      <c r="K11" s="163"/>
      <c r="L11" s="163"/>
      <c r="M11" s="162">
        <f>IFERROR(VLOOKUP(B11,[5]rptBudgetaryBudgetCrossOrganiza!$A$2:$K$333,7,FALSE),"0")</f>
        <v>0</v>
      </c>
      <c r="N11" s="162"/>
      <c r="O11" s="163"/>
      <c r="Q11" s="173">
        <v>0</v>
      </c>
      <c r="R11" s="173">
        <v>0</v>
      </c>
      <c r="S11" s="174"/>
      <c r="T11" s="174"/>
      <c r="U11" s="174"/>
      <c r="V11" s="173">
        <v>0</v>
      </c>
      <c r="W11" s="173">
        <v>0</v>
      </c>
      <c r="X11" s="174"/>
      <c r="Y11" s="142"/>
      <c r="Z11" s="175">
        <v>0</v>
      </c>
      <c r="AA11" s="175">
        <v>0</v>
      </c>
      <c r="AB11" s="175"/>
      <c r="AC11" s="176"/>
      <c r="AD11" s="176"/>
      <c r="AE11" s="175">
        <v>0</v>
      </c>
      <c r="AF11" s="175">
        <v>0</v>
      </c>
      <c r="AG11" s="176"/>
      <c r="AH11" s="142"/>
      <c r="AI11" s="177"/>
      <c r="AJ11" s="167"/>
      <c r="AK11" s="167"/>
      <c r="AL11" s="167"/>
      <c r="AM11" s="177"/>
      <c r="AN11" s="177"/>
      <c r="AO11" s="177"/>
      <c r="AP11" s="177"/>
      <c r="AQ11" s="177"/>
      <c r="AR11" s="142"/>
      <c r="AS11" s="174"/>
      <c r="AT11" s="174"/>
      <c r="AU11" s="174"/>
      <c r="AV11" s="174"/>
      <c r="AW11" s="174"/>
      <c r="AX11" s="174"/>
      <c r="AY11" s="174"/>
      <c r="AZ11" s="174"/>
      <c r="BA11" s="142"/>
      <c r="BB11" s="142"/>
      <c r="BC11" s="142"/>
      <c r="BD11" s="142"/>
    </row>
    <row r="12" spans="1:62" x14ac:dyDescent="0.2">
      <c r="A12" s="127">
        <v>1</v>
      </c>
      <c r="B12" s="128" t="s">
        <v>287</v>
      </c>
      <c r="C12" s="194"/>
      <c r="D12" s="194"/>
      <c r="E12" s="192"/>
      <c r="G12" s="129" t="s">
        <v>339</v>
      </c>
      <c r="H12" s="162">
        <f>IFERROR(VLOOKUP(B12,[5]rptBudgetaryBudgetCrossOrganiza!$A$2:$K$333,2,FALSE),"0")</f>
        <v>8000</v>
      </c>
      <c r="I12" s="162">
        <f>IFERROR(VLOOKUP(B12,[5]rptBudgetaryBudgetCrossOrganiza!$A$2:$K$333,4,FALSE),"0")</f>
        <v>8000</v>
      </c>
      <c r="J12" s="163"/>
      <c r="K12" s="163"/>
      <c r="L12" s="163"/>
      <c r="M12" s="162">
        <f>IFERROR(VLOOKUP(B12,[5]rptBudgetaryBudgetCrossOrganiza!$A$2:$K$333,7,FALSE),"0")</f>
        <v>4695</v>
      </c>
      <c r="N12" s="162"/>
      <c r="O12" s="163"/>
      <c r="Q12" s="173">
        <v>3500</v>
      </c>
      <c r="R12" s="173">
        <v>3500</v>
      </c>
      <c r="S12" s="174"/>
      <c r="T12" s="174"/>
      <c r="U12" s="174"/>
      <c r="V12" s="173">
        <v>4570</v>
      </c>
      <c r="W12" s="173">
        <v>4570</v>
      </c>
      <c r="X12" s="174"/>
      <c r="Y12" s="142"/>
      <c r="Z12" s="175">
        <v>3500</v>
      </c>
      <c r="AA12" s="175">
        <v>3500</v>
      </c>
      <c r="AB12" s="175"/>
      <c r="AC12" s="176"/>
      <c r="AD12" s="176"/>
      <c r="AE12" s="175">
        <v>617</v>
      </c>
      <c r="AF12" s="175">
        <v>617</v>
      </c>
      <c r="AG12" s="176"/>
      <c r="AH12" s="142"/>
      <c r="AI12" s="177"/>
      <c r="AJ12" s="167"/>
      <c r="AK12" s="167"/>
      <c r="AL12" s="167"/>
      <c r="AM12" s="177"/>
      <c r="AN12" s="177"/>
      <c r="AO12" s="177"/>
      <c r="AP12" s="177"/>
      <c r="AQ12" s="177"/>
      <c r="AR12" s="142"/>
      <c r="AS12" s="174"/>
      <c r="AT12" s="174"/>
      <c r="AU12" s="174"/>
      <c r="AV12" s="174"/>
      <c r="AW12" s="174"/>
      <c r="AX12" s="174"/>
      <c r="AY12" s="174"/>
      <c r="AZ12" s="174"/>
      <c r="BA12" s="142"/>
      <c r="BB12" s="142"/>
      <c r="BC12" s="142"/>
      <c r="BD12" s="142"/>
    </row>
    <row r="13" spans="1:62" x14ac:dyDescent="0.2">
      <c r="A13" s="127">
        <v>1</v>
      </c>
      <c r="B13" s="128" t="s">
        <v>288</v>
      </c>
      <c r="C13" s="194"/>
      <c r="D13" s="194"/>
      <c r="E13" s="192"/>
      <c r="G13" s="129" t="s">
        <v>340</v>
      </c>
      <c r="H13" s="162">
        <f>IFERROR(VLOOKUP(B13,[5]rptBudgetaryBudgetCrossOrganiza!$A$2:$K$333,2,FALSE),"0")</f>
        <v>3200</v>
      </c>
      <c r="I13" s="162">
        <f>IFERROR(VLOOKUP(B13,[5]rptBudgetaryBudgetCrossOrganiza!$A$2:$K$333,4,FALSE),"0")</f>
        <v>3200</v>
      </c>
      <c r="J13" s="163"/>
      <c r="K13" s="163"/>
      <c r="L13" s="163"/>
      <c r="M13" s="162">
        <f>IFERROR(VLOOKUP(B13,[5]rptBudgetaryBudgetCrossOrganiza!$A$2:$K$333,7,FALSE),"0")</f>
        <v>6126</v>
      </c>
      <c r="N13" s="162"/>
      <c r="O13" s="163"/>
      <c r="Q13" s="173">
        <v>6500</v>
      </c>
      <c r="R13" s="173">
        <v>6500</v>
      </c>
      <c r="S13" s="174"/>
      <c r="T13" s="174"/>
      <c r="U13" s="174"/>
      <c r="V13" s="173">
        <v>6535</v>
      </c>
      <c r="W13" s="173">
        <v>6535</v>
      </c>
      <c r="X13" s="174"/>
      <c r="Y13" s="142"/>
      <c r="Z13" s="175">
        <v>6500</v>
      </c>
      <c r="AA13" s="175">
        <v>6500</v>
      </c>
      <c r="AB13" s="175"/>
      <c r="AC13" s="176"/>
      <c r="AD13" s="176"/>
      <c r="AE13" s="175">
        <v>1663</v>
      </c>
      <c r="AF13" s="175">
        <v>1663</v>
      </c>
      <c r="AG13" s="176"/>
      <c r="AH13" s="142"/>
      <c r="AI13" s="177"/>
      <c r="AJ13" s="167"/>
      <c r="AK13" s="167"/>
      <c r="AL13" s="167"/>
      <c r="AM13" s="177"/>
      <c r="AN13" s="177"/>
      <c r="AO13" s="177"/>
      <c r="AP13" s="177"/>
      <c r="AQ13" s="177"/>
      <c r="AR13" s="142"/>
      <c r="AS13" s="174"/>
      <c r="AT13" s="174"/>
      <c r="AU13" s="174"/>
      <c r="AV13" s="174"/>
      <c r="AW13" s="174"/>
      <c r="AX13" s="174"/>
      <c r="AY13" s="174"/>
      <c r="AZ13" s="174"/>
      <c r="BA13" s="142"/>
      <c r="BB13" s="142"/>
      <c r="BC13" s="142"/>
      <c r="BD13" s="142"/>
    </row>
    <row r="14" spans="1:62" x14ac:dyDescent="0.2">
      <c r="A14" s="127">
        <v>1</v>
      </c>
      <c r="B14" s="128" t="s">
        <v>289</v>
      </c>
      <c r="C14" s="194"/>
      <c r="D14" s="194"/>
      <c r="E14" s="192"/>
      <c r="G14" s="129" t="s">
        <v>341</v>
      </c>
      <c r="H14" s="162">
        <f>IFERROR(VLOOKUP(B14,[5]rptBudgetaryBudgetCrossOrganiza!$A$2:$K$333,2,FALSE),"0")</f>
        <v>14000</v>
      </c>
      <c r="I14" s="162">
        <f>IFERROR(VLOOKUP(B14,[5]rptBudgetaryBudgetCrossOrganiza!$A$2:$K$333,4,FALSE),"0")</f>
        <v>14000</v>
      </c>
      <c r="J14" s="163"/>
      <c r="K14" s="163"/>
      <c r="L14" s="163"/>
      <c r="M14" s="162">
        <f>IFERROR(VLOOKUP(B14,[5]rptBudgetaryBudgetCrossOrganiza!$A$2:$K$333,7,FALSE),"0")</f>
        <v>13914</v>
      </c>
      <c r="N14" s="162"/>
      <c r="O14" s="163"/>
      <c r="Q14" s="173">
        <v>14000</v>
      </c>
      <c r="R14" s="173">
        <v>14000</v>
      </c>
      <c r="S14" s="174"/>
      <c r="T14" s="174"/>
      <c r="U14" s="174"/>
      <c r="V14" s="173">
        <v>18094</v>
      </c>
      <c r="W14" s="173">
        <v>18094</v>
      </c>
      <c r="X14" s="174"/>
      <c r="Y14" s="142"/>
      <c r="Z14" s="175">
        <v>14500</v>
      </c>
      <c r="AA14" s="175">
        <v>14500</v>
      </c>
      <c r="AB14" s="175"/>
      <c r="AC14" s="176"/>
      <c r="AD14" s="176"/>
      <c r="AE14" s="175">
        <v>13958</v>
      </c>
      <c r="AF14" s="175">
        <v>13958</v>
      </c>
      <c r="AG14" s="176"/>
      <c r="AH14" s="142"/>
      <c r="AI14" s="177"/>
      <c r="AJ14" s="167"/>
      <c r="AK14" s="167"/>
      <c r="AL14" s="167"/>
      <c r="AM14" s="177"/>
      <c r="AN14" s="177"/>
      <c r="AO14" s="177"/>
      <c r="AP14" s="177"/>
      <c r="AQ14" s="177"/>
      <c r="AR14" s="142"/>
      <c r="AS14" s="174"/>
      <c r="AT14" s="174"/>
      <c r="AU14" s="174"/>
      <c r="AV14" s="174"/>
      <c r="AW14" s="174"/>
      <c r="AX14" s="174"/>
      <c r="AY14" s="174"/>
      <c r="AZ14" s="174"/>
      <c r="BA14" s="142"/>
      <c r="BB14" s="142"/>
      <c r="BC14" s="142"/>
      <c r="BD14" s="142"/>
    </row>
    <row r="15" spans="1:62" x14ac:dyDescent="0.2">
      <c r="A15" s="127">
        <v>1</v>
      </c>
      <c r="B15" s="128" t="s">
        <v>290</v>
      </c>
      <c r="C15" s="194"/>
      <c r="D15" s="194"/>
      <c r="E15" s="192"/>
      <c r="G15" s="129" t="s">
        <v>342</v>
      </c>
      <c r="H15" s="162">
        <f>IFERROR(VLOOKUP(B15,[5]rptBudgetaryBudgetCrossOrganiza!$A$2:$K$333,2,FALSE),"0")</f>
        <v>6500</v>
      </c>
      <c r="I15" s="162">
        <f>IFERROR(VLOOKUP(B15,[5]rptBudgetaryBudgetCrossOrganiza!$A$2:$K$333,4,FALSE),"0")</f>
        <v>6500</v>
      </c>
      <c r="J15" s="163"/>
      <c r="K15" s="163"/>
      <c r="L15" s="163"/>
      <c r="M15" s="162">
        <f>IFERROR(VLOOKUP(B15,[5]rptBudgetaryBudgetCrossOrganiza!$A$2:$K$333,7,FALSE),"0")</f>
        <v>6611</v>
      </c>
      <c r="N15" s="162"/>
      <c r="O15" s="163"/>
      <c r="Q15" s="173">
        <v>6500</v>
      </c>
      <c r="R15" s="173">
        <v>6500</v>
      </c>
      <c r="S15" s="174"/>
      <c r="T15" s="174"/>
      <c r="U15" s="174"/>
      <c r="V15" s="173">
        <v>10588</v>
      </c>
      <c r="W15" s="173">
        <v>10588</v>
      </c>
      <c r="X15" s="174"/>
      <c r="Y15" s="142"/>
      <c r="Z15" s="175">
        <v>8000</v>
      </c>
      <c r="AA15" s="175">
        <v>8000</v>
      </c>
      <c r="AB15" s="175"/>
      <c r="AC15" s="176"/>
      <c r="AD15" s="176"/>
      <c r="AE15" s="175">
        <v>4691.8</v>
      </c>
      <c r="AF15" s="175">
        <v>4691.8</v>
      </c>
      <c r="AG15" s="176"/>
      <c r="AH15" s="142"/>
      <c r="AI15" s="177"/>
      <c r="AJ15" s="167"/>
      <c r="AK15" s="167"/>
      <c r="AL15" s="167"/>
      <c r="AM15" s="177"/>
      <c r="AN15" s="177"/>
      <c r="AO15" s="177"/>
      <c r="AP15" s="177"/>
      <c r="AQ15" s="177"/>
      <c r="AR15" s="142"/>
      <c r="AS15" s="174"/>
      <c r="AT15" s="174"/>
      <c r="AU15" s="174"/>
      <c r="AV15" s="174"/>
      <c r="AW15" s="174"/>
      <c r="AX15" s="174"/>
      <c r="AY15" s="174"/>
      <c r="AZ15" s="174"/>
      <c r="BA15" s="142"/>
      <c r="BB15" s="142"/>
      <c r="BC15" s="142"/>
      <c r="BD15" s="142"/>
    </row>
    <row r="16" spans="1:62" x14ac:dyDescent="0.2">
      <c r="A16" s="127">
        <v>1</v>
      </c>
      <c r="B16" s="128" t="s">
        <v>291</v>
      </c>
      <c r="C16" s="194"/>
      <c r="D16" s="194"/>
      <c r="E16" s="192"/>
      <c r="G16" s="129" t="s">
        <v>343</v>
      </c>
      <c r="H16" s="162">
        <f>IFERROR(VLOOKUP(B16,[5]rptBudgetaryBudgetCrossOrganiza!$A$2:$K$333,2,FALSE),"0")</f>
        <v>1000</v>
      </c>
      <c r="I16" s="162">
        <f>IFERROR(VLOOKUP(B16,[5]rptBudgetaryBudgetCrossOrganiza!$A$2:$K$333,4,FALSE),"0")</f>
        <v>1000</v>
      </c>
      <c r="J16" s="163"/>
      <c r="K16" s="163"/>
      <c r="L16" s="163"/>
      <c r="M16" s="162">
        <f>IFERROR(VLOOKUP(B16,[5]rptBudgetaryBudgetCrossOrganiza!$A$2:$K$333,7,FALSE),"0")</f>
        <v>1868</v>
      </c>
      <c r="N16" s="162"/>
      <c r="O16" s="163"/>
      <c r="Q16" s="173">
        <v>1500</v>
      </c>
      <c r="R16" s="173">
        <v>1500</v>
      </c>
      <c r="S16" s="174"/>
      <c r="T16" s="174"/>
      <c r="U16" s="174"/>
      <c r="V16" s="173">
        <v>1535</v>
      </c>
      <c r="W16" s="173">
        <v>1535</v>
      </c>
      <c r="X16" s="174"/>
      <c r="Y16" s="142"/>
      <c r="Z16" s="175">
        <v>1500</v>
      </c>
      <c r="AA16" s="175">
        <v>1500</v>
      </c>
      <c r="AB16" s="175"/>
      <c r="AC16" s="176"/>
      <c r="AD16" s="176"/>
      <c r="AE16" s="175">
        <v>2049</v>
      </c>
      <c r="AF16" s="175">
        <v>2049</v>
      </c>
      <c r="AG16" s="176"/>
      <c r="AH16" s="142"/>
      <c r="AI16" s="177"/>
      <c r="AJ16" s="167"/>
      <c r="AK16" s="167"/>
      <c r="AL16" s="167"/>
      <c r="AM16" s="177"/>
      <c r="AN16" s="177"/>
      <c r="AO16" s="177"/>
      <c r="AP16" s="177"/>
      <c r="AQ16" s="177"/>
      <c r="AR16" s="142"/>
      <c r="AS16" s="174"/>
      <c r="AT16" s="174"/>
      <c r="AU16" s="174"/>
      <c r="AV16" s="174"/>
      <c r="AW16" s="174"/>
      <c r="AX16" s="174"/>
      <c r="AY16" s="174"/>
      <c r="AZ16" s="174"/>
      <c r="BA16" s="142"/>
      <c r="BB16" s="142"/>
      <c r="BC16" s="142"/>
      <c r="BD16" s="142"/>
    </row>
    <row r="17" spans="1:56" x14ac:dyDescent="0.2">
      <c r="A17" s="127">
        <v>1</v>
      </c>
      <c r="B17" s="128" t="s">
        <v>292</v>
      </c>
      <c r="C17" s="194"/>
      <c r="D17" s="194"/>
      <c r="E17" s="192"/>
      <c r="G17" s="129" t="s">
        <v>344</v>
      </c>
      <c r="H17" s="162">
        <f>IFERROR(VLOOKUP(B17,[5]rptBudgetaryBudgetCrossOrganiza!$A$2:$K$333,2,FALSE),"0")</f>
        <v>10000</v>
      </c>
      <c r="I17" s="162">
        <f>IFERROR(VLOOKUP(B17,[5]rptBudgetaryBudgetCrossOrganiza!$A$2:$K$333,4,FALSE),"0")</f>
        <v>10000</v>
      </c>
      <c r="J17" s="163"/>
      <c r="K17" s="163"/>
      <c r="L17" s="163"/>
      <c r="M17" s="162">
        <f>IFERROR(VLOOKUP(B17,[5]rptBudgetaryBudgetCrossOrganiza!$A$2:$K$333,7,FALSE),"0")</f>
        <v>10133.700000000001</v>
      </c>
      <c r="N17" s="162"/>
      <c r="O17" s="163"/>
      <c r="Q17" s="173">
        <v>10000</v>
      </c>
      <c r="R17" s="173">
        <v>10000</v>
      </c>
      <c r="S17" s="174"/>
      <c r="T17" s="174"/>
      <c r="U17" s="174"/>
      <c r="V17" s="173">
        <v>10650.4</v>
      </c>
      <c r="W17" s="173">
        <v>10650.4</v>
      </c>
      <c r="X17" s="174"/>
      <c r="Y17" s="142"/>
      <c r="Z17" s="175">
        <v>10000</v>
      </c>
      <c r="AA17" s="175">
        <v>10000</v>
      </c>
      <c r="AB17" s="175"/>
      <c r="AC17" s="176"/>
      <c r="AD17" s="176"/>
      <c r="AE17" s="175">
        <v>6830.5</v>
      </c>
      <c r="AF17" s="175">
        <v>6830.5</v>
      </c>
      <c r="AG17" s="176"/>
      <c r="AH17" s="142"/>
      <c r="AI17" s="177"/>
      <c r="AJ17" s="167"/>
      <c r="AK17" s="167"/>
      <c r="AL17" s="167"/>
      <c r="AM17" s="177"/>
      <c r="AN17" s="177"/>
      <c r="AO17" s="177"/>
      <c r="AP17" s="177"/>
      <c r="AQ17" s="177"/>
      <c r="AR17" s="142"/>
      <c r="AS17" s="174"/>
      <c r="AT17" s="174"/>
      <c r="AU17" s="174"/>
      <c r="AV17" s="174"/>
      <c r="AW17" s="174"/>
      <c r="AX17" s="174"/>
      <c r="AY17" s="174"/>
      <c r="AZ17" s="174"/>
      <c r="BA17" s="142"/>
      <c r="BB17" s="142"/>
      <c r="BC17" s="142"/>
      <c r="BD17" s="142"/>
    </row>
    <row r="18" spans="1:56" x14ac:dyDescent="0.2">
      <c r="A18" s="127">
        <v>1</v>
      </c>
      <c r="B18" s="128" t="s">
        <v>293</v>
      </c>
      <c r="C18" s="194"/>
      <c r="D18" s="194"/>
      <c r="E18" s="192"/>
      <c r="G18" s="129" t="s">
        <v>345</v>
      </c>
      <c r="H18" s="162">
        <f>IFERROR(VLOOKUP(B18,[5]rptBudgetaryBudgetCrossOrganiza!$A$2:$K$333,2,FALSE),"0")</f>
        <v>8000</v>
      </c>
      <c r="I18" s="162">
        <f>IFERROR(VLOOKUP(B18,[5]rptBudgetaryBudgetCrossOrganiza!$A$2:$K$333,4,FALSE),"0")</f>
        <v>8000</v>
      </c>
      <c r="J18" s="163"/>
      <c r="K18" s="163"/>
      <c r="L18" s="163"/>
      <c r="M18" s="162">
        <f>IFERROR(VLOOKUP(B18,[5]rptBudgetaryBudgetCrossOrganiza!$A$2:$K$333,7,FALSE),"0")</f>
        <v>6778</v>
      </c>
      <c r="N18" s="162"/>
      <c r="O18" s="163"/>
      <c r="Q18" s="173">
        <v>7000</v>
      </c>
      <c r="R18" s="173">
        <v>7000</v>
      </c>
      <c r="S18" s="174"/>
      <c r="T18" s="174"/>
      <c r="U18" s="174"/>
      <c r="V18" s="173">
        <v>4004</v>
      </c>
      <c r="W18" s="173">
        <v>4004</v>
      </c>
      <c r="X18" s="174"/>
      <c r="Y18" s="142"/>
      <c r="Z18" s="175">
        <v>6500</v>
      </c>
      <c r="AA18" s="175">
        <v>6500</v>
      </c>
      <c r="AB18" s="175"/>
      <c r="AC18" s="176"/>
      <c r="AD18" s="176"/>
      <c r="AE18" s="175">
        <v>2353</v>
      </c>
      <c r="AF18" s="175">
        <v>2353</v>
      </c>
      <c r="AG18" s="176"/>
      <c r="AH18" s="142"/>
      <c r="AI18" s="177"/>
      <c r="AJ18" s="167"/>
      <c r="AK18" s="167"/>
      <c r="AL18" s="167"/>
      <c r="AM18" s="177"/>
      <c r="AN18" s="177"/>
      <c r="AO18" s="177"/>
      <c r="AP18" s="177"/>
      <c r="AQ18" s="177"/>
      <c r="AR18" s="142"/>
      <c r="AS18" s="174"/>
      <c r="AT18" s="174"/>
      <c r="AU18" s="174"/>
      <c r="AV18" s="174"/>
      <c r="AW18" s="174"/>
      <c r="AX18" s="174"/>
      <c r="AY18" s="174"/>
      <c r="AZ18" s="174"/>
      <c r="BA18" s="142"/>
      <c r="BB18" s="142"/>
      <c r="BC18" s="142"/>
      <c r="BD18" s="142"/>
    </row>
    <row r="19" spans="1:56" x14ac:dyDescent="0.2">
      <c r="A19" s="127">
        <v>1</v>
      </c>
      <c r="B19" s="128" t="s">
        <v>294</v>
      </c>
      <c r="C19" s="194"/>
      <c r="D19" s="194"/>
      <c r="E19" s="192"/>
      <c r="G19" s="129" t="s">
        <v>346</v>
      </c>
      <c r="H19" s="162">
        <f>IFERROR(VLOOKUP(B19,[5]rptBudgetaryBudgetCrossOrganiza!$A$2:$K$333,2,FALSE),"0")</f>
        <v>2000</v>
      </c>
      <c r="I19" s="162">
        <f>IFERROR(VLOOKUP(B19,[5]rptBudgetaryBudgetCrossOrganiza!$A$2:$K$333,4,FALSE),"0")</f>
        <v>2000</v>
      </c>
      <c r="J19" s="163"/>
      <c r="K19" s="163"/>
      <c r="L19" s="163"/>
      <c r="M19" s="162">
        <f>IFERROR(VLOOKUP(B19,[5]rptBudgetaryBudgetCrossOrganiza!$A$2:$K$333,7,FALSE),"0")</f>
        <v>1747</v>
      </c>
      <c r="N19" s="162"/>
      <c r="O19" s="163"/>
      <c r="Q19" s="173">
        <v>4000</v>
      </c>
      <c r="R19" s="173">
        <v>4000</v>
      </c>
      <c r="S19" s="174"/>
      <c r="T19" s="174"/>
      <c r="U19" s="174"/>
      <c r="V19" s="173">
        <v>2398</v>
      </c>
      <c r="W19" s="173">
        <v>2398</v>
      </c>
      <c r="X19" s="174"/>
      <c r="Y19" s="142"/>
      <c r="Z19" s="175">
        <v>1700</v>
      </c>
      <c r="AA19" s="175">
        <v>1700</v>
      </c>
      <c r="AB19" s="175"/>
      <c r="AC19" s="176"/>
      <c r="AD19" s="176"/>
      <c r="AE19" s="175">
        <v>2625.5</v>
      </c>
      <c r="AF19" s="175">
        <v>2625.5</v>
      </c>
      <c r="AG19" s="176"/>
      <c r="AH19" s="142"/>
      <c r="AI19" s="177"/>
      <c r="AJ19" s="167"/>
      <c r="AK19" s="167"/>
      <c r="AL19" s="167"/>
      <c r="AM19" s="177"/>
      <c r="AN19" s="177"/>
      <c r="AO19" s="177"/>
      <c r="AP19" s="177"/>
      <c r="AQ19" s="177"/>
      <c r="AR19" s="142"/>
      <c r="AS19" s="174"/>
      <c r="AT19" s="174"/>
      <c r="AU19" s="174"/>
      <c r="AV19" s="174"/>
      <c r="AW19" s="174"/>
      <c r="AX19" s="174"/>
      <c r="AY19" s="174"/>
      <c r="AZ19" s="174"/>
      <c r="BA19" s="142"/>
      <c r="BB19" s="142"/>
      <c r="BC19" s="142"/>
      <c r="BD19" s="142"/>
    </row>
    <row r="20" spans="1:56" x14ac:dyDescent="0.2">
      <c r="A20" s="127">
        <v>1</v>
      </c>
      <c r="B20" s="128" t="s">
        <v>392</v>
      </c>
      <c r="C20" s="194"/>
      <c r="D20" s="194"/>
      <c r="E20" s="192"/>
      <c r="G20" s="129" t="s">
        <v>438</v>
      </c>
      <c r="H20" s="162">
        <f>IFERROR(VLOOKUP(B20,[5]rptBudgetaryBudgetCrossOrganiza!$A$2:$K$333,2,FALSE),"0")</f>
        <v>0</v>
      </c>
      <c r="I20" s="162">
        <f>IFERROR(VLOOKUP(B20,[5]rptBudgetaryBudgetCrossOrganiza!$A$2:$K$333,4,FALSE),"0")</f>
        <v>0</v>
      </c>
      <c r="J20" s="163"/>
      <c r="K20" s="163"/>
      <c r="L20" s="163"/>
      <c r="M20" s="162">
        <f>IFERROR(VLOOKUP(B20,[5]rptBudgetaryBudgetCrossOrganiza!$A$2:$K$333,7,FALSE),"0")</f>
        <v>0</v>
      </c>
      <c r="N20" s="162"/>
      <c r="O20" s="163"/>
      <c r="Q20" s="173">
        <v>0</v>
      </c>
      <c r="R20" s="173">
        <v>0</v>
      </c>
      <c r="S20" s="174"/>
      <c r="T20" s="174"/>
      <c r="U20" s="174"/>
      <c r="V20" s="173">
        <v>201</v>
      </c>
      <c r="W20" s="173">
        <v>201</v>
      </c>
      <c r="X20" s="174"/>
      <c r="Y20" s="142"/>
      <c r="Z20" s="175">
        <v>0</v>
      </c>
      <c r="AA20" s="175">
        <v>0</v>
      </c>
      <c r="AB20" s="175"/>
      <c r="AC20" s="176"/>
      <c r="AD20" s="176"/>
      <c r="AE20" s="175">
        <v>0</v>
      </c>
      <c r="AF20" s="175">
        <v>0</v>
      </c>
      <c r="AG20" s="176"/>
      <c r="AH20" s="142"/>
      <c r="AI20" s="177"/>
      <c r="AJ20" s="167"/>
      <c r="AK20" s="167"/>
      <c r="AL20" s="167"/>
      <c r="AM20" s="177"/>
      <c r="AN20" s="177"/>
      <c r="AO20" s="177"/>
      <c r="AP20" s="177"/>
      <c r="AQ20" s="177"/>
      <c r="AR20" s="142"/>
      <c r="AS20" s="174"/>
      <c r="AT20" s="174"/>
      <c r="AU20" s="174"/>
      <c r="AV20" s="174"/>
      <c r="AW20" s="174"/>
      <c r="AX20" s="174"/>
      <c r="AY20" s="174"/>
      <c r="AZ20" s="174"/>
      <c r="BA20" s="142"/>
      <c r="BB20" s="142"/>
      <c r="BC20" s="142"/>
      <c r="BD20" s="142"/>
    </row>
    <row r="21" spans="1:56" x14ac:dyDescent="0.2">
      <c r="A21" s="127">
        <v>1</v>
      </c>
      <c r="B21" s="128" t="s">
        <v>295</v>
      </c>
      <c r="C21" s="194"/>
      <c r="D21" s="194"/>
      <c r="E21" s="192"/>
      <c r="G21" s="129" t="s">
        <v>347</v>
      </c>
      <c r="H21" s="162">
        <f>IFERROR(VLOOKUP(B21,[5]rptBudgetaryBudgetCrossOrganiza!$A$2:$K$333,2,FALSE),"0")</f>
        <v>2200</v>
      </c>
      <c r="I21" s="162">
        <f>IFERROR(VLOOKUP(B21,[5]rptBudgetaryBudgetCrossOrganiza!$A$2:$K$333,4,FALSE),"0")</f>
        <v>2200</v>
      </c>
      <c r="J21" s="163"/>
      <c r="K21" s="163"/>
      <c r="L21" s="163"/>
      <c r="M21" s="162">
        <f>IFERROR(VLOOKUP(B21,[5]rptBudgetaryBudgetCrossOrganiza!$A$2:$K$333,7,FALSE),"0")</f>
        <v>410</v>
      </c>
      <c r="N21" s="162"/>
      <c r="O21" s="163"/>
      <c r="Q21" s="173">
        <v>1600</v>
      </c>
      <c r="R21" s="173">
        <v>1600</v>
      </c>
      <c r="S21" s="174"/>
      <c r="T21" s="174"/>
      <c r="U21" s="174"/>
      <c r="V21" s="173">
        <v>30</v>
      </c>
      <c r="W21" s="173">
        <v>30</v>
      </c>
      <c r="X21" s="174"/>
      <c r="Y21" s="142"/>
      <c r="Z21" s="175">
        <v>1100</v>
      </c>
      <c r="AA21" s="175">
        <v>1100</v>
      </c>
      <c r="AB21" s="175"/>
      <c r="AC21" s="176"/>
      <c r="AD21" s="176"/>
      <c r="AE21" s="175">
        <v>0</v>
      </c>
      <c r="AF21" s="175">
        <v>0</v>
      </c>
      <c r="AG21" s="176"/>
      <c r="AH21" s="142"/>
      <c r="AI21" s="177"/>
      <c r="AJ21" s="167"/>
      <c r="AK21" s="167"/>
      <c r="AL21" s="167"/>
      <c r="AM21" s="177"/>
      <c r="AN21" s="177"/>
      <c r="AO21" s="177"/>
      <c r="AP21" s="177"/>
      <c r="AQ21" s="177"/>
      <c r="AR21" s="142"/>
      <c r="AS21" s="174"/>
      <c r="AT21" s="174"/>
      <c r="AU21" s="174"/>
      <c r="AV21" s="174"/>
      <c r="AW21" s="174"/>
      <c r="AX21" s="174"/>
      <c r="AY21" s="174"/>
      <c r="AZ21" s="174"/>
      <c r="BA21" s="142"/>
      <c r="BB21" s="142"/>
      <c r="BC21" s="142"/>
      <c r="BD21" s="142"/>
    </row>
    <row r="22" spans="1:56" x14ac:dyDescent="0.2">
      <c r="A22" s="127">
        <v>1</v>
      </c>
      <c r="B22" s="128" t="s">
        <v>411</v>
      </c>
      <c r="C22" s="194"/>
      <c r="D22" s="194"/>
      <c r="E22" s="192"/>
      <c r="G22" s="129" t="s">
        <v>439</v>
      </c>
      <c r="H22" s="162">
        <f>IFERROR(VLOOKUP(B22,[5]rptBudgetaryBudgetCrossOrganiza!$A$2:$K$333,2,FALSE),"0")</f>
        <v>0</v>
      </c>
      <c r="I22" s="162">
        <f>IFERROR(VLOOKUP(B22,[5]rptBudgetaryBudgetCrossOrganiza!$A$2:$K$333,4,FALSE),"0")</f>
        <v>0</v>
      </c>
      <c r="J22" s="163"/>
      <c r="K22" s="163"/>
      <c r="L22" s="163"/>
      <c r="M22" s="162">
        <f>IFERROR(VLOOKUP(B22,[5]rptBudgetaryBudgetCrossOrganiza!$A$2:$K$333,7,FALSE),"0")</f>
        <v>0</v>
      </c>
      <c r="N22" s="162"/>
      <c r="O22" s="163"/>
      <c r="Q22" s="173">
        <v>0</v>
      </c>
      <c r="R22" s="173">
        <v>0</v>
      </c>
      <c r="S22" s="174"/>
      <c r="T22" s="174"/>
      <c r="U22" s="174"/>
      <c r="V22" s="173">
        <v>0</v>
      </c>
      <c r="W22" s="173">
        <v>0</v>
      </c>
      <c r="X22" s="174"/>
      <c r="Y22" s="142"/>
      <c r="Z22" s="175">
        <v>0</v>
      </c>
      <c r="AA22" s="175">
        <v>0</v>
      </c>
      <c r="AB22" s="175"/>
      <c r="AC22" s="176"/>
      <c r="AD22" s="176"/>
      <c r="AE22" s="175">
        <v>0</v>
      </c>
      <c r="AF22" s="175">
        <v>0</v>
      </c>
      <c r="AG22" s="176"/>
      <c r="AH22" s="142"/>
      <c r="AI22" s="177"/>
      <c r="AJ22" s="167"/>
      <c r="AK22" s="167"/>
      <c r="AL22" s="167"/>
      <c r="AM22" s="177"/>
      <c r="AN22" s="177"/>
      <c r="AO22" s="177"/>
      <c r="AP22" s="177"/>
      <c r="AQ22" s="177"/>
      <c r="AR22" s="142"/>
      <c r="AS22" s="174"/>
      <c r="AT22" s="174"/>
      <c r="AU22" s="174"/>
      <c r="AV22" s="174"/>
      <c r="AW22" s="174"/>
      <c r="AX22" s="174"/>
      <c r="AY22" s="174"/>
      <c r="AZ22" s="174"/>
      <c r="BA22" s="142"/>
      <c r="BB22" s="142"/>
      <c r="BC22" s="142"/>
      <c r="BD22" s="142"/>
    </row>
    <row r="23" spans="1:56" x14ac:dyDescent="0.2">
      <c r="A23" s="127">
        <v>1</v>
      </c>
      <c r="B23" s="128" t="s">
        <v>412</v>
      </c>
      <c r="C23" s="194"/>
      <c r="D23" s="194"/>
      <c r="E23" s="192"/>
      <c r="G23" s="129" t="s">
        <v>440</v>
      </c>
      <c r="H23" s="162">
        <f>IFERROR(VLOOKUP(B23,[5]rptBudgetaryBudgetCrossOrganiza!$A$2:$K$333,2,FALSE),"0")</f>
        <v>0</v>
      </c>
      <c r="I23" s="162">
        <f>IFERROR(VLOOKUP(B23,[5]rptBudgetaryBudgetCrossOrganiza!$A$2:$K$333,4,FALSE),"0")</f>
        <v>0</v>
      </c>
      <c r="J23" s="163"/>
      <c r="K23" s="163"/>
      <c r="L23" s="163"/>
      <c r="M23" s="162">
        <f>IFERROR(VLOOKUP(B23,[5]rptBudgetaryBudgetCrossOrganiza!$A$2:$K$333,7,FALSE),"0")</f>
        <v>0</v>
      </c>
      <c r="N23" s="162"/>
      <c r="O23" s="163"/>
      <c r="Q23" s="173">
        <v>0</v>
      </c>
      <c r="R23" s="173">
        <v>0</v>
      </c>
      <c r="S23" s="174"/>
      <c r="T23" s="174"/>
      <c r="U23" s="174"/>
      <c r="V23" s="173">
        <v>0</v>
      </c>
      <c r="W23" s="173">
        <v>0</v>
      </c>
      <c r="X23" s="174"/>
      <c r="Y23" s="142"/>
      <c r="Z23" s="175">
        <v>0</v>
      </c>
      <c r="AA23" s="175">
        <v>0</v>
      </c>
      <c r="AB23" s="175"/>
      <c r="AC23" s="176"/>
      <c r="AD23" s="176"/>
      <c r="AE23" s="175">
        <v>0</v>
      </c>
      <c r="AF23" s="175">
        <v>0</v>
      </c>
      <c r="AG23" s="176"/>
      <c r="AH23" s="142"/>
      <c r="AI23" s="177"/>
      <c r="AJ23" s="167"/>
      <c r="AK23" s="167"/>
      <c r="AL23" s="167"/>
      <c r="AM23" s="177"/>
      <c r="AN23" s="177"/>
      <c r="AO23" s="177"/>
      <c r="AP23" s="177"/>
      <c r="AQ23" s="177"/>
      <c r="AR23" s="142"/>
      <c r="AS23" s="174"/>
      <c r="AT23" s="174"/>
      <c r="AU23" s="174"/>
      <c r="AV23" s="174"/>
      <c r="AW23" s="174"/>
      <c r="AX23" s="174"/>
      <c r="AY23" s="174"/>
      <c r="AZ23" s="174"/>
      <c r="BA23" s="142"/>
      <c r="BB23" s="142"/>
      <c r="BC23" s="142"/>
      <c r="BD23" s="142"/>
    </row>
    <row r="24" spans="1:56" x14ac:dyDescent="0.2">
      <c r="A24" s="127">
        <v>1</v>
      </c>
      <c r="B24" s="128" t="s">
        <v>296</v>
      </c>
      <c r="C24" s="194"/>
      <c r="D24" s="194"/>
      <c r="E24" s="192"/>
      <c r="G24" s="129" t="s">
        <v>348</v>
      </c>
      <c r="H24" s="162">
        <f>IFERROR(VLOOKUP(B24,[5]rptBudgetaryBudgetCrossOrganiza!$A$2:$K$333,2,FALSE),"0")</f>
        <v>3000</v>
      </c>
      <c r="I24" s="162">
        <f>IFERROR(VLOOKUP(B24,[5]rptBudgetaryBudgetCrossOrganiza!$A$2:$K$333,4,FALSE),"0")</f>
        <v>3000</v>
      </c>
      <c r="J24" s="163"/>
      <c r="K24" s="163"/>
      <c r="L24" s="163"/>
      <c r="M24" s="162">
        <f>IFERROR(VLOOKUP(B24,[5]rptBudgetaryBudgetCrossOrganiza!$A$2:$K$333,7,FALSE),"0")</f>
        <v>2815</v>
      </c>
      <c r="N24" s="162"/>
      <c r="O24" s="163"/>
      <c r="Q24" s="173">
        <v>3500</v>
      </c>
      <c r="R24" s="173">
        <v>3500</v>
      </c>
      <c r="S24" s="174"/>
      <c r="T24" s="174"/>
      <c r="U24" s="174"/>
      <c r="V24" s="173">
        <v>3905</v>
      </c>
      <c r="W24" s="173">
        <v>3905</v>
      </c>
      <c r="X24" s="174"/>
      <c r="Y24" s="142"/>
      <c r="Z24" s="175">
        <v>3500</v>
      </c>
      <c r="AA24" s="175">
        <v>3500</v>
      </c>
      <c r="AB24" s="175"/>
      <c r="AC24" s="176"/>
      <c r="AD24" s="176"/>
      <c r="AE24" s="175">
        <v>2850</v>
      </c>
      <c r="AF24" s="175">
        <v>2850</v>
      </c>
      <c r="AG24" s="176"/>
      <c r="AH24" s="142"/>
      <c r="AI24" s="177"/>
      <c r="AJ24" s="167"/>
      <c r="AK24" s="167"/>
      <c r="AL24" s="167"/>
      <c r="AM24" s="177"/>
      <c r="AN24" s="177"/>
      <c r="AO24" s="177"/>
      <c r="AP24" s="177"/>
      <c r="AQ24" s="177"/>
      <c r="AR24" s="142"/>
      <c r="AS24" s="174"/>
      <c r="AT24" s="174"/>
      <c r="AU24" s="174"/>
      <c r="AV24" s="174"/>
      <c r="AW24" s="174"/>
      <c r="AX24" s="174"/>
      <c r="AY24" s="174"/>
      <c r="AZ24" s="174"/>
      <c r="BA24" s="142"/>
      <c r="BB24" s="142"/>
      <c r="BC24" s="142"/>
      <c r="BD24" s="142"/>
    </row>
    <row r="25" spans="1:56" x14ac:dyDescent="0.2">
      <c r="A25" s="127">
        <v>1</v>
      </c>
      <c r="B25" s="128" t="s">
        <v>297</v>
      </c>
      <c r="C25" s="194"/>
      <c r="D25" s="194"/>
      <c r="E25" s="192"/>
      <c r="G25" s="129" t="s">
        <v>349</v>
      </c>
      <c r="H25" s="162">
        <f>IFERROR(VLOOKUP(B25,[5]rptBudgetaryBudgetCrossOrganiza!$A$2:$K$333,2,FALSE),"0")</f>
        <v>2000</v>
      </c>
      <c r="I25" s="162">
        <f>IFERROR(VLOOKUP(B25,[5]rptBudgetaryBudgetCrossOrganiza!$A$2:$K$333,4,FALSE),"0")</f>
        <v>2000</v>
      </c>
      <c r="J25" s="163"/>
      <c r="K25" s="163"/>
      <c r="L25" s="163"/>
      <c r="M25" s="162">
        <f>IFERROR(VLOOKUP(B25,[5]rptBudgetaryBudgetCrossOrganiza!$A$2:$K$333,7,FALSE),"0")</f>
        <v>1842</v>
      </c>
      <c r="N25" s="162"/>
      <c r="O25" s="163"/>
      <c r="Q25" s="173">
        <v>2000</v>
      </c>
      <c r="R25" s="173">
        <v>2000</v>
      </c>
      <c r="S25" s="174"/>
      <c r="T25" s="174"/>
      <c r="U25" s="174"/>
      <c r="V25" s="173">
        <v>2139</v>
      </c>
      <c r="W25" s="173">
        <v>2139</v>
      </c>
      <c r="X25" s="174"/>
      <c r="Y25" s="142"/>
      <c r="Z25" s="175">
        <v>1800</v>
      </c>
      <c r="AA25" s="175">
        <v>1800</v>
      </c>
      <c r="AB25" s="175"/>
      <c r="AC25" s="176"/>
      <c r="AD25" s="176"/>
      <c r="AE25" s="175">
        <v>790</v>
      </c>
      <c r="AF25" s="175">
        <v>790</v>
      </c>
      <c r="AG25" s="176"/>
      <c r="AH25" s="142"/>
      <c r="AI25" s="177"/>
      <c r="AJ25" s="167"/>
      <c r="AK25" s="167"/>
      <c r="AL25" s="167"/>
      <c r="AM25" s="177"/>
      <c r="AN25" s="177"/>
      <c r="AO25" s="177"/>
      <c r="AP25" s="177"/>
      <c r="AQ25" s="177"/>
      <c r="AR25" s="142"/>
      <c r="AS25" s="174"/>
      <c r="AT25" s="174"/>
      <c r="AU25" s="174"/>
      <c r="AV25" s="174"/>
      <c r="AW25" s="174"/>
      <c r="AX25" s="174"/>
      <c r="AY25" s="174"/>
      <c r="AZ25" s="174"/>
      <c r="BA25" s="142"/>
      <c r="BB25" s="142"/>
      <c r="BC25" s="142"/>
      <c r="BD25" s="142"/>
    </row>
    <row r="26" spans="1:56" x14ac:dyDescent="0.2">
      <c r="A26" s="127">
        <v>1</v>
      </c>
      <c r="B26" s="128" t="s">
        <v>298</v>
      </c>
      <c r="C26" s="194"/>
      <c r="D26" s="194"/>
      <c r="E26" s="192"/>
      <c r="G26" s="129" t="s">
        <v>350</v>
      </c>
      <c r="H26" s="162">
        <f>IFERROR(VLOOKUP(B26,[5]rptBudgetaryBudgetCrossOrganiza!$A$2:$K$333,2,FALSE),"0")</f>
        <v>2000</v>
      </c>
      <c r="I26" s="162">
        <f>IFERROR(VLOOKUP(B26,[5]rptBudgetaryBudgetCrossOrganiza!$A$2:$K$333,4,FALSE),"0")</f>
        <v>2000</v>
      </c>
      <c r="J26" s="163"/>
      <c r="K26" s="163"/>
      <c r="L26" s="163"/>
      <c r="M26" s="162">
        <f>IFERROR(VLOOKUP(B26,[5]rptBudgetaryBudgetCrossOrganiza!$A$2:$K$333,7,FALSE),"0")</f>
        <v>8896.59</v>
      </c>
      <c r="N26" s="162"/>
      <c r="O26" s="163"/>
      <c r="Q26" s="173">
        <v>5000</v>
      </c>
      <c r="R26" s="173">
        <v>5000</v>
      </c>
      <c r="S26" s="174"/>
      <c r="T26" s="174"/>
      <c r="U26" s="174"/>
      <c r="V26" s="173">
        <v>18227.75</v>
      </c>
      <c r="W26" s="173">
        <v>18227.75</v>
      </c>
      <c r="X26" s="174"/>
      <c r="Y26" s="142"/>
      <c r="Z26" s="175">
        <v>12500</v>
      </c>
      <c r="AA26" s="175">
        <v>12500</v>
      </c>
      <c r="AB26" s="175"/>
      <c r="AC26" s="176"/>
      <c r="AD26" s="176"/>
      <c r="AE26" s="175">
        <v>20213</v>
      </c>
      <c r="AF26" s="175">
        <v>20213</v>
      </c>
      <c r="AG26" s="176"/>
      <c r="AH26" s="142"/>
      <c r="AI26" s="177"/>
      <c r="AJ26" s="167"/>
      <c r="AK26" s="167"/>
      <c r="AL26" s="167"/>
      <c r="AM26" s="177"/>
      <c r="AN26" s="177"/>
      <c r="AO26" s="177"/>
      <c r="AP26" s="177"/>
      <c r="AQ26" s="177"/>
      <c r="AR26" s="142"/>
      <c r="AS26" s="174"/>
      <c r="AT26" s="174"/>
      <c r="AU26" s="174"/>
      <c r="AV26" s="174"/>
      <c r="AW26" s="174"/>
      <c r="AX26" s="174"/>
      <c r="AY26" s="174"/>
      <c r="AZ26" s="174"/>
      <c r="BA26" s="142"/>
      <c r="BB26" s="142"/>
      <c r="BC26" s="142"/>
      <c r="BD26" s="142"/>
    </row>
    <row r="27" spans="1:56" x14ac:dyDescent="0.2">
      <c r="A27" s="127">
        <v>1</v>
      </c>
      <c r="B27" s="128" t="s">
        <v>299</v>
      </c>
      <c r="C27" s="194"/>
      <c r="D27" s="194"/>
      <c r="E27" s="192"/>
      <c r="G27" s="129" t="s">
        <v>351</v>
      </c>
      <c r="H27" s="162">
        <f>IFERROR(VLOOKUP(B27,[5]rptBudgetaryBudgetCrossOrganiza!$A$2:$K$333,2,FALSE),"0")</f>
        <v>2000</v>
      </c>
      <c r="I27" s="162">
        <f>IFERROR(VLOOKUP(B27,[5]rptBudgetaryBudgetCrossOrganiza!$A$2:$K$333,4,FALSE),"0")</f>
        <v>2000</v>
      </c>
      <c r="J27" s="163"/>
      <c r="K27" s="163"/>
      <c r="L27" s="163"/>
      <c r="M27" s="162">
        <f>IFERROR(VLOOKUP(B27,[5]rptBudgetaryBudgetCrossOrganiza!$A$2:$K$333,7,FALSE),"0")</f>
        <v>1876</v>
      </c>
      <c r="N27" s="162"/>
      <c r="O27" s="163"/>
      <c r="Q27" s="173">
        <v>1000</v>
      </c>
      <c r="R27" s="173">
        <v>1000</v>
      </c>
      <c r="S27" s="174"/>
      <c r="T27" s="174"/>
      <c r="U27" s="174"/>
      <c r="V27" s="173">
        <v>1945</v>
      </c>
      <c r="W27" s="173">
        <v>1945</v>
      </c>
      <c r="X27" s="174"/>
      <c r="Y27" s="142"/>
      <c r="Z27" s="175">
        <v>2000</v>
      </c>
      <c r="AA27" s="175">
        <v>2000</v>
      </c>
      <c r="AB27" s="175"/>
      <c r="AC27" s="176"/>
      <c r="AD27" s="176"/>
      <c r="AE27" s="175">
        <v>1301</v>
      </c>
      <c r="AF27" s="175">
        <v>1301</v>
      </c>
      <c r="AG27" s="176"/>
      <c r="AH27" s="142"/>
      <c r="AI27" s="177"/>
      <c r="AJ27" s="167"/>
      <c r="AK27" s="167"/>
      <c r="AL27" s="167"/>
      <c r="AM27" s="177"/>
      <c r="AN27" s="177"/>
      <c r="AO27" s="177"/>
      <c r="AP27" s="177"/>
      <c r="AQ27" s="177"/>
      <c r="AR27" s="142"/>
      <c r="AS27" s="174"/>
      <c r="AT27" s="174"/>
      <c r="AU27" s="174"/>
      <c r="AV27" s="174"/>
      <c r="AW27" s="174"/>
      <c r="AX27" s="174"/>
      <c r="AY27" s="174"/>
      <c r="AZ27" s="174"/>
      <c r="BA27" s="142"/>
      <c r="BB27" s="142"/>
      <c r="BC27" s="142"/>
      <c r="BD27" s="142"/>
    </row>
    <row r="28" spans="1:56" x14ac:dyDescent="0.2">
      <c r="A28" s="127">
        <v>1</v>
      </c>
      <c r="B28" s="128" t="s">
        <v>395</v>
      </c>
      <c r="C28" s="194"/>
      <c r="D28" s="194"/>
      <c r="E28" s="192"/>
      <c r="G28" s="129" t="s">
        <v>339</v>
      </c>
      <c r="H28" s="162">
        <f>IFERROR(VLOOKUP(B28,[5]rptBudgetaryBudgetCrossOrganiza!$A$2:$K$333,2,FALSE),"0")</f>
        <v>0</v>
      </c>
      <c r="I28" s="162">
        <f>IFERROR(VLOOKUP(B28,[5]rptBudgetaryBudgetCrossOrganiza!$A$2:$K$333,4,FALSE),"0")</f>
        <v>0</v>
      </c>
      <c r="J28" s="163"/>
      <c r="K28" s="163"/>
      <c r="L28" s="163"/>
      <c r="M28" s="162">
        <f>IFERROR(VLOOKUP(B28,[5]rptBudgetaryBudgetCrossOrganiza!$A$2:$K$333,7,FALSE),"0")</f>
        <v>0</v>
      </c>
      <c r="N28" s="162"/>
      <c r="O28" s="163"/>
      <c r="Q28" s="173">
        <v>0</v>
      </c>
      <c r="R28" s="173">
        <v>0</v>
      </c>
      <c r="S28" s="174"/>
      <c r="T28" s="174"/>
      <c r="U28" s="174"/>
      <c r="V28" s="173">
        <v>0</v>
      </c>
      <c r="W28" s="173">
        <v>0</v>
      </c>
      <c r="X28" s="174"/>
      <c r="Y28" s="142"/>
      <c r="Z28" s="175">
        <v>1000</v>
      </c>
      <c r="AA28" s="175">
        <v>1000</v>
      </c>
      <c r="AB28" s="175"/>
      <c r="AC28" s="176"/>
      <c r="AD28" s="176"/>
      <c r="AE28" s="175">
        <v>0</v>
      </c>
      <c r="AF28" s="175">
        <v>0</v>
      </c>
      <c r="AG28" s="176"/>
      <c r="AH28" s="142"/>
      <c r="AI28" s="177"/>
      <c r="AJ28" s="167"/>
      <c r="AK28" s="167"/>
      <c r="AL28" s="167"/>
      <c r="AM28" s="177"/>
      <c r="AN28" s="177"/>
      <c r="AO28" s="177"/>
      <c r="AP28" s="177"/>
      <c r="AQ28" s="177"/>
      <c r="AR28" s="142"/>
      <c r="AS28" s="174"/>
      <c r="AT28" s="174"/>
      <c r="AU28" s="174"/>
      <c r="AV28" s="174"/>
      <c r="AW28" s="174"/>
      <c r="AX28" s="174"/>
      <c r="AY28" s="174"/>
      <c r="AZ28" s="174"/>
      <c r="BA28" s="142"/>
      <c r="BB28" s="142"/>
      <c r="BC28" s="142"/>
      <c r="BD28" s="142"/>
    </row>
    <row r="29" spans="1:56" x14ac:dyDescent="0.2">
      <c r="A29" s="127">
        <v>1</v>
      </c>
      <c r="B29" s="128" t="s">
        <v>413</v>
      </c>
      <c r="C29" s="194"/>
      <c r="D29" s="194"/>
      <c r="E29" s="192"/>
      <c r="G29" s="129" t="s">
        <v>441</v>
      </c>
      <c r="H29" s="162">
        <f>IFERROR(VLOOKUP(B29,[5]rptBudgetaryBudgetCrossOrganiza!$A$2:$K$333,2,FALSE),"0")</f>
        <v>0</v>
      </c>
      <c r="I29" s="162">
        <f>IFERROR(VLOOKUP(B29,[5]rptBudgetaryBudgetCrossOrganiza!$A$2:$K$333,4,FALSE),"0")</f>
        <v>0</v>
      </c>
      <c r="J29" s="163"/>
      <c r="K29" s="163"/>
      <c r="L29" s="163"/>
      <c r="M29" s="162">
        <f>IFERROR(VLOOKUP(B29,[5]rptBudgetaryBudgetCrossOrganiza!$A$2:$K$333,7,FALSE),"0")</f>
        <v>0</v>
      </c>
      <c r="N29" s="162"/>
      <c r="O29" s="163"/>
      <c r="Q29" s="173">
        <v>0</v>
      </c>
      <c r="R29" s="173">
        <v>0</v>
      </c>
      <c r="S29" s="174"/>
      <c r="T29" s="174"/>
      <c r="U29" s="174"/>
      <c r="V29" s="173">
        <v>0</v>
      </c>
      <c r="W29" s="173">
        <v>0</v>
      </c>
      <c r="X29" s="174"/>
      <c r="Y29" s="142"/>
      <c r="Z29" s="175">
        <v>0</v>
      </c>
      <c r="AA29" s="175">
        <v>0</v>
      </c>
      <c r="AB29" s="175"/>
      <c r="AC29" s="176"/>
      <c r="AD29" s="176"/>
      <c r="AE29" s="175">
        <v>0</v>
      </c>
      <c r="AF29" s="175">
        <v>0</v>
      </c>
      <c r="AG29" s="176"/>
      <c r="AH29" s="142"/>
      <c r="AI29" s="177"/>
      <c r="AJ29" s="167"/>
      <c r="AK29" s="167"/>
      <c r="AL29" s="167"/>
      <c r="AM29" s="177"/>
      <c r="AN29" s="177"/>
      <c r="AO29" s="177"/>
      <c r="AP29" s="177"/>
      <c r="AQ29" s="177"/>
      <c r="AR29" s="142"/>
      <c r="AS29" s="174"/>
      <c r="AT29" s="174"/>
      <c r="AU29" s="174"/>
      <c r="AV29" s="174"/>
      <c r="AW29" s="174"/>
      <c r="AX29" s="174"/>
      <c r="AY29" s="174"/>
      <c r="AZ29" s="174"/>
      <c r="BA29" s="142"/>
      <c r="BB29" s="142"/>
      <c r="BC29" s="142"/>
      <c r="BD29" s="142"/>
    </row>
    <row r="30" spans="1:56" x14ac:dyDescent="0.2">
      <c r="A30" s="127">
        <v>1</v>
      </c>
      <c r="B30" s="128" t="s">
        <v>300</v>
      </c>
      <c r="C30" s="194"/>
      <c r="D30" s="194"/>
      <c r="E30" s="192"/>
      <c r="G30" s="129" t="s">
        <v>352</v>
      </c>
      <c r="H30" s="162">
        <f>IFERROR(VLOOKUP(B30,[5]rptBudgetaryBudgetCrossOrganiza!$A$2:$K$333,2,FALSE),"0")</f>
        <v>3000</v>
      </c>
      <c r="I30" s="162">
        <f>IFERROR(VLOOKUP(B30,[5]rptBudgetaryBudgetCrossOrganiza!$A$2:$K$333,4,FALSE),"0")</f>
        <v>3000</v>
      </c>
      <c r="J30" s="163"/>
      <c r="K30" s="163"/>
      <c r="L30" s="163"/>
      <c r="M30" s="162">
        <f>IFERROR(VLOOKUP(B30,[5]rptBudgetaryBudgetCrossOrganiza!$A$2:$K$333,7,FALSE),"0")</f>
        <v>720</v>
      </c>
      <c r="N30" s="162"/>
      <c r="O30" s="163"/>
      <c r="Q30" s="173">
        <v>1800</v>
      </c>
      <c r="R30" s="173">
        <v>1800</v>
      </c>
      <c r="S30" s="174"/>
      <c r="T30" s="174"/>
      <c r="U30" s="174"/>
      <c r="V30" s="173">
        <v>0</v>
      </c>
      <c r="W30" s="173">
        <v>0</v>
      </c>
      <c r="X30" s="174"/>
      <c r="Y30" s="142"/>
      <c r="Z30" s="175">
        <v>0</v>
      </c>
      <c r="AA30" s="175">
        <v>0</v>
      </c>
      <c r="AB30" s="175"/>
      <c r="AC30" s="176"/>
      <c r="AD30" s="176"/>
      <c r="AE30" s="175">
        <v>0</v>
      </c>
      <c r="AF30" s="175">
        <v>0</v>
      </c>
      <c r="AG30" s="176"/>
      <c r="AH30" s="142"/>
      <c r="AI30" s="177"/>
      <c r="AJ30" s="167"/>
      <c r="AK30" s="167"/>
      <c r="AL30" s="167"/>
      <c r="AM30" s="177"/>
      <c r="AN30" s="177"/>
      <c r="AO30" s="177"/>
      <c r="AP30" s="177"/>
      <c r="AQ30" s="177"/>
      <c r="AR30" s="142"/>
      <c r="AS30" s="174"/>
      <c r="AT30" s="174"/>
      <c r="AU30" s="174"/>
      <c r="AV30" s="174"/>
      <c r="AW30" s="174"/>
      <c r="AX30" s="174"/>
      <c r="AY30" s="174"/>
      <c r="AZ30" s="174"/>
      <c r="BA30" s="142"/>
      <c r="BB30" s="142"/>
      <c r="BC30" s="142"/>
      <c r="BD30" s="142"/>
    </row>
    <row r="31" spans="1:56" x14ac:dyDescent="0.2">
      <c r="A31" s="127">
        <v>1</v>
      </c>
      <c r="B31" s="128" t="s">
        <v>301</v>
      </c>
      <c r="C31" s="194"/>
      <c r="D31" s="194"/>
      <c r="E31" s="192"/>
      <c r="G31" s="129" t="s">
        <v>353</v>
      </c>
      <c r="H31" s="162">
        <f>IFERROR(VLOOKUP(B31,[5]rptBudgetaryBudgetCrossOrganiza!$A$2:$K$333,2,FALSE),"0")</f>
        <v>7000</v>
      </c>
      <c r="I31" s="162">
        <f>IFERROR(VLOOKUP(B31,[5]rptBudgetaryBudgetCrossOrganiza!$A$2:$K$333,4,FALSE),"0")</f>
        <v>7000</v>
      </c>
      <c r="J31" s="163"/>
      <c r="K31" s="163"/>
      <c r="L31" s="163"/>
      <c r="M31" s="162">
        <f>IFERROR(VLOOKUP(B31,[5]rptBudgetaryBudgetCrossOrganiza!$A$2:$K$333,7,FALSE),"0")</f>
        <v>5299</v>
      </c>
      <c r="N31" s="162"/>
      <c r="O31" s="163"/>
      <c r="Q31" s="173">
        <v>5000</v>
      </c>
      <c r="R31" s="173">
        <v>5000</v>
      </c>
      <c r="S31" s="174"/>
      <c r="T31" s="174"/>
      <c r="U31" s="174"/>
      <c r="V31" s="173">
        <v>6823</v>
      </c>
      <c r="W31" s="173">
        <v>6823</v>
      </c>
      <c r="X31" s="174"/>
      <c r="Y31" s="142"/>
      <c r="Z31" s="175">
        <v>7500</v>
      </c>
      <c r="AA31" s="175">
        <v>7500</v>
      </c>
      <c r="AB31" s="175"/>
      <c r="AC31" s="176"/>
      <c r="AD31" s="176"/>
      <c r="AE31" s="175">
        <v>3936</v>
      </c>
      <c r="AF31" s="175">
        <v>3936</v>
      </c>
      <c r="AG31" s="176"/>
      <c r="AH31" s="142"/>
      <c r="AI31" s="177"/>
      <c r="AJ31" s="167"/>
      <c r="AK31" s="167"/>
      <c r="AL31" s="167"/>
      <c r="AM31" s="177"/>
      <c r="AN31" s="177"/>
      <c r="AO31" s="177"/>
      <c r="AP31" s="177"/>
      <c r="AQ31" s="177"/>
      <c r="AR31" s="142"/>
      <c r="AS31" s="174"/>
      <c r="AT31" s="174"/>
      <c r="AU31" s="174"/>
      <c r="AV31" s="174"/>
      <c r="AW31" s="174"/>
      <c r="AX31" s="174"/>
      <c r="AY31" s="174"/>
      <c r="AZ31" s="174"/>
      <c r="BA31" s="142"/>
      <c r="BB31" s="142"/>
      <c r="BC31" s="142"/>
      <c r="BD31" s="142"/>
    </row>
    <row r="32" spans="1:56" x14ac:dyDescent="0.2">
      <c r="A32" s="127">
        <v>1</v>
      </c>
      <c r="B32" s="128" t="s">
        <v>302</v>
      </c>
      <c r="C32" s="194"/>
      <c r="D32" s="194"/>
      <c r="E32" s="192"/>
      <c r="G32" s="129" t="s">
        <v>354</v>
      </c>
      <c r="H32" s="162">
        <f>IFERROR(VLOOKUP(B32,[5]rptBudgetaryBudgetCrossOrganiza!$A$2:$K$333,2,FALSE),"0")</f>
        <v>16000</v>
      </c>
      <c r="I32" s="162">
        <f>IFERROR(VLOOKUP(B32,[5]rptBudgetaryBudgetCrossOrganiza!$A$2:$K$333,4,FALSE),"0")</f>
        <v>16000</v>
      </c>
      <c r="J32" s="163"/>
      <c r="K32" s="163"/>
      <c r="L32" s="163"/>
      <c r="M32" s="162">
        <f>IFERROR(VLOOKUP(B32,[5]rptBudgetaryBudgetCrossOrganiza!$A$2:$K$333,7,FALSE),"0")</f>
        <v>14211</v>
      </c>
      <c r="N32" s="162"/>
      <c r="O32" s="163"/>
      <c r="Q32" s="173">
        <v>15000</v>
      </c>
      <c r="R32" s="173">
        <v>15000</v>
      </c>
      <c r="S32" s="174"/>
      <c r="T32" s="174"/>
      <c r="U32" s="174"/>
      <c r="V32" s="173">
        <v>16435</v>
      </c>
      <c r="W32" s="173">
        <v>16435</v>
      </c>
      <c r="X32" s="174"/>
      <c r="Y32" s="142"/>
      <c r="Z32" s="175">
        <v>16000</v>
      </c>
      <c r="AA32" s="175">
        <v>16000</v>
      </c>
      <c r="AB32" s="175"/>
      <c r="AC32" s="176"/>
      <c r="AD32" s="176"/>
      <c r="AE32" s="175">
        <v>18450</v>
      </c>
      <c r="AF32" s="175">
        <v>18450</v>
      </c>
      <c r="AG32" s="176"/>
      <c r="AH32" s="142"/>
      <c r="AI32" s="177"/>
      <c r="AJ32" s="167"/>
      <c r="AK32" s="167"/>
      <c r="AL32" s="167"/>
      <c r="AM32" s="177"/>
      <c r="AN32" s="177"/>
      <c r="AO32" s="177"/>
      <c r="AP32" s="177"/>
      <c r="AQ32" s="177"/>
      <c r="AR32" s="142"/>
      <c r="AS32" s="174"/>
      <c r="AT32" s="174"/>
      <c r="AU32" s="174"/>
      <c r="AV32" s="174"/>
      <c r="AW32" s="174"/>
      <c r="AX32" s="174"/>
      <c r="AY32" s="174"/>
      <c r="AZ32" s="174"/>
      <c r="BA32" s="142"/>
      <c r="BB32" s="142"/>
      <c r="BC32" s="142"/>
      <c r="BD32" s="142"/>
    </row>
    <row r="33" spans="1:56" x14ac:dyDescent="0.2">
      <c r="A33" s="127">
        <v>1</v>
      </c>
      <c r="B33" s="128" t="s">
        <v>414</v>
      </c>
      <c r="C33" s="194"/>
      <c r="D33" s="194"/>
      <c r="E33" s="192"/>
      <c r="G33" s="129" t="s">
        <v>442</v>
      </c>
      <c r="H33" s="162">
        <f>IFERROR(VLOOKUP(B33,[5]rptBudgetaryBudgetCrossOrganiza!$A$2:$K$333,2,FALSE),"0")</f>
        <v>0</v>
      </c>
      <c r="I33" s="162">
        <f>IFERROR(VLOOKUP(B33,[5]rptBudgetaryBudgetCrossOrganiza!$A$2:$K$333,4,FALSE),"0")</f>
        <v>0</v>
      </c>
      <c r="J33" s="163"/>
      <c r="K33" s="163"/>
      <c r="L33" s="163"/>
      <c r="M33" s="162">
        <f>IFERROR(VLOOKUP(B33,[5]rptBudgetaryBudgetCrossOrganiza!$A$2:$K$333,7,FALSE),"0")</f>
        <v>0</v>
      </c>
      <c r="N33" s="162"/>
      <c r="O33" s="163"/>
      <c r="Q33" s="173">
        <v>0</v>
      </c>
      <c r="R33" s="173">
        <v>0</v>
      </c>
      <c r="S33" s="174"/>
      <c r="T33" s="174"/>
      <c r="U33" s="174"/>
      <c r="V33" s="173">
        <v>0</v>
      </c>
      <c r="W33" s="173">
        <v>0</v>
      </c>
      <c r="X33" s="174"/>
      <c r="Y33" s="142"/>
      <c r="Z33" s="175">
        <v>0</v>
      </c>
      <c r="AA33" s="175">
        <v>0</v>
      </c>
      <c r="AB33" s="175"/>
      <c r="AC33" s="176"/>
      <c r="AD33" s="176"/>
      <c r="AE33" s="175">
        <v>0</v>
      </c>
      <c r="AF33" s="175">
        <v>0</v>
      </c>
      <c r="AG33" s="176"/>
      <c r="AH33" s="142"/>
      <c r="AI33" s="177"/>
      <c r="AJ33" s="167"/>
      <c r="AK33" s="167"/>
      <c r="AL33" s="167"/>
      <c r="AM33" s="177"/>
      <c r="AN33" s="177"/>
      <c r="AO33" s="177"/>
      <c r="AP33" s="177"/>
      <c r="AQ33" s="177"/>
      <c r="AR33" s="142"/>
      <c r="AS33" s="174"/>
      <c r="AT33" s="174"/>
      <c r="AU33" s="174"/>
      <c r="AV33" s="174"/>
      <c r="AW33" s="174"/>
      <c r="AX33" s="174"/>
      <c r="AY33" s="174"/>
      <c r="AZ33" s="174"/>
      <c r="BA33" s="142"/>
      <c r="BB33" s="142"/>
      <c r="BC33" s="142"/>
      <c r="BD33" s="142"/>
    </row>
    <row r="34" spans="1:56" x14ac:dyDescent="0.2">
      <c r="A34" s="127">
        <v>1</v>
      </c>
      <c r="B34" s="128" t="s">
        <v>303</v>
      </c>
      <c r="C34" s="194"/>
      <c r="D34" s="194"/>
      <c r="E34" s="192"/>
      <c r="G34" s="129" t="s">
        <v>355</v>
      </c>
      <c r="H34" s="162">
        <f>IFERROR(VLOOKUP(B34,[5]rptBudgetaryBudgetCrossOrganiza!$A$2:$K$333,2,FALSE),"0")</f>
        <v>7000</v>
      </c>
      <c r="I34" s="162">
        <f>IFERROR(VLOOKUP(B34,[5]rptBudgetaryBudgetCrossOrganiza!$A$2:$K$333,4,FALSE),"0")</f>
        <v>7000</v>
      </c>
      <c r="J34" s="163"/>
      <c r="K34" s="163"/>
      <c r="L34" s="163"/>
      <c r="M34" s="162">
        <f>IFERROR(VLOOKUP(B34,[5]rptBudgetaryBudgetCrossOrganiza!$A$2:$K$333,7,FALSE),"0")</f>
        <v>0</v>
      </c>
      <c r="N34" s="162"/>
      <c r="O34" s="163"/>
      <c r="Q34" s="173">
        <v>7000</v>
      </c>
      <c r="R34" s="173">
        <v>7000</v>
      </c>
      <c r="S34" s="174"/>
      <c r="T34" s="174"/>
      <c r="U34" s="174"/>
      <c r="V34" s="173">
        <v>80</v>
      </c>
      <c r="W34" s="173">
        <v>80</v>
      </c>
      <c r="X34" s="174"/>
      <c r="Y34" s="142"/>
      <c r="Z34" s="175">
        <v>7000</v>
      </c>
      <c r="AA34" s="175">
        <v>7000</v>
      </c>
      <c r="AB34" s="175"/>
      <c r="AC34" s="176"/>
      <c r="AD34" s="176"/>
      <c r="AE34" s="175">
        <v>0</v>
      </c>
      <c r="AF34" s="175">
        <v>0</v>
      </c>
      <c r="AG34" s="176"/>
      <c r="AH34" s="142"/>
      <c r="AI34" s="177"/>
      <c r="AJ34" s="167"/>
      <c r="AK34" s="167"/>
      <c r="AL34" s="167"/>
      <c r="AM34" s="177"/>
      <c r="AN34" s="177"/>
      <c r="AO34" s="177"/>
      <c r="AP34" s="177"/>
      <c r="AQ34" s="177"/>
      <c r="AR34" s="142"/>
      <c r="AS34" s="174"/>
      <c r="AT34" s="174"/>
      <c r="AU34" s="174"/>
      <c r="AV34" s="174"/>
      <c r="AW34" s="174"/>
      <c r="AX34" s="174"/>
      <c r="AY34" s="174"/>
      <c r="AZ34" s="174"/>
      <c r="BA34" s="142"/>
      <c r="BB34" s="142"/>
      <c r="BC34" s="142"/>
      <c r="BD34" s="142"/>
    </row>
    <row r="35" spans="1:56" x14ac:dyDescent="0.2">
      <c r="A35" s="127">
        <v>1</v>
      </c>
      <c r="B35" s="128" t="s">
        <v>415</v>
      </c>
      <c r="C35" s="194"/>
      <c r="D35" s="194"/>
      <c r="E35" s="192"/>
      <c r="G35" s="129" t="s">
        <v>443</v>
      </c>
      <c r="H35" s="162">
        <f>IFERROR(VLOOKUP(B35,[5]rptBudgetaryBudgetCrossOrganiza!$A$2:$K$333,2,FALSE),"0")</f>
        <v>0</v>
      </c>
      <c r="I35" s="162">
        <f>IFERROR(VLOOKUP(B35,[5]rptBudgetaryBudgetCrossOrganiza!$A$2:$K$333,4,FALSE),"0")</f>
        <v>0</v>
      </c>
      <c r="J35" s="163"/>
      <c r="K35" s="163"/>
      <c r="L35" s="163"/>
      <c r="M35" s="162">
        <f>IFERROR(VLOOKUP(B35,[5]rptBudgetaryBudgetCrossOrganiza!$A$2:$K$333,7,FALSE),"0")</f>
        <v>0</v>
      </c>
      <c r="N35" s="162"/>
      <c r="O35" s="163"/>
      <c r="Q35" s="173">
        <v>0</v>
      </c>
      <c r="R35" s="173">
        <v>0</v>
      </c>
      <c r="S35" s="174"/>
      <c r="T35" s="174"/>
      <c r="U35" s="174"/>
      <c r="V35" s="173">
        <v>0</v>
      </c>
      <c r="W35" s="173">
        <v>0</v>
      </c>
      <c r="X35" s="174"/>
      <c r="Y35" s="142"/>
      <c r="Z35" s="175">
        <v>0</v>
      </c>
      <c r="AA35" s="175">
        <v>0</v>
      </c>
      <c r="AB35" s="175"/>
      <c r="AC35" s="176"/>
      <c r="AD35" s="176"/>
      <c r="AE35" s="175">
        <v>0</v>
      </c>
      <c r="AF35" s="175">
        <v>0</v>
      </c>
      <c r="AG35" s="176"/>
      <c r="AH35" s="142"/>
      <c r="AI35" s="177"/>
      <c r="AJ35" s="167"/>
      <c r="AK35" s="167"/>
      <c r="AL35" s="167"/>
      <c r="AM35" s="177"/>
      <c r="AN35" s="177"/>
      <c r="AO35" s="177"/>
      <c r="AP35" s="177"/>
      <c r="AQ35" s="177"/>
      <c r="AR35" s="142"/>
      <c r="AS35" s="174"/>
      <c r="AT35" s="174"/>
      <c r="AU35" s="174"/>
      <c r="AV35" s="174"/>
      <c r="AW35" s="174"/>
      <c r="AX35" s="174"/>
      <c r="AY35" s="174"/>
      <c r="AZ35" s="174"/>
      <c r="BA35" s="142"/>
      <c r="BB35" s="142"/>
      <c r="BC35" s="142"/>
      <c r="BD35" s="142"/>
    </row>
    <row r="36" spans="1:56" x14ac:dyDescent="0.2">
      <c r="A36" s="127">
        <v>1</v>
      </c>
      <c r="B36" s="128" t="s">
        <v>416</v>
      </c>
      <c r="C36" s="194"/>
      <c r="D36" s="194"/>
      <c r="E36" s="192"/>
      <c r="G36" s="129" t="s">
        <v>444</v>
      </c>
      <c r="H36" s="162">
        <f>IFERROR(VLOOKUP(B36,[5]rptBudgetaryBudgetCrossOrganiza!$A$2:$K$333,2,FALSE),"0")</f>
        <v>0</v>
      </c>
      <c r="I36" s="162">
        <f>IFERROR(VLOOKUP(B36,[5]rptBudgetaryBudgetCrossOrganiza!$A$2:$K$333,4,FALSE),"0")</f>
        <v>0</v>
      </c>
      <c r="J36" s="163"/>
      <c r="K36" s="163"/>
      <c r="L36" s="163"/>
      <c r="M36" s="162">
        <f>IFERROR(VLOOKUP(B36,[5]rptBudgetaryBudgetCrossOrganiza!$A$2:$K$333,7,FALSE),"0")</f>
        <v>0</v>
      </c>
      <c r="N36" s="162"/>
      <c r="O36" s="163"/>
      <c r="Q36" s="173">
        <v>0</v>
      </c>
      <c r="R36" s="173">
        <v>0</v>
      </c>
      <c r="S36" s="174"/>
      <c r="T36" s="174"/>
      <c r="U36" s="174"/>
      <c r="V36" s="173">
        <v>0</v>
      </c>
      <c r="W36" s="173">
        <v>0</v>
      </c>
      <c r="X36" s="174"/>
      <c r="Y36" s="142"/>
      <c r="Z36" s="175">
        <v>0</v>
      </c>
      <c r="AA36" s="175">
        <v>0</v>
      </c>
      <c r="AB36" s="175"/>
      <c r="AC36" s="176"/>
      <c r="AD36" s="176"/>
      <c r="AE36" s="175">
        <v>0</v>
      </c>
      <c r="AF36" s="175">
        <v>0</v>
      </c>
      <c r="AG36" s="176"/>
      <c r="AH36" s="142"/>
      <c r="AI36" s="177"/>
      <c r="AJ36" s="167"/>
      <c r="AK36" s="167"/>
      <c r="AL36" s="167"/>
      <c r="AM36" s="177"/>
      <c r="AN36" s="177"/>
      <c r="AO36" s="177"/>
      <c r="AP36" s="177"/>
      <c r="AQ36" s="177"/>
      <c r="AR36" s="142"/>
      <c r="AS36" s="174"/>
      <c r="AT36" s="174"/>
      <c r="AU36" s="174"/>
      <c r="AV36" s="174"/>
      <c r="AW36" s="174"/>
      <c r="AX36" s="174"/>
      <c r="AY36" s="174"/>
      <c r="AZ36" s="174"/>
      <c r="BA36" s="142"/>
      <c r="BB36" s="142"/>
      <c r="BC36" s="142"/>
      <c r="BD36" s="142"/>
    </row>
    <row r="37" spans="1:56" x14ac:dyDescent="0.2">
      <c r="A37" s="127">
        <v>1</v>
      </c>
      <c r="B37" s="128" t="s">
        <v>417</v>
      </c>
      <c r="C37" s="194"/>
      <c r="D37" s="194"/>
      <c r="E37" s="192"/>
      <c r="G37" s="129" t="s">
        <v>445</v>
      </c>
      <c r="H37" s="162">
        <f>IFERROR(VLOOKUP(B37,[5]rptBudgetaryBudgetCrossOrganiza!$A$2:$K$333,2,FALSE),"0")</f>
        <v>0</v>
      </c>
      <c r="I37" s="162">
        <f>IFERROR(VLOOKUP(B37,[5]rptBudgetaryBudgetCrossOrganiza!$A$2:$K$333,4,FALSE),"0")</f>
        <v>0</v>
      </c>
      <c r="J37" s="163"/>
      <c r="K37" s="163"/>
      <c r="L37" s="163"/>
      <c r="M37" s="162">
        <f>IFERROR(VLOOKUP(B37,[5]rptBudgetaryBudgetCrossOrganiza!$A$2:$K$333,7,FALSE),"0")</f>
        <v>0</v>
      </c>
      <c r="N37" s="162"/>
      <c r="O37" s="163"/>
      <c r="Q37" s="173">
        <v>0</v>
      </c>
      <c r="R37" s="173">
        <v>0</v>
      </c>
      <c r="S37" s="174"/>
      <c r="T37" s="174"/>
      <c r="U37" s="174"/>
      <c r="V37" s="173">
        <v>0</v>
      </c>
      <c r="W37" s="173">
        <v>0</v>
      </c>
      <c r="X37" s="174"/>
      <c r="Y37" s="142"/>
      <c r="Z37" s="175">
        <v>0</v>
      </c>
      <c r="AA37" s="175">
        <v>0</v>
      </c>
      <c r="AB37" s="175"/>
      <c r="AC37" s="176"/>
      <c r="AD37" s="176"/>
      <c r="AE37" s="175">
        <v>0</v>
      </c>
      <c r="AF37" s="175">
        <v>0</v>
      </c>
      <c r="AG37" s="176"/>
      <c r="AH37" s="142"/>
      <c r="AI37" s="177"/>
      <c r="AJ37" s="167"/>
      <c r="AK37" s="167"/>
      <c r="AL37" s="167"/>
      <c r="AM37" s="177"/>
      <c r="AN37" s="177"/>
      <c r="AO37" s="177"/>
      <c r="AP37" s="177"/>
      <c r="AQ37" s="177"/>
      <c r="AR37" s="142"/>
      <c r="AS37" s="174"/>
      <c r="AT37" s="174"/>
      <c r="AU37" s="174"/>
      <c r="AV37" s="174"/>
      <c r="AW37" s="174"/>
      <c r="AX37" s="174"/>
      <c r="AY37" s="174"/>
      <c r="AZ37" s="174"/>
      <c r="BA37" s="142"/>
      <c r="BB37" s="142"/>
      <c r="BC37" s="142"/>
      <c r="BD37" s="142"/>
    </row>
    <row r="38" spans="1:56" x14ac:dyDescent="0.2">
      <c r="A38" s="127">
        <v>1</v>
      </c>
      <c r="B38" s="128" t="s">
        <v>418</v>
      </c>
      <c r="C38" s="194"/>
      <c r="D38" s="194"/>
      <c r="E38" s="192"/>
      <c r="G38" s="129" t="s">
        <v>362</v>
      </c>
      <c r="H38" s="162">
        <f>IFERROR(VLOOKUP(B38,[5]rptBudgetaryBudgetCrossOrganiza!$A$2:$K$333,2,FALSE),"0")</f>
        <v>0</v>
      </c>
      <c r="I38" s="162">
        <f>IFERROR(VLOOKUP(B38,[5]rptBudgetaryBudgetCrossOrganiza!$A$2:$K$333,4,FALSE),"0")</f>
        <v>0</v>
      </c>
      <c r="J38" s="163"/>
      <c r="K38" s="163"/>
      <c r="L38" s="163"/>
      <c r="M38" s="162">
        <f>IFERROR(VLOOKUP(B38,[5]rptBudgetaryBudgetCrossOrganiza!$A$2:$K$333,7,FALSE),"0")</f>
        <v>0</v>
      </c>
      <c r="N38" s="162"/>
      <c r="O38" s="163"/>
      <c r="Q38" s="173">
        <v>0</v>
      </c>
      <c r="R38" s="173">
        <v>0</v>
      </c>
      <c r="S38" s="174"/>
      <c r="T38" s="174"/>
      <c r="U38" s="174"/>
      <c r="V38" s="173">
        <v>0</v>
      </c>
      <c r="W38" s="173">
        <v>0</v>
      </c>
      <c r="X38" s="174"/>
      <c r="Y38" s="142"/>
      <c r="Z38" s="175">
        <v>0</v>
      </c>
      <c r="AA38" s="175">
        <v>0</v>
      </c>
      <c r="AB38" s="175"/>
      <c r="AC38" s="176"/>
      <c r="AD38" s="176"/>
      <c r="AE38" s="175">
        <v>0</v>
      </c>
      <c r="AF38" s="175">
        <v>0</v>
      </c>
      <c r="AG38" s="176"/>
      <c r="AH38" s="142"/>
      <c r="AI38" s="177"/>
      <c r="AJ38" s="167"/>
      <c r="AK38" s="167"/>
      <c r="AL38" s="167"/>
      <c r="AM38" s="177"/>
      <c r="AN38" s="177"/>
      <c r="AO38" s="177"/>
      <c r="AP38" s="177"/>
      <c r="AQ38" s="177"/>
      <c r="AR38" s="142"/>
      <c r="AS38" s="174"/>
      <c r="AT38" s="174"/>
      <c r="AU38" s="174"/>
      <c r="AV38" s="174"/>
      <c r="AW38" s="174"/>
      <c r="AX38" s="174"/>
      <c r="AY38" s="174"/>
      <c r="AZ38" s="174"/>
      <c r="BA38" s="142"/>
      <c r="BB38" s="142"/>
      <c r="BC38" s="142"/>
      <c r="BD38" s="142"/>
    </row>
    <row r="39" spans="1:56" x14ac:dyDescent="0.2">
      <c r="A39" s="127">
        <v>1</v>
      </c>
      <c r="B39" s="128" t="s">
        <v>419</v>
      </c>
      <c r="C39" s="194"/>
      <c r="D39" s="194"/>
      <c r="E39" s="192"/>
      <c r="G39" s="129" t="s">
        <v>446</v>
      </c>
      <c r="H39" s="162">
        <f>IFERROR(VLOOKUP(B39,[5]rptBudgetaryBudgetCrossOrganiza!$A$2:$K$333,2,FALSE),"0")</f>
        <v>0</v>
      </c>
      <c r="I39" s="162">
        <f>IFERROR(VLOOKUP(B39,[5]rptBudgetaryBudgetCrossOrganiza!$A$2:$K$333,4,FALSE),"0")</f>
        <v>0</v>
      </c>
      <c r="J39" s="163"/>
      <c r="K39" s="163"/>
      <c r="L39" s="163"/>
      <c r="M39" s="162">
        <f>IFERROR(VLOOKUP(B39,[5]rptBudgetaryBudgetCrossOrganiza!$A$2:$K$333,7,FALSE),"0")</f>
        <v>0</v>
      </c>
      <c r="N39" s="162"/>
      <c r="O39" s="163"/>
      <c r="Q39" s="173">
        <v>0</v>
      </c>
      <c r="R39" s="173">
        <v>0</v>
      </c>
      <c r="S39" s="174"/>
      <c r="T39" s="174"/>
      <c r="U39" s="174"/>
      <c r="V39" s="173">
        <v>0</v>
      </c>
      <c r="W39" s="173">
        <v>0</v>
      </c>
      <c r="X39" s="174"/>
      <c r="Y39" s="142"/>
      <c r="Z39" s="175">
        <v>0</v>
      </c>
      <c r="AA39" s="175">
        <v>0</v>
      </c>
      <c r="AB39" s="175"/>
      <c r="AC39" s="176"/>
      <c r="AD39" s="176"/>
      <c r="AE39" s="175">
        <v>0</v>
      </c>
      <c r="AF39" s="175">
        <v>0</v>
      </c>
      <c r="AG39" s="176"/>
      <c r="AH39" s="142"/>
      <c r="AI39" s="177"/>
      <c r="AJ39" s="167"/>
      <c r="AK39" s="167"/>
      <c r="AL39" s="167"/>
      <c r="AM39" s="177"/>
      <c r="AN39" s="177"/>
      <c r="AO39" s="177"/>
      <c r="AP39" s="177"/>
      <c r="AQ39" s="177"/>
      <c r="AR39" s="142"/>
      <c r="AS39" s="174"/>
      <c r="AT39" s="174"/>
      <c r="AU39" s="174"/>
      <c r="AV39" s="174"/>
      <c r="AW39" s="174"/>
      <c r="AX39" s="174"/>
      <c r="AY39" s="174"/>
      <c r="AZ39" s="174"/>
      <c r="BA39" s="142"/>
      <c r="BB39" s="142"/>
      <c r="BC39" s="142"/>
      <c r="BD39" s="142"/>
    </row>
    <row r="40" spans="1:56" x14ac:dyDescent="0.2">
      <c r="A40" s="127">
        <v>1</v>
      </c>
      <c r="B40" s="128" t="s">
        <v>304</v>
      </c>
      <c r="C40" s="194"/>
      <c r="D40" s="194"/>
      <c r="E40" s="192"/>
      <c r="G40" s="129" t="s">
        <v>356</v>
      </c>
      <c r="H40" s="162">
        <f>IFERROR(VLOOKUP(B40,[5]rptBudgetaryBudgetCrossOrganiza!$A$2:$K$333,2,FALSE),"0")</f>
        <v>1500</v>
      </c>
      <c r="I40" s="162">
        <f>IFERROR(VLOOKUP(B40,[5]rptBudgetaryBudgetCrossOrganiza!$A$2:$K$333,4,FALSE),"0")</f>
        <v>1500</v>
      </c>
      <c r="J40" s="163"/>
      <c r="K40" s="163"/>
      <c r="L40" s="163"/>
      <c r="M40" s="162">
        <f>IFERROR(VLOOKUP(B40,[5]rptBudgetaryBudgetCrossOrganiza!$A$2:$K$333,7,FALSE),"0")</f>
        <v>2040</v>
      </c>
      <c r="N40" s="162"/>
      <c r="O40" s="163"/>
      <c r="Q40" s="173">
        <v>1500</v>
      </c>
      <c r="R40" s="173">
        <v>1500</v>
      </c>
      <c r="S40" s="174"/>
      <c r="T40" s="174"/>
      <c r="U40" s="174"/>
      <c r="V40" s="173">
        <v>1380</v>
      </c>
      <c r="W40" s="173">
        <v>1380</v>
      </c>
      <c r="X40" s="174"/>
      <c r="Y40" s="142"/>
      <c r="Z40" s="175">
        <v>1500</v>
      </c>
      <c r="AA40" s="175">
        <v>1500</v>
      </c>
      <c r="AB40" s="175"/>
      <c r="AC40" s="176"/>
      <c r="AD40" s="176"/>
      <c r="AE40" s="175">
        <v>480</v>
      </c>
      <c r="AF40" s="175">
        <v>480</v>
      </c>
      <c r="AG40" s="176"/>
      <c r="AH40" s="142"/>
      <c r="AI40" s="177"/>
      <c r="AJ40" s="167"/>
      <c r="AK40" s="167"/>
      <c r="AL40" s="167"/>
      <c r="AM40" s="177"/>
      <c r="AN40" s="177"/>
      <c r="AO40" s="177"/>
      <c r="AP40" s="177"/>
      <c r="AQ40" s="177"/>
      <c r="AR40" s="142"/>
      <c r="AS40" s="174"/>
      <c r="AT40" s="174"/>
      <c r="AU40" s="174"/>
      <c r="AV40" s="174"/>
      <c r="AW40" s="174"/>
      <c r="AX40" s="174"/>
      <c r="AY40" s="174"/>
      <c r="AZ40" s="174"/>
      <c r="BA40" s="142"/>
      <c r="BB40" s="142"/>
      <c r="BC40" s="142"/>
      <c r="BD40" s="142"/>
    </row>
    <row r="41" spans="1:56" x14ac:dyDescent="0.2">
      <c r="A41" s="127">
        <v>1</v>
      </c>
      <c r="B41" s="128" t="s">
        <v>305</v>
      </c>
      <c r="C41" s="194"/>
      <c r="D41" s="194"/>
      <c r="E41" s="192"/>
      <c r="G41" s="129" t="s">
        <v>357</v>
      </c>
      <c r="H41" s="162">
        <f>IFERROR(VLOOKUP(B41,[5]rptBudgetaryBudgetCrossOrganiza!$A$2:$K$333,2,FALSE),"0")</f>
        <v>4000</v>
      </c>
      <c r="I41" s="162">
        <f>IFERROR(VLOOKUP(B41,[5]rptBudgetaryBudgetCrossOrganiza!$A$2:$K$333,4,FALSE),"0")</f>
        <v>4000</v>
      </c>
      <c r="J41" s="163"/>
      <c r="K41" s="163"/>
      <c r="L41" s="163"/>
      <c r="M41" s="162">
        <f>IFERROR(VLOOKUP(B41,[5]rptBudgetaryBudgetCrossOrganiza!$A$2:$K$333,7,FALSE),"0")</f>
        <v>10130</v>
      </c>
      <c r="N41" s="162"/>
      <c r="O41" s="163"/>
      <c r="Q41" s="173">
        <v>10000</v>
      </c>
      <c r="R41" s="173">
        <v>10000</v>
      </c>
      <c r="S41" s="174"/>
      <c r="T41" s="174"/>
      <c r="U41" s="174"/>
      <c r="V41" s="173">
        <v>6860</v>
      </c>
      <c r="W41" s="173">
        <v>6860</v>
      </c>
      <c r="X41" s="174"/>
      <c r="Y41" s="142"/>
      <c r="Z41" s="175">
        <v>7500</v>
      </c>
      <c r="AA41" s="175">
        <v>7500</v>
      </c>
      <c r="AB41" s="175"/>
      <c r="AC41" s="176"/>
      <c r="AD41" s="176"/>
      <c r="AE41" s="175">
        <v>3010</v>
      </c>
      <c r="AF41" s="175">
        <v>3010</v>
      </c>
      <c r="AG41" s="176"/>
      <c r="AH41" s="142"/>
      <c r="AI41" s="177"/>
      <c r="AJ41" s="167"/>
      <c r="AK41" s="167"/>
      <c r="AL41" s="167"/>
      <c r="AM41" s="177"/>
      <c r="AN41" s="177"/>
      <c r="AO41" s="177"/>
      <c r="AP41" s="177"/>
      <c r="AQ41" s="177"/>
      <c r="AR41" s="142"/>
      <c r="AS41" s="174"/>
      <c r="AT41" s="174"/>
      <c r="AU41" s="174"/>
      <c r="AV41" s="174"/>
      <c r="AW41" s="174"/>
      <c r="AX41" s="174"/>
      <c r="AY41" s="174"/>
      <c r="AZ41" s="174"/>
      <c r="BA41" s="142"/>
      <c r="BB41" s="142"/>
      <c r="BC41" s="142"/>
      <c r="BD41" s="142"/>
    </row>
    <row r="42" spans="1:56" x14ac:dyDescent="0.2">
      <c r="A42" s="127">
        <v>1</v>
      </c>
      <c r="B42" s="128" t="s">
        <v>306</v>
      </c>
      <c r="C42" s="194"/>
      <c r="D42" s="194"/>
      <c r="E42" s="192"/>
      <c r="G42" s="129" t="s">
        <v>358</v>
      </c>
      <c r="H42" s="162">
        <f>IFERROR(VLOOKUP(B42,[5]rptBudgetaryBudgetCrossOrganiza!$A$2:$K$333,2,FALSE),"0")</f>
        <v>500</v>
      </c>
      <c r="I42" s="162">
        <f>IFERROR(VLOOKUP(B42,[5]rptBudgetaryBudgetCrossOrganiza!$A$2:$K$333,4,FALSE),"0")</f>
        <v>500</v>
      </c>
      <c r="J42" s="163"/>
      <c r="K42" s="163"/>
      <c r="L42" s="163"/>
      <c r="M42" s="162">
        <f>IFERROR(VLOOKUP(B42,[5]rptBudgetaryBudgetCrossOrganiza!$A$2:$K$333,7,FALSE),"0")</f>
        <v>200</v>
      </c>
      <c r="N42" s="162"/>
      <c r="O42" s="163"/>
      <c r="Q42" s="173">
        <v>500</v>
      </c>
      <c r="R42" s="173">
        <v>500</v>
      </c>
      <c r="S42" s="174"/>
      <c r="T42" s="174"/>
      <c r="U42" s="174"/>
      <c r="V42" s="173">
        <v>100.96</v>
      </c>
      <c r="W42" s="173">
        <v>100.96</v>
      </c>
      <c r="X42" s="174"/>
      <c r="Y42" s="142"/>
      <c r="Z42" s="175">
        <v>300</v>
      </c>
      <c r="AA42" s="175">
        <v>300</v>
      </c>
      <c r="AB42" s="175"/>
      <c r="AC42" s="176"/>
      <c r="AD42" s="176"/>
      <c r="AE42" s="175">
        <v>0</v>
      </c>
      <c r="AF42" s="175">
        <v>0</v>
      </c>
      <c r="AG42" s="176"/>
      <c r="AH42" s="142"/>
      <c r="AI42" s="177"/>
      <c r="AJ42" s="167"/>
      <c r="AK42" s="167"/>
      <c r="AL42" s="167"/>
      <c r="AM42" s="177"/>
      <c r="AN42" s="177"/>
      <c r="AO42" s="177"/>
      <c r="AP42" s="177"/>
      <c r="AQ42" s="177"/>
      <c r="AR42" s="142"/>
      <c r="AS42" s="174"/>
      <c r="AT42" s="174"/>
      <c r="AU42" s="174"/>
      <c r="AV42" s="174"/>
      <c r="AW42" s="174"/>
      <c r="AX42" s="174"/>
      <c r="AY42" s="174"/>
      <c r="AZ42" s="174"/>
      <c r="BA42" s="142"/>
      <c r="BB42" s="142"/>
      <c r="BC42" s="142"/>
      <c r="BD42" s="142"/>
    </row>
    <row r="43" spans="1:56" x14ac:dyDescent="0.2">
      <c r="A43" s="127">
        <v>1</v>
      </c>
      <c r="B43" s="128" t="s">
        <v>307</v>
      </c>
      <c r="C43" s="194"/>
      <c r="D43" s="194"/>
      <c r="E43" s="192"/>
      <c r="G43" s="129" t="s">
        <v>359</v>
      </c>
      <c r="H43" s="162">
        <f>IFERROR(VLOOKUP(B43,[5]rptBudgetaryBudgetCrossOrganiza!$A$2:$K$333,2,FALSE),"0")</f>
        <v>5500</v>
      </c>
      <c r="I43" s="162">
        <f>IFERROR(VLOOKUP(B43,[5]rptBudgetaryBudgetCrossOrganiza!$A$2:$K$333,4,FALSE),"0")</f>
        <v>5500</v>
      </c>
      <c r="J43" s="163"/>
      <c r="K43" s="163"/>
      <c r="L43" s="163"/>
      <c r="M43" s="162">
        <f>IFERROR(VLOOKUP(B43,[5]rptBudgetaryBudgetCrossOrganiza!$A$2:$K$333,7,FALSE),"0")</f>
        <v>4118</v>
      </c>
      <c r="N43" s="162"/>
      <c r="O43" s="163"/>
      <c r="Q43" s="173">
        <v>4500</v>
      </c>
      <c r="R43" s="173">
        <v>4500</v>
      </c>
      <c r="S43" s="174"/>
      <c r="T43" s="174"/>
      <c r="U43" s="174"/>
      <c r="V43" s="173">
        <v>3824.5</v>
      </c>
      <c r="W43" s="173">
        <v>3824.5</v>
      </c>
      <c r="X43" s="174"/>
      <c r="Y43" s="142"/>
      <c r="Z43" s="175">
        <v>4500</v>
      </c>
      <c r="AA43" s="175">
        <v>4500</v>
      </c>
      <c r="AB43" s="175"/>
      <c r="AC43" s="176"/>
      <c r="AD43" s="176"/>
      <c r="AE43" s="175">
        <v>2959</v>
      </c>
      <c r="AF43" s="175">
        <v>2959</v>
      </c>
      <c r="AG43" s="176"/>
      <c r="AH43" s="142"/>
      <c r="AI43" s="177"/>
      <c r="AJ43" s="167"/>
      <c r="AK43" s="167"/>
      <c r="AL43" s="167"/>
      <c r="AM43" s="177"/>
      <c r="AN43" s="177"/>
      <c r="AO43" s="177"/>
      <c r="AP43" s="177"/>
      <c r="AQ43" s="177"/>
      <c r="AR43" s="142"/>
      <c r="AS43" s="174"/>
      <c r="AT43" s="174"/>
      <c r="AU43" s="174"/>
      <c r="AV43" s="174"/>
      <c r="AW43" s="174"/>
      <c r="AX43" s="174"/>
      <c r="AY43" s="174"/>
      <c r="AZ43" s="174"/>
      <c r="BA43" s="142"/>
      <c r="BB43" s="142"/>
      <c r="BC43" s="142"/>
      <c r="BD43" s="142"/>
    </row>
    <row r="44" spans="1:56" x14ac:dyDescent="0.2">
      <c r="A44" s="127">
        <v>1</v>
      </c>
      <c r="B44" s="128" t="s">
        <v>420</v>
      </c>
      <c r="C44" s="194"/>
      <c r="D44" s="194"/>
      <c r="E44" s="192"/>
      <c r="G44" s="129" t="s">
        <v>447</v>
      </c>
      <c r="H44" s="162">
        <f>IFERROR(VLOOKUP(B44,[5]rptBudgetaryBudgetCrossOrganiza!$A$2:$K$333,2,FALSE),"0")</f>
        <v>0</v>
      </c>
      <c r="I44" s="162">
        <f>IFERROR(VLOOKUP(B44,[5]rptBudgetaryBudgetCrossOrganiza!$A$2:$K$333,4,FALSE),"0")</f>
        <v>0</v>
      </c>
      <c r="J44" s="163"/>
      <c r="K44" s="163"/>
      <c r="L44" s="163"/>
      <c r="M44" s="162">
        <f>IFERROR(VLOOKUP(B44,[5]rptBudgetaryBudgetCrossOrganiza!$A$2:$K$333,7,FALSE),"0")</f>
        <v>0</v>
      </c>
      <c r="N44" s="162"/>
      <c r="O44" s="163"/>
      <c r="Q44" s="173">
        <v>0</v>
      </c>
      <c r="R44" s="173">
        <v>0</v>
      </c>
      <c r="S44" s="174"/>
      <c r="T44" s="174"/>
      <c r="U44" s="174"/>
      <c r="V44" s="173">
        <v>0</v>
      </c>
      <c r="W44" s="173">
        <v>0</v>
      </c>
      <c r="X44" s="174"/>
      <c r="Y44" s="142"/>
      <c r="Z44" s="175">
        <v>0</v>
      </c>
      <c r="AA44" s="175">
        <v>0</v>
      </c>
      <c r="AB44" s="175"/>
      <c r="AC44" s="176"/>
      <c r="AD44" s="176"/>
      <c r="AE44" s="175">
        <v>0</v>
      </c>
      <c r="AF44" s="175">
        <v>0</v>
      </c>
      <c r="AG44" s="176"/>
      <c r="AH44" s="142"/>
      <c r="AI44" s="177"/>
      <c r="AJ44" s="167"/>
      <c r="AK44" s="167"/>
      <c r="AL44" s="167"/>
      <c r="AM44" s="177"/>
      <c r="AN44" s="177"/>
      <c r="AO44" s="177"/>
      <c r="AP44" s="177"/>
      <c r="AQ44" s="177"/>
      <c r="AR44" s="142"/>
      <c r="AS44" s="174"/>
      <c r="AT44" s="174"/>
      <c r="AU44" s="174"/>
      <c r="AV44" s="174"/>
      <c r="AW44" s="174"/>
      <c r="AX44" s="174"/>
      <c r="AY44" s="174"/>
      <c r="AZ44" s="174"/>
      <c r="BA44" s="142"/>
      <c r="BB44" s="142"/>
      <c r="BC44" s="142"/>
      <c r="BD44" s="142"/>
    </row>
    <row r="45" spans="1:56" x14ac:dyDescent="0.2">
      <c r="A45" s="127">
        <v>1</v>
      </c>
      <c r="B45" s="128" t="s">
        <v>308</v>
      </c>
      <c r="C45" s="194"/>
      <c r="D45" s="194"/>
      <c r="E45" s="192"/>
      <c r="G45" s="129" t="s">
        <v>360</v>
      </c>
      <c r="H45" s="162">
        <f>IFERROR(VLOOKUP(B45,[5]rptBudgetaryBudgetCrossOrganiza!$A$2:$K$333,2,FALSE),"0")</f>
        <v>1200</v>
      </c>
      <c r="I45" s="162">
        <f>IFERROR(VLOOKUP(B45,[5]rptBudgetaryBudgetCrossOrganiza!$A$2:$K$333,4,FALSE),"0")</f>
        <v>1200</v>
      </c>
      <c r="J45" s="163"/>
      <c r="K45" s="163"/>
      <c r="L45" s="163"/>
      <c r="M45" s="162">
        <f>IFERROR(VLOOKUP(B45,[5]rptBudgetaryBudgetCrossOrganiza!$A$2:$K$333,7,FALSE),"0")</f>
        <v>795</v>
      </c>
      <c r="N45" s="162"/>
      <c r="O45" s="163"/>
      <c r="Q45" s="173">
        <v>1000</v>
      </c>
      <c r="R45" s="173">
        <v>1000</v>
      </c>
      <c r="S45" s="174"/>
      <c r="T45" s="174"/>
      <c r="U45" s="174"/>
      <c r="V45" s="173">
        <v>365</v>
      </c>
      <c r="W45" s="173">
        <v>365</v>
      </c>
      <c r="X45" s="174"/>
      <c r="Y45" s="142"/>
      <c r="Z45" s="175">
        <v>700</v>
      </c>
      <c r="AA45" s="175">
        <v>700</v>
      </c>
      <c r="AB45" s="175"/>
      <c r="AC45" s="176"/>
      <c r="AD45" s="176"/>
      <c r="AE45" s="175">
        <v>265</v>
      </c>
      <c r="AF45" s="175">
        <v>265</v>
      </c>
      <c r="AG45" s="176"/>
      <c r="AH45" s="142"/>
      <c r="AI45" s="177"/>
      <c r="AJ45" s="167"/>
      <c r="AK45" s="167"/>
      <c r="AL45" s="167"/>
      <c r="AM45" s="177"/>
      <c r="AN45" s="177"/>
      <c r="AO45" s="177"/>
      <c r="AP45" s="177"/>
      <c r="AQ45" s="177"/>
      <c r="AR45" s="142"/>
      <c r="AS45" s="174"/>
      <c r="AT45" s="174"/>
      <c r="AU45" s="174"/>
      <c r="AV45" s="174"/>
      <c r="AW45" s="174"/>
      <c r="AX45" s="174"/>
      <c r="AY45" s="174"/>
      <c r="AZ45" s="174"/>
      <c r="BA45" s="142"/>
      <c r="BB45" s="142"/>
      <c r="BC45" s="142"/>
      <c r="BD45" s="142"/>
    </row>
    <row r="46" spans="1:56" x14ac:dyDescent="0.2">
      <c r="A46" s="127">
        <v>1</v>
      </c>
      <c r="B46" s="128" t="s">
        <v>309</v>
      </c>
      <c r="C46" s="194"/>
      <c r="D46" s="194"/>
      <c r="E46" s="192"/>
      <c r="G46" s="129" t="s">
        <v>361</v>
      </c>
      <c r="H46" s="162">
        <f>IFERROR(VLOOKUP(B46,[5]rptBudgetaryBudgetCrossOrganiza!$A$2:$K$333,2,FALSE),"0")</f>
        <v>750</v>
      </c>
      <c r="I46" s="162">
        <f>IFERROR(VLOOKUP(B46,[5]rptBudgetaryBudgetCrossOrganiza!$A$2:$K$333,4,FALSE),"0")</f>
        <v>750</v>
      </c>
      <c r="J46" s="163"/>
      <c r="K46" s="163"/>
      <c r="L46" s="163"/>
      <c r="M46" s="162">
        <f>IFERROR(VLOOKUP(B46,[5]rptBudgetaryBudgetCrossOrganiza!$A$2:$K$333,7,FALSE),"0")</f>
        <v>1907</v>
      </c>
      <c r="N46" s="162"/>
      <c r="O46" s="163"/>
      <c r="Q46" s="173">
        <v>1500</v>
      </c>
      <c r="R46" s="173">
        <v>1500</v>
      </c>
      <c r="S46" s="174"/>
      <c r="T46" s="174"/>
      <c r="U46" s="174"/>
      <c r="V46" s="173">
        <v>741</v>
      </c>
      <c r="W46" s="173">
        <v>741</v>
      </c>
      <c r="X46" s="174"/>
      <c r="Y46" s="142"/>
      <c r="Z46" s="175">
        <v>1200</v>
      </c>
      <c r="AA46" s="175">
        <v>1200</v>
      </c>
      <c r="AB46" s="175"/>
      <c r="AC46" s="176"/>
      <c r="AD46" s="176"/>
      <c r="AE46" s="175">
        <v>129</v>
      </c>
      <c r="AF46" s="175">
        <v>129</v>
      </c>
      <c r="AG46" s="176"/>
      <c r="AH46" s="142"/>
      <c r="AI46" s="177"/>
      <c r="AJ46" s="167"/>
      <c r="AK46" s="167"/>
      <c r="AL46" s="167"/>
      <c r="AM46" s="177"/>
      <c r="AN46" s="177"/>
      <c r="AO46" s="177"/>
      <c r="AP46" s="177"/>
      <c r="AQ46" s="177"/>
      <c r="AR46" s="142"/>
      <c r="AS46" s="174"/>
      <c r="AT46" s="174"/>
      <c r="AU46" s="174"/>
      <c r="AV46" s="174"/>
      <c r="AW46" s="174"/>
      <c r="AX46" s="174"/>
      <c r="AY46" s="174"/>
      <c r="AZ46" s="174"/>
      <c r="BA46" s="142"/>
      <c r="BB46" s="142"/>
      <c r="BC46" s="142"/>
      <c r="BD46" s="142"/>
    </row>
    <row r="47" spans="1:56" x14ac:dyDescent="0.2">
      <c r="A47" s="127">
        <v>1</v>
      </c>
      <c r="B47" s="128" t="s">
        <v>310</v>
      </c>
      <c r="C47" s="194"/>
      <c r="D47" s="194"/>
      <c r="E47" s="192"/>
      <c r="G47" s="129" t="s">
        <v>362</v>
      </c>
      <c r="H47" s="162">
        <f>IFERROR(VLOOKUP(B47,[5]rptBudgetaryBudgetCrossOrganiza!$A$2:$K$333,2,FALSE),"0")</f>
        <v>3500</v>
      </c>
      <c r="I47" s="162">
        <f>IFERROR(VLOOKUP(B47,[5]rptBudgetaryBudgetCrossOrganiza!$A$2:$K$333,4,FALSE),"0")</f>
        <v>3500</v>
      </c>
      <c r="J47" s="163"/>
      <c r="K47" s="163"/>
      <c r="L47" s="163"/>
      <c r="M47" s="162">
        <f>IFERROR(VLOOKUP(B47,[5]rptBudgetaryBudgetCrossOrganiza!$A$2:$K$333,7,FALSE),"0")</f>
        <v>3298</v>
      </c>
      <c r="N47" s="162"/>
      <c r="O47" s="163"/>
      <c r="Q47" s="173">
        <v>3500</v>
      </c>
      <c r="R47" s="173">
        <v>3500</v>
      </c>
      <c r="S47" s="174"/>
      <c r="T47" s="174"/>
      <c r="U47" s="174"/>
      <c r="V47" s="173">
        <v>14363</v>
      </c>
      <c r="W47" s="173">
        <v>14363</v>
      </c>
      <c r="X47" s="174"/>
      <c r="Y47" s="142"/>
      <c r="Z47" s="175">
        <v>4000</v>
      </c>
      <c r="AA47" s="175">
        <v>4000</v>
      </c>
      <c r="AB47" s="175"/>
      <c r="AC47" s="176"/>
      <c r="AD47" s="176"/>
      <c r="AE47" s="175">
        <v>6257.4</v>
      </c>
      <c r="AF47" s="175">
        <v>6257.4</v>
      </c>
      <c r="AG47" s="176"/>
      <c r="AH47" s="142"/>
      <c r="AI47" s="177"/>
      <c r="AJ47" s="167"/>
      <c r="AK47" s="167"/>
      <c r="AL47" s="167"/>
      <c r="AM47" s="177"/>
      <c r="AN47" s="177"/>
      <c r="AO47" s="177"/>
      <c r="AP47" s="177"/>
      <c r="AQ47" s="177"/>
      <c r="AR47" s="142"/>
      <c r="AS47" s="174"/>
      <c r="AT47" s="174"/>
      <c r="AU47" s="174"/>
      <c r="AV47" s="174"/>
      <c r="AW47" s="174"/>
      <c r="AX47" s="174"/>
      <c r="AY47" s="174"/>
      <c r="AZ47" s="174"/>
      <c r="BA47" s="142"/>
      <c r="BB47" s="142"/>
      <c r="BC47" s="142"/>
      <c r="BD47" s="142"/>
    </row>
    <row r="48" spans="1:56" x14ac:dyDescent="0.2">
      <c r="A48" s="127">
        <v>1</v>
      </c>
      <c r="B48" s="128" t="s">
        <v>311</v>
      </c>
      <c r="C48" s="194"/>
      <c r="D48" s="194"/>
      <c r="E48" s="192"/>
      <c r="G48" s="129" t="s">
        <v>363</v>
      </c>
      <c r="H48" s="162">
        <f>IFERROR(VLOOKUP(B48,[5]rptBudgetaryBudgetCrossOrganiza!$A$2:$K$333,2,FALSE),"0")</f>
        <v>13500</v>
      </c>
      <c r="I48" s="162">
        <f>IFERROR(VLOOKUP(B48,[5]rptBudgetaryBudgetCrossOrganiza!$A$2:$K$333,4,FALSE),"0")</f>
        <v>13500</v>
      </c>
      <c r="J48" s="163"/>
      <c r="K48" s="163"/>
      <c r="L48" s="163"/>
      <c r="M48" s="162">
        <f>IFERROR(VLOOKUP(B48,[5]rptBudgetaryBudgetCrossOrganiza!$A$2:$K$333,7,FALSE),"0")</f>
        <v>15463.81</v>
      </c>
      <c r="N48" s="162"/>
      <c r="O48" s="163"/>
      <c r="Q48" s="173">
        <v>13000</v>
      </c>
      <c r="R48" s="173">
        <v>13000</v>
      </c>
      <c r="S48" s="174"/>
      <c r="T48" s="174"/>
      <c r="U48" s="174"/>
      <c r="V48" s="173">
        <v>13489.51</v>
      </c>
      <c r="W48" s="173">
        <v>13489.51</v>
      </c>
      <c r="X48" s="174"/>
      <c r="Y48" s="142"/>
      <c r="Z48" s="175">
        <v>14000</v>
      </c>
      <c r="AA48" s="175">
        <v>14000</v>
      </c>
      <c r="AB48" s="175"/>
      <c r="AC48" s="176"/>
      <c r="AD48" s="176"/>
      <c r="AE48" s="175">
        <v>9393.59</v>
      </c>
      <c r="AF48" s="175">
        <v>9393.59</v>
      </c>
      <c r="AG48" s="176"/>
      <c r="AH48" s="142"/>
      <c r="AI48" s="177"/>
      <c r="AJ48" s="167"/>
      <c r="AK48" s="167"/>
      <c r="AL48" s="167"/>
      <c r="AM48" s="177"/>
      <c r="AN48" s="177"/>
      <c r="AO48" s="177"/>
      <c r="AP48" s="177"/>
      <c r="AQ48" s="177"/>
      <c r="AR48" s="142"/>
      <c r="AS48" s="174"/>
      <c r="AT48" s="174"/>
      <c r="AU48" s="174"/>
      <c r="AV48" s="174"/>
      <c r="AW48" s="174"/>
      <c r="AX48" s="174"/>
      <c r="AY48" s="174"/>
      <c r="AZ48" s="174"/>
      <c r="BA48" s="142"/>
      <c r="BB48" s="142"/>
      <c r="BC48" s="142"/>
      <c r="BD48" s="142"/>
    </row>
    <row r="49" spans="1:56" x14ac:dyDescent="0.2">
      <c r="A49" s="127">
        <v>1</v>
      </c>
      <c r="B49" s="128" t="s">
        <v>312</v>
      </c>
      <c r="C49" s="194"/>
      <c r="D49" s="194"/>
      <c r="E49" s="192"/>
      <c r="G49" s="129" t="s">
        <v>364</v>
      </c>
      <c r="H49" s="162">
        <f>IFERROR(VLOOKUP(B49,[5]rptBudgetaryBudgetCrossOrganiza!$A$2:$K$333,2,FALSE),"0")</f>
        <v>2500</v>
      </c>
      <c r="I49" s="162">
        <f>IFERROR(VLOOKUP(B49,[5]rptBudgetaryBudgetCrossOrganiza!$A$2:$K$333,4,FALSE),"0")</f>
        <v>2500</v>
      </c>
      <c r="J49" s="163"/>
      <c r="K49" s="163"/>
      <c r="L49" s="163"/>
      <c r="M49" s="162">
        <f>IFERROR(VLOOKUP(B49,[5]rptBudgetaryBudgetCrossOrganiza!$A$2:$K$333,7,FALSE),"0")</f>
        <v>1680</v>
      </c>
      <c r="N49" s="162"/>
      <c r="O49" s="163"/>
      <c r="Q49" s="173">
        <v>2500</v>
      </c>
      <c r="R49" s="173">
        <v>2500</v>
      </c>
      <c r="S49" s="174"/>
      <c r="T49" s="174"/>
      <c r="U49" s="174"/>
      <c r="V49" s="173">
        <v>2630</v>
      </c>
      <c r="W49" s="173">
        <v>2630</v>
      </c>
      <c r="X49" s="174"/>
      <c r="Y49" s="142"/>
      <c r="Z49" s="175">
        <v>1900</v>
      </c>
      <c r="AA49" s="175">
        <v>1900</v>
      </c>
      <c r="AB49" s="175"/>
      <c r="AC49" s="176"/>
      <c r="AD49" s="176"/>
      <c r="AE49" s="175">
        <v>180</v>
      </c>
      <c r="AF49" s="175">
        <v>180</v>
      </c>
      <c r="AG49" s="176"/>
      <c r="AH49" s="142"/>
      <c r="AI49" s="177"/>
      <c r="AJ49" s="167"/>
      <c r="AK49" s="167"/>
      <c r="AL49" s="167"/>
      <c r="AM49" s="177"/>
      <c r="AN49" s="177"/>
      <c r="AO49" s="177"/>
      <c r="AP49" s="177"/>
      <c r="AQ49" s="177"/>
      <c r="AR49" s="142"/>
      <c r="AS49" s="174"/>
      <c r="AT49" s="174"/>
      <c r="AU49" s="174"/>
      <c r="AV49" s="174"/>
      <c r="AW49" s="174"/>
      <c r="AX49" s="174"/>
      <c r="AY49" s="174"/>
      <c r="AZ49" s="174"/>
      <c r="BA49" s="142"/>
      <c r="BB49" s="142"/>
      <c r="BC49" s="142"/>
      <c r="BD49" s="142"/>
    </row>
    <row r="50" spans="1:56" x14ac:dyDescent="0.2">
      <c r="A50" s="127">
        <v>1</v>
      </c>
      <c r="B50" s="128" t="s">
        <v>313</v>
      </c>
      <c r="C50" s="194"/>
      <c r="D50" s="194"/>
      <c r="E50" s="192"/>
      <c r="G50" s="129" t="s">
        <v>365</v>
      </c>
      <c r="H50" s="162">
        <f>IFERROR(VLOOKUP(B50,[5]rptBudgetaryBudgetCrossOrganiza!$A$2:$K$333,2,FALSE),"0")</f>
        <v>300</v>
      </c>
      <c r="I50" s="162">
        <f>IFERROR(VLOOKUP(B50,[5]rptBudgetaryBudgetCrossOrganiza!$A$2:$K$333,4,FALSE),"0")</f>
        <v>300</v>
      </c>
      <c r="J50" s="163"/>
      <c r="K50" s="163"/>
      <c r="L50" s="163"/>
      <c r="M50" s="162">
        <f>IFERROR(VLOOKUP(B50,[5]rptBudgetaryBudgetCrossOrganiza!$A$2:$K$333,7,FALSE),"0")</f>
        <v>120</v>
      </c>
      <c r="N50" s="162"/>
      <c r="O50" s="163"/>
      <c r="Q50" s="173">
        <v>300</v>
      </c>
      <c r="R50" s="173">
        <v>300</v>
      </c>
      <c r="S50" s="174"/>
      <c r="T50" s="174"/>
      <c r="U50" s="174"/>
      <c r="V50" s="173">
        <v>480</v>
      </c>
      <c r="W50" s="173">
        <v>480</v>
      </c>
      <c r="X50" s="174"/>
      <c r="Y50" s="142"/>
      <c r="Z50" s="175">
        <v>300</v>
      </c>
      <c r="AA50" s="175">
        <v>300</v>
      </c>
      <c r="AB50" s="175"/>
      <c r="AC50" s="176"/>
      <c r="AD50" s="176"/>
      <c r="AE50" s="175">
        <v>0</v>
      </c>
      <c r="AF50" s="175">
        <v>0</v>
      </c>
      <c r="AG50" s="176"/>
      <c r="AH50" s="142"/>
      <c r="AI50" s="177"/>
      <c r="AJ50" s="167"/>
      <c r="AK50" s="167"/>
      <c r="AL50" s="167"/>
      <c r="AM50" s="177"/>
      <c r="AN50" s="177"/>
      <c r="AO50" s="177"/>
      <c r="AP50" s="177"/>
      <c r="AQ50" s="177"/>
      <c r="AR50" s="142"/>
      <c r="AS50" s="174"/>
      <c r="AT50" s="174"/>
      <c r="AU50" s="174"/>
      <c r="AV50" s="174"/>
      <c r="AW50" s="174"/>
      <c r="AX50" s="174"/>
      <c r="AY50" s="174"/>
      <c r="AZ50" s="174"/>
      <c r="BA50" s="142"/>
      <c r="BB50" s="142"/>
      <c r="BC50" s="142"/>
      <c r="BD50" s="142"/>
    </row>
    <row r="51" spans="1:56" x14ac:dyDescent="0.2">
      <c r="A51" s="127">
        <v>1</v>
      </c>
      <c r="B51" s="128" t="s">
        <v>314</v>
      </c>
      <c r="C51" s="194"/>
      <c r="D51" s="194"/>
      <c r="E51" s="192"/>
      <c r="G51" s="129" t="s">
        <v>366</v>
      </c>
      <c r="H51" s="162">
        <f>IFERROR(VLOOKUP(B51,[5]rptBudgetaryBudgetCrossOrganiza!$A$2:$K$333,2,FALSE),"0")</f>
        <v>90000</v>
      </c>
      <c r="I51" s="162">
        <f>IFERROR(VLOOKUP(B51,[5]rptBudgetaryBudgetCrossOrganiza!$A$2:$K$333,4,FALSE),"0")</f>
        <v>90000</v>
      </c>
      <c r="J51" s="163"/>
      <c r="K51" s="163"/>
      <c r="L51" s="163"/>
      <c r="M51" s="162">
        <f>IFERROR(VLOOKUP(B51,[5]rptBudgetaryBudgetCrossOrganiza!$A$2:$K$333,7,FALSE),"0")</f>
        <v>108072.15</v>
      </c>
      <c r="N51" s="162"/>
      <c r="O51" s="163"/>
      <c r="Q51" s="173">
        <v>115000</v>
      </c>
      <c r="R51" s="173">
        <v>115000</v>
      </c>
      <c r="S51" s="174"/>
      <c r="T51" s="174"/>
      <c r="U51" s="174"/>
      <c r="V51" s="173">
        <v>134222.5</v>
      </c>
      <c r="W51" s="173">
        <v>134222.5</v>
      </c>
      <c r="X51" s="174"/>
      <c r="Y51" s="142"/>
      <c r="Z51" s="175">
        <v>118000</v>
      </c>
      <c r="AA51" s="175">
        <v>118000</v>
      </c>
      <c r="AB51" s="175"/>
      <c r="AC51" s="176"/>
      <c r="AD51" s="176"/>
      <c r="AE51" s="175">
        <v>42783.15</v>
      </c>
      <c r="AF51" s="175">
        <v>42783.15</v>
      </c>
      <c r="AG51" s="176"/>
      <c r="AH51" s="142"/>
      <c r="AI51" s="177"/>
      <c r="AJ51" s="167"/>
      <c r="AK51" s="167"/>
      <c r="AL51" s="167"/>
      <c r="AM51" s="177"/>
      <c r="AN51" s="177"/>
      <c r="AO51" s="177"/>
      <c r="AP51" s="177"/>
      <c r="AQ51" s="177"/>
      <c r="AR51" s="142"/>
      <c r="AS51" s="174"/>
      <c r="AT51" s="174"/>
      <c r="AU51" s="174"/>
      <c r="AV51" s="174"/>
      <c r="AW51" s="174"/>
      <c r="AX51" s="174"/>
      <c r="AY51" s="174"/>
      <c r="AZ51" s="174"/>
      <c r="BA51" s="142"/>
      <c r="BB51" s="142"/>
      <c r="BC51" s="142"/>
      <c r="BD51" s="142"/>
    </row>
    <row r="52" spans="1:56" x14ac:dyDescent="0.2">
      <c r="A52" s="127">
        <v>1</v>
      </c>
      <c r="B52" s="128" t="s">
        <v>421</v>
      </c>
      <c r="C52" s="194"/>
      <c r="D52" s="194"/>
      <c r="E52" s="192"/>
      <c r="G52" s="129" t="s">
        <v>448</v>
      </c>
      <c r="H52" s="162">
        <f>IFERROR(VLOOKUP(B52,[5]rptBudgetaryBudgetCrossOrganiza!$A$2:$K$333,2,FALSE),"0")</f>
        <v>0</v>
      </c>
      <c r="I52" s="162">
        <f>IFERROR(VLOOKUP(B52,[5]rptBudgetaryBudgetCrossOrganiza!$A$2:$K$333,4,FALSE),"0")</f>
        <v>0</v>
      </c>
      <c r="J52" s="163"/>
      <c r="K52" s="163"/>
      <c r="L52" s="163"/>
      <c r="M52" s="162">
        <f>IFERROR(VLOOKUP(B52,[5]rptBudgetaryBudgetCrossOrganiza!$A$2:$K$333,7,FALSE),"0")</f>
        <v>0</v>
      </c>
      <c r="N52" s="162"/>
      <c r="O52" s="163"/>
      <c r="Q52" s="173">
        <v>0</v>
      </c>
      <c r="R52" s="173">
        <v>0</v>
      </c>
      <c r="S52" s="174"/>
      <c r="T52" s="174"/>
      <c r="U52" s="174"/>
      <c r="V52" s="173">
        <v>0</v>
      </c>
      <c r="W52" s="173">
        <v>0</v>
      </c>
      <c r="X52" s="174"/>
      <c r="Y52" s="142"/>
      <c r="Z52" s="175">
        <v>0</v>
      </c>
      <c r="AA52" s="175">
        <v>0</v>
      </c>
      <c r="AB52" s="175"/>
      <c r="AC52" s="176"/>
      <c r="AD52" s="176"/>
      <c r="AE52" s="175">
        <v>0</v>
      </c>
      <c r="AF52" s="175">
        <v>0</v>
      </c>
      <c r="AG52" s="176"/>
      <c r="AH52" s="142"/>
      <c r="AI52" s="177"/>
      <c r="AJ52" s="167"/>
      <c r="AK52" s="167"/>
      <c r="AL52" s="167"/>
      <c r="AM52" s="177"/>
      <c r="AN52" s="177"/>
      <c r="AO52" s="177"/>
      <c r="AP52" s="177"/>
      <c r="AQ52" s="177"/>
      <c r="AR52" s="142"/>
      <c r="AS52" s="174"/>
      <c r="AT52" s="174"/>
      <c r="AU52" s="174"/>
      <c r="AV52" s="174"/>
      <c r="AW52" s="174"/>
      <c r="AX52" s="174"/>
      <c r="AY52" s="174"/>
      <c r="AZ52" s="174"/>
      <c r="BA52" s="142"/>
      <c r="BB52" s="142"/>
      <c r="BC52" s="142"/>
      <c r="BD52" s="142"/>
    </row>
    <row r="53" spans="1:56" x14ac:dyDescent="0.2">
      <c r="A53" s="127">
        <v>1</v>
      </c>
      <c r="B53" s="128" t="s">
        <v>315</v>
      </c>
      <c r="C53" s="194"/>
      <c r="D53" s="194"/>
      <c r="E53" s="192"/>
      <c r="G53" s="129" t="s">
        <v>367</v>
      </c>
      <c r="H53" s="162">
        <f>IFERROR(VLOOKUP(B53,[5]rptBudgetaryBudgetCrossOrganiza!$A$2:$K$333,2,FALSE),"0")</f>
        <v>18700</v>
      </c>
      <c r="I53" s="162">
        <f>IFERROR(VLOOKUP(B53,[5]rptBudgetaryBudgetCrossOrganiza!$A$2:$K$333,4,FALSE),"0")</f>
        <v>18700</v>
      </c>
      <c r="J53" s="163"/>
      <c r="K53" s="163"/>
      <c r="L53" s="163"/>
      <c r="M53" s="162">
        <f>IFERROR(VLOOKUP(B53,[5]rptBudgetaryBudgetCrossOrganiza!$A$2:$K$333,7,FALSE),"0")</f>
        <v>18340</v>
      </c>
      <c r="N53" s="162"/>
      <c r="O53" s="163"/>
      <c r="Q53" s="173">
        <v>18000</v>
      </c>
      <c r="R53" s="173">
        <v>18000</v>
      </c>
      <c r="S53" s="174"/>
      <c r="T53" s="174"/>
      <c r="U53" s="174"/>
      <c r="V53" s="173">
        <v>24840</v>
      </c>
      <c r="W53" s="173">
        <v>24840</v>
      </c>
      <c r="X53" s="174"/>
      <c r="Y53" s="142"/>
      <c r="Z53" s="175">
        <v>20000</v>
      </c>
      <c r="AA53" s="175">
        <v>20000</v>
      </c>
      <c r="AB53" s="175"/>
      <c r="AC53" s="176"/>
      <c r="AD53" s="176"/>
      <c r="AE53" s="175">
        <v>0</v>
      </c>
      <c r="AF53" s="175">
        <v>0</v>
      </c>
      <c r="AG53" s="176"/>
      <c r="AH53" s="142"/>
      <c r="AI53" s="177"/>
      <c r="AJ53" s="167"/>
      <c r="AK53" s="167"/>
      <c r="AL53" s="167"/>
      <c r="AM53" s="177"/>
      <c r="AN53" s="177"/>
      <c r="AO53" s="177"/>
      <c r="AP53" s="177"/>
      <c r="AQ53" s="177"/>
      <c r="AR53" s="142"/>
      <c r="AS53" s="174"/>
      <c r="AT53" s="174"/>
      <c r="AU53" s="174"/>
      <c r="AV53" s="174"/>
      <c r="AW53" s="174"/>
      <c r="AX53" s="174"/>
      <c r="AY53" s="174"/>
      <c r="AZ53" s="174"/>
      <c r="BA53" s="142"/>
      <c r="BB53" s="142"/>
      <c r="BC53" s="142"/>
      <c r="BD53" s="142"/>
    </row>
    <row r="54" spans="1:56" x14ac:dyDescent="0.2">
      <c r="A54" s="127">
        <v>1</v>
      </c>
      <c r="B54" s="128" t="s">
        <v>316</v>
      </c>
      <c r="C54" s="194"/>
      <c r="D54" s="194"/>
      <c r="E54" s="192"/>
      <c r="G54" s="129" t="s">
        <v>368</v>
      </c>
      <c r="H54" s="162">
        <f>IFERROR(VLOOKUP(B54,[5]rptBudgetaryBudgetCrossOrganiza!$A$2:$K$333,2,FALSE),"0")</f>
        <v>250</v>
      </c>
      <c r="I54" s="162">
        <f>IFERROR(VLOOKUP(B54,[5]rptBudgetaryBudgetCrossOrganiza!$A$2:$K$333,4,FALSE),"0")</f>
        <v>250</v>
      </c>
      <c r="J54" s="163"/>
      <c r="K54" s="163"/>
      <c r="L54" s="163"/>
      <c r="M54" s="162">
        <f>IFERROR(VLOOKUP(B54,[5]rptBudgetaryBudgetCrossOrganiza!$A$2:$K$333,7,FALSE),"0")</f>
        <v>170</v>
      </c>
      <c r="N54" s="162"/>
      <c r="O54" s="163"/>
      <c r="Q54" s="173">
        <v>250</v>
      </c>
      <c r="R54" s="173">
        <v>250</v>
      </c>
      <c r="S54" s="174"/>
      <c r="T54" s="174"/>
      <c r="U54" s="174"/>
      <c r="V54" s="173">
        <v>80</v>
      </c>
      <c r="W54" s="173">
        <v>80</v>
      </c>
      <c r="X54" s="174"/>
      <c r="Y54" s="142"/>
      <c r="Z54" s="175">
        <v>0</v>
      </c>
      <c r="AA54" s="175">
        <v>0</v>
      </c>
      <c r="AB54" s="175"/>
      <c r="AC54" s="176"/>
      <c r="AD54" s="176"/>
      <c r="AE54" s="175">
        <v>0</v>
      </c>
      <c r="AF54" s="175">
        <v>0</v>
      </c>
      <c r="AG54" s="176"/>
      <c r="AH54" s="142"/>
      <c r="AI54" s="177"/>
      <c r="AJ54" s="167"/>
      <c r="AK54" s="167"/>
      <c r="AL54" s="167"/>
      <c r="AM54" s="177"/>
      <c r="AN54" s="177"/>
      <c r="AO54" s="177"/>
      <c r="AP54" s="177"/>
      <c r="AQ54" s="177"/>
      <c r="AR54" s="142"/>
      <c r="AS54" s="174"/>
      <c r="AT54" s="174"/>
      <c r="AU54" s="174"/>
      <c r="AV54" s="174"/>
      <c r="AW54" s="174"/>
      <c r="AX54" s="174"/>
      <c r="AY54" s="174"/>
      <c r="AZ54" s="174"/>
      <c r="BA54" s="142"/>
      <c r="BB54" s="142"/>
      <c r="BC54" s="142"/>
      <c r="BD54" s="142"/>
    </row>
    <row r="55" spans="1:56" x14ac:dyDescent="0.2">
      <c r="A55" s="127">
        <v>1</v>
      </c>
      <c r="B55" s="128" t="s">
        <v>317</v>
      </c>
      <c r="C55" s="194">
        <v>20</v>
      </c>
      <c r="D55" s="194">
        <v>20</v>
      </c>
      <c r="E55" s="192">
        <v>300</v>
      </c>
      <c r="F55" s="193" t="str">
        <f t="shared" si="0"/>
        <v>4582.08</v>
      </c>
      <c r="G55" s="129" t="s">
        <v>369</v>
      </c>
      <c r="H55" s="162">
        <f>IFERROR(VLOOKUP(B55,[5]rptBudgetaryBudgetCrossOrganiza!$A$2:$K$333,2,FALSE),"0")</f>
        <v>4500</v>
      </c>
      <c r="I55" s="162">
        <f>IFERROR(VLOOKUP(B55,[5]rptBudgetaryBudgetCrossOrganiza!$A$2:$K$333,4,FALSE),"0")</f>
        <v>4500</v>
      </c>
      <c r="J55" s="163"/>
      <c r="K55" s="163"/>
      <c r="L55" s="163"/>
      <c r="M55" s="162">
        <f>IFERROR(VLOOKUP(B55,[5]rptBudgetaryBudgetCrossOrganiza!$A$2:$K$333,7,FALSE),"0")</f>
        <v>3482.2</v>
      </c>
      <c r="N55" s="162"/>
      <c r="O55" s="163"/>
      <c r="Q55" s="173">
        <v>4000</v>
      </c>
      <c r="R55" s="173">
        <v>4000</v>
      </c>
      <c r="S55" s="174"/>
      <c r="T55" s="174"/>
      <c r="U55" s="174"/>
      <c r="V55" s="173">
        <v>6730</v>
      </c>
      <c r="W55" s="173">
        <v>6730</v>
      </c>
      <c r="X55" s="174"/>
      <c r="Y55" s="142"/>
      <c r="Z55" s="175">
        <v>5300</v>
      </c>
      <c r="AA55" s="175">
        <v>5300</v>
      </c>
      <c r="AB55" s="175"/>
      <c r="AC55" s="176"/>
      <c r="AD55" s="176"/>
      <c r="AE55" s="175">
        <v>4430</v>
      </c>
      <c r="AF55" s="175">
        <v>4430</v>
      </c>
      <c r="AG55" s="176">
        <f t="shared" si="1"/>
        <v>870</v>
      </c>
      <c r="AH55" s="142"/>
      <c r="AI55" s="177">
        <v>10250</v>
      </c>
      <c r="AJ55" s="167">
        <f t="shared" si="2"/>
        <v>10250</v>
      </c>
      <c r="AK55" s="167">
        <f t="shared" si="3"/>
        <v>10250</v>
      </c>
      <c r="AL55" s="167">
        <f>IFERROR(VLOOKUP(B55,[3]rptBudgetaryBudgetCrossOrganiza!$A$288:$N$371,13,FALSE),"0")</f>
        <v>180</v>
      </c>
      <c r="AM55" s="177"/>
      <c r="AN55" s="177"/>
      <c r="AO55" s="177"/>
      <c r="AP55" s="177"/>
      <c r="AQ55" s="177"/>
      <c r="AR55" s="142"/>
      <c r="AS55" s="174"/>
      <c r="AT55" s="174"/>
      <c r="AU55" s="174"/>
      <c r="AV55" s="174"/>
      <c r="AW55" s="174"/>
      <c r="AX55" s="174"/>
      <c r="AY55" s="174"/>
      <c r="AZ55" s="174">
        <f t="shared" si="4"/>
        <v>0</v>
      </c>
      <c r="BA55" s="142"/>
      <c r="BB55" s="142"/>
      <c r="BC55" s="142"/>
      <c r="BD55" s="142"/>
    </row>
    <row r="56" spans="1:56" x14ac:dyDescent="0.2">
      <c r="A56" s="127">
        <v>1</v>
      </c>
      <c r="B56" s="128" t="s">
        <v>422</v>
      </c>
      <c r="C56" s="194">
        <v>20</v>
      </c>
      <c r="D56" s="194">
        <v>20</v>
      </c>
      <c r="E56" s="192">
        <v>300</v>
      </c>
      <c r="F56" s="193" t="str">
        <f t="shared" si="0"/>
        <v>4582.09</v>
      </c>
      <c r="G56" s="129" t="s">
        <v>449</v>
      </c>
      <c r="H56" s="162">
        <f>IFERROR(VLOOKUP(B56,[5]rptBudgetaryBudgetCrossOrganiza!$A$2:$K$333,2,FALSE),"0")</f>
        <v>0</v>
      </c>
      <c r="I56" s="162">
        <f>IFERROR(VLOOKUP(B56,[5]rptBudgetaryBudgetCrossOrganiza!$A$2:$K$333,4,FALSE),"0")</f>
        <v>0</v>
      </c>
      <c r="J56" s="163"/>
      <c r="K56" s="163"/>
      <c r="L56" s="163"/>
      <c r="M56" s="162">
        <f>IFERROR(VLOOKUP(B56,[5]rptBudgetaryBudgetCrossOrganiza!$A$2:$K$333,7,FALSE),"0")</f>
        <v>0</v>
      </c>
      <c r="N56" s="162"/>
      <c r="O56" s="163"/>
      <c r="Q56" s="173">
        <v>0</v>
      </c>
      <c r="R56" s="173">
        <v>0</v>
      </c>
      <c r="S56" s="174"/>
      <c r="T56" s="174"/>
      <c r="U56" s="174"/>
      <c r="V56" s="173">
        <v>0</v>
      </c>
      <c r="W56" s="173">
        <v>0</v>
      </c>
      <c r="X56" s="174"/>
      <c r="Y56" s="142"/>
      <c r="Z56" s="175">
        <v>0</v>
      </c>
      <c r="AA56" s="175">
        <v>0</v>
      </c>
      <c r="AB56" s="175"/>
      <c r="AC56" s="176"/>
      <c r="AD56" s="176"/>
      <c r="AE56" s="175">
        <v>0</v>
      </c>
      <c r="AF56" s="175">
        <v>0</v>
      </c>
      <c r="AG56" s="176">
        <f t="shared" si="1"/>
        <v>0</v>
      </c>
      <c r="AH56" s="142"/>
      <c r="AI56" s="177">
        <v>400</v>
      </c>
      <c r="AJ56" s="167">
        <f t="shared" si="2"/>
        <v>400</v>
      </c>
      <c r="AK56" s="167">
        <f t="shared" si="3"/>
        <v>400</v>
      </c>
      <c r="AL56" s="167">
        <f>IFERROR(VLOOKUP(B56,[3]rptBudgetaryBudgetCrossOrganiza!$A$288:$N$371,13,FALSE),"0")</f>
        <v>0</v>
      </c>
      <c r="AM56" s="177"/>
      <c r="AN56" s="177"/>
      <c r="AO56" s="177"/>
      <c r="AP56" s="177"/>
      <c r="AQ56" s="177"/>
      <c r="AR56" s="142"/>
      <c r="AS56" s="174"/>
      <c r="AT56" s="174"/>
      <c r="AU56" s="174"/>
      <c r="AV56" s="174"/>
      <c r="AW56" s="174"/>
      <c r="AX56" s="174"/>
      <c r="AY56" s="174"/>
      <c r="AZ56" s="174">
        <f t="shared" si="4"/>
        <v>0</v>
      </c>
      <c r="BA56" s="142"/>
      <c r="BB56" s="142"/>
      <c r="BC56" s="142"/>
      <c r="BD56" s="142"/>
    </row>
    <row r="57" spans="1:56" x14ac:dyDescent="0.2">
      <c r="A57" s="127">
        <v>1</v>
      </c>
      <c r="B57" s="128" t="s">
        <v>423</v>
      </c>
      <c r="C57" s="194">
        <v>20</v>
      </c>
      <c r="D57" s="194">
        <v>20</v>
      </c>
      <c r="E57" s="192">
        <v>300</v>
      </c>
      <c r="F57" s="193" t="str">
        <f t="shared" si="0"/>
        <v>4582.10</v>
      </c>
      <c r="G57" s="129" t="s">
        <v>450</v>
      </c>
      <c r="H57" s="162">
        <f>IFERROR(VLOOKUP(B57,[5]rptBudgetaryBudgetCrossOrganiza!$A$2:$K$333,2,FALSE),"0")</f>
        <v>0</v>
      </c>
      <c r="I57" s="162">
        <f>IFERROR(VLOOKUP(B57,[5]rptBudgetaryBudgetCrossOrganiza!$A$2:$K$333,4,FALSE),"0")</f>
        <v>0</v>
      </c>
      <c r="J57" s="163"/>
      <c r="K57" s="163"/>
      <c r="L57" s="163"/>
      <c r="M57" s="162">
        <f>IFERROR(VLOOKUP(B57,[5]rptBudgetaryBudgetCrossOrganiza!$A$2:$K$333,7,FALSE),"0")</f>
        <v>0</v>
      </c>
      <c r="N57" s="162"/>
      <c r="O57" s="163"/>
      <c r="Q57" s="173">
        <v>0</v>
      </c>
      <c r="R57" s="173">
        <v>0</v>
      </c>
      <c r="S57" s="174"/>
      <c r="T57" s="174"/>
      <c r="U57" s="174"/>
      <c r="V57" s="173">
        <v>0</v>
      </c>
      <c r="W57" s="173">
        <v>0</v>
      </c>
      <c r="X57" s="174"/>
      <c r="Y57" s="142"/>
      <c r="Z57" s="175">
        <v>0</v>
      </c>
      <c r="AA57" s="175">
        <v>0</v>
      </c>
      <c r="AB57" s="175"/>
      <c r="AC57" s="176"/>
      <c r="AD57" s="176"/>
      <c r="AE57" s="175">
        <v>0</v>
      </c>
      <c r="AF57" s="175">
        <v>0</v>
      </c>
      <c r="AG57" s="176">
        <f t="shared" si="1"/>
        <v>0</v>
      </c>
      <c r="AH57" s="142"/>
      <c r="AI57" s="177">
        <v>3500</v>
      </c>
      <c r="AJ57" s="167">
        <f t="shared" si="2"/>
        <v>3500</v>
      </c>
      <c r="AK57" s="167">
        <f t="shared" si="3"/>
        <v>3500</v>
      </c>
      <c r="AL57" s="167">
        <f>IFERROR(VLOOKUP(B57,[3]rptBudgetaryBudgetCrossOrganiza!$A$288:$N$371,13,FALSE),"0")</f>
        <v>0</v>
      </c>
      <c r="AM57" s="177"/>
      <c r="AN57" s="177"/>
      <c r="AO57" s="177"/>
      <c r="AP57" s="177"/>
      <c r="AQ57" s="177"/>
      <c r="AR57" s="142"/>
      <c r="AS57" s="174"/>
      <c r="AT57" s="174"/>
      <c r="AU57" s="174"/>
      <c r="AV57" s="174"/>
      <c r="AW57" s="174"/>
      <c r="AX57" s="174"/>
      <c r="AY57" s="174"/>
      <c r="AZ57" s="174">
        <f t="shared" si="4"/>
        <v>0</v>
      </c>
      <c r="BA57" s="142"/>
      <c r="BB57" s="142"/>
      <c r="BC57" s="142"/>
      <c r="BD57" s="142"/>
    </row>
    <row r="58" spans="1:56" x14ac:dyDescent="0.2">
      <c r="A58" s="127">
        <v>1</v>
      </c>
      <c r="B58" s="128" t="s">
        <v>331</v>
      </c>
      <c r="C58" s="194">
        <v>20</v>
      </c>
      <c r="D58" s="194">
        <v>20</v>
      </c>
      <c r="E58" s="192">
        <v>300</v>
      </c>
      <c r="F58" s="193" t="str">
        <f t="shared" si="0"/>
        <v>4583.01</v>
      </c>
      <c r="G58" s="129" t="s">
        <v>383</v>
      </c>
      <c r="H58" s="162">
        <f>IFERROR(VLOOKUP(B58,[5]rptBudgetaryBudgetCrossOrganiza!$A$2:$K$333,2,FALSE),"0")</f>
        <v>500</v>
      </c>
      <c r="I58" s="162">
        <f>IFERROR(VLOOKUP(B58,[5]rptBudgetaryBudgetCrossOrganiza!$A$2:$K$333,4,FALSE),"0")</f>
        <v>500</v>
      </c>
      <c r="J58" s="163"/>
      <c r="K58" s="163"/>
      <c r="L58" s="163"/>
      <c r="M58" s="162">
        <f>IFERROR(VLOOKUP(B58,[5]rptBudgetaryBudgetCrossOrganiza!$A$2:$K$333,7,FALSE),"0")</f>
        <v>1245</v>
      </c>
      <c r="N58" s="162"/>
      <c r="O58" s="163"/>
      <c r="Q58" s="173">
        <v>200</v>
      </c>
      <c r="R58" s="173">
        <v>200</v>
      </c>
      <c r="S58" s="174"/>
      <c r="T58" s="174"/>
      <c r="U58" s="174"/>
      <c r="V58" s="173">
        <v>5109.07</v>
      </c>
      <c r="W58" s="173">
        <v>5109.07</v>
      </c>
      <c r="X58" s="174"/>
      <c r="Y58" s="142"/>
      <c r="Z58" s="175">
        <v>500</v>
      </c>
      <c r="AA58" s="175">
        <v>500</v>
      </c>
      <c r="AB58" s="175"/>
      <c r="AC58" s="176"/>
      <c r="AD58" s="176"/>
      <c r="AE58" s="175">
        <v>3400</v>
      </c>
      <c r="AF58" s="175">
        <v>3400</v>
      </c>
      <c r="AG58" s="176">
        <f t="shared" si="1"/>
        <v>-2900</v>
      </c>
      <c r="AH58" s="142"/>
      <c r="AI58" s="177">
        <v>6500</v>
      </c>
      <c r="AJ58" s="167">
        <f t="shared" si="2"/>
        <v>6500</v>
      </c>
      <c r="AK58" s="167">
        <f>AJ58-2500</f>
        <v>4000</v>
      </c>
      <c r="AL58" s="167">
        <f>IFERROR(VLOOKUP(B58,[3]rptBudgetaryBudgetCrossOrganiza!$A$288:$N$371,13,FALSE),"0")</f>
        <v>920</v>
      </c>
      <c r="AM58" s="177"/>
      <c r="AN58" s="177"/>
      <c r="AO58" s="177"/>
      <c r="AP58" s="177"/>
      <c r="AQ58" s="177"/>
      <c r="AR58" s="142"/>
      <c r="AS58" s="174"/>
      <c r="AT58" s="174"/>
      <c r="AU58" s="174"/>
      <c r="AV58" s="174"/>
      <c r="AW58" s="174"/>
      <c r="AX58" s="174"/>
      <c r="AY58" s="174"/>
      <c r="AZ58" s="174">
        <f t="shared" si="4"/>
        <v>0</v>
      </c>
      <c r="BA58" s="142"/>
      <c r="BB58" s="142"/>
      <c r="BC58" s="142"/>
      <c r="BD58" s="142"/>
    </row>
    <row r="59" spans="1:56" x14ac:dyDescent="0.2">
      <c r="A59" s="127">
        <v>1</v>
      </c>
      <c r="B59" s="128" t="s">
        <v>318</v>
      </c>
      <c r="C59" s="194">
        <v>20</v>
      </c>
      <c r="D59" s="194">
        <v>20</v>
      </c>
      <c r="E59" s="192">
        <v>300</v>
      </c>
      <c r="F59" s="193" t="str">
        <f t="shared" si="0"/>
        <v>4583.02</v>
      </c>
      <c r="G59" s="129" t="s">
        <v>370</v>
      </c>
      <c r="H59" s="162">
        <f>IFERROR(VLOOKUP(B59,[5]rptBudgetaryBudgetCrossOrganiza!$A$2:$K$333,2,FALSE),"0")</f>
        <v>85000</v>
      </c>
      <c r="I59" s="162">
        <f>IFERROR(VLOOKUP(B59,[5]rptBudgetaryBudgetCrossOrganiza!$A$2:$K$333,4,FALSE),"0")</f>
        <v>85000</v>
      </c>
      <c r="J59" s="163"/>
      <c r="K59" s="163"/>
      <c r="L59" s="163"/>
      <c r="M59" s="162">
        <f>IFERROR(VLOOKUP(B59,[5]rptBudgetaryBudgetCrossOrganiza!$A$2:$K$333,7,FALSE),"0")</f>
        <v>108858.5</v>
      </c>
      <c r="N59" s="162"/>
      <c r="O59" s="163"/>
      <c r="Q59" s="173">
        <v>125000</v>
      </c>
      <c r="R59" s="173">
        <v>125000</v>
      </c>
      <c r="S59" s="174"/>
      <c r="T59" s="174"/>
      <c r="U59" s="174"/>
      <c r="V59" s="173">
        <v>104832.7</v>
      </c>
      <c r="W59" s="173">
        <v>104832.7</v>
      </c>
      <c r="X59" s="174"/>
      <c r="Y59" s="142"/>
      <c r="Z59" s="175">
        <v>125000</v>
      </c>
      <c r="AA59" s="175">
        <v>125000</v>
      </c>
      <c r="AB59" s="175"/>
      <c r="AC59" s="176"/>
      <c r="AD59" s="176"/>
      <c r="AE59" s="175">
        <v>49943.69</v>
      </c>
      <c r="AF59" s="175">
        <v>49943.69</v>
      </c>
      <c r="AG59" s="176">
        <f t="shared" si="1"/>
        <v>75056.31</v>
      </c>
      <c r="AH59" s="142"/>
      <c r="AI59" s="177">
        <v>14500</v>
      </c>
      <c r="AJ59" s="167">
        <f t="shared" si="2"/>
        <v>14500</v>
      </c>
      <c r="AK59" s="167">
        <f>AJ59-11500</f>
        <v>3000</v>
      </c>
      <c r="AL59" s="167">
        <f>IFERROR(VLOOKUP(B59,[3]rptBudgetaryBudgetCrossOrganiza!$A$288:$N$371,13,FALSE),"0")</f>
        <v>9076.2800000000007</v>
      </c>
      <c r="AM59" s="177"/>
      <c r="AN59" s="177"/>
      <c r="AO59" s="177"/>
      <c r="AP59" s="177"/>
      <c r="AQ59" s="177"/>
      <c r="AR59" s="142"/>
      <c r="AS59" s="174"/>
      <c r="AT59" s="174"/>
      <c r="AU59" s="174"/>
      <c r="AV59" s="174"/>
      <c r="AW59" s="174"/>
      <c r="AX59" s="174"/>
      <c r="AY59" s="174"/>
      <c r="AZ59" s="174">
        <f t="shared" si="4"/>
        <v>0</v>
      </c>
      <c r="BA59" s="142"/>
      <c r="BB59" s="142"/>
      <c r="BC59" s="142"/>
      <c r="BD59" s="142"/>
    </row>
    <row r="60" spans="1:56" x14ac:dyDescent="0.2">
      <c r="A60" s="127">
        <v>1</v>
      </c>
      <c r="B60" s="128" t="s">
        <v>319</v>
      </c>
      <c r="C60" s="194">
        <v>20</v>
      </c>
      <c r="D60" s="194">
        <v>20</v>
      </c>
      <c r="E60" s="192">
        <v>300</v>
      </c>
      <c r="F60" s="193" t="str">
        <f t="shared" si="0"/>
        <v>4583.03</v>
      </c>
      <c r="G60" s="129" t="s">
        <v>371</v>
      </c>
      <c r="H60" s="162">
        <f>IFERROR(VLOOKUP(B60,[5]rptBudgetaryBudgetCrossOrganiza!$A$2:$K$333,2,FALSE),"0")</f>
        <v>38000</v>
      </c>
      <c r="I60" s="162">
        <f>IFERROR(VLOOKUP(B60,[5]rptBudgetaryBudgetCrossOrganiza!$A$2:$K$333,4,FALSE),"0")</f>
        <v>38000</v>
      </c>
      <c r="J60" s="163"/>
      <c r="K60" s="163"/>
      <c r="L60" s="163"/>
      <c r="M60" s="162">
        <f>IFERROR(VLOOKUP(B60,[5]rptBudgetaryBudgetCrossOrganiza!$A$2:$K$333,7,FALSE),"0")</f>
        <v>34975</v>
      </c>
      <c r="N60" s="162"/>
      <c r="O60" s="163"/>
      <c r="Q60" s="173">
        <v>38000</v>
      </c>
      <c r="R60" s="173">
        <v>38000</v>
      </c>
      <c r="S60" s="174"/>
      <c r="T60" s="174"/>
      <c r="U60" s="174"/>
      <c r="V60" s="173">
        <v>36189</v>
      </c>
      <c r="W60" s="173">
        <v>36189</v>
      </c>
      <c r="X60" s="174"/>
      <c r="Y60" s="142"/>
      <c r="Z60" s="175">
        <v>38000</v>
      </c>
      <c r="AA60" s="175">
        <v>38000</v>
      </c>
      <c r="AB60" s="175"/>
      <c r="AC60" s="176"/>
      <c r="AD60" s="176"/>
      <c r="AE60" s="175">
        <v>21733</v>
      </c>
      <c r="AF60" s="175">
        <v>21733</v>
      </c>
      <c r="AG60" s="176">
        <f t="shared" si="1"/>
        <v>16267</v>
      </c>
      <c r="AH60" s="142"/>
      <c r="AI60" s="177">
        <v>8000</v>
      </c>
      <c r="AJ60" s="167">
        <f t="shared" si="2"/>
        <v>8000</v>
      </c>
      <c r="AK60" s="167">
        <f>AJ60-6000</f>
        <v>2000</v>
      </c>
      <c r="AL60" s="167">
        <f>IFERROR(VLOOKUP(B60,[3]rptBudgetaryBudgetCrossOrganiza!$A$288:$N$371,13,FALSE),"0")</f>
        <v>1072</v>
      </c>
      <c r="AM60" s="177"/>
      <c r="AN60" s="177"/>
      <c r="AO60" s="177"/>
      <c r="AP60" s="177"/>
      <c r="AQ60" s="177"/>
      <c r="AR60" s="142"/>
      <c r="AS60" s="174"/>
      <c r="AT60" s="174"/>
      <c r="AU60" s="174"/>
      <c r="AV60" s="174"/>
      <c r="AW60" s="174"/>
      <c r="AX60" s="174"/>
      <c r="AY60" s="174"/>
      <c r="AZ60" s="174">
        <f t="shared" si="4"/>
        <v>0</v>
      </c>
      <c r="BA60" s="142"/>
      <c r="BB60" s="142"/>
      <c r="BC60" s="142"/>
      <c r="BD60" s="142"/>
    </row>
    <row r="61" spans="1:56" x14ac:dyDescent="0.2">
      <c r="A61" s="127">
        <v>1</v>
      </c>
      <c r="B61" s="128" t="s">
        <v>320</v>
      </c>
      <c r="C61" s="194">
        <v>20</v>
      </c>
      <c r="D61" s="194">
        <v>20</v>
      </c>
      <c r="E61" s="192">
        <v>300</v>
      </c>
      <c r="F61" s="193" t="str">
        <f t="shared" si="0"/>
        <v>4583.04</v>
      </c>
      <c r="G61" s="129" t="s">
        <v>372</v>
      </c>
      <c r="H61" s="162">
        <f>IFERROR(VLOOKUP(B61,[5]rptBudgetaryBudgetCrossOrganiza!$A$2:$K$333,2,FALSE),"0")</f>
        <v>625000</v>
      </c>
      <c r="I61" s="162">
        <f>IFERROR(VLOOKUP(B61,[5]rptBudgetaryBudgetCrossOrganiza!$A$2:$K$333,4,FALSE),"0")</f>
        <v>625000</v>
      </c>
      <c r="J61" s="163"/>
      <c r="K61" s="163"/>
      <c r="L61" s="163"/>
      <c r="M61" s="162">
        <f>IFERROR(VLOOKUP(B61,[5]rptBudgetaryBudgetCrossOrganiza!$A$2:$K$333,7,FALSE),"0")</f>
        <v>566444.29</v>
      </c>
      <c r="N61" s="162"/>
      <c r="O61" s="163"/>
      <c r="Q61" s="173">
        <v>600000</v>
      </c>
      <c r="R61" s="173">
        <v>600000</v>
      </c>
      <c r="S61" s="174"/>
      <c r="T61" s="174"/>
      <c r="U61" s="174"/>
      <c r="V61" s="173">
        <v>638577.66</v>
      </c>
      <c r="W61" s="173">
        <v>638577.66</v>
      </c>
      <c r="X61" s="174"/>
      <c r="Y61" s="142"/>
      <c r="Z61" s="175">
        <v>650000</v>
      </c>
      <c r="AA61" s="175">
        <v>650000</v>
      </c>
      <c r="AB61" s="175"/>
      <c r="AC61" s="176"/>
      <c r="AD61" s="176"/>
      <c r="AE61" s="175">
        <v>597297.74</v>
      </c>
      <c r="AF61" s="175">
        <v>597297.74</v>
      </c>
      <c r="AG61" s="176">
        <f t="shared" si="1"/>
        <v>52702.260000000009</v>
      </c>
      <c r="AH61" s="142"/>
      <c r="AI61" s="177">
        <v>1500</v>
      </c>
      <c r="AJ61" s="167">
        <f t="shared" si="2"/>
        <v>1500</v>
      </c>
      <c r="AK61" s="167">
        <f t="shared" si="3"/>
        <v>1500</v>
      </c>
      <c r="AL61" s="167">
        <f>IFERROR(VLOOKUP(B61,[3]rptBudgetaryBudgetCrossOrganiza!$A$288:$N$371,13,FALSE),"0")</f>
        <v>6879.6</v>
      </c>
      <c r="AM61" s="177"/>
      <c r="AN61" s="177"/>
      <c r="AO61" s="177"/>
      <c r="AP61" s="177"/>
      <c r="AQ61" s="177"/>
      <c r="AR61" s="142"/>
      <c r="AS61" s="174"/>
      <c r="AT61" s="174"/>
      <c r="AU61" s="174"/>
      <c r="AV61" s="174"/>
      <c r="AW61" s="174"/>
      <c r="AX61" s="174"/>
      <c r="AY61" s="174"/>
      <c r="AZ61" s="174">
        <f t="shared" si="4"/>
        <v>0</v>
      </c>
      <c r="BA61" s="142"/>
      <c r="BB61" s="142"/>
      <c r="BC61" s="142"/>
      <c r="BD61" s="142"/>
    </row>
    <row r="62" spans="1:56" x14ac:dyDescent="0.2">
      <c r="A62" s="127">
        <v>1</v>
      </c>
      <c r="B62" s="128" t="s">
        <v>321</v>
      </c>
      <c r="C62" s="194">
        <v>20</v>
      </c>
      <c r="D62" s="194">
        <v>20</v>
      </c>
      <c r="E62" s="192">
        <v>300</v>
      </c>
      <c r="F62" s="193" t="str">
        <f t="shared" si="0"/>
        <v>4583.05</v>
      </c>
      <c r="G62" s="129" t="s">
        <v>373</v>
      </c>
      <c r="H62" s="162">
        <f>IFERROR(VLOOKUP(B62,[5]rptBudgetaryBudgetCrossOrganiza!$A$2:$K$333,2,FALSE),"0")</f>
        <v>1500</v>
      </c>
      <c r="I62" s="162">
        <f>IFERROR(VLOOKUP(B62,[5]rptBudgetaryBudgetCrossOrganiza!$A$2:$K$333,4,FALSE),"0")</f>
        <v>1500</v>
      </c>
      <c r="J62" s="163"/>
      <c r="K62" s="163"/>
      <c r="L62" s="163"/>
      <c r="M62" s="162">
        <f>IFERROR(VLOOKUP(B62,[5]rptBudgetaryBudgetCrossOrganiza!$A$2:$K$333,7,FALSE),"0")</f>
        <v>0</v>
      </c>
      <c r="N62" s="162"/>
      <c r="O62" s="163"/>
      <c r="Q62" s="173">
        <v>1500</v>
      </c>
      <c r="R62" s="173">
        <v>1500</v>
      </c>
      <c r="S62" s="174"/>
      <c r="T62" s="174"/>
      <c r="U62" s="174"/>
      <c r="V62" s="173">
        <v>0</v>
      </c>
      <c r="W62" s="173">
        <v>0</v>
      </c>
      <c r="X62" s="174"/>
      <c r="Y62" s="142"/>
      <c r="Z62" s="175">
        <v>1500</v>
      </c>
      <c r="AA62" s="175">
        <v>1500</v>
      </c>
      <c r="AB62" s="175"/>
      <c r="AC62" s="176"/>
      <c r="AD62" s="176"/>
      <c r="AE62" s="175">
        <v>0</v>
      </c>
      <c r="AF62" s="175">
        <v>0</v>
      </c>
      <c r="AG62" s="176">
        <f t="shared" si="1"/>
        <v>1500</v>
      </c>
      <c r="AH62" s="142"/>
      <c r="AI62" s="177">
        <v>10000</v>
      </c>
      <c r="AJ62" s="167">
        <f t="shared" si="2"/>
        <v>10000</v>
      </c>
      <c r="AK62" s="167">
        <f>AJ62-2000</f>
        <v>8000</v>
      </c>
      <c r="AL62" s="167">
        <f>IFERROR(VLOOKUP(B62,[3]rptBudgetaryBudgetCrossOrganiza!$A$288:$N$371,13,FALSE),"0")</f>
        <v>0</v>
      </c>
      <c r="AM62" s="177"/>
      <c r="AN62" s="177"/>
      <c r="AO62" s="177"/>
      <c r="AP62" s="177"/>
      <c r="AQ62" s="177"/>
      <c r="AR62" s="142"/>
      <c r="AS62" s="174"/>
      <c r="AT62" s="174"/>
      <c r="AU62" s="174"/>
      <c r="AV62" s="174"/>
      <c r="AW62" s="174"/>
      <c r="AX62" s="174"/>
      <c r="AY62" s="174"/>
      <c r="AZ62" s="174"/>
      <c r="BA62" s="142"/>
      <c r="BB62" s="142"/>
      <c r="BC62" s="142"/>
      <c r="BD62" s="142"/>
    </row>
    <row r="63" spans="1:56" x14ac:dyDescent="0.2">
      <c r="A63" s="127">
        <v>1</v>
      </c>
      <c r="B63" s="128" t="s">
        <v>322</v>
      </c>
      <c r="C63" s="194">
        <v>20</v>
      </c>
      <c r="D63" s="194">
        <v>20</v>
      </c>
      <c r="E63" s="192">
        <v>300</v>
      </c>
      <c r="F63" s="193" t="str">
        <f t="shared" si="0"/>
        <v>4583.06</v>
      </c>
      <c r="G63" s="129" t="s">
        <v>374</v>
      </c>
      <c r="H63" s="162">
        <f>IFERROR(VLOOKUP(B63,[5]rptBudgetaryBudgetCrossOrganiza!$A$2:$K$333,2,FALSE),"0")</f>
        <v>5000</v>
      </c>
      <c r="I63" s="162">
        <f>IFERROR(VLOOKUP(B63,[5]rptBudgetaryBudgetCrossOrganiza!$A$2:$K$333,4,FALSE),"0")</f>
        <v>5000</v>
      </c>
      <c r="J63" s="163"/>
      <c r="K63" s="163"/>
      <c r="L63" s="163"/>
      <c r="M63" s="162">
        <f>IFERROR(VLOOKUP(B63,[5]rptBudgetaryBudgetCrossOrganiza!$A$2:$K$333,7,FALSE),"0")</f>
        <v>3515.18</v>
      </c>
      <c r="N63" s="162"/>
      <c r="O63" s="163"/>
      <c r="Q63" s="173">
        <v>3500</v>
      </c>
      <c r="R63" s="173">
        <v>3500</v>
      </c>
      <c r="S63" s="174"/>
      <c r="T63" s="174"/>
      <c r="U63" s="174"/>
      <c r="V63" s="173">
        <v>3942</v>
      </c>
      <c r="W63" s="173">
        <v>3942</v>
      </c>
      <c r="X63" s="174"/>
      <c r="Y63" s="142"/>
      <c r="Z63" s="175">
        <v>3500</v>
      </c>
      <c r="AA63" s="175">
        <v>3500</v>
      </c>
      <c r="AB63" s="175"/>
      <c r="AC63" s="176"/>
      <c r="AD63" s="176"/>
      <c r="AE63" s="175">
        <v>1506.6</v>
      </c>
      <c r="AF63" s="175">
        <v>1506.6</v>
      </c>
      <c r="AG63" s="176">
        <f t="shared" si="1"/>
        <v>1993.4</v>
      </c>
      <c r="AH63" s="142"/>
      <c r="AI63" s="177">
        <v>6500</v>
      </c>
      <c r="AJ63" s="167">
        <f t="shared" si="2"/>
        <v>6500</v>
      </c>
      <c r="AK63" s="167">
        <f>AJ63-2000</f>
        <v>4500</v>
      </c>
      <c r="AL63" s="167">
        <f>IFERROR(VLOOKUP(B63,[3]rptBudgetaryBudgetCrossOrganiza!$A$288:$N$371,13,FALSE),"0")</f>
        <v>0</v>
      </c>
      <c r="AM63" s="177"/>
      <c r="AN63" s="177"/>
      <c r="AO63" s="177"/>
      <c r="AP63" s="177"/>
      <c r="AQ63" s="177"/>
      <c r="AR63" s="142"/>
      <c r="AS63" s="174"/>
      <c r="AT63" s="174"/>
      <c r="AU63" s="174"/>
      <c r="AV63" s="174"/>
      <c r="AW63" s="174"/>
      <c r="AX63" s="174"/>
      <c r="AY63" s="174"/>
      <c r="AZ63" s="174"/>
      <c r="BA63" s="142"/>
      <c r="BB63" s="142"/>
      <c r="BC63" s="142"/>
      <c r="BD63" s="142"/>
    </row>
    <row r="64" spans="1:56" x14ac:dyDescent="0.2">
      <c r="A64" s="127">
        <v>1</v>
      </c>
      <c r="B64" s="128" t="s">
        <v>424</v>
      </c>
      <c r="C64" s="194">
        <v>20</v>
      </c>
      <c r="D64" s="194">
        <v>20</v>
      </c>
      <c r="E64" s="192">
        <v>300</v>
      </c>
      <c r="F64" s="193" t="str">
        <f t="shared" si="0"/>
        <v>4583.07</v>
      </c>
      <c r="G64" s="129" t="s">
        <v>451</v>
      </c>
      <c r="H64" s="162">
        <f>IFERROR(VLOOKUP(B64,[5]rptBudgetaryBudgetCrossOrganiza!$A$2:$K$333,2,FALSE),"0")</f>
        <v>0</v>
      </c>
      <c r="I64" s="162">
        <f>IFERROR(VLOOKUP(B64,[5]rptBudgetaryBudgetCrossOrganiza!$A$2:$K$333,4,FALSE),"0")</f>
        <v>0</v>
      </c>
      <c r="J64" s="163"/>
      <c r="K64" s="163"/>
      <c r="L64" s="163"/>
      <c r="M64" s="162">
        <f>IFERROR(VLOOKUP(B64,[5]rptBudgetaryBudgetCrossOrganiza!$A$2:$K$333,7,FALSE),"0")</f>
        <v>0</v>
      </c>
      <c r="N64" s="162"/>
      <c r="O64" s="163"/>
      <c r="Q64" s="173">
        <v>0</v>
      </c>
      <c r="R64" s="173">
        <v>0</v>
      </c>
      <c r="S64" s="174"/>
      <c r="T64" s="174"/>
      <c r="U64" s="174"/>
      <c r="V64" s="173">
        <v>0</v>
      </c>
      <c r="W64" s="173">
        <v>0</v>
      </c>
      <c r="X64" s="174"/>
      <c r="Z64" s="175">
        <v>0</v>
      </c>
      <c r="AA64" s="175">
        <v>0</v>
      </c>
      <c r="AB64" s="175"/>
      <c r="AC64" s="176"/>
      <c r="AD64" s="176"/>
      <c r="AE64" s="175">
        <v>0</v>
      </c>
      <c r="AF64" s="175">
        <v>0</v>
      </c>
      <c r="AG64" s="176">
        <f t="shared" si="1"/>
        <v>0</v>
      </c>
      <c r="AI64" s="177">
        <v>1700</v>
      </c>
      <c r="AJ64" s="167">
        <f t="shared" si="2"/>
        <v>1700</v>
      </c>
      <c r="AK64" s="167">
        <f t="shared" si="3"/>
        <v>1700</v>
      </c>
      <c r="AL64" s="167">
        <f>IFERROR(VLOOKUP(B64,[3]rptBudgetaryBudgetCrossOrganiza!$A$288:$N$371,13,FALSE),"0")</f>
        <v>0</v>
      </c>
      <c r="AM64" s="177"/>
      <c r="AN64" s="177"/>
      <c r="AO64" s="177"/>
      <c r="AP64" s="177"/>
      <c r="AQ64" s="177"/>
      <c r="AS64" s="174"/>
      <c r="AT64" s="174"/>
      <c r="AU64" s="174"/>
      <c r="AV64" s="174"/>
      <c r="AW64" s="174"/>
      <c r="AX64" s="174"/>
      <c r="AY64" s="174"/>
      <c r="AZ64" s="174"/>
    </row>
    <row r="65" spans="1:52" x14ac:dyDescent="0.2">
      <c r="A65" s="127">
        <v>1</v>
      </c>
      <c r="B65" s="128" t="s">
        <v>332</v>
      </c>
      <c r="C65" s="194">
        <v>20</v>
      </c>
      <c r="D65" s="194">
        <v>20</v>
      </c>
      <c r="E65" s="192">
        <v>300</v>
      </c>
      <c r="F65" s="193" t="str">
        <f t="shared" si="0"/>
        <v>4583.08</v>
      </c>
      <c r="G65" s="129" t="s">
        <v>384</v>
      </c>
      <c r="H65" s="162">
        <f>IFERROR(VLOOKUP(B65,[5]rptBudgetaryBudgetCrossOrganiza!$A$2:$K$333,2,FALSE),"0")</f>
        <v>11000</v>
      </c>
      <c r="I65" s="162">
        <f>IFERROR(VLOOKUP(B65,[5]rptBudgetaryBudgetCrossOrganiza!$A$2:$K$333,4,FALSE),"0")</f>
        <v>11000</v>
      </c>
      <c r="J65" s="163"/>
      <c r="K65" s="163"/>
      <c r="L65" s="163"/>
      <c r="M65" s="162">
        <f>IFERROR(VLOOKUP(B65,[5]rptBudgetaryBudgetCrossOrganiza!$A$2:$K$333,7,FALSE),"0")</f>
        <v>21829.15</v>
      </c>
      <c r="N65" s="162"/>
      <c r="O65" s="163"/>
      <c r="Q65" s="173">
        <v>5000</v>
      </c>
      <c r="R65" s="173">
        <v>5000</v>
      </c>
      <c r="S65" s="174"/>
      <c r="T65" s="174"/>
      <c r="U65" s="174"/>
      <c r="V65" s="173">
        <v>7345.04</v>
      </c>
      <c r="W65" s="173">
        <v>7345.04</v>
      </c>
      <c r="X65" s="174"/>
      <c r="Z65" s="175">
        <v>0</v>
      </c>
      <c r="AA65" s="175">
        <v>0</v>
      </c>
      <c r="AB65" s="175"/>
      <c r="AC65" s="176"/>
      <c r="AD65" s="176"/>
      <c r="AE65" s="175">
        <v>-552.49</v>
      </c>
      <c r="AF65" s="175">
        <v>-552.49</v>
      </c>
      <c r="AG65" s="176">
        <f t="shared" si="1"/>
        <v>552.49</v>
      </c>
      <c r="AI65" s="177">
        <v>0</v>
      </c>
      <c r="AJ65" s="167">
        <f t="shared" si="2"/>
        <v>0</v>
      </c>
      <c r="AK65" s="167">
        <f t="shared" si="3"/>
        <v>0</v>
      </c>
      <c r="AL65" s="167">
        <f>IFERROR(VLOOKUP(B65,[3]rptBudgetaryBudgetCrossOrganiza!$A$288:$N$371,13,FALSE),"0")</f>
        <v>0</v>
      </c>
      <c r="AM65" s="177"/>
      <c r="AN65" s="177"/>
      <c r="AO65" s="177"/>
      <c r="AP65" s="177"/>
      <c r="AQ65" s="177"/>
      <c r="AS65" s="174"/>
      <c r="AT65" s="174"/>
      <c r="AU65" s="174"/>
      <c r="AV65" s="174"/>
      <c r="AW65" s="174"/>
      <c r="AX65" s="174"/>
      <c r="AY65" s="174"/>
      <c r="AZ65" s="174"/>
    </row>
    <row r="66" spans="1:52" x14ac:dyDescent="0.2">
      <c r="A66" s="127">
        <v>1</v>
      </c>
      <c r="B66" s="128" t="s">
        <v>462</v>
      </c>
      <c r="C66" s="194">
        <v>20</v>
      </c>
      <c r="D66" s="194">
        <v>20</v>
      </c>
      <c r="E66" s="192">
        <v>300</v>
      </c>
      <c r="F66" s="193" t="str">
        <f t="shared" si="0"/>
        <v>4583.10</v>
      </c>
      <c r="G66" s="129" t="s">
        <v>452</v>
      </c>
      <c r="H66" s="162">
        <f>IFERROR(VLOOKUP(B66,[5]rptBudgetaryBudgetCrossOrganiza!$A$2:$K$333,2,FALSE),"0")</f>
        <v>0</v>
      </c>
      <c r="I66" s="162">
        <f>IFERROR(VLOOKUP(B66,[5]rptBudgetaryBudgetCrossOrganiza!$A$2:$K$333,4,FALSE),"0")</f>
        <v>0</v>
      </c>
      <c r="J66" s="163"/>
      <c r="K66" s="163"/>
      <c r="L66" s="163"/>
      <c r="M66" s="162">
        <f>IFERROR(VLOOKUP(B66,[5]rptBudgetaryBudgetCrossOrganiza!$A$2:$K$333,7,FALSE),"0")</f>
        <v>0</v>
      </c>
      <c r="N66" s="162"/>
      <c r="O66" s="163"/>
      <c r="Q66" s="173">
        <v>0</v>
      </c>
      <c r="R66" s="173">
        <v>0</v>
      </c>
      <c r="S66" s="174"/>
      <c r="T66" s="174"/>
      <c r="U66" s="174"/>
      <c r="V66" s="173">
        <v>0</v>
      </c>
      <c r="W66" s="173">
        <v>0</v>
      </c>
      <c r="X66" s="174"/>
      <c r="Z66" s="175">
        <v>0</v>
      </c>
      <c r="AA66" s="175">
        <v>0</v>
      </c>
      <c r="AB66" s="175"/>
      <c r="AC66" s="176"/>
      <c r="AD66" s="176"/>
      <c r="AE66" s="175">
        <v>0</v>
      </c>
      <c r="AF66" s="175">
        <v>0</v>
      </c>
      <c r="AG66" s="176">
        <f t="shared" si="1"/>
        <v>0</v>
      </c>
      <c r="AI66" s="177">
        <v>1100</v>
      </c>
      <c r="AJ66" s="167">
        <f t="shared" si="2"/>
        <v>1100</v>
      </c>
      <c r="AK66" s="167">
        <f t="shared" si="3"/>
        <v>1100</v>
      </c>
      <c r="AL66" s="167">
        <f>IFERROR(VLOOKUP(B66,[3]rptBudgetaryBudgetCrossOrganiza!$A$288:$N$371,13,FALSE),"0")</f>
        <v>0</v>
      </c>
      <c r="AM66" s="177"/>
      <c r="AN66" s="177"/>
      <c r="AO66" s="177"/>
      <c r="AP66" s="177"/>
      <c r="AQ66" s="177"/>
      <c r="AS66" s="174"/>
      <c r="AT66" s="174"/>
      <c r="AU66" s="174"/>
      <c r="AV66" s="174"/>
      <c r="AW66" s="174"/>
      <c r="AX66" s="174"/>
      <c r="AY66" s="174"/>
      <c r="AZ66" s="174"/>
    </row>
    <row r="67" spans="1:52" x14ac:dyDescent="0.2">
      <c r="A67" s="127">
        <v>1</v>
      </c>
      <c r="B67" s="128" t="s">
        <v>323</v>
      </c>
      <c r="C67" s="194">
        <v>20</v>
      </c>
      <c r="D67" s="194">
        <v>20</v>
      </c>
      <c r="E67" s="192">
        <v>300</v>
      </c>
      <c r="F67" s="193" t="str">
        <f t="shared" si="0"/>
        <v>4584.01</v>
      </c>
      <c r="G67" s="129" t="s">
        <v>375</v>
      </c>
      <c r="H67" s="162">
        <f>IFERROR(VLOOKUP(B67,[5]rptBudgetaryBudgetCrossOrganiza!$A$2:$K$333,2,FALSE),"0")</f>
        <v>3000</v>
      </c>
      <c r="I67" s="162">
        <f>IFERROR(VLOOKUP(B67,[5]rptBudgetaryBudgetCrossOrganiza!$A$2:$K$333,4,FALSE),"0")</f>
        <v>3000</v>
      </c>
      <c r="J67" s="163"/>
      <c r="K67" s="163"/>
      <c r="L67" s="163"/>
      <c r="M67" s="162">
        <f>IFERROR(VLOOKUP(B67,[5]rptBudgetaryBudgetCrossOrganiza!$A$2:$K$333,7,FALSE),"0")</f>
        <v>1661.16</v>
      </c>
      <c r="N67" s="162"/>
      <c r="O67" s="163"/>
      <c r="Q67" s="173">
        <v>1000</v>
      </c>
      <c r="R67" s="173">
        <v>1000</v>
      </c>
      <c r="S67" s="174"/>
      <c r="T67" s="174"/>
      <c r="U67" s="174"/>
      <c r="V67" s="173">
        <v>0</v>
      </c>
      <c r="W67" s="173">
        <v>0</v>
      </c>
      <c r="X67" s="174"/>
      <c r="Z67" s="175">
        <v>0</v>
      </c>
      <c r="AA67" s="175">
        <v>0</v>
      </c>
      <c r="AB67" s="175"/>
      <c r="AC67" s="176"/>
      <c r="AD67" s="176"/>
      <c r="AE67" s="175">
        <v>0</v>
      </c>
      <c r="AF67" s="175">
        <v>0</v>
      </c>
      <c r="AG67" s="176">
        <f t="shared" si="1"/>
        <v>0</v>
      </c>
      <c r="AI67" s="177">
        <v>3500</v>
      </c>
      <c r="AJ67" s="167">
        <f t="shared" si="2"/>
        <v>3500</v>
      </c>
      <c r="AK67" s="167">
        <f>AJ67-1000</f>
        <v>2500</v>
      </c>
      <c r="AL67" s="167">
        <f>IFERROR(VLOOKUP(B67,[3]rptBudgetaryBudgetCrossOrganiza!$A$288:$N$371,13,FALSE),"0")</f>
        <v>0</v>
      </c>
      <c r="AM67" s="177"/>
      <c r="AN67" s="177"/>
      <c r="AO67" s="177"/>
      <c r="AP67" s="177"/>
      <c r="AQ67" s="177"/>
      <c r="AS67" s="174"/>
      <c r="AT67" s="174"/>
      <c r="AU67" s="174"/>
      <c r="AV67" s="174"/>
      <c r="AW67" s="174"/>
      <c r="AX67" s="174"/>
      <c r="AY67" s="174"/>
      <c r="AZ67" s="174"/>
    </row>
    <row r="68" spans="1:52" x14ac:dyDescent="0.2">
      <c r="A68" s="127">
        <v>1</v>
      </c>
      <c r="B68" s="128" t="s">
        <v>425</v>
      </c>
      <c r="C68" s="194">
        <v>20</v>
      </c>
      <c r="D68" s="194">
        <v>20</v>
      </c>
      <c r="E68" s="192">
        <v>300</v>
      </c>
      <c r="F68" s="193" t="str">
        <f t="shared" si="0"/>
        <v>4584.02</v>
      </c>
      <c r="G68" s="129" t="s">
        <v>453</v>
      </c>
      <c r="H68" s="162">
        <f>IFERROR(VLOOKUP(B68,[5]rptBudgetaryBudgetCrossOrganiza!$A$2:$K$333,2,FALSE),"0")</f>
        <v>0</v>
      </c>
      <c r="I68" s="162">
        <f>IFERROR(VLOOKUP(B68,[5]rptBudgetaryBudgetCrossOrganiza!$A$2:$K$333,4,FALSE),"0")</f>
        <v>0</v>
      </c>
      <c r="J68" s="163"/>
      <c r="K68" s="163"/>
      <c r="L68" s="163"/>
      <c r="M68" s="162">
        <f>IFERROR(VLOOKUP(B68,[5]rptBudgetaryBudgetCrossOrganiza!$A$2:$K$333,7,FALSE),"0")</f>
        <v>0</v>
      </c>
      <c r="N68" s="162"/>
      <c r="O68" s="163"/>
      <c r="Q68" s="173">
        <v>0</v>
      </c>
      <c r="R68" s="173">
        <v>0</v>
      </c>
      <c r="S68" s="174"/>
      <c r="T68" s="174"/>
      <c r="U68" s="174"/>
      <c r="V68" s="173">
        <v>0</v>
      </c>
      <c r="W68" s="173">
        <v>0</v>
      </c>
      <c r="X68" s="174"/>
      <c r="Z68" s="175">
        <v>0</v>
      </c>
      <c r="AA68" s="175">
        <v>0</v>
      </c>
      <c r="AB68" s="175"/>
      <c r="AC68" s="176"/>
      <c r="AD68" s="176"/>
      <c r="AE68" s="175">
        <v>0</v>
      </c>
      <c r="AF68" s="175">
        <v>0</v>
      </c>
      <c r="AG68" s="176">
        <f t="shared" si="1"/>
        <v>0</v>
      </c>
      <c r="AI68" s="177">
        <v>1800</v>
      </c>
      <c r="AJ68" s="167">
        <f t="shared" si="2"/>
        <v>1800</v>
      </c>
      <c r="AK68" s="167">
        <f t="shared" si="3"/>
        <v>1800</v>
      </c>
      <c r="AL68" s="167">
        <f>IFERROR(VLOOKUP(B68,[3]rptBudgetaryBudgetCrossOrganiza!$A$288:$N$371,13,FALSE),"0")</f>
        <v>0</v>
      </c>
      <c r="AM68" s="177"/>
      <c r="AN68" s="177"/>
      <c r="AO68" s="177"/>
      <c r="AP68" s="177"/>
      <c r="AQ68" s="177"/>
      <c r="AS68" s="174"/>
      <c r="AT68" s="174"/>
      <c r="AU68" s="174"/>
      <c r="AV68" s="174"/>
      <c r="AW68" s="174"/>
      <c r="AX68" s="174"/>
      <c r="AY68" s="174"/>
      <c r="AZ68" s="174"/>
    </row>
    <row r="69" spans="1:52" x14ac:dyDescent="0.2">
      <c r="A69" s="127">
        <v>1</v>
      </c>
      <c r="B69" s="128" t="s">
        <v>426</v>
      </c>
      <c r="C69" s="194">
        <v>20</v>
      </c>
      <c r="D69" s="194">
        <v>20</v>
      </c>
      <c r="E69" s="192">
        <v>300</v>
      </c>
      <c r="F69" s="193" t="str">
        <f t="shared" si="0"/>
        <v>4584.03</v>
      </c>
      <c r="G69" s="129" t="s">
        <v>454</v>
      </c>
      <c r="H69" s="162">
        <f>IFERROR(VLOOKUP(B69,[5]rptBudgetaryBudgetCrossOrganiza!$A$2:$K$333,2,FALSE),"0")</f>
        <v>0</v>
      </c>
      <c r="I69" s="162">
        <f>IFERROR(VLOOKUP(B69,[5]rptBudgetaryBudgetCrossOrganiza!$A$2:$K$333,4,FALSE),"0")</f>
        <v>0</v>
      </c>
      <c r="J69" s="163"/>
      <c r="K69" s="163"/>
      <c r="L69" s="163"/>
      <c r="M69" s="162">
        <f>IFERROR(VLOOKUP(B69,[5]rptBudgetaryBudgetCrossOrganiza!$A$2:$K$333,7,FALSE),"0")</f>
        <v>0</v>
      </c>
      <c r="N69" s="162"/>
      <c r="O69" s="163"/>
      <c r="Q69" s="173">
        <v>0</v>
      </c>
      <c r="R69" s="173">
        <v>0</v>
      </c>
      <c r="S69" s="174"/>
      <c r="T69" s="174"/>
      <c r="U69" s="174"/>
      <c r="V69" s="173">
        <v>0</v>
      </c>
      <c r="W69" s="173">
        <v>0</v>
      </c>
      <c r="X69" s="174"/>
      <c r="Z69" s="175">
        <v>0</v>
      </c>
      <c r="AA69" s="175">
        <v>0</v>
      </c>
      <c r="AB69" s="175"/>
      <c r="AC69" s="176"/>
      <c r="AD69" s="176"/>
      <c r="AE69" s="175">
        <v>0</v>
      </c>
      <c r="AF69" s="175">
        <v>0</v>
      </c>
      <c r="AG69" s="176">
        <f t="shared" si="1"/>
        <v>0</v>
      </c>
      <c r="AI69" s="177">
        <v>12500</v>
      </c>
      <c r="AJ69" s="167">
        <f t="shared" si="2"/>
        <v>12500</v>
      </c>
      <c r="AK69" s="167">
        <f>AJ69-5500</f>
        <v>7000</v>
      </c>
      <c r="AL69" s="167">
        <f>IFERROR(VLOOKUP(B69,[3]rptBudgetaryBudgetCrossOrganiza!$A$288:$N$371,13,FALSE),"0")</f>
        <v>0</v>
      </c>
      <c r="AM69" s="177"/>
      <c r="AN69" s="177"/>
      <c r="AO69" s="177"/>
      <c r="AP69" s="177"/>
      <c r="AQ69" s="177"/>
      <c r="AS69" s="174"/>
      <c r="AT69" s="174"/>
      <c r="AU69" s="174"/>
      <c r="AV69" s="174"/>
      <c r="AW69" s="174"/>
      <c r="AX69" s="174"/>
      <c r="AY69" s="174"/>
      <c r="AZ69" s="174"/>
    </row>
    <row r="70" spans="1:52" x14ac:dyDescent="0.2">
      <c r="A70" s="127">
        <v>1</v>
      </c>
      <c r="B70" s="128" t="s">
        <v>427</v>
      </c>
      <c r="C70" s="194">
        <v>20</v>
      </c>
      <c r="D70" s="194">
        <v>20</v>
      </c>
      <c r="E70" s="192">
        <v>300</v>
      </c>
      <c r="F70" s="193" t="str">
        <f t="shared" si="0"/>
        <v>4584.04</v>
      </c>
      <c r="G70" s="129" t="s">
        <v>455</v>
      </c>
      <c r="H70" s="162">
        <f>IFERROR(VLOOKUP(B70,[5]rptBudgetaryBudgetCrossOrganiza!$A$2:$K$333,2,FALSE),"0")</f>
        <v>0</v>
      </c>
      <c r="I70" s="162">
        <f>IFERROR(VLOOKUP(B70,[5]rptBudgetaryBudgetCrossOrganiza!$A$2:$K$333,4,FALSE),"0")</f>
        <v>0</v>
      </c>
      <c r="J70" s="163"/>
      <c r="K70" s="163"/>
      <c r="L70" s="163"/>
      <c r="M70" s="162">
        <f>IFERROR(VLOOKUP(B70,[5]rptBudgetaryBudgetCrossOrganiza!$A$2:$K$333,7,FALSE),"0")</f>
        <v>0</v>
      </c>
      <c r="N70" s="162"/>
      <c r="O70" s="163"/>
      <c r="Q70" s="173">
        <v>0</v>
      </c>
      <c r="R70" s="173">
        <v>0</v>
      </c>
      <c r="S70" s="174"/>
      <c r="T70" s="174"/>
      <c r="U70" s="174"/>
      <c r="V70" s="173">
        <v>0</v>
      </c>
      <c r="W70" s="173">
        <v>0</v>
      </c>
      <c r="X70" s="174"/>
      <c r="Z70" s="175">
        <v>0</v>
      </c>
      <c r="AA70" s="175">
        <v>0</v>
      </c>
      <c r="AB70" s="175"/>
      <c r="AC70" s="176"/>
      <c r="AD70" s="176"/>
      <c r="AE70" s="175">
        <v>0</v>
      </c>
      <c r="AF70" s="175">
        <v>0</v>
      </c>
      <c r="AG70" s="176">
        <f t="shared" si="1"/>
        <v>0</v>
      </c>
      <c r="AI70" s="177">
        <v>2000</v>
      </c>
      <c r="AJ70" s="167">
        <f t="shared" si="2"/>
        <v>2000</v>
      </c>
      <c r="AK70" s="167">
        <f t="shared" si="3"/>
        <v>2000</v>
      </c>
      <c r="AL70" s="167">
        <f>IFERROR(VLOOKUP(B70,[3]rptBudgetaryBudgetCrossOrganiza!$A$288:$N$371,13,FALSE),"0")</f>
        <v>0</v>
      </c>
      <c r="AM70" s="177"/>
      <c r="AN70" s="177"/>
      <c r="AO70" s="177"/>
      <c r="AP70" s="177"/>
      <c r="AQ70" s="177"/>
      <c r="AS70" s="174"/>
      <c r="AT70" s="174"/>
      <c r="AU70" s="174"/>
      <c r="AV70" s="174"/>
      <c r="AW70" s="174"/>
      <c r="AX70" s="174"/>
      <c r="AY70" s="174"/>
      <c r="AZ70" s="174"/>
    </row>
    <row r="71" spans="1:52" x14ac:dyDescent="0.2">
      <c r="A71" s="127">
        <v>1</v>
      </c>
      <c r="B71" s="128" t="s">
        <v>324</v>
      </c>
      <c r="C71" s="194">
        <v>20</v>
      </c>
      <c r="D71" s="194">
        <v>20</v>
      </c>
      <c r="E71" s="192">
        <v>300</v>
      </c>
      <c r="F71" s="193" t="str">
        <f t="shared" si="0"/>
        <v>4584.05</v>
      </c>
      <c r="G71" s="129" t="s">
        <v>376</v>
      </c>
      <c r="H71" s="162">
        <f>IFERROR(VLOOKUP(B71,[5]rptBudgetaryBudgetCrossOrganiza!$A$2:$K$333,2,FALSE),"0")</f>
        <v>10000</v>
      </c>
      <c r="I71" s="162">
        <f>IFERROR(VLOOKUP(B71,[5]rptBudgetaryBudgetCrossOrganiza!$A$2:$K$333,4,FALSE),"0")</f>
        <v>10000</v>
      </c>
      <c r="J71" s="163"/>
      <c r="K71" s="163"/>
      <c r="L71" s="163"/>
      <c r="M71" s="162">
        <f>IFERROR(VLOOKUP(B71,[5]rptBudgetaryBudgetCrossOrganiza!$A$2:$K$333,7,FALSE),"0")</f>
        <v>10951.8</v>
      </c>
      <c r="N71" s="162"/>
      <c r="O71" s="163"/>
      <c r="Q71" s="173">
        <v>12000</v>
      </c>
      <c r="R71" s="173">
        <v>12000</v>
      </c>
      <c r="S71" s="174"/>
      <c r="T71" s="174"/>
      <c r="U71" s="174"/>
      <c r="V71" s="173">
        <v>9797</v>
      </c>
      <c r="W71" s="173">
        <v>9797</v>
      </c>
      <c r="X71" s="174"/>
      <c r="Z71" s="175">
        <v>12000</v>
      </c>
      <c r="AA71" s="175">
        <v>12000</v>
      </c>
      <c r="AB71" s="175"/>
      <c r="AC71" s="176"/>
      <c r="AD71" s="176"/>
      <c r="AE71" s="175">
        <v>6152.5</v>
      </c>
      <c r="AF71" s="175">
        <v>6152.5</v>
      </c>
      <c r="AG71" s="176">
        <f t="shared" si="1"/>
        <v>5847.5</v>
      </c>
      <c r="AI71" s="177">
        <v>1000</v>
      </c>
      <c r="AJ71" s="167">
        <f t="shared" si="2"/>
        <v>1000</v>
      </c>
      <c r="AK71" s="167">
        <f t="shared" si="3"/>
        <v>1000</v>
      </c>
      <c r="AL71" s="167">
        <f>IFERROR(VLOOKUP(B71,[3]rptBudgetaryBudgetCrossOrganiza!$A$288:$N$371,13,FALSE),"0")</f>
        <v>540</v>
      </c>
      <c r="AM71" s="177"/>
      <c r="AN71" s="177"/>
      <c r="AO71" s="177"/>
      <c r="AP71" s="177"/>
      <c r="AQ71" s="177"/>
      <c r="AS71" s="174"/>
      <c r="AT71" s="174"/>
      <c r="AU71" s="174"/>
      <c r="AV71" s="174"/>
      <c r="AW71" s="174"/>
      <c r="AX71" s="174"/>
      <c r="AY71" s="174"/>
      <c r="AZ71" s="174"/>
    </row>
    <row r="72" spans="1:52" x14ac:dyDescent="0.2">
      <c r="A72" s="127">
        <v>1</v>
      </c>
      <c r="B72" s="128" t="s">
        <v>389</v>
      </c>
      <c r="C72" s="194">
        <v>20</v>
      </c>
      <c r="D72" s="194">
        <v>20</v>
      </c>
      <c r="E72" s="192">
        <v>300</v>
      </c>
      <c r="F72" s="193" t="str">
        <f t="shared" si="0"/>
        <v>4584.06</v>
      </c>
      <c r="G72" s="129" t="s">
        <v>390</v>
      </c>
      <c r="H72" s="162">
        <f>IFERROR(VLOOKUP(B72,[5]rptBudgetaryBudgetCrossOrganiza!$A$2:$K$333,2,FALSE),"0")</f>
        <v>0</v>
      </c>
      <c r="I72" s="162">
        <f>IFERROR(VLOOKUP(B72,[5]rptBudgetaryBudgetCrossOrganiza!$A$2:$K$333,4,FALSE),"0")</f>
        <v>0</v>
      </c>
      <c r="J72" s="163"/>
      <c r="K72" s="163"/>
      <c r="L72" s="163"/>
      <c r="M72" s="162">
        <f>IFERROR(VLOOKUP(B72,[5]rptBudgetaryBudgetCrossOrganiza!$A$2:$K$333,7,FALSE),"0")</f>
        <v>0</v>
      </c>
      <c r="N72" s="162"/>
      <c r="O72" s="163"/>
      <c r="Q72" s="173">
        <v>200000</v>
      </c>
      <c r="R72" s="173">
        <v>200000</v>
      </c>
      <c r="S72" s="174"/>
      <c r="T72" s="174"/>
      <c r="U72" s="174"/>
      <c r="V72" s="173">
        <v>0</v>
      </c>
      <c r="W72" s="173">
        <v>0</v>
      </c>
      <c r="X72" s="174"/>
      <c r="Z72" s="175">
        <v>425000</v>
      </c>
      <c r="AA72" s="175">
        <v>425000</v>
      </c>
      <c r="AB72" s="175"/>
      <c r="AC72" s="176"/>
      <c r="AD72" s="176"/>
      <c r="AE72" s="175">
        <v>0</v>
      </c>
      <c r="AF72" s="175">
        <v>0</v>
      </c>
      <c r="AG72" s="176">
        <f t="shared" si="1"/>
        <v>425000</v>
      </c>
      <c r="AI72" s="177">
        <v>0</v>
      </c>
      <c r="AJ72" s="167">
        <f t="shared" si="2"/>
        <v>0</v>
      </c>
      <c r="AK72" s="167">
        <f t="shared" si="3"/>
        <v>0</v>
      </c>
      <c r="AL72" s="167">
        <f>IFERROR(VLOOKUP(B72,[3]rptBudgetaryBudgetCrossOrganiza!$A$288:$N$371,13,FALSE),"0")</f>
        <v>0</v>
      </c>
      <c r="AM72" s="177"/>
      <c r="AN72" s="177"/>
      <c r="AO72" s="177"/>
      <c r="AP72" s="177"/>
      <c r="AQ72" s="177"/>
      <c r="AS72" s="174"/>
      <c r="AT72" s="174"/>
      <c r="AU72" s="174"/>
      <c r="AV72" s="174"/>
      <c r="AW72" s="174"/>
      <c r="AX72" s="174"/>
      <c r="AY72" s="174"/>
      <c r="AZ72" s="174"/>
    </row>
    <row r="73" spans="1:52" x14ac:dyDescent="0.2">
      <c r="A73" s="127">
        <v>1</v>
      </c>
      <c r="B73" s="128" t="s">
        <v>428</v>
      </c>
      <c r="C73" s="194">
        <v>20</v>
      </c>
      <c r="D73" s="194">
        <v>20</v>
      </c>
      <c r="E73" s="192">
        <v>300</v>
      </c>
      <c r="F73" s="193" t="str">
        <f t="shared" si="0"/>
        <v>4584.07</v>
      </c>
      <c r="G73" s="129" t="s">
        <v>456</v>
      </c>
      <c r="H73" s="162">
        <f>IFERROR(VLOOKUP(B73,[5]rptBudgetaryBudgetCrossOrganiza!$A$2:$K$333,2,FALSE),"0")</f>
        <v>0</v>
      </c>
      <c r="I73" s="162">
        <f>IFERROR(VLOOKUP(B73,[5]rptBudgetaryBudgetCrossOrganiza!$A$2:$K$333,4,FALSE),"0")</f>
        <v>0</v>
      </c>
      <c r="J73" s="163"/>
      <c r="K73" s="163"/>
      <c r="L73" s="163"/>
      <c r="M73" s="162">
        <f>IFERROR(VLOOKUP(B73,[5]rptBudgetaryBudgetCrossOrganiza!$A$2:$K$333,7,FALSE),"0")</f>
        <v>0</v>
      </c>
      <c r="N73" s="162"/>
      <c r="O73" s="163"/>
      <c r="Q73" s="173">
        <v>0</v>
      </c>
      <c r="R73" s="173">
        <v>0</v>
      </c>
      <c r="S73" s="174"/>
      <c r="T73" s="174"/>
      <c r="U73" s="174"/>
      <c r="V73" s="173">
        <v>0</v>
      </c>
      <c r="W73" s="173">
        <v>0</v>
      </c>
      <c r="X73" s="174"/>
      <c r="Z73" s="175">
        <v>0</v>
      </c>
      <c r="AA73" s="175">
        <v>0</v>
      </c>
      <c r="AB73" s="175"/>
      <c r="AC73" s="176"/>
      <c r="AD73" s="176"/>
      <c r="AE73" s="175">
        <v>0</v>
      </c>
      <c r="AF73" s="175">
        <v>0</v>
      </c>
      <c r="AG73" s="176">
        <f t="shared" si="1"/>
        <v>0</v>
      </c>
      <c r="AI73" s="177">
        <v>7500</v>
      </c>
      <c r="AJ73" s="167">
        <f t="shared" si="2"/>
        <v>7500</v>
      </c>
      <c r="AK73" s="167">
        <f>AJ73-4500</f>
        <v>3000</v>
      </c>
      <c r="AL73" s="167">
        <f>IFERROR(VLOOKUP(B73,[3]rptBudgetaryBudgetCrossOrganiza!$A$288:$N$371,13,FALSE),"0")</f>
        <v>0</v>
      </c>
      <c r="AM73" s="177"/>
      <c r="AN73" s="177"/>
      <c r="AO73" s="177"/>
      <c r="AP73" s="177"/>
      <c r="AQ73" s="177"/>
      <c r="AS73" s="174"/>
      <c r="AT73" s="174"/>
      <c r="AU73" s="174"/>
      <c r="AV73" s="174"/>
      <c r="AW73" s="174"/>
      <c r="AX73" s="174"/>
      <c r="AY73" s="174"/>
      <c r="AZ73" s="174"/>
    </row>
    <row r="74" spans="1:52" x14ac:dyDescent="0.2">
      <c r="A74" s="127">
        <v>1</v>
      </c>
      <c r="B74" s="128" t="s">
        <v>325</v>
      </c>
      <c r="C74" s="194">
        <v>20</v>
      </c>
      <c r="D74" s="194">
        <v>20</v>
      </c>
      <c r="E74" s="192">
        <v>300</v>
      </c>
      <c r="F74" s="193" t="str">
        <f t="shared" si="0"/>
        <v>4584.08</v>
      </c>
      <c r="G74" s="129" t="s">
        <v>377</v>
      </c>
      <c r="H74" s="162">
        <f>IFERROR(VLOOKUP(B74,[5]rptBudgetaryBudgetCrossOrganiza!$A$2:$K$333,2,FALSE),"0")</f>
        <v>90000</v>
      </c>
      <c r="I74" s="162">
        <f>IFERROR(VLOOKUP(B74,[5]rptBudgetaryBudgetCrossOrganiza!$A$2:$K$333,4,FALSE),"0")</f>
        <v>90000</v>
      </c>
      <c r="J74" s="163"/>
      <c r="K74" s="163"/>
      <c r="L74" s="163"/>
      <c r="M74" s="162">
        <f>IFERROR(VLOOKUP(B74,[5]rptBudgetaryBudgetCrossOrganiza!$A$2:$K$333,7,FALSE),"0")</f>
        <v>71018.3</v>
      </c>
      <c r="N74" s="162"/>
      <c r="O74" s="163"/>
      <c r="Q74" s="173">
        <v>100000</v>
      </c>
      <c r="R74" s="173">
        <v>100000</v>
      </c>
      <c r="S74" s="174"/>
      <c r="T74" s="174"/>
      <c r="U74" s="174"/>
      <c r="V74" s="173">
        <v>113139.4</v>
      </c>
      <c r="W74" s="173">
        <v>113139.4</v>
      </c>
      <c r="X74" s="174"/>
      <c r="Z74" s="175">
        <v>115000</v>
      </c>
      <c r="AA74" s="175">
        <v>115000</v>
      </c>
      <c r="AB74" s="175"/>
      <c r="AC74" s="176"/>
      <c r="AD74" s="176"/>
      <c r="AE74" s="175">
        <v>80259.12</v>
      </c>
      <c r="AF74" s="175">
        <v>80259.12</v>
      </c>
      <c r="AG74" s="176">
        <f t="shared" si="1"/>
        <v>34740.880000000005</v>
      </c>
      <c r="AI74" s="177">
        <v>16000</v>
      </c>
      <c r="AJ74" s="167">
        <f t="shared" si="2"/>
        <v>16000</v>
      </c>
      <c r="AK74" s="167">
        <f t="shared" si="3"/>
        <v>16000</v>
      </c>
      <c r="AL74" s="167">
        <f>IFERROR(VLOOKUP(B74,[3]rptBudgetaryBudgetCrossOrganiza!$A$288:$N$371,13,FALSE),"0")</f>
        <v>1583</v>
      </c>
      <c r="AM74" s="177"/>
      <c r="AN74" s="177"/>
      <c r="AO74" s="177"/>
      <c r="AP74" s="177"/>
      <c r="AQ74" s="177"/>
      <c r="AS74" s="174"/>
      <c r="AT74" s="174"/>
      <c r="AU74" s="174"/>
      <c r="AV74" s="174"/>
      <c r="AW74" s="174"/>
      <c r="AX74" s="174"/>
      <c r="AY74" s="174"/>
      <c r="AZ74" s="174"/>
    </row>
    <row r="75" spans="1:52" x14ac:dyDescent="0.2">
      <c r="A75" s="127">
        <v>1</v>
      </c>
      <c r="B75" s="128" t="s">
        <v>386</v>
      </c>
      <c r="C75" s="194">
        <v>20</v>
      </c>
      <c r="D75" s="194">
        <v>20</v>
      </c>
      <c r="E75" s="192">
        <v>300</v>
      </c>
      <c r="F75" s="193" t="str">
        <f t="shared" si="0"/>
        <v>4584.09</v>
      </c>
      <c r="G75" s="129" t="s">
        <v>385</v>
      </c>
      <c r="H75" s="162">
        <f>IFERROR(VLOOKUP(B75,[5]rptBudgetaryBudgetCrossOrganiza!$A$2:$K$333,2,FALSE),"0")</f>
        <v>0</v>
      </c>
      <c r="I75" s="162">
        <f>IFERROR(VLOOKUP(B75,[5]rptBudgetaryBudgetCrossOrganiza!$A$2:$K$333,4,FALSE),"0")</f>
        <v>0</v>
      </c>
      <c r="J75" s="163"/>
      <c r="K75" s="163"/>
      <c r="L75" s="163"/>
      <c r="M75" s="162">
        <f>IFERROR(VLOOKUP(B75,[5]rptBudgetaryBudgetCrossOrganiza!$A$2:$K$333,7,FALSE),"0")</f>
        <v>1626</v>
      </c>
      <c r="N75" s="162"/>
      <c r="O75" s="163"/>
      <c r="Q75" s="173">
        <v>0</v>
      </c>
      <c r="R75" s="173">
        <v>0</v>
      </c>
      <c r="S75" s="174"/>
      <c r="T75" s="174"/>
      <c r="U75" s="174"/>
      <c r="V75" s="173">
        <v>1320</v>
      </c>
      <c r="W75" s="173">
        <v>1320</v>
      </c>
      <c r="X75" s="174"/>
      <c r="Z75" s="175">
        <v>1000</v>
      </c>
      <c r="AA75" s="175">
        <v>1000</v>
      </c>
      <c r="AB75" s="175"/>
      <c r="AC75" s="176"/>
      <c r="AD75" s="176"/>
      <c r="AE75" s="175">
        <v>578</v>
      </c>
      <c r="AF75" s="175">
        <v>578</v>
      </c>
      <c r="AG75" s="176">
        <f t="shared" si="1"/>
        <v>422</v>
      </c>
      <c r="AI75" s="177">
        <v>7000</v>
      </c>
      <c r="AJ75" s="167">
        <f t="shared" si="2"/>
        <v>7000</v>
      </c>
      <c r="AK75" s="167">
        <f t="shared" si="3"/>
        <v>7000</v>
      </c>
      <c r="AL75" s="167">
        <f>IFERROR(VLOOKUP(B75,[3]rptBudgetaryBudgetCrossOrganiza!$A$288:$N$371,13,FALSE),"0")</f>
        <v>0</v>
      </c>
      <c r="AM75" s="177"/>
      <c r="AN75" s="177"/>
      <c r="AO75" s="177"/>
      <c r="AP75" s="177"/>
      <c r="AQ75" s="177"/>
      <c r="AS75" s="174"/>
      <c r="AT75" s="174"/>
      <c r="AU75" s="174"/>
      <c r="AV75" s="174"/>
      <c r="AW75" s="174"/>
      <c r="AX75" s="174"/>
      <c r="AY75" s="174"/>
      <c r="AZ75" s="174"/>
    </row>
    <row r="76" spans="1:52" x14ac:dyDescent="0.2">
      <c r="A76" s="127">
        <v>1</v>
      </c>
      <c r="B76" s="128" t="s">
        <v>326</v>
      </c>
      <c r="C76" s="194">
        <v>20</v>
      </c>
      <c r="D76" s="194">
        <v>20</v>
      </c>
      <c r="E76" s="192">
        <v>300</v>
      </c>
      <c r="F76" s="193" t="str">
        <f t="shared" si="0"/>
        <v>4584.10</v>
      </c>
      <c r="G76" s="129" t="s">
        <v>378</v>
      </c>
      <c r="H76" s="162">
        <f>IFERROR(VLOOKUP(B76,[5]rptBudgetaryBudgetCrossOrganiza!$A$2:$K$333,2,FALSE),"0")</f>
        <v>14000</v>
      </c>
      <c r="I76" s="162">
        <f>IFERROR(VLOOKUP(B76,[5]rptBudgetaryBudgetCrossOrganiza!$A$2:$K$333,4,FALSE),"0")</f>
        <v>14000</v>
      </c>
      <c r="J76" s="163"/>
      <c r="K76" s="163"/>
      <c r="L76" s="163"/>
      <c r="M76" s="162">
        <f>IFERROR(VLOOKUP(B76,[5]rptBudgetaryBudgetCrossOrganiza!$A$2:$K$333,7,FALSE),"0")</f>
        <v>8475</v>
      </c>
      <c r="N76" s="162"/>
      <c r="O76" s="163"/>
      <c r="Q76" s="173">
        <v>10000</v>
      </c>
      <c r="R76" s="173">
        <v>10000</v>
      </c>
      <c r="S76" s="174"/>
      <c r="T76" s="174"/>
      <c r="U76" s="174"/>
      <c r="V76" s="173">
        <v>75</v>
      </c>
      <c r="W76" s="173">
        <v>75</v>
      </c>
      <c r="X76" s="174"/>
      <c r="Z76" s="175">
        <v>10000</v>
      </c>
      <c r="AA76" s="175">
        <v>10000</v>
      </c>
      <c r="AB76" s="175"/>
      <c r="AC76" s="176"/>
      <c r="AD76" s="176"/>
      <c r="AE76" s="175">
        <v>72</v>
      </c>
      <c r="AF76" s="175">
        <v>72</v>
      </c>
      <c r="AG76" s="176">
        <f t="shared" si="1"/>
        <v>9928</v>
      </c>
      <c r="AI76" s="177">
        <v>1500</v>
      </c>
      <c r="AJ76" s="167">
        <f t="shared" si="2"/>
        <v>1500</v>
      </c>
      <c r="AK76" s="167">
        <f t="shared" si="3"/>
        <v>1500</v>
      </c>
      <c r="AL76" s="167">
        <f>IFERROR(VLOOKUP(B76,[3]rptBudgetaryBudgetCrossOrganiza!$A$288:$N$371,13,FALSE),"0")</f>
        <v>43</v>
      </c>
      <c r="AM76" s="177"/>
      <c r="AN76" s="177"/>
      <c r="AO76" s="177"/>
      <c r="AP76" s="177"/>
      <c r="AQ76" s="177"/>
      <c r="AS76" s="174"/>
      <c r="AT76" s="174"/>
      <c r="AU76" s="174"/>
      <c r="AV76" s="174"/>
      <c r="AW76" s="174"/>
      <c r="AX76" s="174"/>
      <c r="AY76" s="174"/>
      <c r="AZ76" s="174"/>
    </row>
    <row r="77" spans="1:52" x14ac:dyDescent="0.2">
      <c r="A77" s="127">
        <v>1</v>
      </c>
      <c r="B77" s="128" t="s">
        <v>429</v>
      </c>
      <c r="C77" s="194">
        <v>20</v>
      </c>
      <c r="D77" s="194">
        <v>20</v>
      </c>
      <c r="E77" s="192">
        <v>300</v>
      </c>
      <c r="F77" s="193" t="str">
        <f t="shared" si="0"/>
        <v>4584.11</v>
      </c>
      <c r="G77" s="129" t="s">
        <v>457</v>
      </c>
      <c r="H77" s="162">
        <f>IFERROR(VLOOKUP(B77,[5]rptBudgetaryBudgetCrossOrganiza!$A$2:$K$333,2,FALSE),"0")</f>
        <v>0</v>
      </c>
      <c r="I77" s="162">
        <f>IFERROR(VLOOKUP(B77,[5]rptBudgetaryBudgetCrossOrganiza!$A$2:$K$333,4,FALSE),"0")</f>
        <v>0</v>
      </c>
      <c r="J77" s="163"/>
      <c r="K77" s="163"/>
      <c r="L77" s="163"/>
      <c r="M77" s="162">
        <f>IFERROR(VLOOKUP(B77,[5]rptBudgetaryBudgetCrossOrganiza!$A$2:$K$333,7,FALSE),"0")</f>
        <v>0</v>
      </c>
      <c r="N77" s="162"/>
      <c r="O77" s="163"/>
      <c r="Q77" s="173">
        <v>0</v>
      </c>
      <c r="R77" s="173">
        <v>0</v>
      </c>
      <c r="S77" s="174"/>
      <c r="T77" s="174"/>
      <c r="U77" s="174"/>
      <c r="V77" s="173">
        <v>0</v>
      </c>
      <c r="W77" s="173">
        <v>0</v>
      </c>
      <c r="X77" s="174"/>
      <c r="Z77" s="175">
        <v>0</v>
      </c>
      <c r="AA77" s="175">
        <v>0</v>
      </c>
      <c r="AB77" s="175"/>
      <c r="AC77" s="176"/>
      <c r="AD77" s="176"/>
      <c r="AE77" s="175">
        <v>0</v>
      </c>
      <c r="AF77" s="175">
        <v>0</v>
      </c>
      <c r="AG77" s="176">
        <f t="shared" si="1"/>
        <v>0</v>
      </c>
      <c r="AI77" s="177">
        <v>7500</v>
      </c>
      <c r="AJ77" s="167">
        <f t="shared" si="2"/>
        <v>7500</v>
      </c>
      <c r="AK77" s="167">
        <f t="shared" si="3"/>
        <v>7500</v>
      </c>
      <c r="AL77" s="167">
        <f>IFERROR(VLOOKUP(B77,[3]rptBudgetaryBudgetCrossOrganiza!$A$288:$N$371,13,FALSE),"0")</f>
        <v>0</v>
      </c>
      <c r="AM77" s="177"/>
      <c r="AN77" s="177"/>
      <c r="AO77" s="177"/>
      <c r="AP77" s="177"/>
      <c r="AQ77" s="177"/>
      <c r="AS77" s="174"/>
      <c r="AT77" s="174"/>
      <c r="AU77" s="174"/>
      <c r="AV77" s="174"/>
      <c r="AW77" s="174"/>
      <c r="AX77" s="174"/>
      <c r="AY77" s="174"/>
      <c r="AZ77" s="174"/>
    </row>
    <row r="78" spans="1:52" x14ac:dyDescent="0.2">
      <c r="A78" s="127">
        <v>1</v>
      </c>
      <c r="B78" s="128" t="s">
        <v>327</v>
      </c>
      <c r="C78" s="194">
        <v>20</v>
      </c>
      <c r="D78" s="194">
        <v>20</v>
      </c>
      <c r="E78" s="192">
        <v>300</v>
      </c>
      <c r="F78" s="193" t="str">
        <f t="shared" si="0"/>
        <v>4584.12</v>
      </c>
      <c r="G78" s="129" t="s">
        <v>379</v>
      </c>
      <c r="H78" s="162">
        <f>IFERROR(VLOOKUP(B78,[5]rptBudgetaryBudgetCrossOrganiza!$A$2:$K$333,2,FALSE),"0")</f>
        <v>-14000</v>
      </c>
      <c r="I78" s="162">
        <f>IFERROR(VLOOKUP(B78,[5]rptBudgetaryBudgetCrossOrganiza!$A$2:$K$333,4,FALSE),"0")</f>
        <v>-12000</v>
      </c>
      <c r="J78" s="163"/>
      <c r="K78" s="163"/>
      <c r="L78" s="163"/>
      <c r="M78" s="162">
        <f>IFERROR(VLOOKUP(B78,[5]rptBudgetaryBudgetCrossOrganiza!$A$2:$K$333,7,FALSE),"0")</f>
        <v>-2607.3000000000002</v>
      </c>
      <c r="N78" s="162"/>
      <c r="O78" s="163"/>
      <c r="Q78" s="173">
        <v>-10000</v>
      </c>
      <c r="R78" s="173">
        <v>-8000</v>
      </c>
      <c r="S78" s="174"/>
      <c r="T78" s="174"/>
      <c r="U78" s="174"/>
      <c r="V78" s="173">
        <v>-1337.8</v>
      </c>
      <c r="W78" s="173">
        <v>-1337.8</v>
      </c>
      <c r="X78" s="174"/>
      <c r="Z78" s="175">
        <v>-10000</v>
      </c>
      <c r="AA78" s="175">
        <v>-10000</v>
      </c>
      <c r="AB78" s="175"/>
      <c r="AC78" s="176"/>
      <c r="AD78" s="176"/>
      <c r="AE78" s="175">
        <v>473.2</v>
      </c>
      <c r="AF78" s="175">
        <v>473.2</v>
      </c>
      <c r="AG78" s="176">
        <f t="shared" si="1"/>
        <v>-10473.200000000001</v>
      </c>
      <c r="AI78" s="177">
        <v>300</v>
      </c>
      <c r="AJ78" s="167">
        <f t="shared" si="2"/>
        <v>300</v>
      </c>
      <c r="AK78" s="167">
        <f t="shared" si="3"/>
        <v>300</v>
      </c>
      <c r="AL78" s="167">
        <f>IFERROR(VLOOKUP(B78,[3]rptBudgetaryBudgetCrossOrganiza!$A$288:$N$371,13,FALSE),"0")</f>
        <v>0</v>
      </c>
      <c r="AM78" s="177"/>
      <c r="AN78" s="177"/>
      <c r="AO78" s="177"/>
      <c r="AP78" s="177"/>
      <c r="AQ78" s="177"/>
      <c r="AS78" s="174"/>
      <c r="AT78" s="174"/>
      <c r="AU78" s="174"/>
      <c r="AV78" s="174"/>
      <c r="AW78" s="174"/>
      <c r="AX78" s="174"/>
      <c r="AY78" s="174"/>
      <c r="AZ78" s="174"/>
    </row>
    <row r="79" spans="1:52" x14ac:dyDescent="0.2">
      <c r="A79" s="127">
        <v>1</v>
      </c>
      <c r="B79" s="128" t="s">
        <v>328</v>
      </c>
      <c r="C79" s="194">
        <v>20</v>
      </c>
      <c r="D79" s="194">
        <v>20</v>
      </c>
      <c r="E79" s="192">
        <v>300</v>
      </c>
      <c r="F79" s="193" t="str">
        <f t="shared" si="0"/>
        <v>4584.13</v>
      </c>
      <c r="G79" s="129" t="s">
        <v>380</v>
      </c>
      <c r="H79" s="162">
        <f>IFERROR(VLOOKUP(B79,[5]rptBudgetaryBudgetCrossOrganiza!$A$2:$K$333,2,FALSE),"0")</f>
        <v>10000</v>
      </c>
      <c r="I79" s="162">
        <f>IFERROR(VLOOKUP(B79,[5]rptBudgetaryBudgetCrossOrganiza!$A$2:$K$333,4,FALSE),"0")</f>
        <v>10000</v>
      </c>
      <c r="J79" s="163"/>
      <c r="K79" s="163"/>
      <c r="L79" s="163"/>
      <c r="M79" s="162">
        <f>IFERROR(VLOOKUP(B79,[5]rptBudgetaryBudgetCrossOrganiza!$A$2:$K$333,7,FALSE),"0")</f>
        <v>13625</v>
      </c>
      <c r="N79" s="162"/>
      <c r="O79" s="163"/>
      <c r="Q79" s="173">
        <v>14000</v>
      </c>
      <c r="R79" s="173">
        <v>14000</v>
      </c>
      <c r="S79" s="174"/>
      <c r="T79" s="174"/>
      <c r="U79" s="174"/>
      <c r="V79" s="173">
        <v>13751.5</v>
      </c>
      <c r="W79" s="173">
        <v>13751.5</v>
      </c>
      <c r="X79" s="174"/>
      <c r="Z79" s="175">
        <v>13500</v>
      </c>
      <c r="AA79" s="175">
        <v>13500</v>
      </c>
      <c r="AB79" s="175"/>
      <c r="AC79" s="176"/>
      <c r="AD79" s="176"/>
      <c r="AE79" s="175">
        <v>11975</v>
      </c>
      <c r="AF79" s="175">
        <v>11975</v>
      </c>
      <c r="AG79" s="176">
        <f t="shared" si="1"/>
        <v>1525</v>
      </c>
      <c r="AI79" s="177">
        <v>4500</v>
      </c>
      <c r="AJ79" s="167">
        <f t="shared" si="2"/>
        <v>4500</v>
      </c>
      <c r="AK79" s="167">
        <f t="shared" si="3"/>
        <v>4500</v>
      </c>
      <c r="AL79" s="167">
        <f>IFERROR(VLOOKUP(B79,[3]rptBudgetaryBudgetCrossOrganiza!$A$288:$N$371,13,FALSE),"0")</f>
        <v>-75</v>
      </c>
      <c r="AM79" s="177"/>
      <c r="AN79" s="177"/>
      <c r="AO79" s="177"/>
      <c r="AP79" s="177"/>
      <c r="AQ79" s="177"/>
      <c r="AS79" s="174"/>
      <c r="AT79" s="174"/>
      <c r="AU79" s="174"/>
      <c r="AV79" s="174"/>
      <c r="AW79" s="174"/>
      <c r="AX79" s="174"/>
      <c r="AY79" s="174"/>
      <c r="AZ79" s="174"/>
    </row>
    <row r="80" spans="1:52" x14ac:dyDescent="0.2">
      <c r="A80" s="127">
        <v>2</v>
      </c>
      <c r="B80" s="128" t="s">
        <v>430</v>
      </c>
      <c r="C80" s="194">
        <v>20</v>
      </c>
      <c r="D80" s="194">
        <v>20</v>
      </c>
      <c r="E80" s="192">
        <v>300</v>
      </c>
      <c r="F80" s="193" t="str">
        <f t="shared" si="0"/>
        <v>4700.01</v>
      </c>
      <c r="G80" s="129" t="s">
        <v>458</v>
      </c>
      <c r="H80" s="162">
        <f>IFERROR(VLOOKUP(B80,[5]rptBudgetaryBudgetCrossOrganiza!$A$2:$K$333,2,FALSE),"0")</f>
        <v>0</v>
      </c>
      <c r="I80" s="162">
        <f>IFERROR(VLOOKUP(B80,[5]rptBudgetaryBudgetCrossOrganiza!$A$2:$K$333,4,FALSE),"0")</f>
        <v>0</v>
      </c>
      <c r="J80" s="163"/>
      <c r="K80" s="163"/>
      <c r="L80" s="163"/>
      <c r="M80" s="162">
        <f>IFERROR(VLOOKUP(B80,[5]rptBudgetaryBudgetCrossOrganiza!$A$2:$K$333,7,FALSE),"0")</f>
        <v>0</v>
      </c>
      <c r="N80" s="162"/>
      <c r="O80" s="163"/>
      <c r="Q80" s="173">
        <v>0</v>
      </c>
      <c r="R80" s="173">
        <v>0</v>
      </c>
      <c r="S80" s="174"/>
      <c r="T80" s="174"/>
      <c r="U80" s="174"/>
      <c r="V80" s="173">
        <v>0</v>
      </c>
      <c r="W80" s="173">
        <v>0</v>
      </c>
      <c r="X80" s="174"/>
      <c r="Z80" s="175">
        <v>0</v>
      </c>
      <c r="AA80" s="175">
        <v>0</v>
      </c>
      <c r="AB80" s="175"/>
      <c r="AC80" s="176"/>
      <c r="AD80" s="176"/>
      <c r="AE80" s="175">
        <v>0</v>
      </c>
      <c r="AF80" s="175">
        <v>0</v>
      </c>
      <c r="AG80" s="176">
        <f t="shared" si="1"/>
        <v>0</v>
      </c>
      <c r="AI80" s="177">
        <v>700</v>
      </c>
      <c r="AJ80" s="167">
        <f t="shared" si="2"/>
        <v>700</v>
      </c>
      <c r="AK80" s="167">
        <f t="shared" si="3"/>
        <v>700</v>
      </c>
      <c r="AL80" s="167">
        <f>IFERROR(VLOOKUP(B80,[3]rptBudgetaryBudgetCrossOrganiza!$A$288:$N$371,13,FALSE),"0")</f>
        <v>0</v>
      </c>
      <c r="AM80" s="177"/>
      <c r="AN80" s="177"/>
      <c r="AO80" s="177"/>
      <c r="AP80" s="177"/>
      <c r="AQ80" s="177"/>
      <c r="AS80" s="174"/>
      <c r="AT80" s="174"/>
      <c r="AU80" s="174"/>
      <c r="AV80" s="174"/>
      <c r="AW80" s="174"/>
      <c r="AX80" s="174"/>
      <c r="AY80" s="174"/>
      <c r="AZ80" s="174"/>
    </row>
    <row r="81" spans="1:52" x14ac:dyDescent="0.2">
      <c r="A81" s="127">
        <v>2</v>
      </c>
      <c r="B81" s="128" t="s">
        <v>431</v>
      </c>
      <c r="C81" s="194">
        <v>20</v>
      </c>
      <c r="D81" s="194">
        <v>20</v>
      </c>
      <c r="E81" s="192">
        <v>300</v>
      </c>
      <c r="F81" s="193" t="str">
        <f t="shared" si="0"/>
        <v>4700.21</v>
      </c>
      <c r="G81" s="129" t="s">
        <v>459</v>
      </c>
      <c r="H81" s="162">
        <f>IFERROR(VLOOKUP(B81,[5]rptBudgetaryBudgetCrossOrganiza!$A$2:$K$333,2,FALSE),"0")</f>
        <v>0</v>
      </c>
      <c r="I81" s="162">
        <f>IFERROR(VLOOKUP(B81,[5]rptBudgetaryBudgetCrossOrganiza!$A$2:$K$333,4,FALSE),"0")</f>
        <v>0</v>
      </c>
      <c r="J81" s="163"/>
      <c r="K81" s="163"/>
      <c r="L81" s="163"/>
      <c r="M81" s="162">
        <f>IFERROR(VLOOKUP(B81,[5]rptBudgetaryBudgetCrossOrganiza!$A$2:$K$333,7,FALSE),"0")</f>
        <v>0</v>
      </c>
      <c r="N81" s="162"/>
      <c r="O81" s="163"/>
      <c r="Q81" s="173">
        <v>0</v>
      </c>
      <c r="R81" s="173">
        <v>0</v>
      </c>
      <c r="S81" s="174"/>
      <c r="T81" s="174"/>
      <c r="U81" s="174"/>
      <c r="V81" s="173">
        <v>0</v>
      </c>
      <c r="W81" s="173">
        <v>0</v>
      </c>
      <c r="X81" s="174"/>
      <c r="Z81" s="175">
        <v>0</v>
      </c>
      <c r="AA81" s="175">
        <v>0</v>
      </c>
      <c r="AB81" s="175"/>
      <c r="AC81" s="176"/>
      <c r="AD81" s="176"/>
      <c r="AE81" s="175">
        <v>0</v>
      </c>
      <c r="AF81" s="175">
        <v>0</v>
      </c>
      <c r="AG81" s="176">
        <f t="shared" si="1"/>
        <v>0</v>
      </c>
      <c r="AI81" s="177">
        <v>1200</v>
      </c>
      <c r="AJ81" s="167">
        <f t="shared" si="2"/>
        <v>1200</v>
      </c>
      <c r="AK81" s="167">
        <f t="shared" si="3"/>
        <v>1200</v>
      </c>
      <c r="AL81" s="167">
        <f>IFERROR(VLOOKUP(B81,[3]rptBudgetaryBudgetCrossOrganiza!$A$288:$N$371,13,FALSE),"0")</f>
        <v>0</v>
      </c>
      <c r="AM81" s="177"/>
      <c r="AN81" s="177"/>
      <c r="AO81" s="177"/>
      <c r="AP81" s="177"/>
      <c r="AQ81" s="177"/>
      <c r="AS81" s="174"/>
      <c r="AT81" s="174"/>
      <c r="AU81" s="174"/>
      <c r="AV81" s="174"/>
      <c r="AW81" s="174"/>
      <c r="AX81" s="174"/>
      <c r="AY81" s="174"/>
      <c r="AZ81" s="174"/>
    </row>
    <row r="82" spans="1:52" x14ac:dyDescent="0.2">
      <c r="A82" s="127">
        <v>3</v>
      </c>
      <c r="B82" s="128" t="s">
        <v>329</v>
      </c>
      <c r="C82" s="194">
        <v>20</v>
      </c>
      <c r="D82" s="194">
        <v>20</v>
      </c>
      <c r="E82" s="192">
        <v>300</v>
      </c>
      <c r="F82" s="193" t="str">
        <f t="shared" si="0"/>
        <v>4850.07</v>
      </c>
      <c r="G82" s="129" t="s">
        <v>381</v>
      </c>
      <c r="H82" s="162">
        <f>IFERROR(VLOOKUP(B82,[5]rptBudgetaryBudgetCrossOrganiza!$A$2:$K$333,2,FALSE),"0")</f>
        <v>15000</v>
      </c>
      <c r="I82" s="162">
        <f>IFERROR(VLOOKUP(B82,[5]rptBudgetaryBudgetCrossOrganiza!$A$2:$K$333,4,FALSE),"0")</f>
        <v>15000</v>
      </c>
      <c r="J82" s="163"/>
      <c r="K82" s="163"/>
      <c r="L82" s="163"/>
      <c r="M82" s="162">
        <f>IFERROR(VLOOKUP(B82,[5]rptBudgetaryBudgetCrossOrganiza!$A$2:$K$333,7,FALSE),"0")</f>
        <v>4004.59</v>
      </c>
      <c r="N82" s="162"/>
      <c r="O82" s="163"/>
      <c r="Q82" s="173">
        <v>15000</v>
      </c>
      <c r="R82" s="173">
        <v>15000</v>
      </c>
      <c r="S82" s="174"/>
      <c r="T82" s="174"/>
      <c r="U82" s="174"/>
      <c r="V82" s="173">
        <v>10120.5</v>
      </c>
      <c r="W82" s="173">
        <v>10120.5</v>
      </c>
      <c r="X82" s="174"/>
      <c r="Z82" s="175">
        <v>15000</v>
      </c>
      <c r="AA82" s="175">
        <v>15000</v>
      </c>
      <c r="AB82" s="175"/>
      <c r="AC82" s="176"/>
      <c r="AD82" s="176"/>
      <c r="AE82" s="175">
        <v>2362.8000000000002</v>
      </c>
      <c r="AF82" s="175">
        <v>2362.8000000000002</v>
      </c>
      <c r="AG82" s="176">
        <f t="shared" si="1"/>
        <v>12637.2</v>
      </c>
      <c r="AI82" s="177">
        <v>4000</v>
      </c>
      <c r="AJ82" s="167">
        <f t="shared" si="2"/>
        <v>4000</v>
      </c>
      <c r="AK82" s="167">
        <f t="shared" si="3"/>
        <v>4000</v>
      </c>
      <c r="AL82" s="167">
        <f>IFERROR(VLOOKUP(B82,[3]rptBudgetaryBudgetCrossOrganiza!$A$288:$N$371,13,FALSE),"0")</f>
        <v>0</v>
      </c>
      <c r="AM82" s="177"/>
      <c r="AN82" s="177"/>
      <c r="AO82" s="177"/>
      <c r="AP82" s="177"/>
      <c r="AQ82" s="177"/>
      <c r="AS82" s="174"/>
      <c r="AT82" s="174"/>
      <c r="AU82" s="174"/>
      <c r="AV82" s="174"/>
      <c r="AW82" s="174"/>
      <c r="AX82" s="174"/>
      <c r="AY82" s="174"/>
      <c r="AZ82" s="174"/>
    </row>
    <row r="83" spans="1:52" x14ac:dyDescent="0.2">
      <c r="A83" s="127">
        <v>10</v>
      </c>
      <c r="B83" s="128" t="s">
        <v>432</v>
      </c>
      <c r="C83" s="194">
        <v>20</v>
      </c>
      <c r="D83" s="194">
        <v>20</v>
      </c>
      <c r="E83" s="192">
        <v>300</v>
      </c>
      <c r="F83" s="193" t="str">
        <f t="shared" si="0"/>
        <v>4900.01</v>
      </c>
      <c r="G83" s="129" t="s">
        <v>382</v>
      </c>
      <c r="H83" s="162">
        <f>IFERROR(VLOOKUP(B83,[5]rptBudgetaryBudgetCrossOrganiza!$A$2:$K$333,2,FALSE),"0")</f>
        <v>0</v>
      </c>
      <c r="I83" s="162">
        <f>IFERROR(VLOOKUP(B83,[5]rptBudgetaryBudgetCrossOrganiza!$A$2:$K$333,4,FALSE),"0")</f>
        <v>0</v>
      </c>
      <c r="J83" s="163"/>
      <c r="K83" s="163"/>
      <c r="L83" s="163"/>
      <c r="M83" s="162">
        <f>IFERROR(VLOOKUP(B83,[5]rptBudgetaryBudgetCrossOrganiza!$A$2:$K$333,7,FALSE),"0")</f>
        <v>0</v>
      </c>
      <c r="N83" s="162"/>
      <c r="O83" s="163"/>
      <c r="Q83" s="173">
        <v>0</v>
      </c>
      <c r="R83" s="173">
        <v>0</v>
      </c>
      <c r="S83" s="174"/>
      <c r="T83" s="174"/>
      <c r="U83" s="174"/>
      <c r="V83" s="173">
        <v>0</v>
      </c>
      <c r="W83" s="173">
        <v>0</v>
      </c>
      <c r="X83" s="174"/>
      <c r="Z83" s="175">
        <v>0</v>
      </c>
      <c r="AA83" s="175">
        <v>425000</v>
      </c>
      <c r="AB83" s="175"/>
      <c r="AC83" s="176"/>
      <c r="AD83" s="176"/>
      <c r="AE83" s="175">
        <v>425000</v>
      </c>
      <c r="AF83" s="175">
        <v>425000</v>
      </c>
      <c r="AG83" s="176">
        <f t="shared" si="1"/>
        <v>-425000</v>
      </c>
      <c r="AI83" s="177">
        <v>14000</v>
      </c>
      <c r="AJ83" s="167">
        <f t="shared" si="2"/>
        <v>14000</v>
      </c>
      <c r="AK83" s="167">
        <f t="shared" si="3"/>
        <v>14000</v>
      </c>
      <c r="AL83" s="167">
        <f>IFERROR(VLOOKUP(B83,[3]rptBudgetaryBudgetCrossOrganiza!$A$288:$N$371,13,FALSE),"0")</f>
        <v>0</v>
      </c>
      <c r="AM83" s="177"/>
      <c r="AN83" s="177"/>
      <c r="AO83" s="177"/>
      <c r="AP83" s="177"/>
      <c r="AQ83" s="177"/>
      <c r="AS83" s="174"/>
      <c r="AT83" s="174"/>
      <c r="AU83" s="174"/>
      <c r="AV83" s="174"/>
      <c r="AW83" s="174"/>
      <c r="AX83" s="174"/>
      <c r="AY83" s="174"/>
      <c r="AZ83" s="174"/>
    </row>
    <row r="84" spans="1:52" x14ac:dyDescent="0.2">
      <c r="A84" s="127">
        <v>10</v>
      </c>
      <c r="B84" s="128" t="s">
        <v>330</v>
      </c>
      <c r="C84" s="194"/>
      <c r="D84" s="194"/>
      <c r="E84" s="192"/>
      <c r="G84" s="129" t="s">
        <v>382</v>
      </c>
      <c r="H84" s="162">
        <f>IFERROR(VLOOKUP(B84,[5]rptBudgetaryBudgetCrossOrganiza!$A$2:$K$333,2,FALSE),"0")</f>
        <v>250000</v>
      </c>
      <c r="I84" s="162">
        <f>IFERROR(VLOOKUP(B84,[5]rptBudgetaryBudgetCrossOrganiza!$A$2:$K$333,4,FALSE),"0")</f>
        <v>250000</v>
      </c>
      <c r="J84" s="163"/>
      <c r="K84" s="163"/>
      <c r="L84" s="163"/>
      <c r="M84" s="162">
        <f>IFERROR(VLOOKUP(B84,[5]rptBudgetaryBudgetCrossOrganiza!$A$2:$K$333,7,FALSE),"0")</f>
        <v>250000</v>
      </c>
      <c r="N84" s="162"/>
      <c r="O84" s="163"/>
      <c r="Q84" s="173">
        <v>0</v>
      </c>
      <c r="R84" s="173">
        <v>0</v>
      </c>
      <c r="S84" s="174"/>
      <c r="T84" s="174"/>
      <c r="U84" s="174"/>
      <c r="V84" s="173">
        <v>200000</v>
      </c>
      <c r="W84" s="173">
        <v>200000</v>
      </c>
      <c r="X84" s="174"/>
      <c r="Z84" s="175">
        <v>0</v>
      </c>
      <c r="AA84" s="175">
        <v>0</v>
      </c>
      <c r="AB84" s="175"/>
      <c r="AC84" s="176"/>
      <c r="AD84" s="176"/>
      <c r="AE84" s="175">
        <v>0</v>
      </c>
      <c r="AF84" s="175">
        <v>0</v>
      </c>
      <c r="AG84" s="176"/>
      <c r="AI84" s="177"/>
      <c r="AJ84" s="167"/>
      <c r="AK84" s="167"/>
      <c r="AL84" s="167"/>
      <c r="AM84" s="177"/>
      <c r="AN84" s="177"/>
      <c r="AO84" s="177"/>
      <c r="AP84" s="177"/>
      <c r="AQ84" s="177"/>
      <c r="AS84" s="174"/>
      <c r="AT84" s="174"/>
      <c r="AU84" s="174"/>
      <c r="AV84" s="174"/>
      <c r="AW84" s="174"/>
      <c r="AX84" s="174"/>
      <c r="AY84" s="174"/>
      <c r="AZ84" s="174"/>
    </row>
    <row r="85" spans="1:52" x14ac:dyDescent="0.2">
      <c r="A85" s="127">
        <v>11</v>
      </c>
      <c r="B85" s="128" t="s">
        <v>433</v>
      </c>
      <c r="C85" s="194"/>
      <c r="D85" s="194"/>
      <c r="E85" s="192"/>
      <c r="G85" s="129" t="s">
        <v>460</v>
      </c>
      <c r="H85" s="162">
        <f>IFERROR(VLOOKUP(B85,[5]rptBudgetaryBudgetCrossOrganiza!$A$2:$K$333,2,FALSE),"0")</f>
        <v>0</v>
      </c>
      <c r="I85" s="162">
        <f>IFERROR(VLOOKUP(B85,[5]rptBudgetaryBudgetCrossOrganiza!$A$2:$K$333,4,FALSE),"0")</f>
        <v>0</v>
      </c>
      <c r="J85" s="163"/>
      <c r="K85" s="163"/>
      <c r="L85" s="163"/>
      <c r="M85" s="162">
        <f>IFERROR(VLOOKUP(B85,[5]rptBudgetaryBudgetCrossOrganiza!$A$2:$K$333,7,FALSE),"0")</f>
        <v>0</v>
      </c>
      <c r="N85" s="162"/>
      <c r="O85" s="163"/>
      <c r="Q85" s="173">
        <v>0</v>
      </c>
      <c r="R85" s="173">
        <v>0</v>
      </c>
      <c r="S85" s="174"/>
      <c r="T85" s="174"/>
      <c r="U85" s="174"/>
      <c r="V85" s="173">
        <v>0</v>
      </c>
      <c r="W85" s="173">
        <v>0</v>
      </c>
      <c r="X85" s="174"/>
      <c r="Z85" s="175">
        <v>0</v>
      </c>
      <c r="AA85" s="175">
        <v>0</v>
      </c>
      <c r="AB85" s="175"/>
      <c r="AC85" s="176"/>
      <c r="AD85" s="176"/>
      <c r="AE85" s="175">
        <v>0</v>
      </c>
      <c r="AF85" s="175">
        <v>0</v>
      </c>
      <c r="AG85" s="176"/>
      <c r="AI85" s="177"/>
      <c r="AJ85" s="167"/>
      <c r="AK85" s="167"/>
      <c r="AL85" s="167"/>
      <c r="AM85" s="177"/>
      <c r="AN85" s="177"/>
      <c r="AO85" s="177"/>
      <c r="AP85" s="177"/>
      <c r="AQ85" s="177"/>
      <c r="AS85" s="174"/>
      <c r="AT85" s="174"/>
      <c r="AU85" s="174"/>
      <c r="AV85" s="174"/>
      <c r="AW85" s="174"/>
      <c r="AX85" s="174"/>
      <c r="AY85" s="174"/>
      <c r="AZ85" s="174"/>
    </row>
    <row r="86" spans="1:52" x14ac:dyDescent="0.2">
      <c r="A86" s="127">
        <v>11</v>
      </c>
      <c r="B86" s="128" t="s">
        <v>434</v>
      </c>
      <c r="C86" s="194">
        <v>20</v>
      </c>
      <c r="D86" s="194">
        <v>20</v>
      </c>
      <c r="E86" s="192">
        <v>300</v>
      </c>
      <c r="F86" s="193" t="str">
        <f t="shared" si="0"/>
        <v>4900.88</v>
      </c>
      <c r="G86" s="129" t="s">
        <v>461</v>
      </c>
      <c r="H86" s="162">
        <f>IFERROR(VLOOKUP(B86,[5]rptBudgetaryBudgetCrossOrganiza!$A$2:$K$333,2,FALSE),"0")</f>
        <v>0</v>
      </c>
      <c r="I86" s="162">
        <f>IFERROR(VLOOKUP(B86,[5]rptBudgetaryBudgetCrossOrganiza!$A$2:$K$333,4,FALSE),"0")</f>
        <v>0</v>
      </c>
      <c r="J86" s="163"/>
      <c r="K86" s="163"/>
      <c r="L86" s="163"/>
      <c r="M86" s="162">
        <f>IFERROR(VLOOKUP(B86,[5]rptBudgetaryBudgetCrossOrganiza!$A$2:$K$333,7,FALSE),"0")</f>
        <v>0</v>
      </c>
      <c r="N86" s="162"/>
      <c r="O86" s="163"/>
      <c r="Q86" s="173">
        <v>0</v>
      </c>
      <c r="R86" s="173">
        <v>0</v>
      </c>
      <c r="S86" s="174"/>
      <c r="T86" s="174"/>
      <c r="U86" s="174"/>
      <c r="V86" s="173">
        <v>0</v>
      </c>
      <c r="W86" s="173">
        <v>0</v>
      </c>
      <c r="X86" s="174"/>
      <c r="Z86" s="175">
        <v>0</v>
      </c>
      <c r="AA86" s="175">
        <v>0</v>
      </c>
      <c r="AB86" s="175"/>
      <c r="AC86" s="176"/>
      <c r="AD86" s="176"/>
      <c r="AE86" s="175">
        <v>0</v>
      </c>
      <c r="AF86" s="175">
        <v>0</v>
      </c>
      <c r="AG86" s="176">
        <f t="shared" si="1"/>
        <v>0</v>
      </c>
      <c r="AI86" s="177">
        <v>1900</v>
      </c>
      <c r="AJ86" s="167">
        <f t="shared" si="2"/>
        <v>1900</v>
      </c>
      <c r="AK86" s="167">
        <f>AJ86-900</f>
        <v>1000</v>
      </c>
      <c r="AL86" s="167">
        <f>IFERROR(VLOOKUP(B86,[3]rptBudgetaryBudgetCrossOrganiza!$A$288:$N$371,13,FALSE),"0")</f>
        <v>0</v>
      </c>
      <c r="AM86" s="177"/>
      <c r="AN86" s="177"/>
      <c r="AO86" s="177"/>
      <c r="AP86" s="177"/>
      <c r="AQ86" s="177"/>
      <c r="AS86" s="174"/>
      <c r="AT86" s="174"/>
      <c r="AU86" s="174"/>
      <c r="AV86" s="174"/>
      <c r="AW86" s="174"/>
      <c r="AX86" s="174"/>
      <c r="AY86" s="174"/>
      <c r="AZ86" s="174"/>
    </row>
    <row r="87" spans="1:52" x14ac:dyDescent="0.2">
      <c r="H87" s="190">
        <f>SUM(H3:H86)</f>
        <v>1461300</v>
      </c>
      <c r="I87" s="190"/>
      <c r="J87" s="190"/>
      <c r="K87" s="190"/>
      <c r="L87" s="190"/>
      <c r="M87" s="190"/>
      <c r="N87" s="190">
        <f>SUM(N3:N86)</f>
        <v>0</v>
      </c>
      <c r="Q87" s="190">
        <f>SUM(Q3:Q86)</f>
        <v>1475050</v>
      </c>
      <c r="R87" s="190">
        <f t="shared" ref="R87:W87" si="5">SUM(R3:R86)</f>
        <v>1477050</v>
      </c>
      <c r="S87" s="190">
        <f t="shared" si="5"/>
        <v>0</v>
      </c>
      <c r="T87" s="190">
        <f t="shared" si="5"/>
        <v>0</v>
      </c>
      <c r="U87" s="190">
        <f t="shared" si="5"/>
        <v>0</v>
      </c>
      <c r="V87" s="190">
        <f t="shared" si="5"/>
        <v>1553428.69</v>
      </c>
      <c r="W87" s="190">
        <f t="shared" si="5"/>
        <v>1553428.69</v>
      </c>
      <c r="Z87" s="190">
        <f>SUM(Z3:Z86)</f>
        <v>1773950</v>
      </c>
      <c r="AA87" s="190">
        <f>SUM(AA3:AA86)</f>
        <v>2198950</v>
      </c>
      <c r="AB87" s="190">
        <f>SUM(AB3:AB86)</f>
        <v>0</v>
      </c>
      <c r="AC87" s="190">
        <f>SUM(AC3:AC86)</f>
        <v>0</v>
      </c>
      <c r="AD87" s="190">
        <f>SUM(AD3:AD86)</f>
        <v>0</v>
      </c>
      <c r="AE87" s="190">
        <f>SUM(AE3:AE86)</f>
        <v>1428191.12</v>
      </c>
      <c r="AF87" s="190">
        <f>SUM(AF3:AF86)</f>
        <v>1428191.12</v>
      </c>
      <c r="AG87" s="190">
        <f>SUM(AG3:AG86)</f>
        <v>203775.42000000004</v>
      </c>
      <c r="AH87" s="190"/>
      <c r="AI87" s="190">
        <f>SUM(AI3:AI86)</f>
        <v>230350</v>
      </c>
      <c r="AJ87" s="190">
        <f>SUM(AJ3:AJ86)</f>
        <v>230350</v>
      </c>
      <c r="AK87" s="190">
        <f>SUM(AK3:AK86)</f>
        <v>143950</v>
      </c>
      <c r="AL87" s="190">
        <f>SUM(AL3:AL86)</f>
        <v>23316.880000000001</v>
      </c>
      <c r="AM87" s="190">
        <f>SUM(AM3:AM86)</f>
        <v>0</v>
      </c>
      <c r="AN87" s="190">
        <f>SUM(AN3:AN86)</f>
        <v>0</v>
      </c>
      <c r="AO87" s="190">
        <f>SUM(AO3:AO86)</f>
        <v>0</v>
      </c>
      <c r="AP87" s="190">
        <f>SUM(AP3:AP86)</f>
        <v>0</v>
      </c>
      <c r="AQ87" s="190">
        <f>SUM(AQ3:AQ86)</f>
        <v>0</v>
      </c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0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49" t="s">
        <v>110</v>
      </c>
      <c r="C1" s="149"/>
    </row>
    <row r="2" spans="1:22" x14ac:dyDescent="0.25">
      <c r="A2" s="149" t="s">
        <v>111</v>
      </c>
      <c r="C2" s="149"/>
      <c r="D2" s="151" t="s">
        <v>112</v>
      </c>
      <c r="E2" s="15"/>
      <c r="F2" s="151" t="s">
        <v>2</v>
      </c>
      <c r="G2" s="15"/>
      <c r="H2" s="151" t="s">
        <v>3</v>
      </c>
      <c r="I2" s="15"/>
      <c r="J2" s="151" t="s">
        <v>4</v>
      </c>
      <c r="K2" s="15"/>
      <c r="L2" s="151" t="s">
        <v>5</v>
      </c>
      <c r="M2" s="15"/>
      <c r="N2" s="151"/>
      <c r="O2" s="15"/>
      <c r="P2" s="151"/>
      <c r="Q2" s="152"/>
      <c r="R2" s="151"/>
      <c r="T2" s="153"/>
    </row>
    <row r="4" spans="1:22" x14ac:dyDescent="0.25">
      <c r="A4" s="149" t="s">
        <v>113</v>
      </c>
      <c r="C4" s="149"/>
    </row>
    <row r="5" spans="1:22" x14ac:dyDescent="0.25">
      <c r="B5" s="149"/>
      <c r="C5" s="149" t="s">
        <v>114</v>
      </c>
      <c r="D5" s="154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</row>
    <row r="6" spans="1:22" x14ac:dyDescent="0.25">
      <c r="B6" s="149"/>
      <c r="C6" s="149" t="s">
        <v>115</v>
      </c>
      <c r="D6" s="154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</row>
    <row r="7" spans="1:22" x14ac:dyDescent="0.25">
      <c r="B7" s="149"/>
      <c r="C7" s="149" t="s">
        <v>116</v>
      </c>
      <c r="D7" s="154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22" x14ac:dyDescent="0.25">
      <c r="B8" s="149"/>
      <c r="C8" s="149" t="s">
        <v>117</v>
      </c>
      <c r="D8" s="154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</row>
    <row r="9" spans="1:22" x14ac:dyDescent="0.25">
      <c r="B9" s="149"/>
      <c r="C9" s="149" t="s">
        <v>118</v>
      </c>
      <c r="D9" s="154"/>
      <c r="E9" s="150"/>
      <c r="F9" s="150"/>
      <c r="G9" s="150"/>
      <c r="H9" s="161"/>
      <c r="I9" s="150"/>
      <c r="J9" s="150"/>
      <c r="K9" s="150"/>
      <c r="L9" s="150"/>
      <c r="M9" s="150"/>
      <c r="N9" s="150"/>
      <c r="O9" s="150"/>
      <c r="P9" s="150"/>
      <c r="Q9" s="150"/>
      <c r="R9" s="150"/>
      <c r="V9" s="155"/>
    </row>
    <row r="10" spans="1:22" x14ac:dyDescent="0.25">
      <c r="A10" s="149" t="s">
        <v>119</v>
      </c>
      <c r="C10" s="149"/>
      <c r="D10" s="156">
        <f>SUM(D5:D8)</f>
        <v>0</v>
      </c>
      <c r="E10" s="150"/>
      <c r="F10" s="156">
        <f>SUM(F5:F8)</f>
        <v>0</v>
      </c>
      <c r="G10" s="150"/>
      <c r="H10" s="157">
        <f>SUM(H5:H9)</f>
        <v>0</v>
      </c>
      <c r="I10" s="150"/>
      <c r="J10" s="157">
        <f>SUM(J5:J9)</f>
        <v>0</v>
      </c>
      <c r="K10" s="150"/>
      <c r="L10" s="157">
        <f>SUM(L5:L9)</f>
        <v>0</v>
      </c>
      <c r="M10" s="150"/>
      <c r="N10" s="157">
        <f>SUM(N5:N9)</f>
        <v>0</v>
      </c>
      <c r="O10" s="150"/>
      <c r="P10" s="157">
        <f>SUM(P5:P9)</f>
        <v>0</v>
      </c>
      <c r="Q10" s="150"/>
      <c r="R10" s="157">
        <f>SUM(R5:R9)</f>
        <v>0</v>
      </c>
      <c r="T10" s="157">
        <f>SUM(T5:T9)</f>
        <v>0</v>
      </c>
    </row>
    <row r="11" spans="1:22" x14ac:dyDescent="0.25">
      <c r="B11" s="149"/>
      <c r="C11" s="149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</row>
    <row r="12" spans="1:22" x14ac:dyDescent="0.25">
      <c r="A12" s="149" t="s">
        <v>120</v>
      </c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</row>
    <row r="13" spans="1:22" x14ac:dyDescent="0.25">
      <c r="B13" s="149"/>
      <c r="C13" s="149" t="s">
        <v>121</v>
      </c>
      <c r="D13" s="154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</row>
    <row r="14" spans="1:22" x14ac:dyDescent="0.25">
      <c r="B14" s="149"/>
      <c r="C14" s="149" t="s">
        <v>122</v>
      </c>
      <c r="D14" s="154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</row>
    <row r="15" spans="1:22" x14ac:dyDescent="0.25">
      <c r="B15" s="149"/>
      <c r="C15" s="149" t="s">
        <v>123</v>
      </c>
      <c r="D15" s="154"/>
      <c r="E15" s="150"/>
      <c r="F15" s="150"/>
      <c r="G15" s="150"/>
      <c r="H15" s="150"/>
      <c r="I15" s="150"/>
      <c r="K15" s="150"/>
      <c r="L15" s="150"/>
      <c r="M15" s="150"/>
      <c r="N15" s="150"/>
      <c r="O15" s="150"/>
      <c r="P15" s="150"/>
      <c r="Q15" s="150"/>
      <c r="R15" s="150"/>
    </row>
    <row r="16" spans="1:22" x14ac:dyDescent="0.25">
      <c r="B16" s="149"/>
      <c r="C16" s="149" t="s">
        <v>124</v>
      </c>
      <c r="D16" s="154"/>
      <c r="E16" s="150"/>
      <c r="F16" s="150"/>
      <c r="G16" s="150"/>
      <c r="H16" s="150"/>
      <c r="I16" s="150"/>
      <c r="K16" s="150"/>
      <c r="L16" s="150"/>
      <c r="M16" s="150"/>
      <c r="N16" s="150"/>
      <c r="O16" s="150"/>
      <c r="P16" s="150"/>
      <c r="Q16" s="150"/>
      <c r="R16" s="150"/>
    </row>
    <row r="17" spans="1:20" x14ac:dyDescent="0.25">
      <c r="B17" s="149"/>
      <c r="C17" s="149" t="s">
        <v>125</v>
      </c>
      <c r="D17" s="154"/>
      <c r="E17" s="150"/>
      <c r="F17" s="150"/>
      <c r="G17" s="150"/>
      <c r="H17" s="150"/>
      <c r="I17" s="150"/>
      <c r="K17" s="150"/>
      <c r="L17" s="150"/>
      <c r="M17" s="150"/>
      <c r="N17" s="150"/>
      <c r="O17" s="150"/>
      <c r="P17" s="150"/>
      <c r="Q17" s="150"/>
      <c r="R17" s="150"/>
    </row>
    <row r="18" spans="1:20" x14ac:dyDescent="0.25">
      <c r="B18" s="149"/>
      <c r="C18" s="149" t="s">
        <v>126</v>
      </c>
      <c r="D18" s="154"/>
      <c r="E18" s="150"/>
      <c r="F18" s="150"/>
      <c r="G18" s="150"/>
      <c r="H18" s="150"/>
      <c r="I18" s="150"/>
      <c r="K18" s="150"/>
      <c r="L18" s="150"/>
      <c r="M18" s="150"/>
      <c r="N18" s="150"/>
      <c r="O18" s="150"/>
      <c r="P18" s="150"/>
      <c r="Q18" s="150"/>
      <c r="R18" s="150"/>
    </row>
    <row r="19" spans="1:20" x14ac:dyDescent="0.25">
      <c r="B19" s="149"/>
      <c r="C19" s="149" t="s">
        <v>126</v>
      </c>
      <c r="D19" s="154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</row>
    <row r="20" spans="1:20" x14ac:dyDescent="0.25">
      <c r="B20" s="149"/>
      <c r="C20" s="149" t="s">
        <v>127</v>
      </c>
      <c r="D20" s="154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</row>
    <row r="21" spans="1:20" x14ac:dyDescent="0.25">
      <c r="A21" s="149" t="s">
        <v>128</v>
      </c>
      <c r="C21" s="149"/>
      <c r="D21" s="156">
        <f>SUM(D13:D20)</f>
        <v>0</v>
      </c>
      <c r="E21" s="150"/>
      <c r="F21" s="156">
        <f>SUM(F13:F20)</f>
        <v>0</v>
      </c>
      <c r="G21" s="150"/>
      <c r="H21" s="157">
        <f>SUM(H13:H20)</f>
        <v>0</v>
      </c>
      <c r="I21" s="150"/>
      <c r="J21" s="157"/>
      <c r="K21" s="150"/>
      <c r="L21" s="157"/>
      <c r="M21" s="150"/>
      <c r="N21" s="157"/>
      <c r="O21" s="150"/>
      <c r="P21" s="157"/>
      <c r="Q21" s="150"/>
      <c r="R21" s="157"/>
      <c r="T21" s="157"/>
    </row>
    <row r="22" spans="1:20" x14ac:dyDescent="0.25"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</row>
    <row r="23" spans="1:20" ht="15.75" thickBot="1" x14ac:dyDescent="0.3">
      <c r="A23" s="149" t="s">
        <v>129</v>
      </c>
      <c r="C23" s="149"/>
      <c r="D23" s="158">
        <f>+D10-D21</f>
        <v>0</v>
      </c>
      <c r="E23" s="150"/>
      <c r="F23" s="158">
        <f>+F10-F21</f>
        <v>0</v>
      </c>
      <c r="G23" s="150"/>
      <c r="H23" s="158">
        <f>+H10-H21</f>
        <v>0</v>
      </c>
      <c r="I23" s="150"/>
      <c r="J23" s="159"/>
      <c r="K23" s="150"/>
      <c r="L23" s="159"/>
      <c r="M23" s="150"/>
      <c r="N23" s="159"/>
      <c r="O23" s="150"/>
      <c r="P23" s="159"/>
      <c r="Q23" s="150"/>
      <c r="R23" s="159"/>
      <c r="T23" s="159"/>
    </row>
    <row r="24" spans="1:20" ht="15.75" thickTop="1" x14ac:dyDescent="0.25">
      <c r="A24" t="s">
        <v>130</v>
      </c>
      <c r="B24" s="149"/>
      <c r="C24" s="149"/>
      <c r="D24" s="154">
        <f>+D23-'[1]Current Working'!H61</f>
        <v>-2391589.8199999998</v>
      </c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</row>
    <row r="25" spans="1:20" x14ac:dyDescent="0.25">
      <c r="A25" t="s">
        <v>131</v>
      </c>
    </row>
    <row r="26" spans="1:20" x14ac:dyDescent="0.25">
      <c r="B26" s="150"/>
      <c r="C26" s="149" t="s">
        <v>132</v>
      </c>
      <c r="D26" s="150"/>
      <c r="E26" s="150"/>
      <c r="F26" s="150"/>
      <c r="G26" s="150"/>
      <c r="H26" s="150"/>
      <c r="I26" s="150"/>
      <c r="J26" s="150"/>
      <c r="K26" s="150"/>
      <c r="N26" s="150"/>
      <c r="O26" s="150"/>
      <c r="P26" s="150"/>
      <c r="R26" s="150"/>
      <c r="S26" s="150"/>
    </row>
    <row r="27" spans="1:20" x14ac:dyDescent="0.25">
      <c r="B27" s="150"/>
      <c r="C27" s="149"/>
      <c r="D27" s="150"/>
      <c r="E27" s="150"/>
      <c r="F27" s="150"/>
      <c r="G27" s="150"/>
      <c r="H27" s="150"/>
      <c r="I27" s="150"/>
      <c r="J27" s="150"/>
      <c r="K27" s="150"/>
      <c r="N27" s="150"/>
      <c r="O27" s="150"/>
      <c r="P27" s="150"/>
      <c r="R27" s="150"/>
      <c r="S27" s="150"/>
    </row>
    <row r="28" spans="1:20" x14ac:dyDescent="0.25">
      <c r="B28" s="150"/>
      <c r="C28" s="149"/>
      <c r="D28" s="150"/>
      <c r="E28" s="150"/>
      <c r="F28" s="150"/>
      <c r="G28" s="150"/>
      <c r="H28" s="150"/>
      <c r="I28" s="150"/>
      <c r="J28" s="150"/>
      <c r="K28" s="150"/>
      <c r="N28" s="150"/>
      <c r="O28" s="150"/>
      <c r="R28" s="150"/>
      <c r="S28" s="150"/>
    </row>
    <row r="29" spans="1:20" x14ac:dyDescent="0.25">
      <c r="P29" s="155"/>
      <c r="R29" s="150"/>
      <c r="S29" s="150"/>
    </row>
    <row r="30" spans="1:20" x14ac:dyDescent="0.25">
      <c r="R30" s="150"/>
      <c r="S30" s="150"/>
    </row>
    <row r="31" spans="1:20" x14ac:dyDescent="0.25">
      <c r="R31" s="150"/>
      <c r="S31" s="150"/>
    </row>
    <row r="32" spans="1:20" x14ac:dyDescent="0.25">
      <c r="R32" s="150"/>
      <c r="S32" s="150"/>
    </row>
    <row r="35" spans="3:18" x14ac:dyDescent="0.25">
      <c r="C35" s="160"/>
      <c r="R35" s="1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C13" sqref="C13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79"/>
    </row>
    <row r="3" spans="1:1" x14ac:dyDescent="0.25">
      <c r="A3" s="180"/>
    </row>
    <row r="4" spans="1:1" x14ac:dyDescent="0.25">
      <c r="A4" s="180"/>
    </row>
    <row r="5" spans="1:1" x14ac:dyDescent="0.25">
      <c r="A5" s="180"/>
    </row>
    <row r="6" spans="1:1" x14ac:dyDescent="0.25">
      <c r="A6" s="180"/>
    </row>
    <row r="7" spans="1:1" x14ac:dyDescent="0.25">
      <c r="A7" s="180"/>
    </row>
    <row r="8" spans="1:1" x14ac:dyDescent="0.25">
      <c r="A8" s="180"/>
    </row>
    <row r="9" spans="1:1" x14ac:dyDescent="0.25">
      <c r="A9" s="180"/>
    </row>
    <row r="10" spans="1:1" x14ac:dyDescent="0.25">
      <c r="A10" s="180"/>
    </row>
    <row r="11" spans="1:1" x14ac:dyDescent="0.25">
      <c r="A11" s="180"/>
    </row>
    <row r="12" spans="1:1" x14ac:dyDescent="0.25">
      <c r="A12" s="18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QD2UCF5UJE4V-2141839551-20</_dlc_DocId>
    <_dlc_DocIdUrl xmlns="7184055b-e5ea-4162-8b19-ace5c644b73a">
      <Url>http://intranet2/finance/_layouts/15/DocIdRedir.aspx?ID=QD2UCF5UJE4V-2141839551-20</Url>
      <Description>QD2UCF5UJE4V-2141839551-20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7A37A02-697F-441C-BAB5-81B0116D2AFB}"/>
</file>

<file path=customXml/itemProps2.xml><?xml version="1.0" encoding="utf-8"?>
<ds:datastoreItem xmlns:ds="http://schemas.openxmlformats.org/officeDocument/2006/customXml" ds:itemID="{F19C6E06-2508-4BBA-8C38-62B9F1AE4DD7}"/>
</file>

<file path=customXml/itemProps3.xml><?xml version="1.0" encoding="utf-8"?>
<ds:datastoreItem xmlns:ds="http://schemas.openxmlformats.org/officeDocument/2006/customXml" ds:itemID="{787821FF-06BB-426B-B1C0-E35A46A36A12}"/>
</file>

<file path=customXml/itemProps4.xml><?xml version="1.0" encoding="utf-8"?>
<ds:datastoreItem xmlns:ds="http://schemas.openxmlformats.org/officeDocument/2006/customXml" ds:itemID="{59587934-368E-4A3A-B8F8-6E40FEE6B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2020-12-30T22:20:36Z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1a173de9-8995-49f4-8f66-36f76cc567e8</vt:lpwstr>
  </property>
</Properties>
</file>