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PROFORMAS\New Proformas\Special Revenue Funds\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</externalReferences>
  <definedNames>
    <definedName name="_xlnm._FilterDatabase" localSheetId="1" hidden="1">Expenses!$A$2:$BJ$21</definedName>
    <definedName name="_xlnm.Print_Area" localSheetId="0">'Current Working'!$B$1:$BJ$43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O16" i="4" l="1"/>
  <c r="X16" i="4"/>
  <c r="X17" i="4"/>
  <c r="AK6" i="3" l="1"/>
  <c r="R11" i="5"/>
  <c r="Q11" i="5"/>
  <c r="AM11" i="5"/>
  <c r="AM12" i="5"/>
  <c r="AP12" i="5"/>
  <c r="AN11" i="5"/>
  <c r="AM17" i="5"/>
  <c r="AG11" i="5"/>
  <c r="AG12" i="5"/>
  <c r="AC12" i="5"/>
  <c r="AC25" i="5"/>
  <c r="AG25" i="5"/>
  <c r="AO26" i="5"/>
  <c r="AP26" i="5"/>
  <c r="AQ26" i="5"/>
  <c r="AR26" i="5"/>
  <c r="AS26" i="5"/>
  <c r="AT26" i="5"/>
  <c r="AM25" i="5"/>
  <c r="AN25" i="5"/>
  <c r="AO25" i="5"/>
  <c r="AP25" i="5"/>
  <c r="AQ25" i="5"/>
  <c r="AR25" i="5"/>
  <c r="AS25" i="5"/>
  <c r="AT25" i="5"/>
  <c r="AO24" i="5"/>
  <c r="AP24" i="5"/>
  <c r="AQ24" i="5"/>
  <c r="AR24" i="5"/>
  <c r="AS24" i="5"/>
  <c r="AT24" i="5"/>
  <c r="AN17" i="5"/>
  <c r="AO17" i="5"/>
  <c r="AP17" i="5"/>
  <c r="AQ17" i="5"/>
  <c r="AR17" i="5"/>
  <c r="AS17" i="5"/>
  <c r="AT17" i="5"/>
  <c r="AO18" i="5"/>
  <c r="AQ18" i="5"/>
  <c r="AR18" i="5"/>
  <c r="AS18" i="5"/>
  <c r="AT18" i="5"/>
  <c r="AO19" i="5"/>
  <c r="AQ19" i="5"/>
  <c r="AR19" i="5"/>
  <c r="AS19" i="5"/>
  <c r="AT19" i="5"/>
  <c r="AM20" i="5"/>
  <c r="AN20" i="5"/>
  <c r="AO20" i="5"/>
  <c r="AP20" i="5"/>
  <c r="AQ20" i="5"/>
  <c r="AR20" i="5"/>
  <c r="AS20" i="5"/>
  <c r="AT20" i="5"/>
  <c r="AQ11" i="5"/>
  <c r="AR11" i="5"/>
  <c r="AS11" i="5"/>
  <c r="AT11" i="5"/>
  <c r="AN12" i="5"/>
  <c r="AO12" i="5"/>
  <c r="AQ12" i="5"/>
  <c r="AR12" i="5"/>
  <c r="AS12" i="5"/>
  <c r="AT12" i="5"/>
  <c r="AN13" i="5"/>
  <c r="AO13" i="5"/>
  <c r="AP13" i="5"/>
  <c r="AQ13" i="5"/>
  <c r="AR13" i="5"/>
  <c r="AS13" i="5"/>
  <c r="AT13" i="5"/>
  <c r="AM13" i="5"/>
  <c r="AB25" i="5"/>
  <c r="AD25" i="5"/>
  <c r="AE25" i="5"/>
  <c r="AF25" i="5"/>
  <c r="AH25" i="5"/>
  <c r="AC24" i="5"/>
  <c r="AD24" i="5"/>
  <c r="AE24" i="5"/>
  <c r="AF24" i="5"/>
  <c r="AG24" i="5"/>
  <c r="AH24" i="5"/>
  <c r="AB24" i="5"/>
  <c r="AH11" i="5"/>
  <c r="AH12" i="5"/>
  <c r="AH13" i="5"/>
  <c r="AD11" i="5"/>
  <c r="AE11" i="5"/>
  <c r="AF11" i="5"/>
  <c r="AD12" i="5"/>
  <c r="AE12" i="5"/>
  <c r="AF12" i="5"/>
  <c r="AC13" i="5"/>
  <c r="AD13" i="5"/>
  <c r="AE13" i="5"/>
  <c r="AF13" i="5"/>
  <c r="AG13" i="5"/>
  <c r="AB12" i="5"/>
  <c r="AB13" i="5"/>
  <c r="S11" i="5"/>
  <c r="T11" i="5"/>
  <c r="U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Q12" i="5"/>
  <c r="Q13" i="5"/>
  <c r="AK22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3" i="4"/>
  <c r="D3" i="4"/>
  <c r="E3" i="4"/>
  <c r="F3" i="4"/>
  <c r="C20" i="4"/>
  <c r="D20" i="4"/>
  <c r="E20" i="4"/>
  <c r="F20" i="4"/>
  <c r="C21" i="4"/>
  <c r="D21" i="4"/>
  <c r="E21" i="4"/>
  <c r="F21" i="4"/>
  <c r="C4" i="4"/>
  <c r="D4" i="4"/>
  <c r="E4" i="4"/>
  <c r="F4" i="4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F13" i="4"/>
  <c r="E13" i="4"/>
  <c r="D13" i="4"/>
  <c r="C13" i="4"/>
  <c r="H11" i="5"/>
  <c r="I11" i="5"/>
  <c r="J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L8" i="5"/>
  <c r="X4" i="3"/>
  <c r="X5" i="3"/>
  <c r="AG4" i="3"/>
  <c r="AG5" i="3"/>
  <c r="AL6" i="3"/>
  <c r="AM6" i="3"/>
  <c r="AP6" i="3"/>
  <c r="AO6" i="3"/>
  <c r="AN6" i="3"/>
  <c r="AT6" i="3"/>
  <c r="AU6" i="3"/>
  <c r="AV6" i="3"/>
  <c r="AW6" i="3"/>
  <c r="AX6" i="3"/>
  <c r="AY6" i="3"/>
  <c r="AS6" i="3"/>
  <c r="AZ4" i="3"/>
  <c r="AZ5" i="3"/>
  <c r="AQ4" i="3"/>
  <c r="AQ5" i="3"/>
  <c r="C4" i="3"/>
  <c r="D4" i="3"/>
  <c r="E4" i="3"/>
  <c r="F4" i="3"/>
  <c r="C5" i="3"/>
  <c r="D5" i="3"/>
  <c r="E5" i="3"/>
  <c r="F5" i="3"/>
  <c r="F3" i="3"/>
  <c r="E3" i="3"/>
  <c r="D3" i="3"/>
  <c r="C3" i="3"/>
  <c r="AC11" i="5" l="1"/>
  <c r="AP11" i="5"/>
  <c r="AP14" i="5" s="1"/>
  <c r="F11" i="5"/>
  <c r="AJ6" i="3"/>
  <c r="AB11" i="5"/>
  <c r="AO21" i="5"/>
  <c r="AO11" i="5"/>
  <c r="AO14" i="5" s="1"/>
  <c r="AP19" i="5"/>
  <c r="AP18" i="5"/>
  <c r="AN19" i="5"/>
  <c r="AN18" i="5"/>
  <c r="AM19" i="5"/>
  <c r="AM18" i="5"/>
  <c r="K11" i="5"/>
  <c r="G11" i="5"/>
  <c r="V11" i="5"/>
  <c r="AI6" i="3"/>
  <c r="AN24" i="5"/>
  <c r="AN14" i="5"/>
  <c r="AO27" i="5"/>
  <c r="AQ27" i="5"/>
  <c r="AP27" i="5"/>
  <c r="AO29" i="5" l="1"/>
  <c r="AO31" i="5" s="1"/>
  <c r="AB6" i="3"/>
  <c r="AC6" i="3"/>
  <c r="AD6" i="3"/>
  <c r="AE6" i="3"/>
  <c r="R24" i="5"/>
  <c r="W24" i="5"/>
  <c r="Q25" i="5"/>
  <c r="R25" i="5"/>
  <c r="R6" i="3"/>
  <c r="S6" i="3"/>
  <c r="T6" i="3"/>
  <c r="U6" i="3"/>
  <c r="V6" i="3"/>
  <c r="W6" i="3"/>
  <c r="Q6" i="3"/>
  <c r="I6" i="3"/>
  <c r="J6" i="3"/>
  <c r="K6" i="3"/>
  <c r="L6" i="3"/>
  <c r="M6" i="3"/>
  <c r="N6" i="3"/>
  <c r="H6" i="3"/>
  <c r="W25" i="5"/>
  <c r="Q24" i="5"/>
  <c r="L24" i="5"/>
  <c r="L25" i="5"/>
  <c r="G24" i="5"/>
  <c r="F24" i="5"/>
  <c r="F25" i="5"/>
  <c r="S25" i="5"/>
  <c r="T25" i="5"/>
  <c r="U25" i="5"/>
  <c r="V25" i="5"/>
  <c r="S24" i="5"/>
  <c r="T24" i="5"/>
  <c r="U24" i="5"/>
  <c r="V24" i="5"/>
  <c r="G25" i="5"/>
  <c r="H25" i="5"/>
  <c r="I25" i="5"/>
  <c r="J25" i="5"/>
  <c r="K25" i="5"/>
  <c r="H24" i="5"/>
  <c r="I24" i="5"/>
  <c r="J24" i="5"/>
  <c r="K24" i="5"/>
  <c r="L26" i="5"/>
  <c r="Z6" i="3" l="1"/>
  <c r="AF6" i="3"/>
  <c r="AA6" i="3"/>
  <c r="BF31" i="5"/>
  <c r="BC26" i="5"/>
  <c r="BD26" i="5"/>
  <c r="BE26" i="5"/>
  <c r="BF26" i="5"/>
  <c r="BG26" i="5"/>
  <c r="BB26" i="5"/>
  <c r="AY26" i="5"/>
  <c r="BC24" i="5"/>
  <c r="BD24" i="5"/>
  <c r="BE24" i="5"/>
  <c r="BF24" i="5"/>
  <c r="BG24" i="5"/>
  <c r="BB24" i="5"/>
  <c r="AY24" i="5"/>
  <c r="AB22" i="4"/>
  <c r="AC22" i="4"/>
  <c r="AD22" i="4"/>
  <c r="S22" i="4"/>
  <c r="T22" i="4"/>
  <c r="U22" i="4"/>
  <c r="V22" i="4"/>
  <c r="Q22" i="4"/>
  <c r="AY17" i="5"/>
  <c r="AY18" i="5"/>
  <c r="AY19" i="5"/>
  <c r="AY20" i="5"/>
  <c r="BB17" i="5"/>
  <c r="BC17" i="5"/>
  <c r="BD17" i="5"/>
  <c r="BE17" i="5"/>
  <c r="BF17" i="5"/>
  <c r="BG17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N22" i="4" l="1"/>
  <c r="I22" i="4"/>
  <c r="H22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F17" i="5"/>
  <c r="F18" i="5"/>
  <c r="F19" i="5"/>
  <c r="F20" i="5"/>
  <c r="Q17" i="5"/>
  <c r="Q18" i="5"/>
  <c r="Q20" i="5"/>
  <c r="AM24" i="5"/>
  <c r="AN26" i="5"/>
  <c r="AM26" i="5"/>
  <c r="AC26" i="5"/>
  <c r="AD26" i="5"/>
  <c r="AE26" i="5"/>
  <c r="AF26" i="5"/>
  <c r="AG26" i="5"/>
  <c r="AH26" i="5"/>
  <c r="AB26" i="5"/>
  <c r="AQ13" i="4"/>
  <c r="AQ14" i="4"/>
  <c r="AQ15" i="4"/>
  <c r="AQ17" i="4"/>
  <c r="AQ18" i="4"/>
  <c r="AQ19" i="4"/>
  <c r="AQ3" i="4"/>
  <c r="AQ20" i="4"/>
  <c r="AQ21" i="4"/>
  <c r="AQ4" i="4"/>
  <c r="AQ5" i="4"/>
  <c r="AQ6" i="4"/>
  <c r="AQ7" i="4"/>
  <c r="AQ8" i="4"/>
  <c r="AQ9" i="4"/>
  <c r="AQ10" i="4"/>
  <c r="AQ11" i="4"/>
  <c r="AQ12" i="4"/>
  <c r="AY22" i="4"/>
  <c r="AX22" i="4"/>
  <c r="AW22" i="4"/>
  <c r="AV22" i="4"/>
  <c r="AU22" i="4"/>
  <c r="AT22" i="4"/>
  <c r="AS22" i="4"/>
  <c r="AZ12" i="4"/>
  <c r="AZ11" i="4"/>
  <c r="AZ10" i="4"/>
  <c r="AZ9" i="4"/>
  <c r="AZ8" i="4"/>
  <c r="AZ7" i="4"/>
  <c r="AZ6" i="4"/>
  <c r="AZ5" i="4"/>
  <c r="AZ4" i="4"/>
  <c r="AZ21" i="4"/>
  <c r="AZ20" i="4"/>
  <c r="AZ3" i="4"/>
  <c r="AZ19" i="4"/>
  <c r="AZ18" i="4"/>
  <c r="AZ17" i="4"/>
  <c r="AZ15" i="4"/>
  <c r="AZ14" i="4"/>
  <c r="AZ1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H20" i="5"/>
  <c r="AG3" i="3"/>
  <c r="AZ3" i="3"/>
  <c r="AZ6" i="3" s="1"/>
  <c r="R26" i="5"/>
  <c r="S26" i="5"/>
  <c r="T26" i="5"/>
  <c r="U26" i="5"/>
  <c r="V26" i="5"/>
  <c r="W26" i="5"/>
  <c r="Q26" i="5"/>
  <c r="X3" i="3"/>
  <c r="S17" i="5"/>
  <c r="T17" i="5"/>
  <c r="U17" i="5"/>
  <c r="V17" i="5"/>
  <c r="S18" i="5"/>
  <c r="T18" i="5"/>
  <c r="U18" i="5"/>
  <c r="V18" i="5"/>
  <c r="Q19" i="5"/>
  <c r="S19" i="5"/>
  <c r="T19" i="5"/>
  <c r="U19" i="5"/>
  <c r="V19" i="5"/>
  <c r="S20" i="5"/>
  <c r="T20" i="5"/>
  <c r="U20" i="5"/>
  <c r="V20" i="5"/>
  <c r="G26" i="5"/>
  <c r="H26" i="5"/>
  <c r="I26" i="5"/>
  <c r="J26" i="5"/>
  <c r="K26" i="5"/>
  <c r="F26" i="5"/>
  <c r="O3" i="3"/>
  <c r="AF22" i="4" l="1"/>
  <c r="AC17" i="5"/>
  <c r="AG20" i="5"/>
  <c r="AG18" i="5"/>
  <c r="AC20" i="5"/>
  <c r="AG17" i="5"/>
  <c r="AC18" i="5"/>
  <c r="AB19" i="5"/>
  <c r="AG19" i="5"/>
  <c r="AC19" i="5"/>
  <c r="AE22" i="4"/>
  <c r="Z22" i="4"/>
  <c r="AA22" i="4"/>
  <c r="R20" i="5"/>
  <c r="W20" i="5"/>
  <c r="W19" i="5"/>
  <c r="W17" i="5"/>
  <c r="W22" i="4"/>
  <c r="W18" i="5"/>
  <c r="R19" i="5"/>
  <c r="R22" i="4"/>
  <c r="R18" i="5"/>
  <c r="R17" i="5"/>
  <c r="I24" i="4"/>
  <c r="T27" i="5"/>
  <c r="AF27" i="5"/>
  <c r="AD27" i="5"/>
  <c r="AC27" i="5"/>
  <c r="AZ22" i="4"/>
  <c r="U27" i="5"/>
  <c r="AB18" i="5"/>
  <c r="AB20" i="5"/>
  <c r="AB17" i="5"/>
  <c r="AB27" i="5"/>
  <c r="AH27" i="5"/>
  <c r="AU27" i="5" s="1"/>
  <c r="AG27" i="5"/>
  <c r="AE27" i="5"/>
  <c r="R27" i="5"/>
  <c r="W27" i="5"/>
  <c r="V27" i="5"/>
  <c r="S27" i="5"/>
  <c r="L27" i="5"/>
  <c r="I27" i="5"/>
  <c r="H27" i="5"/>
  <c r="K27" i="5"/>
  <c r="J27" i="5"/>
  <c r="G27" i="5"/>
  <c r="AQ3" i="3"/>
  <c r="AQ6" i="3" s="1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O5" i="3"/>
  <c r="X6" i="3"/>
  <c r="O4" i="3"/>
  <c r="M11" i="5"/>
  <c r="N11" i="5" s="1"/>
  <c r="AP22" i="4"/>
  <c r="AO22" i="4"/>
  <c r="AN22" i="4"/>
  <c r="AM22" i="4"/>
  <c r="AL22" i="4"/>
  <c r="AJ22" i="4"/>
  <c r="M22" i="4"/>
  <c r="L22" i="4"/>
  <c r="K22" i="4"/>
  <c r="J22" i="4"/>
  <c r="AI22" i="4"/>
  <c r="AG12" i="4"/>
  <c r="X12" i="4"/>
  <c r="O12" i="4"/>
  <c r="AG11" i="4"/>
  <c r="X11" i="4"/>
  <c r="O11" i="4"/>
  <c r="AG10" i="4"/>
  <c r="X10" i="4"/>
  <c r="O10" i="4"/>
  <c r="AG9" i="4"/>
  <c r="X9" i="4"/>
  <c r="O9" i="4"/>
  <c r="AG8" i="4"/>
  <c r="X8" i="4"/>
  <c r="O8" i="4"/>
  <c r="AG7" i="4"/>
  <c r="X7" i="4"/>
  <c r="O7" i="4"/>
  <c r="AG6" i="4"/>
  <c r="X6" i="4"/>
  <c r="O6" i="4"/>
  <c r="AG5" i="4"/>
  <c r="X5" i="4"/>
  <c r="O5" i="4"/>
  <c r="AG4" i="4"/>
  <c r="X4" i="4"/>
  <c r="O4" i="4"/>
  <c r="AG21" i="4"/>
  <c r="X21" i="4"/>
  <c r="O21" i="4"/>
  <c r="AG20" i="4"/>
  <c r="X20" i="4"/>
  <c r="O20" i="4"/>
  <c r="AG3" i="4"/>
  <c r="X3" i="4"/>
  <c r="O3" i="4"/>
  <c r="AG19" i="4"/>
  <c r="X19" i="4"/>
  <c r="O19" i="4"/>
  <c r="AG18" i="4"/>
  <c r="X18" i="4"/>
  <c r="O18" i="4"/>
  <c r="AG17" i="4"/>
  <c r="O17" i="4"/>
  <c r="AG15" i="4"/>
  <c r="X15" i="4"/>
  <c r="O15" i="4"/>
  <c r="AG14" i="4"/>
  <c r="X14" i="4"/>
  <c r="O14" i="4"/>
  <c r="AG13" i="4"/>
  <c r="X13" i="4"/>
  <c r="O13" i="4"/>
  <c r="BG66" i="5"/>
  <c r="BG58" i="5"/>
  <c r="BG64" i="5" s="1"/>
  <c r="AT58" i="5"/>
  <c r="AT64" i="5" s="1"/>
  <c r="W58" i="5"/>
  <c r="W64" i="5" s="1"/>
  <c r="L57" i="5"/>
  <c r="L58" i="5" s="1"/>
  <c r="L64" i="5" s="1"/>
  <c r="BG52" i="5"/>
  <c r="BG63" i="5" s="1"/>
  <c r="AT52" i="5"/>
  <c r="AT63" i="5" s="1"/>
  <c r="W52" i="5"/>
  <c r="L52" i="5"/>
  <c r="L51" i="5"/>
  <c r="AY41" i="5"/>
  <c r="AB41" i="5"/>
  <c r="AY36" i="5"/>
  <c r="AB36" i="5"/>
  <c r="Q36" i="5"/>
  <c r="Q27" i="5"/>
  <c r="F27" i="5"/>
  <c r="M26" i="5"/>
  <c r="X26" i="5" s="1"/>
  <c r="Y26" i="5" s="1"/>
  <c r="BB27" i="5"/>
  <c r="AU24" i="5"/>
  <c r="AV24" i="5" s="1"/>
  <c r="AT27" i="5"/>
  <c r="BH27" i="5" s="1"/>
  <c r="AR27" i="5"/>
  <c r="M24" i="5"/>
  <c r="X24" i="5" s="1"/>
  <c r="Y24" i="5" s="1"/>
  <c r="M20" i="5"/>
  <c r="N20" i="5" s="1"/>
  <c r="M19" i="5"/>
  <c r="N19" i="5" s="1"/>
  <c r="M18" i="5"/>
  <c r="N18" i="5" s="1"/>
  <c r="AT21" i="5"/>
  <c r="AS21" i="5"/>
  <c r="S21" i="5"/>
  <c r="J21" i="5"/>
  <c r="I21" i="5"/>
  <c r="H21" i="5"/>
  <c r="S14" i="5"/>
  <c r="AZ13" i="5"/>
  <c r="BA13" i="5" s="1"/>
  <c r="X13" i="5"/>
  <c r="Y13" i="5" s="1"/>
  <c r="M13" i="5"/>
  <c r="N13" i="5" s="1"/>
  <c r="BH12" i="5"/>
  <c r="BI12" i="5" s="1"/>
  <c r="AT14" i="5"/>
  <c r="AG14" i="5"/>
  <c r="AB14" i="5"/>
  <c r="X11" i="5"/>
  <c r="Y11" i="5" s="1"/>
  <c r="L14" i="5"/>
  <c r="I14" i="5"/>
  <c r="H14" i="5"/>
  <c r="F14" i="5"/>
  <c r="G8" i="5"/>
  <c r="AG6" i="3" l="1"/>
  <c r="O6" i="3"/>
  <c r="AG22" i="4"/>
  <c r="AV27" i="5"/>
  <c r="L60" i="5"/>
  <c r="AT60" i="5"/>
  <c r="AU17" i="5"/>
  <c r="AV17" i="5" s="1"/>
  <c r="W60" i="5"/>
  <c r="AZ17" i="5"/>
  <c r="BA17" i="5" s="1"/>
  <c r="AT65" i="5"/>
  <c r="AT68" i="5" s="1"/>
  <c r="BG60" i="5"/>
  <c r="AZ18" i="5"/>
  <c r="BA18" i="5" s="1"/>
  <c r="BD14" i="5"/>
  <c r="BH19" i="5"/>
  <c r="BI19" i="5" s="1"/>
  <c r="X20" i="5"/>
  <c r="Y20" i="5" s="1"/>
  <c r="X17" i="5"/>
  <c r="Y17" i="5" s="1"/>
  <c r="AZ19" i="5"/>
  <c r="BA19" i="5" s="1"/>
  <c r="AI11" i="5"/>
  <c r="AJ11" i="5" s="1"/>
  <c r="AU12" i="5"/>
  <c r="AV12" i="5" s="1"/>
  <c r="BH13" i="5"/>
  <c r="BI13" i="5" s="1"/>
  <c r="BH18" i="5"/>
  <c r="BI18" i="5" s="1"/>
  <c r="BH24" i="5"/>
  <c r="BI24" i="5" s="1"/>
  <c r="AS27" i="5"/>
  <c r="AI12" i="5"/>
  <c r="AJ12" i="5" s="1"/>
  <c r="AU18" i="5"/>
  <c r="AV18" i="5" s="1"/>
  <c r="AZ24" i="5"/>
  <c r="BA24" i="5" s="1"/>
  <c r="BE27" i="5"/>
  <c r="BH20" i="5"/>
  <c r="BI20" i="5" s="1"/>
  <c r="AT29" i="5"/>
  <c r="AN27" i="5"/>
  <c r="BC27" i="5"/>
  <c r="N24" i="5"/>
  <c r="M27" i="5"/>
  <c r="N27" i="5" s="1"/>
  <c r="BC14" i="5"/>
  <c r="J14" i="5"/>
  <c r="BE14" i="5"/>
  <c r="AC21" i="5"/>
  <c r="BB21" i="5"/>
  <c r="AF14" i="5"/>
  <c r="AS14" i="5"/>
  <c r="X12" i="5"/>
  <c r="Y12" i="5" s="1"/>
  <c r="R21" i="5"/>
  <c r="AD21" i="5"/>
  <c r="BC21" i="5"/>
  <c r="AI18" i="5"/>
  <c r="AJ18" i="5" s="1"/>
  <c r="AI20" i="5"/>
  <c r="AJ20" i="5" s="1"/>
  <c r="AU26" i="5"/>
  <c r="AV26" i="5" s="1"/>
  <c r="AE14" i="5"/>
  <c r="AZ12" i="5"/>
  <c r="BA12" i="5" s="1"/>
  <c r="X18" i="5"/>
  <c r="Y18" i="5" s="1"/>
  <c r="BD27" i="5"/>
  <c r="K14" i="5"/>
  <c r="V14" i="5"/>
  <c r="AY14" i="5"/>
  <c r="AQ14" i="5"/>
  <c r="G21" i="5"/>
  <c r="T21" i="5"/>
  <c r="AR21" i="5"/>
  <c r="BE21" i="5"/>
  <c r="AI17" i="5"/>
  <c r="AJ17" i="5" s="1"/>
  <c r="BH17" i="5"/>
  <c r="BI17" i="5" s="1"/>
  <c r="X19" i="5"/>
  <c r="Y19" i="5" s="1"/>
  <c r="BI27" i="5"/>
  <c r="W14" i="5"/>
  <c r="AC14" i="5"/>
  <c r="AZ20" i="5"/>
  <c r="BA20" i="5" s="1"/>
  <c r="G14" i="5"/>
  <c r="M14" i="5" s="1"/>
  <c r="N14" i="5" s="1"/>
  <c r="R14" i="5"/>
  <c r="AH14" i="5"/>
  <c r="AU13" i="5"/>
  <c r="AV13" i="5" s="1"/>
  <c r="AB21" i="5"/>
  <c r="AB43" i="5" s="1"/>
  <c r="AM21" i="5"/>
  <c r="BF27" i="5"/>
  <c r="AQ22" i="4"/>
  <c r="O22" i="4"/>
  <c r="X22" i="4"/>
  <c r="AM27" i="5"/>
  <c r="BG14" i="5"/>
  <c r="BH11" i="5"/>
  <c r="AP21" i="5"/>
  <c r="BG27" i="5"/>
  <c r="BH26" i="5"/>
  <c r="BI26" i="5" s="1"/>
  <c r="BB14" i="5"/>
  <c r="T14" i="5"/>
  <c r="AI13" i="5"/>
  <c r="AJ13" i="5" s="1"/>
  <c r="U21" i="5"/>
  <c r="AF21" i="5"/>
  <c r="AQ21" i="5"/>
  <c r="BD21" i="5"/>
  <c r="AU20" i="5"/>
  <c r="AV20" i="5" s="1"/>
  <c r="BG65" i="5"/>
  <c r="BG68" i="5" s="1"/>
  <c r="AD14" i="5"/>
  <c r="AE21" i="5"/>
  <c r="S29" i="5"/>
  <c r="S31" i="5" s="1"/>
  <c r="AM14" i="5"/>
  <c r="V21" i="5"/>
  <c r="AG21" i="5"/>
  <c r="AY27" i="5"/>
  <c r="AZ27" i="5" s="1"/>
  <c r="AZ26" i="5"/>
  <c r="BA26" i="5" s="1"/>
  <c r="Q14" i="5"/>
  <c r="AN21" i="5"/>
  <c r="AN29" i="5" s="1"/>
  <c r="AN31" i="5" s="1"/>
  <c r="Q21" i="5"/>
  <c r="Q43" i="5" s="1"/>
  <c r="AZ11" i="5"/>
  <c r="K21" i="5"/>
  <c r="U14" i="5"/>
  <c r="AR14" i="5"/>
  <c r="L21" i="5"/>
  <c r="W21" i="5"/>
  <c r="AH21" i="5"/>
  <c r="BF21" i="5"/>
  <c r="AU19" i="5"/>
  <c r="AV19" i="5" s="1"/>
  <c r="BG21" i="5"/>
  <c r="BG71" i="5" s="1"/>
  <c r="M17" i="5"/>
  <c r="N17" i="5" s="1"/>
  <c r="AI19" i="5"/>
  <c r="AJ19" i="5" s="1"/>
  <c r="AU11" i="5"/>
  <c r="BF14" i="5"/>
  <c r="M12" i="5"/>
  <c r="N12" i="5" s="1"/>
  <c r="F21" i="5"/>
  <c r="F29" i="5" s="1"/>
  <c r="F31" i="5" s="1"/>
  <c r="AY21" i="5"/>
  <c r="AY43" i="5" s="1"/>
  <c r="N26" i="5"/>
  <c r="W63" i="5"/>
  <c r="W65" i="5" s="1"/>
  <c r="L63" i="5"/>
  <c r="L65" i="5" s="1"/>
  <c r="L68" i="5" s="1"/>
  <c r="AP29" i="5" l="1"/>
  <c r="AP31" i="5" s="1"/>
  <c r="V29" i="5"/>
  <c r="V31" i="5" s="1"/>
  <c r="BD29" i="5"/>
  <c r="BD31" i="5" s="1"/>
  <c r="AH29" i="5"/>
  <c r="AQ29" i="5"/>
  <c r="AQ31" i="5" s="1"/>
  <c r="AM29" i="5"/>
  <c r="BC29" i="5"/>
  <c r="BC31" i="5" s="1"/>
  <c r="R29" i="5"/>
  <c r="AD29" i="5"/>
  <c r="AD31" i="5" s="1"/>
  <c r="AC29" i="5"/>
  <c r="W29" i="5"/>
  <c r="X27" i="5"/>
  <c r="Y27" i="5" s="1"/>
  <c r="M21" i="5"/>
  <c r="N21" i="5" s="1"/>
  <c r="G29" i="5"/>
  <c r="G31" i="5" s="1"/>
  <c r="T29" i="5"/>
  <c r="T31" i="5" s="1"/>
  <c r="BE29" i="5"/>
  <c r="BE31" i="5" s="1"/>
  <c r="AF29" i="5"/>
  <c r="AF31" i="5" s="1"/>
  <c r="AZ21" i="5"/>
  <c r="BA21" i="5" s="1"/>
  <c r="AR29" i="5"/>
  <c r="AR31" i="5" s="1"/>
  <c r="AE29" i="5"/>
  <c r="AE31" i="5" s="1"/>
  <c r="BB29" i="5"/>
  <c r="BB31" i="5" s="1"/>
  <c r="AB29" i="5"/>
  <c r="BA27" i="5"/>
  <c r="X21" i="5"/>
  <c r="Y21" i="5" s="1"/>
  <c r="BA11" i="5"/>
  <c r="AZ14" i="5"/>
  <c r="BA14" i="5" s="1"/>
  <c r="AI14" i="5"/>
  <c r="AJ14" i="5" s="1"/>
  <c r="W68" i="5"/>
  <c r="AU14" i="5"/>
  <c r="AV14" i="5" s="1"/>
  <c r="AV11" i="5"/>
  <c r="AU21" i="5"/>
  <c r="AV21" i="5" s="1"/>
  <c r="AI21" i="5"/>
  <c r="AJ21" i="5" s="1"/>
  <c r="BI11" i="5"/>
  <c r="BH14" i="5"/>
  <c r="BI14" i="5" s="1"/>
  <c r="L29" i="5"/>
  <c r="L31" i="5" s="1"/>
  <c r="AY29" i="5"/>
  <c r="BG29" i="5"/>
  <c r="BH21" i="5"/>
  <c r="BI21" i="5" s="1"/>
  <c r="U29" i="5"/>
  <c r="U31" i="5" s="1"/>
  <c r="X14" i="5"/>
  <c r="Y14" i="5" s="1"/>
  <c r="Q29" i="5"/>
  <c r="M29" i="5" l="1"/>
  <c r="W8" i="5"/>
  <c r="W31" i="5" s="1"/>
  <c r="Q8" i="5"/>
  <c r="Q31" i="5" s="1"/>
  <c r="R8" i="5"/>
  <c r="R31" i="5" s="1"/>
  <c r="L70" i="5"/>
  <c r="AB8" i="5" l="1"/>
  <c r="W70" i="5"/>
  <c r="AB31" i="5" l="1"/>
  <c r="AH8" i="5"/>
  <c r="AH31" i="5" s="1"/>
  <c r="AC8" i="5"/>
  <c r="AC31" i="5" s="1"/>
  <c r="AM8" i="5" l="1"/>
  <c r="AM31" i="5" s="1"/>
  <c r="AT8" i="5"/>
  <c r="AT31" i="5" s="1"/>
  <c r="AY8" i="5" l="1"/>
  <c r="AY31" i="5" s="1"/>
  <c r="BG8" i="5"/>
  <c r="BG31" i="5" s="1"/>
  <c r="BG70" i="5" s="1"/>
  <c r="AT70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<sst xmlns="http://schemas.openxmlformats.org/spreadsheetml/2006/main" count="286" uniqueCount="154">
  <si>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</si>
  <si>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</si>
  <si>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</si>
  <si>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</si>
  <si>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</si>
  <si>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</si>
  <si>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</si>
  <si>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</si>
  <si>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</si>
  <si>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</si>
  <si>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</si>
  <si>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</si>
  <si>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</si>
  <si>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</si>
  <si>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</si>
  <si>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</si>
  <si>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</si>
  <si>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</si>
  <si>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</si>
  <si>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</si>
  <si>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</si>
  <si>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</si>
  <si>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</si>
  <si>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Investment Earnings</t>
  </si>
  <si>
    <t>Other Revenues</t>
  </si>
  <si>
    <t>Expenditures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</si>
  <si>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</si>
  <si>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</si>
  <si>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</si>
  <si>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</si>
  <si>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</si>
  <si>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</si>
  <si>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</si>
  <si>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</si>
  <si>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</si>
  <si>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</si>
  <si>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</si>
  <si>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</si>
  <si>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</si>
  <si>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</si>
  <si>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</si>
  <si>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</si>
  <si>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</si>
  <si>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</si>
  <si>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</si>
  <si>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</si>
  <si>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</si>
  <si>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</si>
  <si>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</si>
  <si>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</si>
  <si>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</si>
  <si>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</si>
  <si>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</si>
  <si>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</si>
  <si>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</si>
  <si>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</si>
  <si>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</si>
  <si>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</si>
  <si>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</si>
  <si>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</si>
  <si>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</si>
  <si>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</si>
  <si>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</si>
  <si>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</si>
  <si>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</si>
  <si>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</si>
  <si>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</si>
  <si>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</si>
  <si>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</si>
  <si>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</si>
  <si>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</si>
  <si>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</si>
  <si>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</si>
  <si>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</si>
  <si>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</si>
  <si>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</si>
  <si>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</si>
  <si>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</si>
  <si>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</si>
  <si>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</si>
  <si>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</si>
  <si>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</si>
  <si>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</si>
  <si>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</si>
  <si>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</si>
  <si>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</si>
  <si>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</si>
  <si>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</si>
  <si>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</si>
  <si>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</si>
  <si>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</si>
  <si>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</si>
  <si>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</si>
  <si>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</si>
  <si>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</si>
  <si>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</si>
  <si>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</si>
  <si>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</si>
  <si>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</si>
  <si>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</si>
  <si>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</si>
  <si>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</si>
  <si>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</si>
  <si>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</si>
  <si>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Supplies and Utilities</t>
  </si>
  <si>
    <t>Capital Outlay Vehicles-Major</t>
  </si>
  <si>
    <t>Transfer In - General Fund</t>
  </si>
  <si>
    <t>Transfer In - Other</t>
  </si>
  <si>
    <t>Grants</t>
  </si>
  <si>
    <t>Investment Earnings Interest on Investments</t>
  </si>
  <si>
    <t>Total Budget Request</t>
  </si>
  <si>
    <t>Capital Outlay-Public Safety Grants Project Allocation</t>
  </si>
  <si>
    <t>Fund 160</t>
  </si>
  <si>
    <t xml:space="preserve">160.00.00.900-4475.01 </t>
  </si>
  <si>
    <t xml:space="preserve">160.00.00.900-4700.01 </t>
  </si>
  <si>
    <t xml:space="preserve">160.00.00.900-4700.21 </t>
  </si>
  <si>
    <t>Intergovernmental Grants-State/County AB3229 Cops</t>
  </si>
  <si>
    <t>Investment Earnings Unallocated Investment Expense</t>
  </si>
  <si>
    <t xml:space="preserve">160.00.00.900-6000.01 </t>
  </si>
  <si>
    <t xml:space="preserve">160.11.00.200-6000.01 </t>
  </si>
  <si>
    <t xml:space="preserve">160.11.00.200-7000.02 </t>
  </si>
  <si>
    <t xml:space="preserve">160.00.00.900-7010.07 </t>
  </si>
  <si>
    <t xml:space="preserve">160.00.00.900-7010.08 </t>
  </si>
  <si>
    <t xml:space="preserve">160.00.00.900-7010.09 </t>
  </si>
  <si>
    <t xml:space="preserve">160.00.00.900-7010.10 </t>
  </si>
  <si>
    <t xml:space="preserve">160.00.00.900-7010.11 </t>
  </si>
  <si>
    <t xml:space="preserve">160.00.00.900-7010.12 </t>
  </si>
  <si>
    <t xml:space="preserve">160.00.00.900-7010.13 </t>
  </si>
  <si>
    <t xml:space="preserve">160.00.00.900-7010.14 </t>
  </si>
  <si>
    <t xml:space="preserve">160.00.00.900-7010.15 </t>
  </si>
  <si>
    <t xml:space="preserve">160.00.00.900-7010.16 </t>
  </si>
  <si>
    <t xml:space="preserve">160.00.00.900-7010.17 </t>
  </si>
  <si>
    <t xml:space="preserve">160.00.00.900-7010.18 </t>
  </si>
  <si>
    <t xml:space="preserve">160.00.00.900-7010.19 </t>
  </si>
  <si>
    <t xml:space="preserve">160.00.00.900-7010.20 </t>
  </si>
  <si>
    <t xml:space="preserve">160.00.00.900-7010.99 </t>
  </si>
  <si>
    <t xml:space="preserve">160.00.00.900-8000.99 </t>
  </si>
  <si>
    <t>Professional Services General</t>
  </si>
  <si>
    <t>Capital Outlay-Public Safety Grants Digital In Car Video</t>
  </si>
  <si>
    <t>Capital Outlay-Public Safety Grants MCT/CAD/RMS</t>
  </si>
  <si>
    <t>Capital Outlay-Public Safety Grants Digital Photograhapy</t>
  </si>
  <si>
    <t>Capital Outlay-Public Safety Grants Project Allocation-2003</t>
  </si>
  <si>
    <t>Capital Outlay-Public Safety Grants Project Allocation-2004</t>
  </si>
  <si>
    <t>Capital Outlay-Public Safety Grants Project Allocation-2005</t>
  </si>
  <si>
    <t>Capital Outlay-Public Safety Grants Project Allocation-2006</t>
  </si>
  <si>
    <t>Capital Outlay-Public Safety Grants Project Allocation-2007</t>
  </si>
  <si>
    <t>Capital Outlay-Public Safety Grants Project Allocation-2008</t>
  </si>
  <si>
    <t>Capital Outlay-Public Safety Grants Project Allocation-2009</t>
  </si>
  <si>
    <t>Capital Outlay-Public Safety Grants Project Allocation-2010</t>
  </si>
  <si>
    <t>Capital Outlay-Public Safety Grants Project Allocation-2011</t>
  </si>
  <si>
    <t>Capital Outlay-Public Safety Grants FEMA</t>
  </si>
  <si>
    <t>Capital Outlay-Public Safety Grants General</t>
  </si>
  <si>
    <t>Capital Improvements-General Government General</t>
  </si>
  <si>
    <t>AB3229 COPS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</si>
</sst>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6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0" borderId="0" xfId="0" applyNumberFormat="1" applyFont="1" applyFill="1" applyBorder="1" applyAlignment="1">
      <alignment horizontal="right"/>
    </xf>
    <xf numFmtId="37" fontId="9" fillId="0" borderId="0" xfId="0" applyNumberFormat="1" applyFont="1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2"/>
  <sheetViews>
    <sheetView tabSelected="1" view="pageBreakPreview" zoomScale="110" zoomScaleNormal="100" zoomScaleSheetLayoutView="110" workbookViewId="0">
      <selection activeCell="W8" sqref="W8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hidden="1" customWidth="1" outlineLevel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108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112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6" t="s">
        <v>2</v>
      </c>
      <c r="G5" s="196"/>
      <c r="H5" s="196"/>
      <c r="I5" s="196"/>
      <c r="J5" s="196"/>
      <c r="K5" s="196"/>
      <c r="L5" s="196"/>
      <c r="M5" s="16"/>
      <c r="N5" s="15"/>
      <c r="O5" s="15"/>
      <c r="Q5" s="196" t="s">
        <v>3</v>
      </c>
      <c r="R5" s="196"/>
      <c r="S5" s="196"/>
      <c r="T5" s="196"/>
      <c r="U5" s="196"/>
      <c r="V5" s="196"/>
      <c r="W5" s="196"/>
      <c r="X5" s="16"/>
      <c r="Y5" s="15"/>
      <c r="Z5" s="15"/>
      <c r="AA5" s="17"/>
      <c r="AB5" s="197" t="s">
        <v>4</v>
      </c>
      <c r="AC5" s="197"/>
      <c r="AD5" s="197"/>
      <c r="AE5" s="197"/>
      <c r="AF5" s="197"/>
      <c r="AG5" s="197"/>
      <c r="AH5" s="197"/>
      <c r="AI5" s="197"/>
      <c r="AJ5" s="197"/>
      <c r="AK5" s="197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5" t="s">
        <v>14</v>
      </c>
      <c r="N6" s="195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5" t="s">
        <v>14</v>
      </c>
      <c r="Y6" s="195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5" t="s">
        <v>18</v>
      </c>
      <c r="AJ6" s="195"/>
      <c r="AK6" s="24" t="s">
        <v>15</v>
      </c>
      <c r="AL6" s="25"/>
      <c r="AM6" s="23" t="s">
        <v>16</v>
      </c>
      <c r="AN6" s="24" t="s">
        <v>8</v>
      </c>
      <c r="AO6" s="192" t="s">
        <v>110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5" t="s">
        <v>18</v>
      </c>
      <c r="AV6" s="195"/>
      <c r="AW6" s="24" t="s">
        <v>15</v>
      </c>
      <c r="AY6" s="23" t="s">
        <v>19</v>
      </c>
      <c r="AZ6" s="195" t="s">
        <v>20</v>
      </c>
      <c r="BA6" s="195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5" t="s">
        <v>18</v>
      </c>
      <c r="BI6" s="195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f>F8</f>
        <v>0</v>
      </c>
      <c r="M8" s="32"/>
      <c r="N8" s="32"/>
      <c r="O8" s="32"/>
      <c r="Q8" s="32">
        <f>L31</f>
        <v>24780.97</v>
      </c>
      <c r="R8" s="32">
        <f>L31</f>
        <v>24780.97</v>
      </c>
      <c r="S8" s="32"/>
      <c r="T8" s="32"/>
      <c r="U8" s="32"/>
      <c r="V8" s="32"/>
      <c r="W8" s="32">
        <f>L31</f>
        <v>24780.97</v>
      </c>
      <c r="X8" s="32"/>
      <c r="Y8" s="32"/>
      <c r="Z8" s="32"/>
      <c r="AA8" s="34"/>
      <c r="AB8" s="35">
        <f>+W31</f>
        <v>-131768.00000000003</v>
      </c>
      <c r="AC8" s="32">
        <f>AB8</f>
        <v>-131768.00000000003</v>
      </c>
      <c r="AD8" s="32"/>
      <c r="AE8" s="32"/>
      <c r="AF8" s="32"/>
      <c r="AG8" s="32"/>
      <c r="AH8" s="32">
        <f>AB8</f>
        <v>-131768.00000000003</v>
      </c>
      <c r="AL8" s="14"/>
      <c r="AM8" s="35">
        <f>AH31</f>
        <v>64802.879999999976</v>
      </c>
      <c r="AN8" s="32"/>
      <c r="AO8" s="32"/>
      <c r="AP8" s="32"/>
      <c r="AQ8" s="32"/>
      <c r="AR8" s="32"/>
      <c r="AS8" s="32"/>
      <c r="AT8" s="32">
        <f>AH31</f>
        <v>64802.879999999976</v>
      </c>
      <c r="AY8" s="35">
        <f>AT31</f>
        <v>64802.879999999976</v>
      </c>
      <c r="BB8" s="32"/>
      <c r="BC8" s="32"/>
      <c r="BD8" s="32"/>
      <c r="BE8" s="32"/>
      <c r="BF8" s="32"/>
      <c r="BG8" s="32">
        <f>AT31</f>
        <v>64802.879999999976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153</v>
      </c>
      <c r="E11" s="41"/>
      <c r="F11" s="42">
        <f>SUMIF(Revenues!$A$3:$A$5,'Current Working'!$A$11:$A$13,Revenues!H$3:H$5)</f>
        <v>145000</v>
      </c>
      <c r="G11" s="42">
        <f>SUMIF(Revenues!$A$3:$A$5,'Current Working'!$A$11:$A$13,Revenues!I$3:I$5)</f>
        <v>145000</v>
      </c>
      <c r="H11" s="42">
        <f>SUMIF(Revenues!$A$3:$A$5,'Current Working'!$A$11:$A$13,Revenues!J$3:J$5)</f>
        <v>0</v>
      </c>
      <c r="I11" s="42">
        <f>SUMIF(Revenues!$A$3:$A$5,'Current Working'!$A$11:$A$13,Revenues!K$3:K$5)</f>
        <v>0</v>
      </c>
      <c r="J11" s="42">
        <f>SUMIF(Revenues!$A$3:$A$5,'Current Working'!$A$11:$A$13,Revenues!L$3:L$5)</f>
        <v>0</v>
      </c>
      <c r="K11" s="42">
        <f>SUMIF(Revenues!$A$3:$A$5,'Current Working'!$A$11:$A$13,Revenues!M$3:M$5)</f>
        <v>155210.81</v>
      </c>
      <c r="L11" s="42">
        <f>SUMIF(Revenues!$A$3:$A$5,'Current Working'!$A$11:$A$13,Revenues!N$3:N$5)</f>
        <v>155210.81</v>
      </c>
      <c r="M11" s="43">
        <f>L11-G11</f>
        <v>10210.809999999998</v>
      </c>
      <c r="N11" s="44">
        <f>IFERROR(M11/G11,"-")</f>
        <v>7.041937931034481E-2</v>
      </c>
      <c r="O11" s="45"/>
      <c r="Q11" s="42">
        <f>SUMIF(Revenues!$A$3:$A$5,'Current Working'!$A$11:$A$13,Revenues!Q$3:Q$5)</f>
        <v>155000</v>
      </c>
      <c r="R11" s="42">
        <f>SUMIF(Revenues!$A$3:$A$5,'Current Working'!$A$11:$A$13,Revenues!R$3:R$5)</f>
        <v>155000</v>
      </c>
      <c r="S11" s="42">
        <f>SUMIF(Revenues!$A$3:$A$5,'Current Working'!$A$11:$A$13,Revenues!S$3:S$5)</f>
        <v>0</v>
      </c>
      <c r="T11" s="42">
        <f>SUMIF(Revenues!$A$3:$A$5,'Current Working'!$A$11:$A$13,Revenues!T$3:T$5)</f>
        <v>0</v>
      </c>
      <c r="U11" s="42">
        <f>SUMIF(Revenues!$A$3:$A$5,'Current Working'!$A$11:$A$13,Revenues!U$3:U$5)</f>
        <v>0</v>
      </c>
      <c r="V11" s="42">
        <f>SUMIF(Revenues!$A$3:$A$5,'Current Working'!$A$11:$A$13,Revenues!V$3:V$5)</f>
        <v>178018.96</v>
      </c>
      <c r="W11" s="42">
        <f>SUMIF(Revenues!$A$3:$A$5,'Current Working'!$A$11:$A$13,Revenues!W$3:W$5)</f>
        <v>178018.96</v>
      </c>
      <c r="X11" s="43">
        <f>+W11-Q11</f>
        <v>23018.959999999992</v>
      </c>
      <c r="Y11" s="44">
        <f>IFERROR(X11/Q11,"-")</f>
        <v>0.14850941935483866</v>
      </c>
      <c r="Z11" s="45"/>
      <c r="AA11" s="45"/>
      <c r="AB11" s="42">
        <f>SUMIF(Revenues!$A$3:$A$5,'Current Working'!$A$11:$A$13,Revenues!Z$3:Z$5)</f>
        <v>173250</v>
      </c>
      <c r="AC11" s="42">
        <f>SUMIF(Revenues!$A$3:$A$5,'Current Working'!$A$11:$A$13,Revenues!AA$3:AA$5)</f>
        <v>173250</v>
      </c>
      <c r="AD11" s="42">
        <f>SUMIF(Revenues!$A$3:$A$5,'Current Working'!$A$11:$A$13,Revenues!AB$3:AB$5)</f>
        <v>0</v>
      </c>
      <c r="AE11" s="42">
        <f>SUMIF(Revenues!$A$3:$A$5,'Current Working'!$A$11:$A$13,Revenues!AC$3:AC$5)</f>
        <v>0</v>
      </c>
      <c r="AF11" s="42">
        <f>SUMIF(Revenues!$A$3:$A$5,'Current Working'!$A$11:$A$13,Revenues!AD$3:AD$5)</f>
        <v>0</v>
      </c>
      <c r="AG11" s="42">
        <f>SUMIF(Revenues!$A$3:$A$5,'Current Working'!$A$11:$A$13,Revenues!AE$3:AE$5)</f>
        <v>196141.23</v>
      </c>
      <c r="AH11" s="42">
        <f>SUMIF(Revenues!$A$3:$A$5,'Current Working'!$A$11:$A$13,Revenues!AF$3:AF$5)</f>
        <v>196141.23</v>
      </c>
      <c r="AI11" s="46">
        <f>+AH11-AC11</f>
        <v>22891.23000000001</v>
      </c>
      <c r="AJ11" s="47">
        <f>IFERROR(AI11/AC11,"-")</f>
        <v>0.13212831168831174</v>
      </c>
      <c r="AK11" s="48"/>
      <c r="AL11" s="49"/>
      <c r="AM11" s="42">
        <f>SUMIF(Revenues!$A$3:$A$5,'Current Working'!$A$11:$A$13,Revenues!AI$3:AI$5)</f>
        <v>173250</v>
      </c>
      <c r="AN11" s="42">
        <f>SUMIF(Revenues!$A$3:$A$5,'Current Working'!$A$11:$A$13,Revenues!AJ$3:AJ$5)</f>
        <v>173250</v>
      </c>
      <c r="AO11" s="42">
        <f>SUMIF(Revenues!$A$3:$A$5,'Current Working'!$A$11:$A$13,Revenues!AK$3:AK$5)</f>
        <v>0</v>
      </c>
      <c r="AP11" s="42">
        <f>SUMIF(Revenues!$A$3:$A$5,'Current Working'!$A$11:$A$13,Revenues!AL$3:AL$5)</f>
        <v>0</v>
      </c>
      <c r="AQ11" s="42">
        <f>SUMIF(Revenues!$A$3:$A$5,'Current Working'!$A$11:$A$13,Revenues!AM$3:AM$5)</f>
        <v>0</v>
      </c>
      <c r="AR11" s="42">
        <f>SUMIF(Revenues!$A$3:$A$5,'Current Working'!$A$11:$A$13,Revenues!AN$3:AN$5)</f>
        <v>0</v>
      </c>
      <c r="AS11" s="42">
        <f>SUMIF(Revenues!$A$3:$A$5,'Current Working'!$A$11:$A$13,Revenues!AO$3:AO$5)</f>
        <v>0</v>
      </c>
      <c r="AT11" s="42">
        <f>SUMIF(Revenues!$A$3:$A$5,'Current Working'!$A$11:$A$13,Revenues!AP$3:AP$5)</f>
        <v>0</v>
      </c>
      <c r="AU11" s="46">
        <f>+AT11-AN11</f>
        <v>-173250</v>
      </c>
      <c r="AV11" s="47">
        <f>IFERROR(AU11/AN11,"-")</f>
        <v>-1</v>
      </c>
      <c r="AW11" s="48"/>
      <c r="AY11" s="42">
        <f>SUMIF(Revenues!$A$3:$A$5,'Current Working'!$A$11:$A$13,Revenues!AS$3:AS$5)</f>
        <v>0</v>
      </c>
      <c r="AZ11" s="46">
        <f>+AY11-AT11</f>
        <v>0</v>
      </c>
      <c r="BA11" s="47" t="str">
        <f>IFERROR(AZ11/AT11,"-")</f>
        <v>-</v>
      </c>
      <c r="BB11" s="42">
        <f>SUMIF(Revenues!$A$3:$A$5,'Current Working'!$A$11:$A$13,Revenues!AT$3:AT$5)</f>
        <v>0</v>
      </c>
      <c r="BC11" s="42">
        <f>SUMIF(Revenues!$A$3:$A$5,'Current Working'!$A$11:$A$13,Revenues!AU$3:AU$5)</f>
        <v>0</v>
      </c>
      <c r="BD11" s="42">
        <f>SUMIF(Revenues!$A$3:$A$5,'Current Working'!$A$11:$A$13,Revenues!AV$3:AV$5)</f>
        <v>0</v>
      </c>
      <c r="BE11" s="42">
        <f>SUMIF(Revenues!$A$3:$A$5,'Current Working'!$A$11:$A$13,Revenues!AW$3:AW$5)</f>
        <v>0</v>
      </c>
      <c r="BF11" s="42">
        <f>SUMIF(Revenues!$A$3:$A$5,'Current Working'!$A$11:$A$13,Revenues!AX$3:AX$5)</f>
        <v>0</v>
      </c>
      <c r="BG11" s="42">
        <f>SUMIF(Revenues!$A$3:$A$5,'Current Working'!$A$11:$A$13,Revenues!AY$3:AY$5)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23</v>
      </c>
      <c r="E12" s="41"/>
      <c r="F12" s="42">
        <f>SUMIF(Revenues!$A$3:$A$5,'Current Working'!$A$11:$A$13,Revenues!H$3:H$5)</f>
        <v>150</v>
      </c>
      <c r="G12" s="42">
        <f>SUMIF(Revenues!$A$3:$A$5,'Current Working'!$A$11:$A$13,Revenues!I$3:I$5)</f>
        <v>150</v>
      </c>
      <c r="H12" s="42">
        <f>SUMIF(Revenues!$A$3:$A$5,'Current Working'!$A$11:$A$13,Revenues!J$3:J$5)</f>
        <v>0</v>
      </c>
      <c r="I12" s="42">
        <f>SUMIF(Revenues!$A$3:$A$5,'Current Working'!$A$11:$A$13,Revenues!K$3:K$5)</f>
        <v>0</v>
      </c>
      <c r="J12" s="42">
        <f>SUMIF(Revenues!$A$3:$A$5,'Current Working'!$A$11:$A$13,Revenues!L$3:L$5)</f>
        <v>0</v>
      </c>
      <c r="K12" s="42">
        <f>SUMIF(Revenues!$A$3:$A$5,'Current Working'!$A$11:$A$13,Revenues!M$3:M$5)</f>
        <v>245.15999999999997</v>
      </c>
      <c r="L12" s="42">
        <f>SUMIF(Revenues!$A$3:$A$5,'Current Working'!$A$11:$A$13,Revenues!N$3:N$5)</f>
        <v>245.15999999999997</v>
      </c>
      <c r="M12" s="43">
        <f>L12-G12</f>
        <v>95.159999999999968</v>
      </c>
      <c r="N12" s="44">
        <f>IFERROR(M12/G12,"-")</f>
        <v>0.63439999999999974</v>
      </c>
      <c r="O12" s="45"/>
      <c r="Q12" s="42">
        <f>SUMIF(Revenues!$A$3:$A$5,'Current Working'!$A$11:$A$13,Revenues!Q$3:Q$5)</f>
        <v>150</v>
      </c>
      <c r="R12" s="42">
        <f>SUMIF(Revenues!$A$3:$A$5,'Current Working'!$A$11:$A$13,Revenues!R$3:R$5)</f>
        <v>150</v>
      </c>
      <c r="S12" s="42">
        <f>SUMIF(Revenues!$A$3:$A$5,'Current Working'!$A$11:$A$13,Revenues!S$3:S$5)</f>
        <v>0</v>
      </c>
      <c r="T12" s="42">
        <f>SUMIF(Revenues!$A$3:$A$5,'Current Working'!$A$11:$A$13,Revenues!T$3:T$5)</f>
        <v>0</v>
      </c>
      <c r="U12" s="42">
        <f>SUMIF(Revenues!$A$3:$A$5,'Current Working'!$A$11:$A$13,Revenues!U$3:U$5)</f>
        <v>0</v>
      </c>
      <c r="V12" s="42">
        <f>SUMIF(Revenues!$A$3:$A$5,'Current Working'!$A$11:$A$13,Revenues!V$3:V$5)</f>
        <v>396.33000000000004</v>
      </c>
      <c r="W12" s="42">
        <f>SUMIF(Revenues!$A$3:$A$5,'Current Working'!$A$11:$A$13,Revenues!W$3:W$5)</f>
        <v>396.33000000000004</v>
      </c>
      <c r="X12" s="43">
        <f>+W12-Q12</f>
        <v>246.33000000000004</v>
      </c>
      <c r="Y12" s="44">
        <f>IFERROR(X12/L12,"-")</f>
        <v>1.0047723935389137</v>
      </c>
      <c r="Z12" s="45"/>
      <c r="AA12" s="45"/>
      <c r="AB12" s="42">
        <f>SUMIF(Revenues!$A$3:$A$5,'Current Working'!$A$11:$A$13,Revenues!Z$3:Z$5)</f>
        <v>150</v>
      </c>
      <c r="AC12" s="42">
        <f>SUMIF(Revenues!$A$3:$A$5,'Current Working'!$A$11:$A$13,Revenues!AA$3:AA$5)</f>
        <v>150</v>
      </c>
      <c r="AD12" s="42">
        <f>SUMIF(Revenues!$A$3:$A$5,'Current Working'!$A$11:$A$13,Revenues!AB$3:AB$5)</f>
        <v>0</v>
      </c>
      <c r="AE12" s="42">
        <f>SUMIF(Revenues!$A$3:$A$5,'Current Working'!$A$11:$A$13,Revenues!AC$3:AC$5)</f>
        <v>0</v>
      </c>
      <c r="AF12" s="42">
        <f>SUMIF(Revenues!$A$3:$A$5,'Current Working'!$A$11:$A$13,Revenues!AD$3:AD$5)</f>
        <v>0</v>
      </c>
      <c r="AG12" s="42">
        <f>SUMIF(Revenues!$A$3:$A$5,'Current Working'!$A$11:$A$13,Revenues!AE$3:AE$5)</f>
        <v>429.65</v>
      </c>
      <c r="AH12" s="42">
        <f>SUMIF(Revenues!$A$3:$A$5,'Current Working'!$A$11:$A$13,Revenues!AF$3:AF$5)</f>
        <v>429.65</v>
      </c>
      <c r="AI12" s="43">
        <f>+AH12-AC12</f>
        <v>279.64999999999998</v>
      </c>
      <c r="AJ12" s="47">
        <f>IFERROR(AI12/AC12,"-")</f>
        <v>1.8643333333333332</v>
      </c>
      <c r="AL12" s="14"/>
      <c r="AM12" s="42">
        <f>SUMIF(Revenues!$A$3:$A$5,'Current Working'!$A$11:$A$13,Revenues!AI$3:AI$5)</f>
        <v>150</v>
      </c>
      <c r="AN12" s="42">
        <f>SUMIF(Revenues!$A$3:$A$5,'Current Working'!$A$11:$A$13,Revenues!AJ$3:AJ$5)</f>
        <v>150</v>
      </c>
      <c r="AO12" s="42">
        <f>SUMIF(Revenues!$A$3:$A$5,'Current Working'!$A$11:$A$13,Revenues!AK$3:AK$5)</f>
        <v>0</v>
      </c>
      <c r="AP12" s="42">
        <f>SUMIF(Revenues!$A$3:$A$5,'Current Working'!$A$11:$A$13,Revenues!AL$3:AL$5)</f>
        <v>0</v>
      </c>
      <c r="AQ12" s="42">
        <f>SUMIF(Revenues!$A$3:$A$5,'Current Working'!$A$11:$A$13,Revenues!AM$3:AM$5)</f>
        <v>0</v>
      </c>
      <c r="AR12" s="42">
        <f>SUMIF(Revenues!$A$3:$A$5,'Current Working'!$A$11:$A$13,Revenues!AN$3:AN$5)</f>
        <v>0</v>
      </c>
      <c r="AS12" s="42">
        <f>SUMIF(Revenues!$A$3:$A$5,'Current Working'!$A$11:$A$13,Revenues!AO$3:AO$5)</f>
        <v>0</v>
      </c>
      <c r="AT12" s="42">
        <f>SUMIF(Revenues!$A$3:$A$5,'Current Working'!$A$11:$A$13,Revenues!AP$3:AP$5)</f>
        <v>0</v>
      </c>
      <c r="AU12" s="46">
        <f>+AT12-AN12</f>
        <v>-150</v>
      </c>
      <c r="AV12" s="47">
        <f>IFERROR(AU12/AN12,"-")</f>
        <v>-1</v>
      </c>
      <c r="AY12" s="42">
        <f>SUMIF(Revenues!$A$3:$A$5,'Current Working'!$A$11:$A$13,Revenues!AS$3:AS$5)</f>
        <v>0</v>
      </c>
      <c r="AZ12" s="46">
        <f>+AY12-AT12</f>
        <v>0</v>
      </c>
      <c r="BA12" s="47" t="str">
        <f>IFERROR(AZ12/AT12,"-")</f>
        <v>-</v>
      </c>
      <c r="BB12" s="42">
        <f>SUMIF(Revenues!$A$3:$A$5,'Current Working'!$A$11:$A$13,Revenues!AT$3:AT$5)</f>
        <v>0</v>
      </c>
      <c r="BC12" s="42">
        <f>SUMIF(Revenues!$A$3:$A$5,'Current Working'!$A$11:$A$13,Revenues!AU$3:AU$5)</f>
        <v>0</v>
      </c>
      <c r="BD12" s="42">
        <f>SUMIF(Revenues!$A$3:$A$5,'Current Working'!$A$11:$A$13,Revenues!AV$3:AV$5)</f>
        <v>0</v>
      </c>
      <c r="BE12" s="42">
        <f>SUMIF(Revenues!$A$3:$A$5,'Current Working'!$A$11:$A$13,Revenues!AW$3:AW$5)</f>
        <v>0</v>
      </c>
      <c r="BF12" s="42">
        <f>SUMIF(Revenues!$A$3:$A$5,'Current Working'!$A$11:$A$13,Revenues!AX$3:AX$5)</f>
        <v>0</v>
      </c>
      <c r="BG12" s="42">
        <f>SUMIF(Revenues!$A$3:$A$5,'Current Working'!$A$11:$A$13,Revenues!AY$3:AY$5)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24</v>
      </c>
      <c r="E13" s="41"/>
      <c r="F13" s="42">
        <f>SUMIF(Revenues!$A$3:$A$5,'Current Working'!$A$11:$A$13,Revenues!H$3:H$5)</f>
        <v>0</v>
      </c>
      <c r="G13" s="42">
        <f>SUMIF(Revenues!$A$3:$A$5,'Current Working'!$A$11:$A$13,Revenues!I$3:I$5)</f>
        <v>0</v>
      </c>
      <c r="H13" s="42">
        <f>SUMIF(Revenues!$A$3:$A$5,'Current Working'!$A$11:$A$13,Revenues!J$3:J$5)</f>
        <v>0</v>
      </c>
      <c r="I13" s="42">
        <f>SUMIF(Revenues!$A$3:$A$5,'Current Working'!$A$11:$A$13,Revenues!K$3:K$5)</f>
        <v>0</v>
      </c>
      <c r="J13" s="42">
        <f>SUMIF(Revenues!$A$3:$A$5,'Current Working'!$A$11:$A$13,Revenues!L$3:L$5)</f>
        <v>0</v>
      </c>
      <c r="K13" s="42">
        <f>SUMIF(Revenues!$A$3:$A$5,'Current Working'!$A$11:$A$13,Revenues!M$3:M$5)</f>
        <v>0</v>
      </c>
      <c r="L13" s="42">
        <f>SUMIF(Revenues!$A$3:$A$5,'Current Working'!$A$11:$A$13,Revenues!N$3:N$5)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SUMIF(Revenues!$A$3:$A$5,'Current Working'!$A$11:$A$13,Revenues!Q$3:Q$5)</f>
        <v>0</v>
      </c>
      <c r="R13" s="42">
        <f>SUMIF(Revenues!$A$3:$A$5,'Current Working'!$A$11:$A$13,Revenues!R$3:R$5)</f>
        <v>0</v>
      </c>
      <c r="S13" s="42">
        <f>SUMIF(Revenues!$A$3:$A$5,'Current Working'!$A$11:$A$13,Revenues!S$3:S$5)</f>
        <v>0</v>
      </c>
      <c r="T13" s="42">
        <f>SUMIF(Revenues!$A$3:$A$5,'Current Working'!$A$11:$A$13,Revenues!T$3:T$5)</f>
        <v>0</v>
      </c>
      <c r="U13" s="42">
        <f>SUMIF(Revenues!$A$3:$A$5,'Current Working'!$A$11:$A$13,Revenues!U$3:U$5)</f>
        <v>0</v>
      </c>
      <c r="V13" s="42">
        <f>SUMIF(Revenues!$A$3:$A$5,'Current Working'!$A$11:$A$13,Revenues!V$3:V$5)</f>
        <v>0</v>
      </c>
      <c r="W13" s="42">
        <f>SUMIF(Revenues!$A$3:$A$5,'Current Working'!$A$11:$A$13,Revenues!W$3:W$5)</f>
        <v>0</v>
      </c>
      <c r="X13" s="50">
        <f>+W13-Q13</f>
        <v>0</v>
      </c>
      <c r="Y13" s="51" t="str">
        <f>IFERROR(X13/L13,"-")</f>
        <v>-</v>
      </c>
      <c r="Z13" s="45"/>
      <c r="AA13" s="45"/>
      <c r="AB13" s="42">
        <f>SUMIF(Revenues!$A$3:$A$5,'Current Working'!$A$11:$A$13,Revenues!Z$3:Z$5)</f>
        <v>0</v>
      </c>
      <c r="AC13" s="42">
        <f>SUMIF(Revenues!$A$3:$A$5,'Current Working'!$A$11:$A$13,Revenues!AA$3:AA$5)</f>
        <v>0</v>
      </c>
      <c r="AD13" s="42">
        <f>SUMIF(Revenues!$A$3:$A$5,'Current Working'!$A$11:$A$13,Revenues!AB$3:AB$5)</f>
        <v>0</v>
      </c>
      <c r="AE13" s="42">
        <f>SUMIF(Revenues!$A$3:$A$5,'Current Working'!$A$11:$A$13,Revenues!AC$3:AC$5)</f>
        <v>0</v>
      </c>
      <c r="AF13" s="42">
        <f>SUMIF(Revenues!$A$3:$A$5,'Current Working'!$A$11:$A$13,Revenues!AD$3:AD$5)</f>
        <v>0</v>
      </c>
      <c r="AG13" s="42">
        <f>SUMIF(Revenues!$A$3:$A$5,'Current Working'!$A$11:$A$13,Revenues!AE$3:AE$5)</f>
        <v>0</v>
      </c>
      <c r="AH13" s="42">
        <f>SUMIF(Revenues!$A$3:$A$5,'Current Working'!$A$11:$A$13,Revenues!AF$3:AF$5)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SUMIF(Revenues!$A$3:$A$5,'Current Working'!$A$11:$A$13,Revenues!AI$3:AI$5)</f>
        <v>0</v>
      </c>
      <c r="AN13" s="42">
        <f>SUMIF(Revenues!$A$3:$A$5,'Current Working'!$A$11:$A$13,Revenues!AJ$3:AJ$5)</f>
        <v>0</v>
      </c>
      <c r="AO13" s="42">
        <f>SUMIF(Revenues!$A$3:$A$5,'Current Working'!$A$11:$A$13,Revenues!AK$3:AK$5)</f>
        <v>0</v>
      </c>
      <c r="AP13" s="42">
        <f>SUMIF(Revenues!$A$3:$A$5,'Current Working'!$A$11:$A$13,Revenues!AL$3:AL$5)</f>
        <v>0</v>
      </c>
      <c r="AQ13" s="42">
        <f>SUMIF(Revenues!$A$3:$A$5,'Current Working'!$A$11:$A$13,Revenues!AM$3:AM$5)</f>
        <v>0</v>
      </c>
      <c r="AR13" s="42">
        <f>SUMIF(Revenues!$A$3:$A$5,'Current Working'!$A$11:$A$13,Revenues!AN$3:AN$5)</f>
        <v>0</v>
      </c>
      <c r="AS13" s="42">
        <f>SUMIF(Revenues!$A$3:$A$5,'Current Working'!$A$11:$A$13,Revenues!AO$3:AO$5)</f>
        <v>0</v>
      </c>
      <c r="AT13" s="42">
        <f>SUMIF(Revenues!$A$3:$A$5,'Current Working'!$A$11:$A$13,Revenues!AP$3:AP$5)</f>
        <v>0</v>
      </c>
      <c r="AU13" s="46">
        <f>+AT13-AN13</f>
        <v>0</v>
      </c>
      <c r="AV13" s="47" t="str">
        <f>IFERROR(AU13/AN13,"-")</f>
        <v>-</v>
      </c>
      <c r="AY13" s="42">
        <f>SUMIF(Revenues!$A$3:$A$5,'Current Working'!$A$11:$A$13,Revenues!AS$3:AS$5)</f>
        <v>0</v>
      </c>
      <c r="AZ13" s="46">
        <f>+AY13-AT13</f>
        <v>0</v>
      </c>
      <c r="BA13" s="47" t="str">
        <f>IFERROR(AZ13/AT13,"-")</f>
        <v>-</v>
      </c>
      <c r="BB13" s="42">
        <f>SUMIF(Revenues!$A$3:$A$5,'Current Working'!$A$11:$A$13,Revenues!AT$3:AT$5)</f>
        <v>0</v>
      </c>
      <c r="BC13" s="42">
        <f>SUMIF(Revenues!$A$3:$A$5,'Current Working'!$A$11:$A$13,Revenues!AU$3:AU$5)</f>
        <v>0</v>
      </c>
      <c r="BD13" s="42">
        <f>SUMIF(Revenues!$A$3:$A$5,'Current Working'!$A$11:$A$13,Revenues!AV$3:AV$5)</f>
        <v>0</v>
      </c>
      <c r="BE13" s="42">
        <f>SUMIF(Revenues!$A$3:$A$5,'Current Working'!$A$11:$A$13,Revenues!AW$3:AW$5)</f>
        <v>0</v>
      </c>
      <c r="BF13" s="42">
        <f>SUMIF(Revenues!$A$3:$A$5,'Current Working'!$A$11:$A$13,Revenues!AX$3:AX$5)</f>
        <v>0</v>
      </c>
      <c r="BG13" s="42">
        <f>SUMIF(Revenues!$A$3:$A$5,'Current Working'!$A$11:$A$13,Revenues!AY$3:AY$5)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145150</v>
      </c>
      <c r="G14" s="54">
        <f t="shared" si="0"/>
        <v>145150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155455.97</v>
      </c>
      <c r="L14" s="54">
        <f t="shared" si="0"/>
        <v>155455.97</v>
      </c>
      <c r="M14" s="55">
        <f>L14-G14</f>
        <v>10305.970000000001</v>
      </c>
      <c r="N14" s="44">
        <f>IFERROR(M14/G14,"-")</f>
        <v>7.1002204615914583E-2</v>
      </c>
      <c r="O14" s="45"/>
      <c r="Q14" s="54">
        <f t="shared" ref="Q14:W14" si="1">SUM(Q11:Q13)</f>
        <v>155150</v>
      </c>
      <c r="R14" s="54">
        <f t="shared" si="1"/>
        <v>155150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178415.28999999998</v>
      </c>
      <c r="W14" s="54">
        <f t="shared" si="1"/>
        <v>178415.28999999998</v>
      </c>
      <c r="X14" s="43">
        <f>+W14-Q14</f>
        <v>23265.289999999979</v>
      </c>
      <c r="Y14" s="44">
        <f>IFERROR(X14/Q14,"-")</f>
        <v>0.14995352884305496</v>
      </c>
      <c r="Z14" s="45"/>
      <c r="AA14" s="45"/>
      <c r="AB14" s="53">
        <f>SUM(AB11:AB13)</f>
        <v>173400</v>
      </c>
      <c r="AC14" s="54">
        <f>SUM(AC11:AC13)</f>
        <v>173400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196570.88</v>
      </c>
      <c r="AH14" s="54">
        <f t="shared" si="2"/>
        <v>196570.88</v>
      </c>
      <c r="AI14" s="54">
        <f t="shared" si="2"/>
        <v>23170.880000000012</v>
      </c>
      <c r="AJ14" s="47">
        <f>IFERROR(AI14/AC14,"-")</f>
        <v>0.13362675893886974</v>
      </c>
      <c r="AL14" s="14"/>
      <c r="AM14" s="53">
        <f>SUM(AM11:AM13)</f>
        <v>173400</v>
      </c>
      <c r="AN14" s="53">
        <f t="shared" ref="AN14:AP14" si="3">SUM(AN11:AN13)</f>
        <v>173400</v>
      </c>
      <c r="AO14" s="53">
        <f t="shared" si="3"/>
        <v>0</v>
      </c>
      <c r="AP14" s="53">
        <f t="shared" si="3"/>
        <v>0</v>
      </c>
      <c r="AQ14" s="54">
        <f t="shared" ref="AQ14:AU14" si="4">SUM(AQ11:AQ13)</f>
        <v>0</v>
      </c>
      <c r="AR14" s="54">
        <f t="shared" si="4"/>
        <v>0</v>
      </c>
      <c r="AS14" s="56">
        <f t="shared" si="4"/>
        <v>0</v>
      </c>
      <c r="AT14" s="54">
        <f t="shared" si="4"/>
        <v>0</v>
      </c>
      <c r="AU14" s="54">
        <f t="shared" si="4"/>
        <v>-173400</v>
      </c>
      <c r="AV14" s="47">
        <f>IFERROR(AU14/AN14,"-")</f>
        <v>-1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25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5</v>
      </c>
      <c r="B17" s="66"/>
      <c r="C17" s="66"/>
      <c r="D17" s="40" t="s">
        <v>26</v>
      </c>
      <c r="E17" s="41"/>
      <c r="F17" s="42">
        <f>SUMIF(Expenses!$A$3:$A$21,'Current Working'!$A$17:$A$20,Expenses!H$3:H$21)</f>
        <v>0</v>
      </c>
      <c r="G17" s="42">
        <f>SUMIF(Expenses!$A$3:$A$21,'Current Working'!$A$17:$A$20,Expenses!I$3:I$21)</f>
        <v>0</v>
      </c>
      <c r="H17" s="42">
        <f>SUMIF(Expenses!$A$3:$A$21,'Current Working'!$A$17:$A$20,Expenses!J$3:J$21)</f>
        <v>0</v>
      </c>
      <c r="I17" s="42">
        <f>SUMIF(Expenses!$A$3:$A$21,'Current Working'!$A$17:$A$20,Expenses!K$3:K$21)</f>
        <v>0</v>
      </c>
      <c r="J17" s="42">
        <f>SUMIF(Expenses!$A$3:$A$21,'Current Working'!$A$17:$A$20,Expenses!L$3:L$21)</f>
        <v>0</v>
      </c>
      <c r="K17" s="42">
        <f>SUMIF(Expenses!$A$3:$A$21,'Current Working'!$A$17:$A$20,Expenses!M$3:M$21)</f>
        <v>0</v>
      </c>
      <c r="L17" s="42">
        <f>SUMIF(Expenses!$A$3:$A$21,'Current Working'!$A$17:$A$20,Expenses!N$3:N$21)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SUMIF(Expenses!$A$3:$A$21,'Current Working'!$A$17:$A$20,Expenses!Q$3:Q$21)</f>
        <v>0</v>
      </c>
      <c r="R17" s="42">
        <f>SUMIF(Expenses!$A$3:$A$21,'Current Working'!$A$17:$A$20,Expenses!R$3:R$21)</f>
        <v>0</v>
      </c>
      <c r="S17" s="42">
        <f>SUMIF(Expenses!$A$3:$A$21,'Current Working'!$A$17:$A$20,Expenses!S$3:S$21)</f>
        <v>0</v>
      </c>
      <c r="T17" s="42">
        <f>SUMIF(Expenses!$A$3:$A$21,'Current Working'!$A$17:$A$20,Expenses!T$3:T$21)</f>
        <v>0</v>
      </c>
      <c r="U17" s="42">
        <f>SUMIF(Expenses!$A$3:$A$21,'Current Working'!$A$17:$A$20,Expenses!U$3:U$21)</f>
        <v>0</v>
      </c>
      <c r="V17" s="42">
        <f>SUMIF(Expenses!$A$3:$A$21,'Current Working'!$A$17:$A$20,Expenses!V$3:V$21)</f>
        <v>0</v>
      </c>
      <c r="W17" s="42">
        <f>SUMIF(Expenses!$A$3:$A$21,'Current Working'!$A$17:$A$20,Expenses!W$3:W$21)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SUMIF(Expenses!$A$3:$A$21,'Current Working'!$A$17:$A$20,Expenses!Z$3:Z$21)</f>
        <v>0</v>
      </c>
      <c r="AC17" s="42">
        <f>SUMIF(Expenses!$A$3:$A$21,'Current Working'!$A$17:$A$20,Expenses!AA$3:AA$21)</f>
        <v>0</v>
      </c>
      <c r="AD17" s="42">
        <f>SUMIF(Expenses!$A$3:$A$21,'Current Working'!$A$17:$A$20,Expenses!AB$3:AB$21)</f>
        <v>0</v>
      </c>
      <c r="AE17" s="42">
        <f>SUMIF(Expenses!$A$3:$A$21,'Current Working'!$A$17:$A$20,Expenses!AC$3:AC$21)</f>
        <v>0</v>
      </c>
      <c r="AF17" s="42">
        <f>SUMIF(Expenses!$A$3:$A$21,'Current Working'!$A$17:$A$20,Expenses!AD$3:AD$21)</f>
        <v>0</v>
      </c>
      <c r="AG17" s="42">
        <f>SUMIF(Expenses!$A$3:$A$21,'Current Working'!$A$17:$A$20,Expenses!AE$3:AE$21)</f>
        <v>0</v>
      </c>
      <c r="AH17" s="42">
        <f>SUMIF(Expenses!$A$3:$A$21,'Current Working'!$A$17:$A$20,Expenses!AF$3:AF$21)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SUMIF(Expenses!$A$3:$A$21,'Current Working'!$A$17:$A$20,Expenses!AI$3:AI$21)</f>
        <v>0</v>
      </c>
      <c r="AN17" s="42">
        <f>SUMIF(Expenses!$A$3:$A$21,'Current Working'!$A$17:$A$20,Expenses!AJ$3:AJ$21)</f>
        <v>0</v>
      </c>
      <c r="AO17" s="42">
        <f>SUMIF(Expenses!$A$3:$A$21,'Current Working'!$A$17:$A$20,Expenses!AK$3:AK$21)</f>
        <v>0</v>
      </c>
      <c r="AP17" s="42">
        <f>SUMIF(Expenses!$A$3:$A$21,'Current Working'!$A$17:$A$20,Expenses!AL$3:AL$21)</f>
        <v>0</v>
      </c>
      <c r="AQ17" s="42">
        <f>SUMIF(Expenses!$A$3:$A$21,'Current Working'!$A$17:$A$20,Expenses!AM$3:AM$21)</f>
        <v>0</v>
      </c>
      <c r="AR17" s="42">
        <f>SUMIF(Expenses!$A$3:$A$21,'Current Working'!$A$17:$A$20,Expenses!AN$3:AN$21)</f>
        <v>0</v>
      </c>
      <c r="AS17" s="42">
        <f>SUMIF(Expenses!$A$3:$A$21,'Current Working'!$A$17:$A$20,Expenses!AO$3:AO$21)</f>
        <v>0</v>
      </c>
      <c r="AT17" s="42">
        <f>SUMIF(Expenses!$A$3:$A$21,'Current Working'!$A$17:$A$20,Expenses!AP$3:AP$21)</f>
        <v>0</v>
      </c>
      <c r="AU17" s="46">
        <f>+AT17-AN17</f>
        <v>0</v>
      </c>
      <c r="AV17" s="47" t="str">
        <f t="shared" ref="AV17:AV21" si="6">IFERROR(AU17/AN17,"-")</f>
        <v>-</v>
      </c>
      <c r="AW17" s="69"/>
      <c r="AY17" s="42">
        <f>SUMIF(Expenses!$A$3:$A$21,'Current Working'!$A$17:$A$20,Expenses!AS$3:AS$21)</f>
        <v>0</v>
      </c>
      <c r="AZ17" s="46">
        <f>+AY17-AT17</f>
        <v>0</v>
      </c>
      <c r="BA17" s="47" t="str">
        <f>IFERROR(AZ17/AT17,"-")</f>
        <v>-</v>
      </c>
      <c r="BB17" s="42">
        <f>SUMIF(Expenses!$A$3:$A$21,'Current Working'!$A$17:$A$20,Expenses!AT$3:AT$21)</f>
        <v>0</v>
      </c>
      <c r="BC17" s="42">
        <f>SUMIF(Expenses!$A$3:$A$21,'Current Working'!$A$17:$A$20,Expenses!AU$3:AU$21)</f>
        <v>0</v>
      </c>
      <c r="BD17" s="42">
        <f>SUMIF(Expenses!$A$3:$A$21,'Current Working'!$A$17:$A$20,Expenses!AV$3:AV$21)</f>
        <v>0</v>
      </c>
      <c r="BE17" s="42">
        <f>SUMIF(Expenses!$A$3:$A$21,'Current Working'!$A$17:$A$20,Expenses!AW$3:AW$21)</f>
        <v>0</v>
      </c>
      <c r="BF17" s="42">
        <f>SUMIF(Expenses!$A$3:$A$21,'Current Working'!$A$17:$A$20,Expenses!AX$3:AX$21)</f>
        <v>0</v>
      </c>
      <c r="BG17" s="42">
        <f>SUMIF(Expenses!$A$3:$A$21,'Current Working'!$A$17:$A$20,Expenses!AY$3:AY$21)</f>
        <v>0</v>
      </c>
      <c r="BH17" s="46">
        <f>+BG17-BB17</f>
        <v>0</v>
      </c>
      <c r="BI17" s="47" t="str">
        <f>IFERROR(BH17/BB17,"-")</f>
        <v>-</v>
      </c>
      <c r="BJ17" s="69"/>
    </row>
    <row r="18" spans="1:62" s="67" customFormat="1" x14ac:dyDescent="0.25">
      <c r="A18" s="65">
        <v>6</v>
      </c>
      <c r="B18" s="66"/>
      <c r="C18" s="66"/>
      <c r="D18" s="40" t="s">
        <v>104</v>
      </c>
      <c r="E18" s="41"/>
      <c r="F18" s="42">
        <f>SUMIF(Expenses!$A$3:$A$21,'Current Working'!$A$17:$A$20,Expenses!H$3:H$21)</f>
        <v>0</v>
      </c>
      <c r="G18" s="42">
        <f>SUMIF(Expenses!$A$3:$A$21,'Current Working'!$A$17:$A$20,Expenses!I$3:I$21)</f>
        <v>0</v>
      </c>
      <c r="H18" s="42">
        <f>SUMIF(Expenses!$A$3:$A$21,'Current Working'!$A$17:$A$20,Expenses!J$3:J$21)</f>
        <v>0</v>
      </c>
      <c r="I18" s="42">
        <f>SUMIF(Expenses!$A$3:$A$21,'Current Working'!$A$17:$A$20,Expenses!K$3:K$21)</f>
        <v>0</v>
      </c>
      <c r="J18" s="42">
        <f>SUMIF(Expenses!$A$3:$A$21,'Current Working'!$A$17:$A$20,Expenses!L$3:L$21)</f>
        <v>0</v>
      </c>
      <c r="K18" s="42">
        <f>SUMIF(Expenses!$A$3:$A$21,'Current Working'!$A$17:$A$20,Expenses!M$3:M$21)</f>
        <v>0</v>
      </c>
      <c r="L18" s="42">
        <f>SUMIF(Expenses!$A$3:$A$21,'Current Working'!$A$17:$A$20,Expenses!N$3:N$21)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SUMIF(Expenses!$A$3:$A$21,'Current Working'!$A$17:$A$20,Expenses!Q$3:Q$21)</f>
        <v>0</v>
      </c>
      <c r="R18" s="42">
        <f>SUMIF(Expenses!$A$3:$A$21,'Current Working'!$A$17:$A$20,Expenses!R$3:R$21)</f>
        <v>0</v>
      </c>
      <c r="S18" s="42">
        <f>SUMIF(Expenses!$A$3:$A$21,'Current Working'!$A$17:$A$20,Expenses!S$3:S$21)</f>
        <v>0</v>
      </c>
      <c r="T18" s="42">
        <f>SUMIF(Expenses!$A$3:$A$21,'Current Working'!$A$17:$A$20,Expenses!T$3:T$21)</f>
        <v>0</v>
      </c>
      <c r="U18" s="42">
        <f>SUMIF(Expenses!$A$3:$A$21,'Current Working'!$A$17:$A$20,Expenses!U$3:U$21)</f>
        <v>0</v>
      </c>
      <c r="V18" s="42">
        <f>SUMIF(Expenses!$A$3:$A$21,'Current Working'!$A$17:$A$20,Expenses!V$3:V$21)</f>
        <v>0</v>
      </c>
      <c r="W18" s="42">
        <f>SUMIF(Expenses!$A$3:$A$21,'Current Working'!$A$17:$A$20,Expenses!W$3:W$21)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SUMIF(Expenses!$A$3:$A$21,'Current Working'!$A$17:$A$20,Expenses!Z$3:Z$21)</f>
        <v>0</v>
      </c>
      <c r="AC18" s="42">
        <f>SUMIF(Expenses!$A$3:$A$21,'Current Working'!$A$17:$A$20,Expenses!AA$3:AA$21)</f>
        <v>0</v>
      </c>
      <c r="AD18" s="42">
        <f>SUMIF(Expenses!$A$3:$A$21,'Current Working'!$A$17:$A$20,Expenses!AB$3:AB$21)</f>
        <v>0</v>
      </c>
      <c r="AE18" s="42">
        <f>SUMIF(Expenses!$A$3:$A$21,'Current Working'!$A$17:$A$20,Expenses!AC$3:AC$21)</f>
        <v>0</v>
      </c>
      <c r="AF18" s="42">
        <f>SUMIF(Expenses!$A$3:$A$21,'Current Working'!$A$17:$A$20,Expenses!AD$3:AD$21)</f>
        <v>0</v>
      </c>
      <c r="AG18" s="42">
        <f>SUMIF(Expenses!$A$3:$A$21,'Current Working'!$A$17:$A$20,Expenses!AE$3:AE$21)</f>
        <v>0</v>
      </c>
      <c r="AH18" s="42">
        <f>SUMIF(Expenses!$A$3:$A$21,'Current Working'!$A$17:$A$20,Expenses!AF$3:AF$21)</f>
        <v>0</v>
      </c>
      <c r="AI18" s="46">
        <f>+AH18-AC18</f>
        <v>0</v>
      </c>
      <c r="AJ18" s="47" t="str">
        <f>IFERROR(AI18/AC18,"-")</f>
        <v>-</v>
      </c>
      <c r="AK18" s="48"/>
      <c r="AL18" s="49"/>
      <c r="AM18" s="42">
        <f>SUMIF(Expenses!$A$3:$A$21,'Current Working'!$A$17:$A$20,Expenses!AI$3:AI$21)</f>
        <v>0</v>
      </c>
      <c r="AN18" s="42">
        <f>SUMIF(Expenses!$A$3:$A$21,'Current Working'!$A$17:$A$20,Expenses!AJ$3:AJ$21)</f>
        <v>0</v>
      </c>
      <c r="AO18" s="42">
        <f>SUMIF(Expenses!$A$3:$A$21,'Current Working'!$A$17:$A$20,Expenses!AK$3:AK$21)</f>
        <v>0</v>
      </c>
      <c r="AP18" s="42">
        <f>SUMIF(Expenses!$A$3:$A$21,'Current Working'!$A$17:$A$20,Expenses!AL$3:AL$21)</f>
        <v>0</v>
      </c>
      <c r="AQ18" s="42">
        <f>SUMIF(Expenses!$A$3:$A$21,'Current Working'!$A$17:$A$20,Expenses!AM$3:AM$21)</f>
        <v>0</v>
      </c>
      <c r="AR18" s="42">
        <f>SUMIF(Expenses!$A$3:$A$21,'Current Working'!$A$17:$A$20,Expenses!AN$3:AN$21)</f>
        <v>0</v>
      </c>
      <c r="AS18" s="42">
        <f>SUMIF(Expenses!$A$3:$A$21,'Current Working'!$A$17:$A$20,Expenses!AO$3:AO$21)</f>
        <v>0</v>
      </c>
      <c r="AT18" s="42">
        <f>SUMIF(Expenses!$A$3:$A$21,'Current Working'!$A$17:$A$20,Expenses!AP$3:AP$21)</f>
        <v>0</v>
      </c>
      <c r="AU18" s="46">
        <f>+AT18-AN18</f>
        <v>0</v>
      </c>
      <c r="AV18" s="47" t="str">
        <f t="shared" si="6"/>
        <v>-</v>
      </c>
      <c r="AW18" s="70"/>
      <c r="AY18" s="42">
        <f>SUMIF(Expenses!$A$3:$A$21,'Current Working'!$A$17:$A$20,Expenses!AS$3:AS$21)</f>
        <v>0</v>
      </c>
      <c r="AZ18" s="46">
        <f>+AY18-AT18</f>
        <v>0</v>
      </c>
      <c r="BA18" s="47" t="str">
        <f>IFERROR(AZ18/AT18,"-")</f>
        <v>-</v>
      </c>
      <c r="BB18" s="42">
        <f>SUMIF(Expenses!$A$3:$A$21,'Current Working'!$A$17:$A$20,Expenses!AT$3:AT$21)</f>
        <v>0</v>
      </c>
      <c r="BC18" s="42">
        <f>SUMIF(Expenses!$A$3:$A$21,'Current Working'!$A$17:$A$20,Expenses!AU$3:AU$21)</f>
        <v>0</v>
      </c>
      <c r="BD18" s="42">
        <f>SUMIF(Expenses!$A$3:$A$21,'Current Working'!$A$17:$A$20,Expenses!AV$3:AV$21)</f>
        <v>0</v>
      </c>
      <c r="BE18" s="42">
        <f>SUMIF(Expenses!$A$3:$A$21,'Current Working'!$A$17:$A$20,Expenses!AW$3:AW$21)</f>
        <v>0</v>
      </c>
      <c r="BF18" s="42">
        <f>SUMIF(Expenses!$A$3:$A$21,'Current Working'!$A$17:$A$20,Expenses!AX$3:AX$21)</f>
        <v>0</v>
      </c>
      <c r="BG18" s="42">
        <f>SUMIF(Expenses!$A$3:$A$21,'Current Working'!$A$17:$A$20,Expenses!AY$3:AY$21)</f>
        <v>0</v>
      </c>
      <c r="BH18" s="46">
        <f>+BG18-BB18</f>
        <v>0</v>
      </c>
      <c r="BI18" s="47" t="str">
        <f>IFERROR(BH18/BB18,"-")</f>
        <v>-</v>
      </c>
      <c r="BJ18" s="70"/>
    </row>
    <row r="19" spans="1:62" s="67" customFormat="1" x14ac:dyDescent="0.25">
      <c r="A19" s="71">
        <v>7</v>
      </c>
      <c r="B19" s="66"/>
      <c r="C19" s="66"/>
      <c r="D19" s="40" t="s">
        <v>27</v>
      </c>
      <c r="E19" s="41"/>
      <c r="F19" s="42">
        <f>SUMIF(Expenses!$A$3:$A$21,'Current Working'!$A$17:$A$20,Expenses!H$3:H$21)</f>
        <v>0</v>
      </c>
      <c r="G19" s="42">
        <f>SUMIF(Expenses!$A$3:$A$21,'Current Working'!$A$17:$A$20,Expenses!I$3:I$21)</f>
        <v>130910</v>
      </c>
      <c r="H19" s="42">
        <f>SUMIF(Expenses!$A$3:$A$21,'Current Working'!$A$17:$A$20,Expenses!J$3:J$21)</f>
        <v>0</v>
      </c>
      <c r="I19" s="42">
        <f>SUMIF(Expenses!$A$3:$A$21,'Current Working'!$A$17:$A$20,Expenses!K$3:K$21)</f>
        <v>0</v>
      </c>
      <c r="J19" s="42">
        <f>SUMIF(Expenses!$A$3:$A$21,'Current Working'!$A$17:$A$20,Expenses!L$3:L$21)</f>
        <v>0</v>
      </c>
      <c r="K19" s="42">
        <f>SUMIF(Expenses!$A$3:$A$21,'Current Working'!$A$17:$A$20,Expenses!M$3:M$21)</f>
        <v>130675.2</v>
      </c>
      <c r="L19" s="42">
        <f>SUMIF(Expenses!$A$3:$A$21,'Current Working'!$A$17:$A$20,Expenses!N$3:N$21)</f>
        <v>130675</v>
      </c>
      <c r="M19" s="46">
        <f>L19-G19</f>
        <v>-235</v>
      </c>
      <c r="N19" s="47">
        <f>IFERROR(M19/G19,"-")</f>
        <v>-1.7951264227331755E-3</v>
      </c>
      <c r="O19" s="41"/>
      <c r="Q19" s="42">
        <f>SUMIF(Expenses!$A$3:$A$21,'Current Working'!$A$17:$A$20,Expenses!Q$3:Q$21)</f>
        <v>0</v>
      </c>
      <c r="R19" s="42">
        <f>SUMIF(Expenses!$A$3:$A$21,'Current Working'!$A$17:$A$20,Expenses!R$3:R$21)</f>
        <v>340910</v>
      </c>
      <c r="S19" s="42">
        <f>SUMIF(Expenses!$A$3:$A$21,'Current Working'!$A$17:$A$20,Expenses!S$3:S$21)</f>
        <v>0</v>
      </c>
      <c r="T19" s="42">
        <f>SUMIF(Expenses!$A$3:$A$21,'Current Working'!$A$17:$A$20,Expenses!T$3:T$21)</f>
        <v>0</v>
      </c>
      <c r="U19" s="42">
        <f>SUMIF(Expenses!$A$3:$A$21,'Current Working'!$A$17:$A$20,Expenses!U$3:U$21)</f>
        <v>0</v>
      </c>
      <c r="V19" s="42">
        <f>SUMIF(Expenses!$A$3:$A$21,'Current Working'!$A$17:$A$20,Expenses!V$3:V$21)</f>
        <v>334964.26</v>
      </c>
      <c r="W19" s="42">
        <f>SUMIF(Expenses!$A$3:$A$21,'Current Working'!$A$17:$A$20,Expenses!W$3:W$21)</f>
        <v>334964.26</v>
      </c>
      <c r="X19" s="46">
        <f>+W19-Q19</f>
        <v>334964.26</v>
      </c>
      <c r="Y19" s="47" t="str">
        <f>IFERROR(X19/Q19,"-")</f>
        <v>-</v>
      </c>
      <c r="Z19" s="41"/>
      <c r="AA19" s="41"/>
      <c r="AB19" s="42">
        <f>SUMIF(Expenses!$A$3:$A$21,'Current Working'!$A$17:$A$20,Expenses!Z$3:Z$21)</f>
        <v>0</v>
      </c>
      <c r="AC19" s="42">
        <f>SUMIF(Expenses!$A$3:$A$21,'Current Working'!$A$17:$A$20,Expenses!AA$3:AA$21)</f>
        <v>0</v>
      </c>
      <c r="AD19" s="42">
        <f>SUMIF(Expenses!$A$3:$A$21,'Current Working'!$A$17:$A$20,Expenses!AB$3:AB$21)</f>
        <v>0</v>
      </c>
      <c r="AE19" s="42">
        <f>SUMIF(Expenses!$A$3:$A$21,'Current Working'!$A$17:$A$20,Expenses!AC$3:AC$21)</f>
        <v>0</v>
      </c>
      <c r="AF19" s="42">
        <f>SUMIF(Expenses!$A$3:$A$21,'Current Working'!$A$17:$A$20,Expenses!AD$3:AD$21)</f>
        <v>0</v>
      </c>
      <c r="AG19" s="42">
        <f>SUMIF(Expenses!$A$3:$A$21,'Current Working'!$A$17:$A$20,Expenses!AE$3:AE$21)</f>
        <v>0</v>
      </c>
      <c r="AH19" s="42">
        <f>SUMIF(Expenses!$A$3:$A$21,'Current Working'!$A$17:$A$20,Expenses!AF$3:AF$21)</f>
        <v>0</v>
      </c>
      <c r="AI19" s="46">
        <f>+AH19-AC19</f>
        <v>0</v>
      </c>
      <c r="AJ19" s="47" t="str">
        <f>IFERROR(AI19/AC19,"-")</f>
        <v>-</v>
      </c>
      <c r="AK19" s="48"/>
      <c r="AL19" s="49"/>
      <c r="AM19" s="42">
        <f>SUMIF(Expenses!$A$3:$A$21,'Current Working'!$A$17:$A$20,Expenses!AI$3:AI$21)</f>
        <v>0</v>
      </c>
      <c r="AN19" s="42">
        <f>SUMIF(Expenses!$A$3:$A$21,'Current Working'!$A$17:$A$20,Expenses!AJ$3:AJ$21)</f>
        <v>0</v>
      </c>
      <c r="AO19" s="42">
        <f>SUMIF(Expenses!$A$3:$A$21,'Current Working'!$A$17:$A$20,Expenses!AK$3:AK$21)</f>
        <v>0</v>
      </c>
      <c r="AP19" s="42">
        <f>SUMIF(Expenses!$A$3:$A$21,'Current Working'!$A$17:$A$20,Expenses!AL$3:AL$21)</f>
        <v>0</v>
      </c>
      <c r="AQ19" s="42">
        <f>SUMIF(Expenses!$A$3:$A$21,'Current Working'!$A$17:$A$20,Expenses!AM$3:AM$21)</f>
        <v>0</v>
      </c>
      <c r="AR19" s="42">
        <f>SUMIF(Expenses!$A$3:$A$21,'Current Working'!$A$17:$A$20,Expenses!AN$3:AN$21)</f>
        <v>0</v>
      </c>
      <c r="AS19" s="42">
        <f>SUMIF(Expenses!$A$3:$A$21,'Current Working'!$A$17:$A$20,Expenses!AO$3:AO$21)</f>
        <v>0</v>
      </c>
      <c r="AT19" s="42">
        <f>SUMIF(Expenses!$A$3:$A$21,'Current Working'!$A$17:$A$20,Expenses!AP$3:AP$21)</f>
        <v>0</v>
      </c>
      <c r="AU19" s="46">
        <f>+AT19-AN19</f>
        <v>0</v>
      </c>
      <c r="AV19" s="47" t="str">
        <f t="shared" si="6"/>
        <v>-</v>
      </c>
      <c r="AW19" s="48"/>
      <c r="AY19" s="42">
        <f>SUMIF(Expenses!$A$3:$A$21,'Current Working'!$A$17:$A$20,Expenses!AS$3:AS$21)</f>
        <v>0</v>
      </c>
      <c r="AZ19" s="46">
        <f>+AY19-AT19</f>
        <v>0</v>
      </c>
      <c r="BA19" s="47" t="str">
        <f>IFERROR(AZ19/AT19,"-")</f>
        <v>-</v>
      </c>
      <c r="BB19" s="42">
        <f>SUMIF(Expenses!$A$3:$A$21,'Current Working'!$A$17:$A$20,Expenses!AT$3:AT$21)</f>
        <v>0</v>
      </c>
      <c r="BC19" s="42">
        <f>SUMIF(Expenses!$A$3:$A$21,'Current Working'!$A$17:$A$20,Expenses!AU$3:AU$21)</f>
        <v>0</v>
      </c>
      <c r="BD19" s="42">
        <f>SUMIF(Expenses!$A$3:$A$21,'Current Working'!$A$17:$A$20,Expenses!AV$3:AV$21)</f>
        <v>0</v>
      </c>
      <c r="BE19" s="42">
        <f>SUMIF(Expenses!$A$3:$A$21,'Current Working'!$A$17:$A$20,Expenses!AW$3:AW$21)</f>
        <v>0</v>
      </c>
      <c r="BF19" s="42">
        <f>SUMIF(Expenses!$A$3:$A$21,'Current Working'!$A$17:$A$20,Expenses!AX$3:AX$21)</f>
        <v>0</v>
      </c>
      <c r="BG19" s="42">
        <f>SUMIF(Expenses!$A$3:$A$21,'Current Working'!$A$17:$A$20,Expenses!AY$3:AY$21)</f>
        <v>0</v>
      </c>
      <c r="BH19" s="46">
        <f>+BG19-BB19</f>
        <v>0</v>
      </c>
      <c r="BI19" s="47" t="str">
        <f>IFERROR(BH19/BB19,"-")</f>
        <v>-</v>
      </c>
      <c r="BJ19" s="48"/>
    </row>
    <row r="20" spans="1:62" s="67" customFormat="1" x14ac:dyDescent="0.25">
      <c r="A20" s="71">
        <v>8</v>
      </c>
      <c r="B20" s="66"/>
      <c r="C20" s="66"/>
      <c r="D20" s="40" t="s">
        <v>28</v>
      </c>
      <c r="E20" s="41"/>
      <c r="F20" s="42">
        <f>SUMIF(Expenses!$A$3:$A$21,'Current Working'!$A$17:$A$20,Expenses!H$3:H$21)</f>
        <v>130910</v>
      </c>
      <c r="G20" s="42">
        <f>SUMIF(Expenses!$A$3:$A$21,'Current Working'!$A$17:$A$20,Expenses!I$3:I$21)</f>
        <v>0</v>
      </c>
      <c r="H20" s="42">
        <f>SUMIF(Expenses!$A$3:$A$21,'Current Working'!$A$17:$A$20,Expenses!J$3:J$21)</f>
        <v>0</v>
      </c>
      <c r="I20" s="42">
        <f>SUMIF(Expenses!$A$3:$A$21,'Current Working'!$A$17:$A$20,Expenses!K$3:K$21)</f>
        <v>0</v>
      </c>
      <c r="J20" s="42">
        <f>SUMIF(Expenses!$A$3:$A$21,'Current Working'!$A$17:$A$20,Expenses!L$3:L$21)</f>
        <v>0</v>
      </c>
      <c r="K20" s="42">
        <f>SUMIF(Expenses!$A$3:$A$21,'Current Working'!$A$17:$A$20,Expenses!M$3:M$21)</f>
        <v>0</v>
      </c>
      <c r="L20" s="42">
        <f>SUMIF(Expenses!$A$3:$A$21,'Current Working'!$A$17:$A$20,Expenses!N$3:N$21)</f>
        <v>0</v>
      </c>
      <c r="M20" s="46">
        <f>L20-G20</f>
        <v>0</v>
      </c>
      <c r="N20" s="47" t="str">
        <f>IFERROR(M20/G20,"-")</f>
        <v>-</v>
      </c>
      <c r="O20" s="41"/>
      <c r="Q20" s="42">
        <f>SUMIF(Expenses!$A$3:$A$21,'Current Working'!$A$17:$A$20,Expenses!Q$3:Q$21)</f>
        <v>340910</v>
      </c>
      <c r="R20" s="42">
        <f>SUMIF(Expenses!$A$3:$A$21,'Current Working'!$A$17:$A$20,Expenses!R$3:R$21)</f>
        <v>0</v>
      </c>
      <c r="S20" s="42">
        <f>SUMIF(Expenses!$A$3:$A$21,'Current Working'!$A$17:$A$20,Expenses!S$3:S$21)</f>
        <v>0</v>
      </c>
      <c r="T20" s="42">
        <f>SUMIF(Expenses!$A$3:$A$21,'Current Working'!$A$17:$A$20,Expenses!T$3:T$21)</f>
        <v>0</v>
      </c>
      <c r="U20" s="42">
        <f>SUMIF(Expenses!$A$3:$A$21,'Current Working'!$A$17:$A$20,Expenses!U$3:U$21)</f>
        <v>0</v>
      </c>
      <c r="V20" s="42">
        <f>SUMIF(Expenses!$A$3:$A$21,'Current Working'!$A$17:$A$20,Expenses!V$3:V$21)</f>
        <v>0</v>
      </c>
      <c r="W20" s="42">
        <f>SUMIF(Expenses!$A$3:$A$21,'Current Working'!$A$17:$A$20,Expenses!W$3:W$21)</f>
        <v>0</v>
      </c>
      <c r="X20" s="46">
        <f>+W20-Q20</f>
        <v>-340910</v>
      </c>
      <c r="Y20" s="72" t="str">
        <f>IFERROR(X20/L20,"-")</f>
        <v>-</v>
      </c>
      <c r="Z20" s="41"/>
      <c r="AA20" s="41"/>
      <c r="AB20" s="42">
        <f>SUMIF(Expenses!$A$3:$A$21,'Current Working'!$A$17:$A$20,Expenses!Z$3:Z$21)</f>
        <v>0</v>
      </c>
      <c r="AC20" s="42">
        <f>SUMIF(Expenses!$A$3:$A$21,'Current Working'!$A$17:$A$20,Expenses!AA$3:AA$21)</f>
        <v>0</v>
      </c>
      <c r="AD20" s="42">
        <f>SUMIF(Expenses!$A$3:$A$21,'Current Working'!$A$17:$A$20,Expenses!AB$3:AB$21)</f>
        <v>0</v>
      </c>
      <c r="AE20" s="42">
        <f>SUMIF(Expenses!$A$3:$A$21,'Current Working'!$A$17:$A$20,Expenses!AC$3:AC$21)</f>
        <v>0</v>
      </c>
      <c r="AF20" s="42">
        <f>SUMIF(Expenses!$A$3:$A$21,'Current Working'!$A$17:$A$20,Expenses!AD$3:AD$21)</f>
        <v>0</v>
      </c>
      <c r="AG20" s="42">
        <f>SUMIF(Expenses!$A$3:$A$21,'Current Working'!$A$17:$A$20,Expenses!AE$3:AE$21)</f>
        <v>0</v>
      </c>
      <c r="AH20" s="42">
        <f>SUMIF(Expenses!$A$3:$A$21,'Current Working'!$A$17:$A$20,Expenses!AF$3:AF$21)</f>
        <v>0</v>
      </c>
      <c r="AI20" s="46">
        <f>+AH20-AC20</f>
        <v>0</v>
      </c>
      <c r="AJ20" s="47" t="str">
        <f>IFERROR(AI20/AC20,"-")</f>
        <v>-</v>
      </c>
      <c r="AK20" s="48"/>
      <c r="AL20" s="49"/>
      <c r="AM20" s="42">
        <f>SUMIF(Expenses!$A$3:$A$21,'Current Working'!$A$17:$A$20,Expenses!AI$3:AI$21)</f>
        <v>0</v>
      </c>
      <c r="AN20" s="42">
        <f>SUMIF(Expenses!$A$3:$A$21,'Current Working'!$A$17:$A$20,Expenses!AJ$3:AJ$21)</f>
        <v>0</v>
      </c>
      <c r="AO20" s="42">
        <f>SUMIF(Expenses!$A$3:$A$21,'Current Working'!$A$17:$A$20,Expenses!AK$3:AK$21)</f>
        <v>0</v>
      </c>
      <c r="AP20" s="42">
        <f>SUMIF(Expenses!$A$3:$A$21,'Current Working'!$A$17:$A$20,Expenses!AL$3:AL$21)</f>
        <v>0</v>
      </c>
      <c r="AQ20" s="42">
        <f>SUMIF(Expenses!$A$3:$A$21,'Current Working'!$A$17:$A$20,Expenses!AM$3:AM$21)</f>
        <v>0</v>
      </c>
      <c r="AR20" s="42">
        <f>SUMIF(Expenses!$A$3:$A$21,'Current Working'!$A$17:$A$20,Expenses!AN$3:AN$21)</f>
        <v>0</v>
      </c>
      <c r="AS20" s="42">
        <f>SUMIF(Expenses!$A$3:$A$21,'Current Working'!$A$17:$A$20,Expenses!AO$3:AO$21)</f>
        <v>0</v>
      </c>
      <c r="AT20" s="42">
        <f>SUMIF(Expenses!$A$3:$A$21,'Current Working'!$A$17:$A$20,Expenses!AP$3:AP$21)</f>
        <v>0</v>
      </c>
      <c r="AU20" s="46">
        <f>+AT20-AN20</f>
        <v>0</v>
      </c>
      <c r="AV20" s="47" t="str">
        <f t="shared" si="6"/>
        <v>-</v>
      </c>
      <c r="AW20" s="70"/>
      <c r="AY20" s="42">
        <f>SUMIF(Expenses!$A$3:$A$21,'Current Working'!$A$17:$A$20,Expenses!AS$3:AS$21)</f>
        <v>0</v>
      </c>
      <c r="AZ20" s="46">
        <f>+AY20-AT20</f>
        <v>0</v>
      </c>
      <c r="BA20" s="47" t="str">
        <f>IFERROR(AZ20/AT20,"-")</f>
        <v>-</v>
      </c>
      <c r="BB20" s="42">
        <f>SUMIF(Expenses!$A$3:$A$21,'Current Working'!$A$17:$A$20,Expenses!AT$3:AT$21)</f>
        <v>0</v>
      </c>
      <c r="BC20" s="42">
        <f>SUMIF(Expenses!$A$3:$A$21,'Current Working'!$A$17:$A$20,Expenses!AU$3:AU$21)</f>
        <v>0</v>
      </c>
      <c r="BD20" s="42">
        <f>SUMIF(Expenses!$A$3:$A$21,'Current Working'!$A$17:$A$20,Expenses!AV$3:AV$21)</f>
        <v>0</v>
      </c>
      <c r="BE20" s="42">
        <f>SUMIF(Expenses!$A$3:$A$21,'Current Working'!$A$17:$A$20,Expenses!AW$3:AW$21)</f>
        <v>0</v>
      </c>
      <c r="BF20" s="42">
        <f>SUMIF(Expenses!$A$3:$A$21,'Current Working'!$A$17:$A$20,Expenses!AX$3:AX$21)</f>
        <v>0</v>
      </c>
      <c r="BG20" s="42">
        <f>SUMIF(Expenses!$A$3:$A$21,'Current Working'!$A$17:$A$20,Expenses!AY$3:AY$21)</f>
        <v>0</v>
      </c>
      <c r="BH20" s="46">
        <f>+BG20-BB20</f>
        <v>0</v>
      </c>
      <c r="BI20" s="47" t="str">
        <f>IFERROR(BH20/BB20,"-")</f>
        <v>-</v>
      </c>
      <c r="BJ20" s="70"/>
    </row>
    <row r="21" spans="1:62" s="67" customFormat="1" x14ac:dyDescent="0.25">
      <c r="A21" s="65"/>
      <c r="B21" s="73"/>
      <c r="C21" s="74" t="s">
        <v>29</v>
      </c>
      <c r="D21" s="75"/>
      <c r="E21" s="62"/>
      <c r="F21" s="76">
        <f>SUM(F17:F20)</f>
        <v>130910</v>
      </c>
      <c r="G21" s="77">
        <f>SUM(G17:G20)</f>
        <v>130910</v>
      </c>
      <c r="H21" s="77">
        <f>SUM(H17:H20)</f>
        <v>0</v>
      </c>
      <c r="I21" s="77">
        <f>SUM(I17:I20)</f>
        <v>0</v>
      </c>
      <c r="J21" s="77">
        <f>SUM(J17:J20)</f>
        <v>0</v>
      </c>
      <c r="K21" s="77">
        <f>SUM(K17:K20)</f>
        <v>130675.2</v>
      </c>
      <c r="L21" s="77">
        <f>SUM(L17:L20)</f>
        <v>130675</v>
      </c>
      <c r="M21" s="78">
        <f>L21-G21</f>
        <v>-235</v>
      </c>
      <c r="N21" s="47">
        <f>IFERROR(M21/G21,"-")</f>
        <v>-1.7951264227331755E-3</v>
      </c>
      <c r="O21" s="41"/>
      <c r="Q21" s="77">
        <f>SUM(Q17:Q20)</f>
        <v>340910</v>
      </c>
      <c r="R21" s="77">
        <f>SUM(R17:R20)</f>
        <v>340910</v>
      </c>
      <c r="S21" s="77">
        <f>SUM(S17:S20)</f>
        <v>0</v>
      </c>
      <c r="T21" s="77">
        <f>SUM(T17:T20)</f>
        <v>0</v>
      </c>
      <c r="U21" s="77">
        <f>SUM(U17:U20)</f>
        <v>0</v>
      </c>
      <c r="V21" s="77">
        <f>SUM(V17:V20)</f>
        <v>334964.26</v>
      </c>
      <c r="W21" s="77">
        <f>SUM(W17:W20)</f>
        <v>334964.26</v>
      </c>
      <c r="X21" s="76">
        <f>SUM(X17:X20)</f>
        <v>-5945.7399999999907</v>
      </c>
      <c r="Y21" s="47">
        <f>IFERROR(X21/Q21,"-")</f>
        <v>-1.7440790824557774E-2</v>
      </c>
      <c r="Z21" s="41"/>
      <c r="AA21" s="41"/>
      <c r="AB21" s="76">
        <f>SUM(AB17:AB20)</f>
        <v>0</v>
      </c>
      <c r="AC21" s="77">
        <f>SUM(AC17:AC20)</f>
        <v>0</v>
      </c>
      <c r="AD21" s="77">
        <f>SUM(AD17:AD20)</f>
        <v>0</v>
      </c>
      <c r="AE21" s="77">
        <f>SUM(AE17:AE20)</f>
        <v>0</v>
      </c>
      <c r="AF21" s="77">
        <f>SUM(AF17:AF20)</f>
        <v>0</v>
      </c>
      <c r="AG21" s="77">
        <f>SUM(AG17:AG20)</f>
        <v>0</v>
      </c>
      <c r="AH21" s="77">
        <f>SUM(AH17:AH20)</f>
        <v>0</v>
      </c>
      <c r="AI21" s="77">
        <f>SUM(AI17:AI20)</f>
        <v>0</v>
      </c>
      <c r="AJ21" s="47" t="str">
        <f>IFERROR(AI21/AC21,"-")</f>
        <v>-</v>
      </c>
      <c r="AK21" s="68"/>
      <c r="AL21" s="79"/>
      <c r="AM21" s="76">
        <f>SUM(AM17:AM20)</f>
        <v>0</v>
      </c>
      <c r="AN21" s="77">
        <f>SUM(AN17:AN20)</f>
        <v>0</v>
      </c>
      <c r="AO21" s="77">
        <f>SUM(AO17:AO20)</f>
        <v>0</v>
      </c>
      <c r="AP21" s="77">
        <f>SUM(AP17:AP20)</f>
        <v>0</v>
      </c>
      <c r="AQ21" s="77">
        <f>SUM(AQ17:AQ20)</f>
        <v>0</v>
      </c>
      <c r="AR21" s="77">
        <f>SUM(AR17:AR20)</f>
        <v>0</v>
      </c>
      <c r="AS21" s="77">
        <f>SUM(AS17:AS20)</f>
        <v>0</v>
      </c>
      <c r="AT21" s="77">
        <f>SUM(AT17:AT20)</f>
        <v>0</v>
      </c>
      <c r="AU21" s="77">
        <f>SUM(AU17:AU20)</f>
        <v>0</v>
      </c>
      <c r="AV21" s="47" t="str">
        <f t="shared" si="6"/>
        <v>-</v>
      </c>
      <c r="AW21" s="68"/>
      <c r="AY21" s="76">
        <f>SUM(AY17:AY20)</f>
        <v>0</v>
      </c>
      <c r="AZ21" s="77">
        <f>SUM(AZ17:AZ20)</f>
        <v>0</v>
      </c>
      <c r="BA21" s="47" t="str">
        <f>IFERROR(AZ21/AT21,"-")</f>
        <v>-</v>
      </c>
      <c r="BB21" s="77">
        <f>SUM(BB17:BB20)</f>
        <v>0</v>
      </c>
      <c r="BC21" s="77">
        <f>SUM(BC17:BC20)</f>
        <v>0</v>
      </c>
      <c r="BD21" s="77">
        <f>SUM(BD17:BD20)</f>
        <v>0</v>
      </c>
      <c r="BE21" s="77">
        <f>SUM(BE17:BE20)</f>
        <v>0</v>
      </c>
      <c r="BF21" s="77">
        <f>SUM(BF17:BF20)</f>
        <v>0</v>
      </c>
      <c r="BG21" s="77">
        <f>SUM(BG17:BG20)</f>
        <v>0</v>
      </c>
      <c r="BH21" s="77">
        <f>SUM(BH17:BH20)</f>
        <v>0</v>
      </c>
      <c r="BI21" s="47" t="str">
        <f>IFERROR(BH21/BB21,"-")</f>
        <v>-</v>
      </c>
      <c r="BJ21" s="68"/>
    </row>
    <row r="22" spans="1:62" s="67" customFormat="1" x14ac:dyDescent="0.25">
      <c r="A22" s="65"/>
      <c r="B22" s="39"/>
      <c r="C22" s="39"/>
      <c r="D22" s="40"/>
      <c r="E22" s="62"/>
      <c r="F22" s="64"/>
      <c r="G22" s="62"/>
      <c r="H22" s="62"/>
      <c r="I22" s="62"/>
      <c r="J22" s="62"/>
      <c r="K22" s="62"/>
      <c r="L22" s="62"/>
      <c r="M22" s="62"/>
      <c r="N22" s="63"/>
      <c r="O22" s="41"/>
      <c r="Q22" s="62"/>
      <c r="R22" s="62"/>
      <c r="S22" s="62"/>
      <c r="T22" s="62"/>
      <c r="U22" s="62"/>
      <c r="V22" s="62"/>
      <c r="W22" s="62"/>
      <c r="X22" s="62"/>
      <c r="Y22" s="63"/>
      <c r="Z22" s="41"/>
      <c r="AA22" s="41"/>
      <c r="AB22" s="64"/>
      <c r="AC22" s="46"/>
      <c r="AD22" s="46"/>
      <c r="AE22" s="46"/>
      <c r="AF22" s="46"/>
      <c r="AG22" s="46"/>
      <c r="AH22" s="46"/>
      <c r="AI22" s="62"/>
      <c r="AJ22" s="63"/>
      <c r="AK22" s="68"/>
      <c r="AL22" s="79"/>
      <c r="AM22" s="64"/>
      <c r="AN22" s="62"/>
      <c r="AO22" s="62"/>
      <c r="AP22" s="62"/>
      <c r="AQ22" s="62"/>
      <c r="AR22" s="62"/>
      <c r="AS22" s="62"/>
      <c r="AT22" s="62"/>
      <c r="AU22" s="62"/>
      <c r="AV22" s="63"/>
      <c r="AW22" s="68"/>
      <c r="AY22" s="64"/>
      <c r="AZ22" s="62"/>
      <c r="BA22" s="63"/>
      <c r="BB22" s="62"/>
      <c r="BC22" s="62"/>
      <c r="BD22" s="62"/>
      <c r="BE22" s="62"/>
      <c r="BF22" s="62"/>
      <c r="BG22" s="62"/>
      <c r="BH22" s="62"/>
      <c r="BI22" s="63"/>
      <c r="BJ22" s="68"/>
    </row>
    <row r="23" spans="1:62" s="67" customFormat="1" ht="15" customHeight="1" x14ac:dyDescent="0.25">
      <c r="A23" s="65"/>
      <c r="B23" s="74" t="s">
        <v>30</v>
      </c>
      <c r="C23" s="74"/>
      <c r="D23" s="75"/>
      <c r="E23" s="62"/>
      <c r="F23" s="64"/>
      <c r="G23" s="62"/>
      <c r="H23" s="62"/>
      <c r="I23" s="62"/>
      <c r="J23" s="62"/>
      <c r="K23" s="62"/>
      <c r="L23" s="62"/>
      <c r="M23" s="62"/>
      <c r="N23" s="63"/>
      <c r="O23" s="41"/>
      <c r="Q23" s="62"/>
      <c r="R23" s="62"/>
      <c r="S23" s="62"/>
      <c r="T23" s="62"/>
      <c r="U23" s="62"/>
      <c r="V23" s="62"/>
      <c r="W23" s="62"/>
      <c r="X23" s="62"/>
      <c r="Y23" s="63"/>
      <c r="Z23" s="41"/>
      <c r="AA23" s="41"/>
      <c r="AB23" s="64"/>
      <c r="AC23" s="62"/>
      <c r="AD23" s="62"/>
      <c r="AE23" s="62"/>
      <c r="AF23" s="62"/>
      <c r="AG23" s="62"/>
      <c r="AH23" s="62"/>
      <c r="AI23" s="62"/>
      <c r="AJ23" s="63"/>
      <c r="AK23" s="68"/>
      <c r="AL23" s="79"/>
      <c r="AM23" s="64"/>
      <c r="AN23" s="62"/>
      <c r="AO23" s="62"/>
      <c r="AP23" s="62"/>
      <c r="AQ23" s="62"/>
      <c r="AR23" s="62"/>
      <c r="AS23" s="62"/>
      <c r="AT23" s="62"/>
      <c r="AU23" s="62"/>
      <c r="AV23" s="63"/>
      <c r="AW23" s="68"/>
      <c r="AY23" s="64"/>
      <c r="AZ23" s="62"/>
      <c r="BA23" s="63"/>
      <c r="BB23" s="62"/>
      <c r="BC23" s="62"/>
      <c r="BD23" s="62"/>
      <c r="BE23" s="62"/>
      <c r="BF23" s="62"/>
      <c r="BG23" s="62"/>
      <c r="BH23" s="62"/>
      <c r="BI23" s="63"/>
      <c r="BJ23" s="68"/>
    </row>
    <row r="24" spans="1:62" s="67" customFormat="1" ht="15" customHeight="1" x14ac:dyDescent="0.25">
      <c r="A24" s="65">
        <v>10</v>
      </c>
      <c r="B24" s="39"/>
      <c r="C24" s="39"/>
      <c r="D24" s="40" t="s">
        <v>106</v>
      </c>
      <c r="E24" s="62"/>
      <c r="F24" s="42">
        <f>SUMIF(Revenues!$A$3:$A$5,'Current Working'!$A$24:$A$25,Revenues!H$3:H$5)</f>
        <v>0</v>
      </c>
      <c r="G24" s="42">
        <f>SUMIF(Revenues!$A$3:$A$5,'Current Working'!$A$24:$A$25,Revenues!I$3:I$5)</f>
        <v>0</v>
      </c>
      <c r="H24" s="42">
        <f>SUMIF(Revenues!$A$3:$A$5,'Current Working'!$A$24:$A$25,Revenues!J$3:J$5)</f>
        <v>0</v>
      </c>
      <c r="I24" s="42">
        <f>SUMIF(Revenues!$A$3:$A$5,'Current Working'!$A$24:$A$25,Revenues!K$3:K$5)</f>
        <v>0</v>
      </c>
      <c r="J24" s="42">
        <f>SUMIF(Revenues!$A$3:$A$5,'Current Working'!$A$24:$A$25,Revenues!L$3:L$5)</f>
        <v>0</v>
      </c>
      <c r="K24" s="42">
        <f>SUMIF(Revenues!$A$3:$A$5,'Current Working'!$A$24:$A$25,Revenues!M$3:M$5)</f>
        <v>0</v>
      </c>
      <c r="L24" s="42">
        <f>SUMIF(Revenues!$A$3:$A$5,'Current Working'!$A$24:$A$25,Revenues!N$3:N$5)</f>
        <v>0</v>
      </c>
      <c r="M24" s="46">
        <f>L24-G24</f>
        <v>0</v>
      </c>
      <c r="N24" s="47" t="str">
        <f>IFERROR(M24/G24,"-")</f>
        <v>-</v>
      </c>
      <c r="O24" s="41"/>
      <c r="Q24" s="42">
        <f>SUMIF(Revenues!$A$3:$A$5,'Current Working'!$A$24:$A$25,Revenues!Q$3:Q$5)</f>
        <v>0</v>
      </c>
      <c r="R24" s="42">
        <f>SUMIF(Revenues!$A$3:$A$5,'Current Working'!$A$24:$A$25,Revenues!R$3:R$5)</f>
        <v>0</v>
      </c>
      <c r="S24" s="42">
        <f>SUMIF(Revenues!$A$3:$A$5,'Current Working'!$A$24:$A$25,Revenues!S$3:S$5)</f>
        <v>0</v>
      </c>
      <c r="T24" s="42">
        <f>SUMIF(Revenues!$A$3:$A$5,'Current Working'!$A$24:$A$25,Revenues!T$3:T$5)</f>
        <v>0</v>
      </c>
      <c r="U24" s="42">
        <f>SUMIF(Revenues!$A$3:$A$5,'Current Working'!$A$24:$A$25,Revenues!U$3:U$5)</f>
        <v>0</v>
      </c>
      <c r="V24" s="42">
        <f>SUMIF(Revenues!$A$3:$A$5,'Current Working'!$A$24:$A$25,Revenues!V$3:V$5)</f>
        <v>0</v>
      </c>
      <c r="W24" s="42">
        <f>SUMIF(Revenues!$A$3:$A$5,'Current Working'!$A$24:$A$25,Revenues!W$3:W$5)</f>
        <v>0</v>
      </c>
      <c r="X24" s="46">
        <f>Q24-M24</f>
        <v>0</v>
      </c>
      <c r="Y24" s="47" t="str">
        <f>IFERROR(X24/L24,"-")</f>
        <v>-</v>
      </c>
      <c r="Z24" s="41"/>
      <c r="AA24" s="41"/>
      <c r="AB24" s="42">
        <f>SUMIF(Revenues!$A$3:$A$5,'Current Working'!$A$24,Revenues!Z$3:Z$5)</f>
        <v>0</v>
      </c>
      <c r="AC24" s="42">
        <f>SUMIF(Revenues!$A$3:$A$5,'Current Working'!$A$24,Revenues!AA$3:AA$5)</f>
        <v>0</v>
      </c>
      <c r="AD24" s="42">
        <f>SUMIF(Revenues!$A$3:$A$5,'Current Working'!$A$24,Revenues!AB$3:AB$5)</f>
        <v>0</v>
      </c>
      <c r="AE24" s="42">
        <f>SUMIF(Revenues!$A$3:$A$5,'Current Working'!$A$24,Revenues!AC$3:AC$5)</f>
        <v>0</v>
      </c>
      <c r="AF24" s="42">
        <f>SUMIF(Revenues!$A$3:$A$5,'Current Working'!$A$24,Revenues!AD$3:AD$5)</f>
        <v>0</v>
      </c>
      <c r="AG24" s="42">
        <f>SUMIF(Revenues!$A$3:$A$5,'Current Working'!$A$24,Revenues!AE$3:AE$5)</f>
        <v>0</v>
      </c>
      <c r="AH24" s="42">
        <f>SUMIF(Revenues!$A$3:$A$5,'Current Working'!$A$24,Revenues!AF$3:AF$5)</f>
        <v>0</v>
      </c>
      <c r="AI24" s="46"/>
      <c r="AJ24" s="47"/>
      <c r="AK24" s="68"/>
      <c r="AL24" s="79"/>
      <c r="AM24" s="42">
        <f>SUMIF(Revenues!$A$3:$A$5,'Current Working'!$A$24,Revenues!AI$3:AI$5)</f>
        <v>0</v>
      </c>
      <c r="AN24" s="42">
        <f>SUMIF(Revenues!$A$3:$A$5,'Current Working'!$A$24,Revenues!AJ$3:AJ$5)</f>
        <v>0</v>
      </c>
      <c r="AO24" s="42">
        <f>SUMIF(Revenues!$A$3:$A$5,'Current Working'!$A$24,Revenues!AK$3:AK$5)</f>
        <v>0</v>
      </c>
      <c r="AP24" s="42">
        <f>SUMIF(Revenues!$A$3:$A$5,'Current Working'!$A$24,Revenues!AL$3:AL$5)</f>
        <v>0</v>
      </c>
      <c r="AQ24" s="42">
        <f>SUMIF(Revenues!$A$3:$A$5,'Current Working'!$A$24,Revenues!AM$3:AM$5)</f>
        <v>0</v>
      </c>
      <c r="AR24" s="42">
        <f>SUMIF(Revenues!$A$3:$A$5,'Current Working'!$A$24,Revenues!AN$3:AN$5)</f>
        <v>0</v>
      </c>
      <c r="AS24" s="42">
        <f>SUMIF(Revenues!$A$3:$A$5,'Current Working'!$A$24,Revenues!AO$3:AO$5)</f>
        <v>0</v>
      </c>
      <c r="AT24" s="42">
        <f>SUMIF(Revenues!$A$3:$A$5,'Current Working'!$A$24,Revenues!AP$3:AP$5)</f>
        <v>0</v>
      </c>
      <c r="AU24" s="46">
        <f>AK24-AH24</f>
        <v>0</v>
      </c>
      <c r="AV24" s="47" t="str">
        <f>IFERROR(AU24/AF24,"-")</f>
        <v>-</v>
      </c>
      <c r="AW24" s="68"/>
      <c r="AY24" s="42">
        <f>SUMIF(Revenues!$A$3:$A$5,'Current Working'!$A$24,Revenues!AS$3:AS$5)</f>
        <v>0</v>
      </c>
      <c r="AZ24" s="46">
        <f>+AY24-AT24</f>
        <v>0</v>
      </c>
      <c r="BA24" s="47" t="str">
        <f>IFERROR(AZ24/AM24,"-")</f>
        <v>-</v>
      </c>
      <c r="BB24" s="42">
        <f>SUMIF(Revenues!$A$3:$A$5,'Current Working'!$A$24,Revenues!AT$3:AT$5)</f>
        <v>0</v>
      </c>
      <c r="BC24" s="42">
        <f>SUMIF(Revenues!$A$3:$A$5,'Current Working'!$A$24,Revenues!AU$3:AU$5)</f>
        <v>0</v>
      </c>
      <c r="BD24" s="42">
        <f>SUMIF(Revenues!$A$3:$A$5,'Current Working'!$A$24,Revenues!AV$3:AV$5)</f>
        <v>0</v>
      </c>
      <c r="BE24" s="42">
        <f>SUMIF(Revenues!$A$3:$A$5,'Current Working'!$A$24,Revenues!AW$3:AW$5)</f>
        <v>0</v>
      </c>
      <c r="BF24" s="42">
        <f>SUMIF(Revenues!$A$3:$A$5,'Current Working'!$A$24,Revenues!AX$3:AX$5)</f>
        <v>0</v>
      </c>
      <c r="BG24" s="42">
        <f>SUMIF(Revenues!$A$3:$A$5,'Current Working'!$A$24,Revenues!AY$3:AY$5)</f>
        <v>0</v>
      </c>
      <c r="BH24" s="46">
        <f>AW24-AT24</f>
        <v>0</v>
      </c>
      <c r="BI24" s="47" t="str">
        <f>IFERROR(BH24/AR24,"-")</f>
        <v>-</v>
      </c>
      <c r="BJ24" s="68"/>
    </row>
    <row r="25" spans="1:62" s="67" customFormat="1" ht="15" customHeight="1" x14ac:dyDescent="0.25">
      <c r="A25" s="65">
        <v>12</v>
      </c>
      <c r="B25" s="39"/>
      <c r="C25" s="39"/>
      <c r="D25" s="40" t="s">
        <v>107</v>
      </c>
      <c r="E25" s="62"/>
      <c r="F25" s="42">
        <f>SUMIF(Revenues!$A$3:$A$5,'Current Working'!$A$24:$A$25,Revenues!H$3:H$5)</f>
        <v>0</v>
      </c>
      <c r="G25" s="42">
        <f>SUMIF(Revenues!$A$3:$A$5,'Current Working'!$A$24:$A$25,Revenues!I$3:I$5)</f>
        <v>0</v>
      </c>
      <c r="H25" s="42">
        <f>SUMIF(Revenues!$A$3:$A$5,'Current Working'!$A$24:$A$25,Revenues!J$3:J$5)</f>
        <v>0</v>
      </c>
      <c r="I25" s="42">
        <f>SUMIF(Revenues!$A$3:$A$5,'Current Working'!$A$24:$A$25,Revenues!K$3:K$5)</f>
        <v>0</v>
      </c>
      <c r="J25" s="42">
        <f>SUMIF(Revenues!$A$3:$A$5,'Current Working'!$A$24:$A$25,Revenues!L$3:L$5)</f>
        <v>0</v>
      </c>
      <c r="K25" s="42">
        <f>SUMIF(Revenues!$A$3:$A$5,'Current Working'!$A$24:$A$25,Revenues!M$3:M$5)</f>
        <v>0</v>
      </c>
      <c r="L25" s="42">
        <f>SUMIF(Revenues!$A$3:$A$5,'Current Working'!$A$24:$A$25,Revenues!N$3:N$5)</f>
        <v>0</v>
      </c>
      <c r="M25" s="46"/>
      <c r="N25" s="47"/>
      <c r="O25" s="41"/>
      <c r="Q25" s="42">
        <f>SUMIF(Revenues!$A$3:$A$5,'Current Working'!$A$24:$A$25,Revenues!Q$3:Q$5)</f>
        <v>0</v>
      </c>
      <c r="R25" s="42">
        <f>SUMIF(Revenues!$A$3:$A$5,'Current Working'!$A$24:$A$25,Revenues!R$3:R$5)</f>
        <v>0</v>
      </c>
      <c r="S25" s="42">
        <f>SUMIF(Revenues!$A$3:$A$5,'Current Working'!$A$24:$A$25,Revenues!S$3:S$5)</f>
        <v>0</v>
      </c>
      <c r="T25" s="42">
        <f>SUMIF(Revenues!$A$3:$A$5,'Current Working'!$A$24:$A$25,Revenues!T$3:T$5)</f>
        <v>0</v>
      </c>
      <c r="U25" s="42">
        <f>SUMIF(Revenues!$A$3:$A$5,'Current Working'!$A$24:$A$25,Revenues!U$3:U$5)</f>
        <v>0</v>
      </c>
      <c r="V25" s="42">
        <f>SUMIF(Revenues!$A$3:$A$5,'Current Working'!$A$24:$A$25,Revenues!V$3:V$5)</f>
        <v>0</v>
      </c>
      <c r="W25" s="42">
        <f>SUMIF(Revenues!$A$3:$A$5,'Current Working'!$A$24:$A$25,Revenues!W$3:W$5)</f>
        <v>0</v>
      </c>
      <c r="X25" s="46"/>
      <c r="Y25" s="47"/>
      <c r="Z25" s="41"/>
      <c r="AA25" s="41"/>
      <c r="AB25" s="42">
        <f>SUMIF(Revenues!$A$3:$A$5,'Current Working'!$A$24,Revenues!Z$3:Z$5)</f>
        <v>0</v>
      </c>
      <c r="AC25" s="42">
        <f>SUMIF(Revenues!$A$3:$A$5,'Current Working'!$A$24,Revenues!AA$3:AA$5)</f>
        <v>0</v>
      </c>
      <c r="AD25" s="42">
        <f>SUMIF(Revenues!$A$3:$A$5,'Current Working'!$A$24,Revenues!AB$3:AB$5)</f>
        <v>0</v>
      </c>
      <c r="AE25" s="42">
        <f>SUMIF(Revenues!$A$3:$A$5,'Current Working'!$A$24,Revenues!AC$3:AC$5)</f>
        <v>0</v>
      </c>
      <c r="AF25" s="42">
        <f>SUMIF(Revenues!$A$3:$A$5,'Current Working'!$A$24,Revenues!AD$3:AD$5)</f>
        <v>0</v>
      </c>
      <c r="AG25" s="42">
        <f>SUMIF(Revenues!$A$3:$A$5,'Current Working'!$A$24,Revenues!AE$3:AE$5)</f>
        <v>0</v>
      </c>
      <c r="AH25" s="42">
        <f>SUMIF(Revenues!$A$3:$A$5,'Current Working'!$A$24,Revenues!AF$3:AF$5)</f>
        <v>0</v>
      </c>
      <c r="AI25" s="46"/>
      <c r="AJ25" s="47"/>
      <c r="AK25" s="68"/>
      <c r="AL25" s="79"/>
      <c r="AM25" s="42">
        <f>SUMIF(Revenues!$A$3:$A$5,'Current Working'!$A$24,Revenues!AI$3:AI$5)</f>
        <v>0</v>
      </c>
      <c r="AN25" s="42">
        <f>SUMIF(Revenues!$A$3:$A$5,'Current Working'!$A$24,Revenues!AJ$3:AJ$5)</f>
        <v>0</v>
      </c>
      <c r="AO25" s="42">
        <f>SUMIF(Revenues!$A$3:$A$5,'Current Working'!$A$24,Revenues!AK$3:AK$5)</f>
        <v>0</v>
      </c>
      <c r="AP25" s="42">
        <f>SUMIF(Revenues!$A$3:$A$5,'Current Working'!$A$24,Revenues!AL$3:AL$5)</f>
        <v>0</v>
      </c>
      <c r="AQ25" s="42">
        <f>SUMIF(Revenues!$A$3:$A$5,'Current Working'!$A$24,Revenues!AM$3:AM$5)</f>
        <v>0</v>
      </c>
      <c r="AR25" s="42">
        <f>SUMIF(Revenues!$A$3:$A$5,'Current Working'!$A$24,Revenues!AN$3:AN$5)</f>
        <v>0</v>
      </c>
      <c r="AS25" s="42">
        <f>SUMIF(Revenues!$A$3:$A$5,'Current Working'!$A$24,Revenues!AO$3:AO$5)</f>
        <v>0</v>
      </c>
      <c r="AT25" s="42">
        <f>SUMIF(Revenues!$A$3:$A$5,'Current Working'!$A$24,Revenues!AP$3:AP$5)</f>
        <v>0</v>
      </c>
      <c r="AU25" s="46"/>
      <c r="AV25" s="47"/>
      <c r="AW25" s="68"/>
      <c r="AY25" s="42"/>
      <c r="AZ25" s="46"/>
      <c r="BA25" s="47"/>
      <c r="BB25" s="42"/>
      <c r="BC25" s="42"/>
      <c r="BD25" s="42"/>
      <c r="BE25" s="42"/>
      <c r="BF25" s="42"/>
      <c r="BG25" s="42"/>
      <c r="BH25" s="46"/>
      <c r="BI25" s="47"/>
      <c r="BJ25" s="68"/>
    </row>
    <row r="26" spans="1:62" s="67" customFormat="1" ht="15" customHeight="1" x14ac:dyDescent="0.25">
      <c r="A26" s="65">
        <v>11</v>
      </c>
      <c r="B26" s="39"/>
      <c r="C26" s="39"/>
      <c r="D26" s="40" t="s">
        <v>31</v>
      </c>
      <c r="E26" s="62"/>
      <c r="F26" s="42">
        <f>SUMIF(Expenses!$A$3:$A$21,'Current Working'!$A$26,Expenses!H$3:H$21)</f>
        <v>0</v>
      </c>
      <c r="G26" s="42">
        <f>SUMIF(Expenses!$A$3:$A$21,'Current Working'!$A$26,Expenses!I$3:I$21)</f>
        <v>0</v>
      </c>
      <c r="H26" s="42">
        <f>SUMIF(Expenses!$A$3:$A$21,'Current Working'!$A$26,Expenses!J$3:J$21)</f>
        <v>0</v>
      </c>
      <c r="I26" s="42">
        <f>SUMIF(Expenses!$A$3:$A$21,'Current Working'!$A$26,Expenses!K$3:K$21)</f>
        <v>0</v>
      </c>
      <c r="J26" s="42">
        <f>SUMIF(Expenses!$A$3:$A$21,'Current Working'!$A$26,Expenses!L$3:L$21)</f>
        <v>0</v>
      </c>
      <c r="K26" s="42">
        <f>SUMIF(Expenses!$A$3:$A$21,'Current Working'!$A$26,Expenses!M$3:M$21)</f>
        <v>0</v>
      </c>
      <c r="L26" s="42">
        <f>-SUMIF(Expenses!$A$3:$A$21,'Current Working'!$A$26,Expenses!N$3:N$21)</f>
        <v>0</v>
      </c>
      <c r="M26" s="46">
        <f>L26-G26</f>
        <v>0</v>
      </c>
      <c r="N26" s="47" t="str">
        <f>IFERROR(M26/G26,"-")</f>
        <v>-</v>
      </c>
      <c r="O26" s="41"/>
      <c r="Q26" s="42">
        <f>-SUMIF(Expenses!$A$3:$A$21,'Current Working'!$A$26,Expenses!Q$3:Q$21)</f>
        <v>0</v>
      </c>
      <c r="R26" s="42">
        <f>-SUMIF(Expenses!$A$3:$A$21,'Current Working'!$A$26,Expenses!R$3:R$21)</f>
        <v>0</v>
      </c>
      <c r="S26" s="42">
        <f>-SUMIF(Expenses!$A$3:$A$21,'Current Working'!$A$26,Expenses!S$3:S$21)</f>
        <v>0</v>
      </c>
      <c r="T26" s="42">
        <f>-SUMIF(Expenses!$A$3:$A$21,'Current Working'!$A$26,Expenses!T$3:T$21)</f>
        <v>0</v>
      </c>
      <c r="U26" s="42">
        <f>-SUMIF(Expenses!$A$3:$A$21,'Current Working'!$A$26,Expenses!U$3:U$21)</f>
        <v>0</v>
      </c>
      <c r="V26" s="42">
        <f>-SUMIF(Expenses!$A$3:$A$21,'Current Working'!$A$26,Expenses!V$3:V$21)</f>
        <v>0</v>
      </c>
      <c r="W26" s="42">
        <f>-SUMIF(Expenses!$A$3:$A$21,'Current Working'!$A$26,Expenses!W$3:W$21)</f>
        <v>0</v>
      </c>
      <c r="X26" s="82">
        <f>Q26-M26</f>
        <v>0</v>
      </c>
      <c r="Y26" s="47" t="str">
        <f>IFERROR(X26/L26,"-")</f>
        <v>-</v>
      </c>
      <c r="Z26" s="41"/>
      <c r="AA26" s="41"/>
      <c r="AB26" s="42">
        <f>-SUMIF(Expenses!$A$3:$A$21,'Current Working'!$A$26,Expenses!Z$3:Z$21)</f>
        <v>0</v>
      </c>
      <c r="AC26" s="42">
        <f>-SUMIF(Expenses!$A$3:$A$21,'Current Working'!$A$26,Expenses!AA$3:AA$21)</f>
        <v>0</v>
      </c>
      <c r="AD26" s="42">
        <f>-SUMIF(Expenses!$A$3:$A$21,'Current Working'!$A$26,Expenses!AB$3:AB$21)</f>
        <v>0</v>
      </c>
      <c r="AE26" s="42">
        <f>-SUMIF(Expenses!$A$3:$A$21,'Current Working'!$A$26,Expenses!AC$3:AC$21)</f>
        <v>0</v>
      </c>
      <c r="AF26" s="42">
        <f>-SUMIF(Expenses!$A$3:$A$21,'Current Working'!$A$26,Expenses!AD$3:AD$21)</f>
        <v>0</v>
      </c>
      <c r="AG26" s="42">
        <f>-SUMIF(Expenses!$A$3:$A$21,'Current Working'!$A$26,Expenses!AE$3:AE$21)</f>
        <v>0</v>
      </c>
      <c r="AH26" s="42">
        <f>-SUMIF(Expenses!$A$3:$A$21,'Current Working'!$A$26,Expenses!AF$3:AF$21)</f>
        <v>0</v>
      </c>
      <c r="AI26" s="46"/>
      <c r="AJ26" s="47"/>
      <c r="AK26" s="68"/>
      <c r="AL26" s="79"/>
      <c r="AM26" s="81">
        <f>-SUMIF(Expenses!$A$3:$A$21,'Current Working'!$A$26,Expenses!AI$3:AI$21)</f>
        <v>0</v>
      </c>
      <c r="AN26" s="81">
        <f>-SUMIF(Expenses!$A$3:$A$21,'Current Working'!$A$26,Expenses!AJ$3:AJ$21)</f>
        <v>0</v>
      </c>
      <c r="AO26" s="81">
        <f>-SUMIF(Expenses!$A$3:$A$21,'Current Working'!$A$26,Expenses!AK$3:AK$21)</f>
        <v>0</v>
      </c>
      <c r="AP26" s="81">
        <f>-SUMIF(Expenses!$A$3:$A$21,'Current Working'!$A$26,Expenses!AL$3:AL$21)</f>
        <v>0</v>
      </c>
      <c r="AQ26" s="81">
        <f>-SUMIF(Expenses!$A$3:$A$21,'Current Working'!$A$26,Expenses!AM$3:AM$21)</f>
        <v>0</v>
      </c>
      <c r="AR26" s="81">
        <f>-SUMIF(Expenses!$A$3:$A$21,'Current Working'!$A$26,Expenses!AN$3:AN$21)</f>
        <v>0</v>
      </c>
      <c r="AS26" s="81">
        <f>-SUMIF(Expenses!$A$3:$A$21,'Current Working'!$A$26,Expenses!AO$3:AO$21)</f>
        <v>0</v>
      </c>
      <c r="AT26" s="81">
        <f>-SUMIF(Expenses!$A$3:$A$21,'Current Working'!$A$26,Expenses!AP$3:AP$21)</f>
        <v>0</v>
      </c>
      <c r="AU26" s="46">
        <f>+AT26-AN26</f>
        <v>0</v>
      </c>
      <c r="AV26" s="47" t="str">
        <f>IFERROR(AU26/AF26,"-")</f>
        <v>-</v>
      </c>
      <c r="AW26" s="68"/>
      <c r="AY26" s="81">
        <f>-SUMIF(Expenses!$A$3:$A$21,'Current Working'!$A$26,Expenses!AS$3:AS$21)</f>
        <v>0</v>
      </c>
      <c r="AZ26" s="82">
        <f>+AY26-AT26</f>
        <v>0</v>
      </c>
      <c r="BA26" s="47" t="str">
        <f>IFERROR(AZ26/AM26,"-")</f>
        <v>-</v>
      </c>
      <c r="BB26" s="81">
        <f>-SUMIF(Expenses!$A$3:$A$21,'Current Working'!$A$26,Expenses!AT$3:AT$21)</f>
        <v>0</v>
      </c>
      <c r="BC26" s="81">
        <f>-SUMIF(Expenses!$A$3:$A$21,'Current Working'!$A$26,Expenses!AU$3:AU$21)</f>
        <v>0</v>
      </c>
      <c r="BD26" s="81">
        <f>-SUMIF(Expenses!$A$3:$A$21,'Current Working'!$A$26,Expenses!AV$3:AV$21)</f>
        <v>0</v>
      </c>
      <c r="BE26" s="81">
        <f>-SUMIF(Expenses!$A$3:$A$21,'Current Working'!$A$26,Expenses!AW$3:AW$21)</f>
        <v>0</v>
      </c>
      <c r="BF26" s="81">
        <f>-SUMIF(Expenses!$A$3:$A$21,'Current Working'!$A$26,Expenses!AX$3:AX$21)</f>
        <v>0</v>
      </c>
      <c r="BG26" s="81">
        <f>-SUMIF(Expenses!$A$3:$A$21,'Current Working'!$A$26,Expenses!AY$3:AY$21)</f>
        <v>0</v>
      </c>
      <c r="BH26" s="46">
        <f>+BG26-BB26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/>
      <c r="B27" s="39"/>
      <c r="C27" s="39" t="s">
        <v>32</v>
      </c>
      <c r="D27" s="40"/>
      <c r="E27" s="62"/>
      <c r="F27" s="76">
        <f>SUM(F24:F26)</f>
        <v>0</v>
      </c>
      <c r="G27" s="76">
        <f t="shared" ref="G27:L27" si="7">SUM(G24:G26)</f>
        <v>0</v>
      </c>
      <c r="H27" s="76">
        <f t="shared" si="7"/>
        <v>0</v>
      </c>
      <c r="I27" s="76">
        <f t="shared" si="7"/>
        <v>0</v>
      </c>
      <c r="J27" s="76">
        <f t="shared" si="7"/>
        <v>0</v>
      </c>
      <c r="K27" s="76">
        <f t="shared" si="7"/>
        <v>0</v>
      </c>
      <c r="L27" s="76">
        <f t="shared" si="7"/>
        <v>0</v>
      </c>
      <c r="M27" s="46">
        <f>L27-G27</f>
        <v>0</v>
      </c>
      <c r="N27" s="47" t="str">
        <f>IFERROR(M27/G27,"-")</f>
        <v>-</v>
      </c>
      <c r="O27" s="41"/>
      <c r="Q27" s="77">
        <f>SUM(Q24:Q26)</f>
        <v>0</v>
      </c>
      <c r="R27" s="77">
        <f t="shared" ref="R27:W27" si="8">SUM(R24:R26)</f>
        <v>0</v>
      </c>
      <c r="S27" s="77">
        <f t="shared" si="8"/>
        <v>0</v>
      </c>
      <c r="T27" s="77">
        <f t="shared" si="8"/>
        <v>0</v>
      </c>
      <c r="U27" s="77">
        <f t="shared" si="8"/>
        <v>0</v>
      </c>
      <c r="V27" s="77">
        <f t="shared" si="8"/>
        <v>0</v>
      </c>
      <c r="W27" s="77">
        <f t="shared" si="8"/>
        <v>0</v>
      </c>
      <c r="X27" s="46">
        <f>Q27-M27</f>
        <v>0</v>
      </c>
      <c r="Y27" s="47" t="str">
        <f>IFERROR(X27/L27,"-")</f>
        <v>-</v>
      </c>
      <c r="Z27" s="41"/>
      <c r="AA27" s="41"/>
      <c r="AB27" s="77">
        <f t="shared" ref="AB27" si="9">SUM(AB24:AB26)</f>
        <v>0</v>
      </c>
      <c r="AC27" s="77">
        <f t="shared" ref="AC27" si="10">SUM(AC24:AC26)</f>
        <v>0</v>
      </c>
      <c r="AD27" s="77">
        <f t="shared" ref="AD27" si="11">SUM(AD24:AD26)</f>
        <v>0</v>
      </c>
      <c r="AE27" s="77">
        <f t="shared" ref="AE27" si="12">SUM(AE24:AE26)</f>
        <v>0</v>
      </c>
      <c r="AF27" s="77">
        <f t="shared" ref="AF27" si="13">SUM(AF24:AF26)</f>
        <v>0</v>
      </c>
      <c r="AG27" s="77">
        <f t="shared" ref="AG27" si="14">SUM(AG24:AG26)</f>
        <v>0</v>
      </c>
      <c r="AH27" s="77">
        <f t="shared" ref="AH27" si="15">SUM(AH24:AH26)</f>
        <v>0</v>
      </c>
      <c r="AI27" s="46"/>
      <c r="AJ27" s="47"/>
      <c r="AK27" s="68"/>
      <c r="AL27" s="79"/>
      <c r="AM27" s="183">
        <f>SUM(AM24:AM26)</f>
        <v>0</v>
      </c>
      <c r="AN27" s="83">
        <f t="shared" ref="AN27:AT27" si="16">SUM(AN24:AN26)</f>
        <v>0</v>
      </c>
      <c r="AO27" s="83">
        <f t="shared" si="16"/>
        <v>0</v>
      </c>
      <c r="AP27" s="83">
        <f t="shared" si="16"/>
        <v>0</v>
      </c>
      <c r="AQ27" s="83">
        <f t="shared" si="16"/>
        <v>0</v>
      </c>
      <c r="AR27" s="83">
        <f t="shared" si="16"/>
        <v>0</v>
      </c>
      <c r="AS27" s="83">
        <f t="shared" si="16"/>
        <v>0</v>
      </c>
      <c r="AT27" s="83">
        <f t="shared" si="16"/>
        <v>0</v>
      </c>
      <c r="AU27" s="46">
        <f>AK27-AH27</f>
        <v>0</v>
      </c>
      <c r="AV27" s="47" t="str">
        <f>IFERROR(AU27/AF27,"-")</f>
        <v>-</v>
      </c>
      <c r="AW27" s="68"/>
      <c r="AY27" s="76">
        <f>SUM(AY24:AY26)</f>
        <v>0</v>
      </c>
      <c r="AZ27" s="46">
        <f>+AY27-AT27</f>
        <v>0</v>
      </c>
      <c r="BA27" s="47" t="str">
        <f>IFERROR(AZ27/AM27,"-")</f>
        <v>-</v>
      </c>
      <c r="BB27" s="83">
        <f t="shared" ref="BB27:BG27" si="17">SUM(BB24:BB26)</f>
        <v>0</v>
      </c>
      <c r="BC27" s="83">
        <f t="shared" si="17"/>
        <v>0</v>
      </c>
      <c r="BD27" s="83">
        <f t="shared" si="17"/>
        <v>0</v>
      </c>
      <c r="BE27" s="83">
        <f t="shared" si="17"/>
        <v>0</v>
      </c>
      <c r="BF27" s="83">
        <f t="shared" si="17"/>
        <v>0</v>
      </c>
      <c r="BG27" s="83">
        <f t="shared" si="17"/>
        <v>0</v>
      </c>
      <c r="BH27" s="46">
        <f>AW27-AT27</f>
        <v>0</v>
      </c>
      <c r="BI27" s="47" t="str">
        <f>IFERROR(BH27/AR27,"-")</f>
        <v>-</v>
      </c>
      <c r="BJ27" s="68"/>
    </row>
    <row r="28" spans="1:62" s="67" customFormat="1" ht="15" customHeight="1" x14ac:dyDescent="0.25">
      <c r="A28" s="65"/>
      <c r="B28" s="39"/>
      <c r="C28" s="39"/>
      <c r="D28" s="40"/>
      <c r="E28" s="62"/>
      <c r="F28" s="64"/>
      <c r="G28" s="62"/>
      <c r="H28" s="62"/>
      <c r="I28" s="62"/>
      <c r="J28" s="62"/>
      <c r="K28" s="62"/>
      <c r="L28" s="62"/>
      <c r="M28" s="62"/>
      <c r="N28" s="63"/>
      <c r="O28" s="41"/>
      <c r="Q28" s="62"/>
      <c r="R28" s="62"/>
      <c r="S28" s="62"/>
      <c r="T28" s="62"/>
      <c r="U28" s="62"/>
      <c r="V28" s="62"/>
      <c r="W28" s="62"/>
      <c r="X28" s="62"/>
      <c r="Y28" s="63"/>
      <c r="Z28" s="41"/>
      <c r="AA28" s="41"/>
      <c r="AB28" s="64"/>
      <c r="AC28" s="62"/>
      <c r="AD28" s="62"/>
      <c r="AE28" s="62"/>
      <c r="AF28" s="62"/>
      <c r="AG28" s="62"/>
      <c r="AH28" s="62"/>
      <c r="AI28" s="62"/>
      <c r="AJ28" s="63"/>
      <c r="AK28" s="68"/>
      <c r="AL28" s="79"/>
      <c r="AM28" s="64"/>
      <c r="AN28" s="62"/>
      <c r="AO28" s="62"/>
      <c r="AP28" s="62"/>
      <c r="AQ28" s="62"/>
      <c r="AR28" s="62"/>
      <c r="AS28" s="62"/>
      <c r="AT28" s="62"/>
      <c r="AU28" s="62"/>
      <c r="AV28" s="63"/>
      <c r="AW28" s="68"/>
      <c r="AY28" s="64"/>
      <c r="AZ28" s="62"/>
      <c r="BA28" s="63"/>
      <c r="BB28" s="62"/>
      <c r="BC28" s="62"/>
      <c r="BD28" s="62"/>
      <c r="BE28" s="62"/>
      <c r="BF28" s="62"/>
      <c r="BG28" s="62"/>
      <c r="BH28" s="62"/>
      <c r="BI28" s="63"/>
      <c r="BJ28" s="68"/>
    </row>
    <row r="29" spans="1:62" s="67" customFormat="1" x14ac:dyDescent="0.25">
      <c r="A29" s="65"/>
      <c r="B29" s="39" t="s">
        <v>33</v>
      </c>
      <c r="C29" s="39"/>
      <c r="D29" s="75"/>
      <c r="E29" s="62"/>
      <c r="F29" s="84">
        <f>+F14-F21</f>
        <v>14240</v>
      </c>
      <c r="G29" s="83">
        <f>+G14-G21</f>
        <v>14240</v>
      </c>
      <c r="H29" s="62"/>
      <c r="I29" s="62"/>
      <c r="J29" s="62"/>
      <c r="K29" s="62"/>
      <c r="L29" s="83">
        <f>+L14-L21</f>
        <v>24780.97</v>
      </c>
      <c r="M29" s="83">
        <f>+M14-M21</f>
        <v>10540.970000000001</v>
      </c>
      <c r="N29" s="62"/>
      <c r="O29" s="41"/>
      <c r="Q29" s="83">
        <f>+Q14-Q21</f>
        <v>-185760</v>
      </c>
      <c r="R29" s="83">
        <f>+R14-R21</f>
        <v>-185760</v>
      </c>
      <c r="S29" s="83">
        <f>+S14-S21</f>
        <v>0</v>
      </c>
      <c r="T29" s="83">
        <f>+T14-T21</f>
        <v>0</v>
      </c>
      <c r="U29" s="83">
        <f>+U14-U21</f>
        <v>0</v>
      </c>
      <c r="V29" s="83">
        <f>+V14-V21</f>
        <v>-156548.97000000003</v>
      </c>
      <c r="W29" s="83">
        <f>+W14-W21</f>
        <v>-156548.97000000003</v>
      </c>
      <c r="X29" s="62"/>
      <c r="Y29" s="63"/>
      <c r="Z29" s="41"/>
      <c r="AA29" s="41"/>
      <c r="AB29" s="84">
        <f>+AB14-AB21</f>
        <v>173400</v>
      </c>
      <c r="AC29" s="83">
        <f>+AC14-AC21</f>
        <v>173400</v>
      </c>
      <c r="AD29" s="83">
        <f>+AD14-AD21</f>
        <v>0</v>
      </c>
      <c r="AE29" s="83">
        <f>+AE14-AE21</f>
        <v>0</v>
      </c>
      <c r="AF29" s="83">
        <f>+AF14-AF21</f>
        <v>0</v>
      </c>
      <c r="AG29" s="62"/>
      <c r="AH29" s="83">
        <f>+AH14-AH21</f>
        <v>196570.88</v>
      </c>
      <c r="AI29" s="62"/>
      <c r="AJ29" s="63"/>
      <c r="AK29" s="68"/>
      <c r="AL29" s="79"/>
      <c r="AM29" s="84">
        <f>+AM14-AM21</f>
        <v>173400</v>
      </c>
      <c r="AN29" s="83">
        <f>+AN14-AN21</f>
        <v>173400</v>
      </c>
      <c r="AO29" s="83">
        <f>+AO14-AO21</f>
        <v>0</v>
      </c>
      <c r="AP29" s="83">
        <f>+AP14-AP21</f>
        <v>0</v>
      </c>
      <c r="AQ29" s="83">
        <f>+AQ14-AQ21</f>
        <v>0</v>
      </c>
      <c r="AR29" s="83">
        <f>+AR14-AR21</f>
        <v>0</v>
      </c>
      <c r="AS29" s="62"/>
      <c r="AT29" s="83">
        <f>+AT14-AT21</f>
        <v>0</v>
      </c>
      <c r="AU29" s="62"/>
      <c r="AV29" s="63"/>
      <c r="AW29" s="68"/>
      <c r="AY29" s="84">
        <f>+AY14-AY21</f>
        <v>0</v>
      </c>
      <c r="AZ29" s="62"/>
      <c r="BA29" s="63"/>
      <c r="BB29" s="83">
        <f>+BB14-BB21</f>
        <v>0</v>
      </c>
      <c r="BC29" s="83">
        <f>+BC14-BC21</f>
        <v>0</v>
      </c>
      <c r="BD29" s="83">
        <f>+BD14-BD21</f>
        <v>0</v>
      </c>
      <c r="BE29" s="83">
        <f>+BE14-BE21</f>
        <v>0</v>
      </c>
      <c r="BF29" s="62"/>
      <c r="BG29" s="83">
        <f>+BG14-BG21</f>
        <v>0</v>
      </c>
      <c r="BH29" s="62"/>
      <c r="BI29" s="63"/>
      <c r="BJ29" s="68"/>
    </row>
    <row r="30" spans="1:62" x14ac:dyDescent="0.25">
      <c r="B30" s="26"/>
      <c r="C30" s="26"/>
      <c r="D30" s="52"/>
      <c r="E30" s="28"/>
      <c r="F30" s="29"/>
      <c r="G30" s="28"/>
      <c r="H30" s="28"/>
      <c r="I30" s="28"/>
      <c r="J30" s="85"/>
      <c r="K30" s="85"/>
      <c r="L30" s="28"/>
      <c r="M30" s="85"/>
      <c r="N30" s="28"/>
      <c r="O30" s="28"/>
      <c r="Q30" s="28"/>
      <c r="R30" s="28"/>
      <c r="S30" s="28"/>
      <c r="T30" s="28"/>
      <c r="U30" s="85"/>
      <c r="V30" s="85"/>
      <c r="W30" s="28"/>
      <c r="X30" s="80"/>
      <c r="Y30" s="62"/>
      <c r="Z30" s="62"/>
      <c r="AA30" s="62"/>
      <c r="AB30" s="64"/>
      <c r="AC30" s="28"/>
      <c r="AD30" s="28"/>
      <c r="AE30" s="28"/>
      <c r="AF30" s="85"/>
      <c r="AG30" s="85"/>
      <c r="AH30" s="28"/>
      <c r="AI30" s="80"/>
      <c r="AJ30" s="62"/>
      <c r="AL30" s="14"/>
      <c r="AM30" s="64"/>
      <c r="AN30" s="28"/>
      <c r="AO30" s="28"/>
      <c r="AP30" s="28"/>
      <c r="AQ30" s="28"/>
      <c r="AR30" s="85"/>
      <c r="AS30" s="85"/>
      <c r="AT30" s="28"/>
      <c r="AU30" s="80"/>
      <c r="AV30" s="62"/>
      <c r="AY30" s="64"/>
      <c r="AZ30" s="80"/>
      <c r="BA30" s="62"/>
      <c r="BB30" s="28"/>
      <c r="BC30" s="28"/>
      <c r="BD30" s="28"/>
      <c r="BE30" s="85"/>
      <c r="BF30" s="85"/>
      <c r="BG30" s="28"/>
      <c r="BH30" s="80"/>
      <c r="BI30" s="62"/>
    </row>
    <row r="31" spans="1:62" ht="15.75" thickBot="1" x14ac:dyDescent="0.3">
      <c r="B31" s="31" t="s">
        <v>34</v>
      </c>
      <c r="C31" s="31"/>
      <c r="D31" s="86"/>
      <c r="E31" s="32"/>
      <c r="F31" s="87">
        <f>+F8+F29</f>
        <v>14240</v>
      </c>
      <c r="G31" s="88">
        <f>+G8+G29</f>
        <v>14240</v>
      </c>
      <c r="H31" s="32"/>
      <c r="I31" s="32"/>
      <c r="J31" s="32"/>
      <c r="K31" s="32"/>
      <c r="L31" s="88">
        <f>+L8+L29</f>
        <v>24780.97</v>
      </c>
      <c r="M31" s="28"/>
      <c r="N31" s="89"/>
      <c r="O31" s="32"/>
      <c r="Q31" s="88">
        <f>+Q8+Q29</f>
        <v>-160979.03</v>
      </c>
      <c r="R31" s="88">
        <f>+R8+R29</f>
        <v>-160979.03</v>
      </c>
      <c r="S31" s="88">
        <f>+S8+S29</f>
        <v>0</v>
      </c>
      <c r="T31" s="88">
        <f>+T8+T29</f>
        <v>0</v>
      </c>
      <c r="U31" s="88">
        <f>+U8+U29</f>
        <v>0</v>
      </c>
      <c r="V31" s="88">
        <f>+V8+V29</f>
        <v>-156548.97000000003</v>
      </c>
      <c r="W31" s="88">
        <f>+W8+W29</f>
        <v>-131768.00000000003</v>
      </c>
      <c r="X31" s="62"/>
      <c r="Y31" s="90"/>
      <c r="Z31" s="91"/>
      <c r="AA31" s="91"/>
      <c r="AB31" s="92">
        <f>+AB8+AB29</f>
        <v>41631.999999999971</v>
      </c>
      <c r="AC31" s="88">
        <f>+AC8+AC29</f>
        <v>41631.999999999971</v>
      </c>
      <c r="AD31" s="88">
        <f>+AD8+AD29</f>
        <v>0</v>
      </c>
      <c r="AE31" s="88">
        <f>+AE8+AE29</f>
        <v>0</v>
      </c>
      <c r="AF31" s="88">
        <f>+AF8+AF29</f>
        <v>0</v>
      </c>
      <c r="AG31" s="32"/>
      <c r="AH31" s="88">
        <f>+AH8+AH29</f>
        <v>64802.879999999976</v>
      </c>
      <c r="AI31" s="62"/>
      <c r="AJ31" s="90"/>
      <c r="AL31" s="14"/>
      <c r="AM31" s="92">
        <f>+AM8+AM29</f>
        <v>238202.87999999998</v>
      </c>
      <c r="AN31" s="88">
        <f>+AN8+AN29</f>
        <v>173400</v>
      </c>
      <c r="AO31" s="88">
        <f>+AO8+AO29</f>
        <v>0</v>
      </c>
      <c r="AP31" s="88">
        <f>+AP8+AP29</f>
        <v>0</v>
      </c>
      <c r="AQ31" s="88">
        <f>+AQ8+AQ29</f>
        <v>0</v>
      </c>
      <c r="AR31" s="88">
        <f>+AR8+AR29</f>
        <v>0</v>
      </c>
      <c r="AS31" s="32"/>
      <c r="AT31" s="88">
        <f>+AT8+AT29</f>
        <v>64802.879999999976</v>
      </c>
      <c r="AU31" s="62"/>
      <c r="AV31" s="90"/>
      <c r="AY31" s="92">
        <f>+AY8+AY29</f>
        <v>64802.879999999976</v>
      </c>
      <c r="AZ31" s="62"/>
      <c r="BA31" s="90"/>
      <c r="BB31" s="88">
        <f>+BB8+BB29</f>
        <v>0</v>
      </c>
      <c r="BC31" s="88">
        <f>+BC8+BC29</f>
        <v>0</v>
      </c>
      <c r="BD31" s="88">
        <f>+BD8+BD29</f>
        <v>0</v>
      </c>
      <c r="BE31" s="88">
        <f>+BE8+BE29</f>
        <v>0</v>
      </c>
      <c r="BF31" s="88">
        <f>+BF8+BF29</f>
        <v>0</v>
      </c>
      <c r="BG31" s="88">
        <f>+BG8+BG29</f>
        <v>64802.879999999976</v>
      </c>
      <c r="BH31" s="62"/>
      <c r="BI31" s="90"/>
    </row>
    <row r="32" spans="1:62" ht="15.75" thickTop="1" x14ac:dyDescent="0.25">
      <c r="B32" s="26"/>
      <c r="C32" s="26"/>
      <c r="D32" s="93"/>
      <c r="E32" s="28"/>
      <c r="F32" s="29"/>
      <c r="G32" s="28"/>
      <c r="H32" s="28"/>
      <c r="I32" s="28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C32" s="28"/>
      <c r="AD32" s="28"/>
      <c r="AE32" s="28"/>
      <c r="AF32" s="28"/>
      <c r="AG32" s="28"/>
      <c r="AH32" s="28"/>
      <c r="AL32" s="14"/>
      <c r="AN32" s="28"/>
      <c r="AO32" s="28"/>
      <c r="AP32" s="28"/>
      <c r="AQ32" s="28"/>
      <c r="AR32" s="28"/>
      <c r="AS32" s="28"/>
      <c r="AT32" s="28"/>
      <c r="BB32" s="28"/>
      <c r="BC32" s="28"/>
      <c r="BD32" s="28"/>
      <c r="BE32" s="28"/>
      <c r="BF32" s="28"/>
      <c r="BG32" s="28"/>
    </row>
    <row r="33" spans="2:59" outlineLevel="1" x14ac:dyDescent="0.25">
      <c r="F33" s="94"/>
      <c r="G33" s="91"/>
      <c r="H33" s="91"/>
      <c r="I33" s="91"/>
      <c r="J33" s="91"/>
      <c r="K33" s="91"/>
      <c r="L33" s="95"/>
      <c r="M33" s="91"/>
      <c r="N33" s="91"/>
      <c r="O33" s="91"/>
      <c r="Q33" s="91"/>
      <c r="R33" s="91"/>
      <c r="S33" s="91"/>
      <c r="T33" s="91"/>
      <c r="U33" s="91"/>
      <c r="V33" s="91"/>
      <c r="W33" s="96"/>
      <c r="X33" s="91"/>
      <c r="Y33" s="91"/>
      <c r="Z33" s="91"/>
      <c r="AA33" s="91"/>
      <c r="AC33" s="97"/>
      <c r="AD33" s="97"/>
      <c r="AE33" s="97"/>
      <c r="AF33" s="97"/>
      <c r="AG33" s="97"/>
      <c r="AH33" s="98"/>
      <c r="AI33" s="14"/>
      <c r="AJ33" s="14"/>
      <c r="AK33" s="14"/>
      <c r="AL33" s="14"/>
      <c r="AM33" s="99"/>
      <c r="AN33" s="91"/>
      <c r="AO33" s="91"/>
      <c r="AP33" s="91"/>
      <c r="AQ33" s="91"/>
      <c r="AR33" s="91"/>
      <c r="AS33" s="91"/>
      <c r="AT33" s="96" t="s">
        <v>35</v>
      </c>
      <c r="BB33" s="91"/>
      <c r="BC33" s="91"/>
      <c r="BD33" s="91"/>
      <c r="BE33" s="91"/>
      <c r="BF33" s="91"/>
      <c r="BG33" s="96"/>
    </row>
    <row r="34" spans="2:59" outlineLevel="1" x14ac:dyDescent="0.25">
      <c r="F34" s="94"/>
      <c r="G34" s="91"/>
      <c r="H34" s="91"/>
      <c r="I34" s="91"/>
      <c r="J34" s="91"/>
      <c r="K34" s="91"/>
      <c r="L34" s="91"/>
      <c r="M34" s="91"/>
      <c r="N34" s="91"/>
      <c r="O34" s="91"/>
      <c r="Q34" s="91">
        <v>0</v>
      </c>
      <c r="R34" s="91"/>
      <c r="S34" s="91"/>
      <c r="T34" s="91"/>
      <c r="U34" s="91"/>
      <c r="V34" s="91"/>
      <c r="W34" s="100"/>
      <c r="X34" s="91"/>
      <c r="Y34" s="91"/>
      <c r="Z34" s="91"/>
      <c r="AA34" s="91"/>
      <c r="AB34" s="101">
        <v>0</v>
      </c>
      <c r="AC34" s="97"/>
      <c r="AD34" s="97"/>
      <c r="AE34" s="97"/>
      <c r="AF34" s="97"/>
      <c r="AG34" s="97"/>
      <c r="AH34" s="102"/>
      <c r="AI34" s="14"/>
      <c r="AJ34" s="14"/>
      <c r="AK34" s="14"/>
      <c r="AL34" s="14"/>
      <c r="AM34" s="103"/>
      <c r="AN34" s="91"/>
      <c r="AO34" s="91"/>
      <c r="AP34" s="91"/>
      <c r="AQ34" s="91"/>
      <c r="AR34" s="91"/>
      <c r="AS34" s="91"/>
      <c r="AT34" s="100" t="s">
        <v>36</v>
      </c>
      <c r="AY34" s="101">
        <v>0</v>
      </c>
      <c r="BB34" s="91"/>
      <c r="BC34" s="91"/>
      <c r="BD34" s="91"/>
      <c r="BE34" s="91"/>
      <c r="BF34" s="91"/>
      <c r="BG34" s="100"/>
    </row>
    <row r="35" spans="2:59" outlineLevel="1" x14ac:dyDescent="0.25">
      <c r="F35" s="104"/>
      <c r="G35" s="105"/>
      <c r="H35" s="91"/>
      <c r="I35" s="91"/>
      <c r="J35" s="91"/>
      <c r="K35" s="91"/>
      <c r="L35" s="91"/>
      <c r="M35" s="91"/>
      <c r="N35" s="91"/>
      <c r="O35" s="91"/>
      <c r="Q35" s="106">
        <v>0</v>
      </c>
      <c r="R35" s="105"/>
      <c r="S35" s="91"/>
      <c r="T35" s="91"/>
      <c r="U35" s="91"/>
      <c r="V35" s="91"/>
      <c r="W35" s="100"/>
      <c r="X35" s="91"/>
      <c r="Y35" s="91"/>
      <c r="Z35" s="91"/>
      <c r="AA35" s="91"/>
      <c r="AB35" s="107">
        <v>0</v>
      </c>
      <c r="AC35" s="108"/>
      <c r="AD35" s="97"/>
      <c r="AE35" s="97"/>
      <c r="AF35" s="97"/>
      <c r="AG35" s="97"/>
      <c r="AH35" s="102"/>
      <c r="AI35" s="14"/>
      <c r="AJ35" s="14"/>
      <c r="AK35" s="14"/>
      <c r="AL35" s="14"/>
      <c r="AM35" s="103"/>
      <c r="AN35" s="105"/>
      <c r="AO35" s="105"/>
      <c r="AP35" s="91"/>
      <c r="AQ35" s="91"/>
      <c r="AR35" s="91"/>
      <c r="AS35" s="91"/>
      <c r="AT35" s="100" t="s">
        <v>37</v>
      </c>
      <c r="AY35" s="107">
        <v>0</v>
      </c>
      <c r="BB35" s="105"/>
      <c r="BC35" s="91"/>
      <c r="BD35" s="91"/>
      <c r="BE35" s="91"/>
      <c r="BF35" s="91"/>
      <c r="BG35" s="100"/>
    </row>
    <row r="36" spans="2:59" outlineLevel="1" x14ac:dyDescent="0.25">
      <c r="F36" s="104"/>
      <c r="G36" s="105"/>
      <c r="H36" s="91"/>
      <c r="I36" s="91"/>
      <c r="J36" s="91"/>
      <c r="K36" s="91"/>
      <c r="L36" s="91"/>
      <c r="M36" s="91"/>
      <c r="N36" s="91"/>
      <c r="O36" s="91"/>
      <c r="Q36" s="105">
        <f>SUM(Q34:Q35)</f>
        <v>0</v>
      </c>
      <c r="R36" s="105"/>
      <c r="S36" s="91"/>
      <c r="T36" s="91"/>
      <c r="U36" s="91"/>
      <c r="V36" s="91"/>
      <c r="W36" s="109"/>
      <c r="X36" s="91"/>
      <c r="Y36" s="91"/>
      <c r="Z36" s="91"/>
      <c r="AA36" s="91"/>
      <c r="AB36" s="101">
        <f>SUM(AB34:AB35)</f>
        <v>0</v>
      </c>
      <c r="AC36" s="108"/>
      <c r="AD36" s="97"/>
      <c r="AE36" s="97"/>
      <c r="AF36" s="97"/>
      <c r="AG36" s="97"/>
      <c r="AH36" s="110"/>
      <c r="AI36" s="14"/>
      <c r="AJ36" s="14"/>
      <c r="AK36" s="14"/>
      <c r="AL36" s="14"/>
      <c r="AM36" s="103"/>
      <c r="AN36" s="105"/>
      <c r="AO36" s="105"/>
      <c r="AP36" s="91"/>
      <c r="AQ36" s="91"/>
      <c r="AR36" s="91"/>
      <c r="AS36" s="91"/>
      <c r="AT36" s="109" t="s">
        <v>38</v>
      </c>
      <c r="AY36" s="101">
        <f>SUM(AY34:AY35)</f>
        <v>0</v>
      </c>
      <c r="BB36" s="105"/>
      <c r="BC36" s="91"/>
      <c r="BD36" s="91"/>
      <c r="BE36" s="91"/>
      <c r="BF36" s="91"/>
      <c r="BG36" s="109"/>
    </row>
    <row r="37" spans="2:59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5"/>
      <c r="R37" s="105"/>
      <c r="S37" s="91"/>
      <c r="T37" s="91"/>
      <c r="U37" s="91"/>
      <c r="V37" s="91"/>
      <c r="W37" s="109"/>
      <c r="X37" s="91"/>
      <c r="Y37" s="91"/>
      <c r="Z37" s="91"/>
      <c r="AA37" s="91"/>
      <c r="AB37" s="101"/>
      <c r="AC37" s="108"/>
      <c r="AD37" s="97"/>
      <c r="AE37" s="97"/>
      <c r="AF37" s="97"/>
      <c r="AG37" s="97"/>
      <c r="AH37" s="110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9"/>
      <c r="AY37" s="101"/>
      <c r="BB37" s="105"/>
      <c r="BC37" s="91"/>
      <c r="BD37" s="91"/>
      <c r="BE37" s="91"/>
      <c r="BF37" s="91"/>
      <c r="BG37" s="109"/>
    </row>
    <row r="38" spans="2:59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/>
      <c r="R38" s="105"/>
      <c r="S38" s="91"/>
      <c r="T38" s="91"/>
      <c r="U38" s="91"/>
      <c r="V38" s="91"/>
      <c r="W38" s="96"/>
      <c r="X38" s="91"/>
      <c r="Y38" s="91"/>
      <c r="Z38" s="91"/>
      <c r="AA38" s="91"/>
      <c r="AB38" s="101"/>
      <c r="AC38" s="108"/>
      <c r="AD38" s="97"/>
      <c r="AE38" s="97"/>
      <c r="AF38" s="97"/>
      <c r="AG38" s="97"/>
      <c r="AH38" s="98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96" t="s">
        <v>39</v>
      </c>
      <c r="AY38" s="101"/>
      <c r="BB38" s="105"/>
      <c r="BC38" s="91"/>
      <c r="BD38" s="91"/>
      <c r="BE38" s="91"/>
      <c r="BF38" s="91"/>
      <c r="BG38" s="96"/>
    </row>
    <row r="39" spans="2:59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>
        <v>0</v>
      </c>
      <c r="R39" s="105"/>
      <c r="S39" s="91"/>
      <c r="T39" s="91"/>
      <c r="U39" s="91"/>
      <c r="V39" s="91"/>
      <c r="W39" s="111"/>
      <c r="X39" s="91"/>
      <c r="Y39" s="91"/>
      <c r="Z39" s="91"/>
      <c r="AA39" s="91"/>
      <c r="AB39" s="101">
        <v>0</v>
      </c>
      <c r="AC39" s="108"/>
      <c r="AD39" s="97"/>
      <c r="AE39" s="97"/>
      <c r="AF39" s="97"/>
      <c r="AG39" s="97"/>
      <c r="AH39" s="112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11" t="s">
        <v>40</v>
      </c>
      <c r="AY39" s="101">
        <v>0</v>
      </c>
      <c r="BB39" s="105"/>
      <c r="BC39" s="91"/>
      <c r="BD39" s="91"/>
      <c r="BE39" s="91"/>
      <c r="BF39" s="91"/>
      <c r="BG39" s="111"/>
    </row>
    <row r="40" spans="2:59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6">
        <v>0</v>
      </c>
      <c r="R40" s="105"/>
      <c r="S40" s="91"/>
      <c r="T40" s="91"/>
      <c r="U40" s="91"/>
      <c r="V40" s="91"/>
      <c r="W40" s="111"/>
      <c r="X40" s="91"/>
      <c r="Y40" s="91"/>
      <c r="Z40" s="91"/>
      <c r="AA40" s="91"/>
      <c r="AB40" s="107">
        <v>0</v>
      </c>
      <c r="AC40" s="108"/>
      <c r="AD40" s="97"/>
      <c r="AE40" s="97"/>
      <c r="AF40" s="97"/>
      <c r="AG40" s="97"/>
      <c r="AH40" s="112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111" t="s">
        <v>41</v>
      </c>
      <c r="AY40" s="107">
        <v>0</v>
      </c>
      <c r="BB40" s="105"/>
      <c r="BC40" s="91"/>
      <c r="BD40" s="91"/>
      <c r="BE40" s="91"/>
      <c r="BF40" s="91"/>
      <c r="BG40" s="111"/>
    </row>
    <row r="41" spans="2:59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09"/>
      <c r="X41" s="91"/>
      <c r="Y41" s="91"/>
      <c r="Z41" s="91"/>
      <c r="AA41" s="91"/>
      <c r="AB41" s="101">
        <f>SUM(AB39:AB40)</f>
        <v>0</v>
      </c>
      <c r="AC41" s="108"/>
      <c r="AD41" s="97"/>
      <c r="AE41" s="97"/>
      <c r="AF41" s="97"/>
      <c r="AG41" s="97"/>
      <c r="AH41" s="110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09" t="s">
        <v>42</v>
      </c>
      <c r="AY41" s="101">
        <f>SUM(AY39:AY40)</f>
        <v>0</v>
      </c>
      <c r="BB41" s="105"/>
      <c r="BC41" s="91"/>
      <c r="BD41" s="91"/>
      <c r="BE41" s="91"/>
      <c r="BF41" s="91"/>
      <c r="BG41" s="109"/>
    </row>
    <row r="42" spans="2:59" outlineLevel="1" x14ac:dyDescent="0.25">
      <c r="F42" s="94"/>
      <c r="G42" s="91"/>
      <c r="H42" s="91"/>
      <c r="I42" s="91"/>
      <c r="J42" s="91"/>
      <c r="K42" s="91"/>
      <c r="L42" s="91"/>
      <c r="M42" s="91"/>
      <c r="N42" s="91"/>
      <c r="O42" s="91"/>
      <c r="Q42" s="91"/>
      <c r="R42" s="91"/>
      <c r="S42" s="91"/>
      <c r="T42" s="91"/>
      <c r="U42" s="91"/>
      <c r="V42" s="91"/>
      <c r="W42" s="113"/>
      <c r="X42" s="91"/>
      <c r="Y42" s="91"/>
      <c r="Z42" s="91"/>
      <c r="AA42" s="91"/>
      <c r="AB42" s="101"/>
      <c r="AC42" s="97"/>
      <c r="AD42" s="97"/>
      <c r="AE42" s="97"/>
      <c r="AF42" s="97"/>
      <c r="AG42" s="97"/>
      <c r="AH42" s="114"/>
      <c r="AI42" s="14"/>
      <c r="AJ42" s="14"/>
      <c r="AK42" s="14"/>
      <c r="AL42" s="14"/>
      <c r="AM42" s="103"/>
      <c r="AN42" s="91"/>
      <c r="AO42" s="91"/>
      <c r="AP42" s="91"/>
      <c r="AQ42" s="91"/>
      <c r="AR42" s="91"/>
      <c r="AS42" s="91"/>
      <c r="AT42" s="113"/>
      <c r="AY42" s="101"/>
      <c r="BB42" s="91"/>
      <c r="BC42" s="91"/>
      <c r="BD42" s="91"/>
      <c r="BE42" s="91"/>
      <c r="BF42" s="91"/>
      <c r="BG42" s="113"/>
    </row>
    <row r="43" spans="2:59" ht="15.75" outlineLevel="1" thickBot="1" x14ac:dyDescent="0.3">
      <c r="F43" s="94"/>
      <c r="G43" s="91"/>
      <c r="H43" s="91"/>
      <c r="I43" s="91"/>
      <c r="J43" s="91"/>
      <c r="K43" s="91"/>
      <c r="L43" s="91"/>
      <c r="M43" s="91"/>
      <c r="N43" s="91"/>
      <c r="O43" s="91"/>
      <c r="Q43" s="115">
        <f>Q21</f>
        <v>340910</v>
      </c>
      <c r="R43" s="91"/>
      <c r="S43" s="91"/>
      <c r="T43" s="91"/>
      <c r="U43" s="91"/>
      <c r="V43" s="91"/>
      <c r="W43" s="113"/>
      <c r="X43" s="91"/>
      <c r="Y43" s="91"/>
      <c r="Z43" s="91"/>
      <c r="AA43" s="91"/>
      <c r="AB43" s="101">
        <f>AB21+AB36+AB41</f>
        <v>0</v>
      </c>
      <c r="AC43" s="97"/>
      <c r="AD43" s="97"/>
      <c r="AE43" s="97"/>
      <c r="AF43" s="97"/>
      <c r="AG43" s="97"/>
      <c r="AH43" s="114"/>
      <c r="AI43" s="14"/>
      <c r="AJ43" s="14"/>
      <c r="AK43" s="14"/>
      <c r="AL43" s="14"/>
      <c r="AM43" s="103"/>
      <c r="AN43" s="91"/>
      <c r="AO43" s="91"/>
      <c r="AP43" s="91"/>
      <c r="AQ43" s="91"/>
      <c r="AR43" s="91"/>
      <c r="AS43" s="91"/>
      <c r="AT43" s="113" t="s">
        <v>43</v>
      </c>
      <c r="AY43" s="191">
        <f>AY21+AY36+AY41</f>
        <v>0</v>
      </c>
      <c r="BB43" s="91"/>
      <c r="BC43" s="91"/>
      <c r="BD43" s="91"/>
      <c r="BE43" s="91"/>
      <c r="BF43" s="91"/>
      <c r="BG43" s="113"/>
    </row>
    <row r="44" spans="2:59" ht="15.75" thickTop="1" x14ac:dyDescent="0.25">
      <c r="E44" s="91"/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C44" s="97"/>
      <c r="AD44" s="97"/>
      <c r="AE44" s="97"/>
      <c r="AF44" s="97"/>
      <c r="AG44" s="97"/>
      <c r="AH44" s="97"/>
      <c r="AI44" s="14"/>
      <c r="AJ44" s="14"/>
      <c r="AK44" s="14"/>
      <c r="AL44" s="14"/>
      <c r="AM44" s="99"/>
      <c r="AN44" s="91"/>
      <c r="AO44" s="91"/>
      <c r="AP44" s="91"/>
      <c r="AQ44" s="91"/>
      <c r="AR44" s="91"/>
      <c r="AS44" s="91"/>
      <c r="AT44" s="91"/>
      <c r="BB44" s="91"/>
      <c r="BC44" s="91"/>
      <c r="BD44" s="91"/>
      <c r="BE44" s="91"/>
      <c r="BF44" s="91"/>
      <c r="BG44" s="91"/>
    </row>
    <row r="45" spans="2:59" outlineLevel="1" x14ac:dyDescent="0.25">
      <c r="B45" s="116" t="s">
        <v>44</v>
      </c>
      <c r="C45" s="116"/>
      <c r="D45" s="117"/>
      <c r="L45" s="118" t="s">
        <v>45</v>
      </c>
      <c r="W45" s="118" t="s">
        <v>46</v>
      </c>
      <c r="AL45" s="14"/>
      <c r="AT45" s="118" t="s">
        <v>47</v>
      </c>
      <c r="BG45" s="118" t="s">
        <v>48</v>
      </c>
    </row>
    <row r="46" spans="2:59" outlineLevel="1" x14ac:dyDescent="0.25">
      <c r="B46" s="74"/>
      <c r="C46" s="74" t="s">
        <v>49</v>
      </c>
      <c r="D46" s="62"/>
      <c r="L46" s="83"/>
      <c r="W46" s="83"/>
      <c r="AL46" s="14"/>
      <c r="AT46" s="83"/>
      <c r="BG46" s="83"/>
    </row>
    <row r="47" spans="2:59" outlineLevel="1" x14ac:dyDescent="0.25">
      <c r="B47" s="39"/>
      <c r="C47" s="39"/>
      <c r="D47" s="40" t="s">
        <v>50</v>
      </c>
      <c r="L47" s="83"/>
      <c r="W47" s="83"/>
      <c r="AL47" s="14"/>
      <c r="AT47" s="83"/>
      <c r="BG47" s="83"/>
    </row>
    <row r="48" spans="2:59" outlineLevel="1" x14ac:dyDescent="0.25">
      <c r="B48" s="39"/>
      <c r="C48" s="39"/>
      <c r="D48" s="40" t="s">
        <v>51</v>
      </c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>
        <f>'[1]Balance Sheet'!F11</f>
        <v>0</v>
      </c>
      <c r="W51" s="83"/>
      <c r="AL51" s="14"/>
      <c r="AT51" s="83"/>
      <c r="BG51" s="83"/>
    </row>
    <row r="52" spans="2:59" ht="15.75" outlineLevel="1" thickBot="1" x14ac:dyDescent="0.3">
      <c r="B52" s="39"/>
      <c r="C52" s="74" t="s">
        <v>55</v>
      </c>
      <c r="D52" s="62"/>
      <c r="L52" s="119">
        <f>SUM(L47:L50)</f>
        <v>0</v>
      </c>
      <c r="W52" s="119">
        <f>SUM(W47:W51)</f>
        <v>0</v>
      </c>
      <c r="AL52" s="14"/>
      <c r="AT52" s="119">
        <f>SUM(AT47:AT50)</f>
        <v>0</v>
      </c>
      <c r="BG52" s="119">
        <f>SUM(BG47:BG50)</f>
        <v>0</v>
      </c>
    </row>
    <row r="53" spans="2:59" ht="15.75" outlineLevel="1" thickTop="1" x14ac:dyDescent="0.25">
      <c r="B53" s="39"/>
      <c r="C53" s="39"/>
      <c r="D53" s="40"/>
      <c r="L53" s="83"/>
      <c r="W53" s="83"/>
      <c r="AL53" s="14"/>
      <c r="AT53" s="83"/>
      <c r="BG53" s="83"/>
    </row>
    <row r="54" spans="2:59" outlineLevel="1" x14ac:dyDescent="0.25">
      <c r="B54" s="39"/>
      <c r="C54" s="74" t="s">
        <v>56</v>
      </c>
      <c r="D54" s="62"/>
      <c r="L54" s="83"/>
      <c r="W54" s="83"/>
      <c r="AL54" s="14"/>
      <c r="AT54" s="83"/>
      <c r="BG54" s="83"/>
    </row>
    <row r="55" spans="2:59" outlineLevel="1" x14ac:dyDescent="0.25">
      <c r="B55" s="39"/>
      <c r="C55" s="39"/>
      <c r="D55" s="40" t="s">
        <v>57</v>
      </c>
      <c r="L55" s="83"/>
      <c r="W55" s="83"/>
      <c r="AL55" s="14"/>
      <c r="AT55" s="83"/>
      <c r="BG55" s="83"/>
    </row>
    <row r="56" spans="2:59" outlineLevel="1" x14ac:dyDescent="0.25">
      <c r="B56" s="39"/>
      <c r="C56" s="39"/>
      <c r="D56" s="40" t="s">
        <v>58</v>
      </c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>
        <f>-SUM('[1]Balance Sheet'!F20:F21)</f>
        <v>0</v>
      </c>
      <c r="W57" s="83"/>
      <c r="AL57" s="14"/>
      <c r="AT57" s="83"/>
      <c r="BG57" s="83"/>
    </row>
    <row r="58" spans="2:59" ht="15.75" outlineLevel="1" thickBot="1" x14ac:dyDescent="0.3">
      <c r="B58" s="39"/>
      <c r="C58" s="74" t="s">
        <v>60</v>
      </c>
      <c r="D58" s="62"/>
      <c r="L58" s="119">
        <f>SUM(L55:L57)</f>
        <v>0</v>
      </c>
      <c r="W58" s="119">
        <f>SUM(W55:W57)</f>
        <v>0</v>
      </c>
      <c r="AL58" s="14"/>
      <c r="AT58" s="119">
        <f>SUM(AT55:AT57)</f>
        <v>0</v>
      </c>
      <c r="BG58" s="119">
        <f>SUM(BG55:BG57)</f>
        <v>0</v>
      </c>
    </row>
    <row r="59" spans="2:59" ht="15.75" outlineLevel="1" thickTop="1" x14ac:dyDescent="0.25">
      <c r="B59" s="39"/>
      <c r="C59" s="39"/>
      <c r="D59" s="40"/>
      <c r="L59" s="83"/>
      <c r="W59" s="83"/>
      <c r="AL59" s="14"/>
      <c r="AT59" s="83"/>
      <c r="BG59" s="83"/>
    </row>
    <row r="60" spans="2:59" outlineLevel="1" x14ac:dyDescent="0.25">
      <c r="B60" s="39"/>
      <c r="C60" s="74" t="s">
        <v>61</v>
      </c>
      <c r="D60" s="62"/>
      <c r="L60" s="83">
        <f>+L52+L58</f>
        <v>0</v>
      </c>
      <c r="W60" s="83">
        <f>+W52+W58</f>
        <v>0</v>
      </c>
      <c r="AL60" s="14"/>
      <c r="AT60" s="83">
        <f>+AT52+AT58</f>
        <v>0</v>
      </c>
      <c r="BG60" s="83">
        <f>+BG52+BG58</f>
        <v>0</v>
      </c>
    </row>
    <row r="61" spans="2:59" outlineLevel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62</v>
      </c>
      <c r="D62" s="62"/>
      <c r="L62" s="83"/>
      <c r="W62" s="83"/>
      <c r="AL62" s="14"/>
      <c r="AT62" s="83"/>
      <c r="BG62" s="83"/>
    </row>
    <row r="63" spans="2:59" outlineLevel="1" x14ac:dyDescent="0.25">
      <c r="B63" s="39"/>
      <c r="C63" s="39"/>
      <c r="D63" s="40" t="s">
        <v>63</v>
      </c>
      <c r="L63" s="83">
        <f>+L52-L48</f>
        <v>0</v>
      </c>
      <c r="W63" s="83">
        <f>+W52-W48</f>
        <v>0</v>
      </c>
      <c r="AL63" s="14"/>
      <c r="AT63" s="83">
        <f>+AT52</f>
        <v>0</v>
      </c>
      <c r="BG63" s="83">
        <f>+BG52</f>
        <v>0</v>
      </c>
    </row>
    <row r="64" spans="2:59" outlineLevel="1" x14ac:dyDescent="0.25">
      <c r="B64" s="39"/>
      <c r="C64" s="39"/>
      <c r="D64" s="40" t="s">
        <v>57</v>
      </c>
      <c r="L64" s="120">
        <f>+L58</f>
        <v>0</v>
      </c>
      <c r="W64" s="120">
        <f>+W58</f>
        <v>0</v>
      </c>
      <c r="AL64" s="14"/>
      <c r="AT64" s="120">
        <f>+AT58</f>
        <v>0</v>
      </c>
      <c r="BG64" s="120">
        <f>+BG58</f>
        <v>0</v>
      </c>
    </row>
    <row r="65" spans="2:59" outlineLevel="1" x14ac:dyDescent="0.25">
      <c r="B65" s="39"/>
      <c r="C65" s="74" t="s">
        <v>64</v>
      </c>
      <c r="D65" s="62"/>
      <c r="L65" s="83">
        <f>SUM(L63:L64)</f>
        <v>0</v>
      </c>
      <c r="W65" s="83">
        <f>SUM(W63:W64)</f>
        <v>0</v>
      </c>
      <c r="AL65" s="14"/>
      <c r="AT65" s="83">
        <f>SUM(AT63:AT64)</f>
        <v>0</v>
      </c>
      <c r="BG65" s="83">
        <f>SUM(BG63:BG64)</f>
        <v>0</v>
      </c>
    </row>
    <row r="66" spans="2:59" outlineLevel="1" x14ac:dyDescent="0.25">
      <c r="B66" s="39"/>
      <c r="C66" s="39"/>
      <c r="D66" s="40" t="s">
        <v>65</v>
      </c>
      <c r="L66" s="83"/>
      <c r="W66" s="83"/>
      <c r="AL66" s="14"/>
      <c r="AT66" s="83"/>
      <c r="BG66" s="83" t="e">
        <f>-#REF!</f>
        <v>#REF!</v>
      </c>
    </row>
    <row r="67" spans="2:59" outlineLevel="1" x14ac:dyDescent="0.25">
      <c r="B67" s="39"/>
      <c r="C67" s="39"/>
      <c r="D67" s="40" t="s">
        <v>66</v>
      </c>
      <c r="L67" s="120"/>
      <c r="W67" s="120"/>
      <c r="AL67" s="14"/>
      <c r="AT67" s="120"/>
      <c r="BG67" s="120"/>
    </row>
    <row r="68" spans="2:59" ht="15.75" outlineLevel="1" thickBot="1" x14ac:dyDescent="0.3">
      <c r="B68" s="39"/>
      <c r="C68" s="74" t="s">
        <v>67</v>
      </c>
      <c r="D68" s="62"/>
      <c r="L68" s="119">
        <f>SUM(L65:L67)</f>
        <v>0</v>
      </c>
      <c r="W68" s="119">
        <f>SUM(W65:W67)</f>
        <v>0</v>
      </c>
      <c r="AL68" s="14"/>
      <c r="AT68" s="119">
        <f>SUM(AT65:AT67)</f>
        <v>0</v>
      </c>
      <c r="BG68" s="119" t="e">
        <f>SUM(BG65:BG67)</f>
        <v>#REF!</v>
      </c>
    </row>
    <row r="69" spans="2:59" ht="15.75" outlineLevel="1" thickTop="1" x14ac:dyDescent="0.25">
      <c r="AL69" s="14"/>
    </row>
    <row r="70" spans="2:59" outlineLevel="1" x14ac:dyDescent="0.25">
      <c r="L70" s="121">
        <f>+L68-L31</f>
        <v>-24780.97</v>
      </c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1">
        <f>+W65-W31</f>
        <v>131768.00000000003</v>
      </c>
      <c r="AL70" s="14"/>
      <c r="AT70" s="121">
        <f>+AT68-AT31</f>
        <v>-64802.879999999976</v>
      </c>
      <c r="BG70" s="123" t="e">
        <f>+BG68-BG31</f>
        <v>#REF!</v>
      </c>
    </row>
    <row r="71" spans="2:59" outlineLevel="1" x14ac:dyDescent="0.25">
      <c r="W71" s="122"/>
      <c r="AL71" s="14"/>
      <c r="AT71" s="122"/>
      <c r="BG71" s="122">
        <f>3063401-BG21</f>
        <v>3063401</v>
      </c>
    </row>
    <row r="72" spans="2:59" x14ac:dyDescent="0.25">
      <c r="W72" s="122"/>
      <c r="AH72" s="122"/>
      <c r="AL72" s="14"/>
      <c r="AT72" s="122"/>
      <c r="BG72" s="122"/>
    </row>
    <row r="73" spans="2:59" x14ac:dyDescent="0.25">
      <c r="AG73" s="124"/>
    </row>
    <row r="74" spans="2:59" x14ac:dyDescent="0.25">
      <c r="AG74" s="124"/>
      <c r="AH74" s="14"/>
    </row>
    <row r="75" spans="2:59" x14ac:dyDescent="0.25">
      <c r="AG75" s="124"/>
      <c r="AH75" s="14"/>
    </row>
    <row r="76" spans="2:59" x14ac:dyDescent="0.25">
      <c r="AG76" s="14"/>
      <c r="AH76" s="124"/>
    </row>
    <row r="77" spans="2:59" x14ac:dyDescent="0.25">
      <c r="AH77" s="124"/>
    </row>
    <row r="78" spans="2:59" x14ac:dyDescent="0.25"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4"/>
    </row>
    <row r="93" spans="34:34" x14ac:dyDescent="0.25">
      <c r="AH93" s="125"/>
    </row>
    <row r="94" spans="34:34" x14ac:dyDescent="0.25">
      <c r="AH94" s="126"/>
    </row>
    <row r="95" spans="34:34" x14ac:dyDescent="0.25">
      <c r="AH95" s="14"/>
    </row>
    <row r="96" spans="34:34" x14ac:dyDescent="0.25">
      <c r="AH96" s="14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zoomScale="120" zoomScaleNormal="120" workbookViewId="0">
      <selection activeCell="N17" sqref="N17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4" hidden="1" customWidth="1" outlineLevel="1"/>
    <col min="4" max="4" width="8" style="184" hidden="1" customWidth="1" outlineLevel="1"/>
    <col min="5" max="5" width="12.5703125" style="184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customWidth="1" outlineLevel="1"/>
    <col min="42" max="42" width="13.7109375" style="143" customWidth="1" outlineLevel="1"/>
    <col min="43" max="43" width="17.7109375" style="143" customWidth="1" outlineLevel="1"/>
    <col min="44" max="44" width="2.7109375" style="143" customWidth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198" t="s">
        <v>2</v>
      </c>
      <c r="I1" s="198"/>
      <c r="J1" s="198"/>
      <c r="K1" s="198"/>
      <c r="L1" s="198"/>
      <c r="M1" s="198"/>
      <c r="N1" s="198"/>
      <c r="O1" s="198"/>
      <c r="Q1" s="199" t="s">
        <v>3</v>
      </c>
      <c r="R1" s="199"/>
      <c r="S1" s="199"/>
      <c r="T1" s="199"/>
      <c r="U1" s="199"/>
      <c r="V1" s="199"/>
      <c r="W1" s="199"/>
      <c r="X1" s="199"/>
      <c r="Z1" s="200" t="s">
        <v>4</v>
      </c>
      <c r="AA1" s="200"/>
      <c r="AB1" s="200"/>
      <c r="AC1" s="200"/>
      <c r="AD1" s="200"/>
      <c r="AE1" s="200"/>
      <c r="AF1" s="200"/>
      <c r="AG1" s="200"/>
      <c r="AI1" s="201" t="s">
        <v>5</v>
      </c>
      <c r="AJ1" s="201"/>
      <c r="AK1" s="201"/>
      <c r="AL1" s="201"/>
      <c r="AM1" s="201"/>
      <c r="AN1" s="201"/>
      <c r="AO1" s="201"/>
      <c r="AP1" s="201"/>
      <c r="AQ1" s="201"/>
      <c r="AS1" s="199" t="s">
        <v>6</v>
      </c>
      <c r="AT1" s="199"/>
      <c r="AU1" s="199"/>
      <c r="AV1" s="199"/>
      <c r="AW1" s="199"/>
      <c r="AX1" s="199"/>
      <c r="AY1" s="199"/>
      <c r="AZ1" s="199"/>
    </row>
    <row r="2" spans="1:52" s="189" customFormat="1" ht="33.75" customHeight="1" x14ac:dyDescent="0.2">
      <c r="A2" s="185" t="s">
        <v>68</v>
      </c>
      <c r="B2" s="185" t="s">
        <v>69</v>
      </c>
      <c r="C2" s="186" t="s">
        <v>70</v>
      </c>
      <c r="D2" s="186" t="s">
        <v>71</v>
      </c>
      <c r="E2" s="186" t="s">
        <v>72</v>
      </c>
      <c r="F2" s="187" t="s">
        <v>73</v>
      </c>
      <c r="G2" s="187" t="s">
        <v>74</v>
      </c>
      <c r="H2" s="188" t="s">
        <v>7</v>
      </c>
      <c r="I2" s="188" t="s">
        <v>8</v>
      </c>
      <c r="J2" s="188" t="s">
        <v>75</v>
      </c>
      <c r="K2" s="188" t="s">
        <v>76</v>
      </c>
      <c r="L2" s="188" t="s">
        <v>77</v>
      </c>
      <c r="M2" s="188" t="s">
        <v>78</v>
      </c>
      <c r="N2" s="188" t="s">
        <v>13</v>
      </c>
      <c r="O2" s="188" t="s">
        <v>79</v>
      </c>
      <c r="Q2" s="166" t="s">
        <v>7</v>
      </c>
      <c r="R2" s="166" t="s">
        <v>8</v>
      </c>
      <c r="S2" s="166" t="s">
        <v>75</v>
      </c>
      <c r="T2" s="166" t="s">
        <v>76</v>
      </c>
      <c r="U2" s="166" t="s">
        <v>77</v>
      </c>
      <c r="V2" s="166" t="s">
        <v>78</v>
      </c>
      <c r="W2" s="166" t="s">
        <v>13</v>
      </c>
      <c r="X2" s="166" t="s">
        <v>79</v>
      </c>
      <c r="Z2" s="168" t="s">
        <v>7</v>
      </c>
      <c r="AA2" s="168" t="s">
        <v>8</v>
      </c>
      <c r="AB2" s="168" t="s">
        <v>75</v>
      </c>
      <c r="AC2" s="168" t="s">
        <v>76</v>
      </c>
      <c r="AD2" s="168" t="s">
        <v>77</v>
      </c>
      <c r="AE2" s="168" t="s">
        <v>78</v>
      </c>
      <c r="AF2" s="168" t="s">
        <v>13</v>
      </c>
      <c r="AG2" s="168" t="s">
        <v>79</v>
      </c>
      <c r="AI2" s="170" t="s">
        <v>7</v>
      </c>
      <c r="AJ2" s="170" t="s">
        <v>8</v>
      </c>
      <c r="AK2" s="170" t="s">
        <v>110</v>
      </c>
      <c r="AL2" s="170" t="s">
        <v>75</v>
      </c>
      <c r="AM2" s="170" t="s">
        <v>76</v>
      </c>
      <c r="AN2" s="170" t="s">
        <v>77</v>
      </c>
      <c r="AO2" s="170" t="s">
        <v>78</v>
      </c>
      <c r="AP2" s="170" t="s">
        <v>17</v>
      </c>
      <c r="AQ2" s="174" t="s">
        <v>80</v>
      </c>
      <c r="AR2" s="172"/>
      <c r="AS2" s="166" t="s">
        <v>7</v>
      </c>
      <c r="AT2" s="166" t="s">
        <v>8</v>
      </c>
      <c r="AU2" s="166" t="s">
        <v>75</v>
      </c>
      <c r="AV2" s="166" t="s">
        <v>76</v>
      </c>
      <c r="AW2" s="166" t="s">
        <v>77</v>
      </c>
      <c r="AX2" s="166" t="s">
        <v>78</v>
      </c>
      <c r="AY2" s="166" t="s">
        <v>17</v>
      </c>
      <c r="AZ2" s="182" t="s">
        <v>80</v>
      </c>
    </row>
    <row r="3" spans="1:52" x14ac:dyDescent="0.2">
      <c r="A3" s="190">
        <v>5</v>
      </c>
      <c r="B3" s="143" t="s">
        <v>118</v>
      </c>
      <c r="C3" s="193" t="str">
        <f>MID(B3,5,2)</f>
        <v>00</v>
      </c>
      <c r="D3" s="193" t="str">
        <f>MID(B3,8,2)</f>
        <v>00</v>
      </c>
      <c r="E3" s="193" t="str">
        <f>MID(B3,11,3)</f>
        <v>900</v>
      </c>
      <c r="F3" s="194" t="str">
        <f>RIGHT(B3,7)</f>
        <v xml:space="preserve">000.01 </v>
      </c>
      <c r="G3" s="143" t="s">
        <v>137</v>
      </c>
      <c r="H3" s="164"/>
      <c r="I3" s="164"/>
      <c r="J3" s="164"/>
      <c r="K3" s="164"/>
      <c r="L3" s="164"/>
      <c r="M3" s="164"/>
      <c r="N3" s="141"/>
      <c r="O3" s="141">
        <f>N3-I3</f>
        <v>0</v>
      </c>
      <c r="Q3" s="175"/>
      <c r="R3" s="175"/>
      <c r="S3" s="175"/>
      <c r="T3" s="175"/>
      <c r="U3" s="175"/>
      <c r="V3" s="175"/>
      <c r="W3" s="142"/>
      <c r="X3" s="142">
        <f>W3-R3</f>
        <v>0</v>
      </c>
      <c r="Z3" s="173"/>
      <c r="AA3" s="173"/>
      <c r="AB3" s="173"/>
      <c r="AC3" s="173"/>
      <c r="AD3" s="173"/>
      <c r="AE3" s="173"/>
      <c r="AF3" s="173"/>
      <c r="AG3" s="173">
        <f>AF3-AA3</f>
        <v>0</v>
      </c>
      <c r="AI3" s="178"/>
      <c r="AJ3" s="178"/>
      <c r="AK3" s="171"/>
      <c r="AL3" s="178"/>
      <c r="AM3" s="171"/>
      <c r="AN3" s="171"/>
      <c r="AO3" s="171"/>
      <c r="AP3" s="171"/>
      <c r="AQ3" s="171">
        <f>AP3-AJ3</f>
        <v>0</v>
      </c>
      <c r="AS3" s="142"/>
      <c r="AT3" s="142"/>
      <c r="AU3" s="142"/>
      <c r="AV3" s="142"/>
      <c r="AW3" s="142"/>
      <c r="AX3" s="142"/>
      <c r="AY3" s="142"/>
      <c r="AZ3" s="142">
        <f>AY3-AT3</f>
        <v>0</v>
      </c>
    </row>
    <row r="4" spans="1:52" x14ac:dyDescent="0.2">
      <c r="A4" s="190">
        <v>7</v>
      </c>
      <c r="B4" s="143" t="s">
        <v>121</v>
      </c>
      <c r="C4" s="193" t="str">
        <f>MID(B4,5,2)</f>
        <v>00</v>
      </c>
      <c r="D4" s="193" t="str">
        <f>MID(B4,8,2)</f>
        <v>00</v>
      </c>
      <c r="E4" s="193" t="str">
        <f>MID(B4,11,3)</f>
        <v>900</v>
      </c>
      <c r="F4" s="194" t="str">
        <f>RIGHT(B4,7)</f>
        <v xml:space="preserve">010.07 </v>
      </c>
      <c r="G4" s="143" t="s">
        <v>138</v>
      </c>
      <c r="H4" s="164"/>
      <c r="I4" s="164"/>
      <c r="J4" s="164"/>
      <c r="K4" s="164"/>
      <c r="L4" s="164"/>
      <c r="M4" s="164"/>
      <c r="N4" s="141"/>
      <c r="O4" s="141">
        <f>N4-I4</f>
        <v>0</v>
      </c>
      <c r="Q4" s="175"/>
      <c r="R4" s="175"/>
      <c r="S4" s="175"/>
      <c r="T4" s="175"/>
      <c r="U4" s="175"/>
      <c r="V4" s="175"/>
      <c r="W4" s="142"/>
      <c r="X4" s="142">
        <f>W4-R4</f>
        <v>0</v>
      </c>
      <c r="Z4" s="173"/>
      <c r="AA4" s="173"/>
      <c r="AB4" s="173"/>
      <c r="AC4" s="173"/>
      <c r="AD4" s="173"/>
      <c r="AE4" s="173"/>
      <c r="AF4" s="173"/>
      <c r="AG4" s="173">
        <f>AF4-AA4</f>
        <v>0</v>
      </c>
      <c r="AI4" s="178"/>
      <c r="AJ4" s="178"/>
      <c r="AK4" s="171"/>
      <c r="AL4" s="178"/>
      <c r="AM4" s="171"/>
      <c r="AN4" s="171"/>
      <c r="AO4" s="171"/>
      <c r="AP4" s="171"/>
      <c r="AQ4" s="171">
        <f>AP4-AJ4</f>
        <v>0</v>
      </c>
      <c r="AS4" s="142"/>
      <c r="AT4" s="142"/>
      <c r="AU4" s="142"/>
      <c r="AV4" s="142"/>
      <c r="AW4" s="142"/>
      <c r="AX4" s="142"/>
      <c r="AY4" s="142"/>
      <c r="AZ4" s="142">
        <f>AY4-AT4</f>
        <v>0</v>
      </c>
    </row>
    <row r="5" spans="1:52" x14ac:dyDescent="0.2">
      <c r="A5" s="190">
        <v>7</v>
      </c>
      <c r="B5" s="143" t="s">
        <v>122</v>
      </c>
      <c r="C5" s="193" t="str">
        <f>MID(B5,5,2)</f>
        <v>00</v>
      </c>
      <c r="D5" s="193" t="str">
        <f>MID(B5,8,2)</f>
        <v>00</v>
      </c>
      <c r="E5" s="193" t="str">
        <f>MID(B5,11,3)</f>
        <v>900</v>
      </c>
      <c r="F5" s="194" t="str">
        <f>RIGHT(B5,7)</f>
        <v xml:space="preserve">010.08 </v>
      </c>
      <c r="G5" s="143" t="s">
        <v>139</v>
      </c>
      <c r="H5" s="164"/>
      <c r="I5" s="164"/>
      <c r="J5" s="164"/>
      <c r="K5" s="164"/>
      <c r="L5" s="164"/>
      <c r="M5" s="164"/>
      <c r="N5" s="141"/>
      <c r="O5" s="141">
        <f>N5-I5</f>
        <v>0</v>
      </c>
      <c r="Q5" s="175"/>
      <c r="R5" s="175"/>
      <c r="S5" s="175"/>
      <c r="T5" s="175"/>
      <c r="U5" s="175"/>
      <c r="V5" s="175"/>
      <c r="W5" s="142"/>
      <c r="X5" s="142">
        <f>W5-R5</f>
        <v>0</v>
      </c>
      <c r="Z5" s="173"/>
      <c r="AA5" s="173"/>
      <c r="AB5" s="173"/>
      <c r="AC5" s="173"/>
      <c r="AD5" s="173"/>
      <c r="AE5" s="173"/>
      <c r="AF5" s="173"/>
      <c r="AG5" s="173">
        <f>AF5-AA5</f>
        <v>0</v>
      </c>
      <c r="AI5" s="178"/>
      <c r="AJ5" s="178"/>
      <c r="AK5" s="171"/>
      <c r="AL5" s="178"/>
      <c r="AM5" s="171"/>
      <c r="AN5" s="171"/>
      <c r="AO5" s="171"/>
      <c r="AP5" s="171"/>
      <c r="AQ5" s="171">
        <f>AP5-AJ5</f>
        <v>0</v>
      </c>
      <c r="AS5" s="142"/>
      <c r="AT5" s="142"/>
      <c r="AU5" s="142"/>
      <c r="AV5" s="142"/>
      <c r="AW5" s="142"/>
      <c r="AX5" s="142"/>
      <c r="AY5" s="142"/>
      <c r="AZ5" s="142">
        <f>AY5-AT5</f>
        <v>0</v>
      </c>
    </row>
    <row r="6" spans="1:52" x14ac:dyDescent="0.2">
      <c r="A6" s="190">
        <v>7</v>
      </c>
      <c r="B6" s="143" t="s">
        <v>123</v>
      </c>
      <c r="C6" s="193" t="str">
        <f>MID(B6,5,2)</f>
        <v>00</v>
      </c>
      <c r="D6" s="193" t="str">
        <f>MID(B6,8,2)</f>
        <v>00</v>
      </c>
      <c r="E6" s="193" t="str">
        <f>MID(B6,11,3)</f>
        <v>900</v>
      </c>
      <c r="F6" s="194" t="str">
        <f>RIGHT(B6,7)</f>
        <v xml:space="preserve">010.09 </v>
      </c>
      <c r="G6" s="143" t="s">
        <v>140</v>
      </c>
      <c r="H6" s="164"/>
      <c r="I6" s="164"/>
      <c r="J6" s="164"/>
      <c r="K6" s="164"/>
      <c r="L6" s="164"/>
      <c r="M6" s="164"/>
      <c r="N6" s="141"/>
      <c r="O6" s="141">
        <f>N6-I6</f>
        <v>0</v>
      </c>
      <c r="Q6" s="175"/>
      <c r="R6" s="175"/>
      <c r="S6" s="175"/>
      <c r="T6" s="175"/>
      <c r="U6" s="175"/>
      <c r="V6" s="175"/>
      <c r="W6" s="142"/>
      <c r="X6" s="142">
        <f>W6-R6</f>
        <v>0</v>
      </c>
      <c r="Z6" s="173"/>
      <c r="AA6" s="173"/>
      <c r="AB6" s="173"/>
      <c r="AC6" s="173"/>
      <c r="AD6" s="173"/>
      <c r="AE6" s="173"/>
      <c r="AF6" s="173"/>
      <c r="AG6" s="173">
        <f>AF6-AA6</f>
        <v>0</v>
      </c>
      <c r="AI6" s="178"/>
      <c r="AJ6" s="178"/>
      <c r="AK6" s="171"/>
      <c r="AL6" s="178"/>
      <c r="AM6" s="171"/>
      <c r="AN6" s="171"/>
      <c r="AO6" s="171"/>
      <c r="AP6" s="171"/>
      <c r="AQ6" s="171">
        <f>AP6-AJ6</f>
        <v>0</v>
      </c>
      <c r="AS6" s="142"/>
      <c r="AT6" s="142"/>
      <c r="AU6" s="142"/>
      <c r="AV6" s="142"/>
      <c r="AW6" s="142"/>
      <c r="AX6" s="142"/>
      <c r="AY6" s="142"/>
      <c r="AZ6" s="142">
        <f>AY6-AT6</f>
        <v>0</v>
      </c>
    </row>
    <row r="7" spans="1:52" x14ac:dyDescent="0.2">
      <c r="A7" s="190">
        <v>7</v>
      </c>
      <c r="B7" s="143" t="s">
        <v>124</v>
      </c>
      <c r="C7" s="193" t="str">
        <f>MID(B7,5,2)</f>
        <v>00</v>
      </c>
      <c r="D7" s="193" t="str">
        <f>MID(B7,8,2)</f>
        <v>00</v>
      </c>
      <c r="E7" s="193" t="str">
        <f>MID(B7,11,3)</f>
        <v>900</v>
      </c>
      <c r="F7" s="194" t="str">
        <f>RIGHT(B7,7)</f>
        <v xml:space="preserve">010.10 </v>
      </c>
      <c r="G7" s="143" t="s">
        <v>141</v>
      </c>
      <c r="H7" s="164"/>
      <c r="I7" s="164"/>
      <c r="J7" s="164"/>
      <c r="K7" s="164"/>
      <c r="L7" s="164"/>
      <c r="M7" s="164"/>
      <c r="N7" s="141"/>
      <c r="O7" s="141">
        <f>N7-I7</f>
        <v>0</v>
      </c>
      <c r="Q7" s="175"/>
      <c r="R7" s="175"/>
      <c r="S7" s="175"/>
      <c r="T7" s="175"/>
      <c r="U7" s="175"/>
      <c r="V7" s="175"/>
      <c r="W7" s="142"/>
      <c r="X7" s="142">
        <f>W7-R7</f>
        <v>0</v>
      </c>
      <c r="Z7" s="173"/>
      <c r="AA7" s="173"/>
      <c r="AB7" s="173"/>
      <c r="AC7" s="173"/>
      <c r="AD7" s="173"/>
      <c r="AE7" s="173"/>
      <c r="AF7" s="173"/>
      <c r="AG7" s="173">
        <f>AF7-AA7</f>
        <v>0</v>
      </c>
      <c r="AI7" s="178"/>
      <c r="AJ7" s="178"/>
      <c r="AK7" s="171"/>
      <c r="AL7" s="178"/>
      <c r="AM7" s="171"/>
      <c r="AN7" s="171"/>
      <c r="AO7" s="171"/>
      <c r="AP7" s="171"/>
      <c r="AQ7" s="171">
        <f>AP7-AJ7</f>
        <v>0</v>
      </c>
      <c r="AS7" s="142"/>
      <c r="AT7" s="142"/>
      <c r="AU7" s="142"/>
      <c r="AV7" s="142"/>
      <c r="AW7" s="142"/>
      <c r="AX7" s="142"/>
      <c r="AY7" s="142"/>
      <c r="AZ7" s="142">
        <f>AY7-AT7</f>
        <v>0</v>
      </c>
    </row>
    <row r="8" spans="1:52" x14ac:dyDescent="0.2">
      <c r="A8" s="190">
        <v>7</v>
      </c>
      <c r="B8" s="143" t="s">
        <v>125</v>
      </c>
      <c r="C8" s="193" t="str">
        <f>MID(B8,5,2)</f>
        <v>00</v>
      </c>
      <c r="D8" s="193" t="str">
        <f>MID(B8,8,2)</f>
        <v>00</v>
      </c>
      <c r="E8" s="193" t="str">
        <f>MID(B8,11,3)</f>
        <v>900</v>
      </c>
      <c r="F8" s="194" t="str">
        <f>RIGHT(B8,7)</f>
        <v xml:space="preserve">010.11 </v>
      </c>
      <c r="G8" s="143" t="s">
        <v>142</v>
      </c>
      <c r="H8" s="164"/>
      <c r="I8" s="164"/>
      <c r="J8" s="164"/>
      <c r="K8" s="164"/>
      <c r="L8" s="164"/>
      <c r="M8" s="164"/>
      <c r="N8" s="141"/>
      <c r="O8" s="141">
        <f>N8-I8</f>
        <v>0</v>
      </c>
      <c r="Q8" s="175"/>
      <c r="R8" s="175"/>
      <c r="S8" s="175"/>
      <c r="T8" s="175"/>
      <c r="U8" s="175"/>
      <c r="V8" s="175"/>
      <c r="W8" s="142"/>
      <c r="X8" s="142">
        <f>W8-R8</f>
        <v>0</v>
      </c>
      <c r="Z8" s="173"/>
      <c r="AA8" s="173"/>
      <c r="AB8" s="173"/>
      <c r="AC8" s="173"/>
      <c r="AD8" s="173"/>
      <c r="AE8" s="173"/>
      <c r="AF8" s="173"/>
      <c r="AG8" s="173">
        <f>AF8-AA8</f>
        <v>0</v>
      </c>
      <c r="AI8" s="178"/>
      <c r="AJ8" s="178"/>
      <c r="AK8" s="171"/>
      <c r="AL8" s="178"/>
      <c r="AM8" s="171"/>
      <c r="AN8" s="171"/>
      <c r="AO8" s="171"/>
      <c r="AP8" s="171"/>
      <c r="AQ8" s="171">
        <f>AP8-AJ8</f>
        <v>0</v>
      </c>
      <c r="AS8" s="142"/>
      <c r="AT8" s="142"/>
      <c r="AU8" s="142"/>
      <c r="AV8" s="142"/>
      <c r="AW8" s="142"/>
      <c r="AX8" s="142"/>
      <c r="AY8" s="142"/>
      <c r="AZ8" s="142">
        <f>AY8-AT8</f>
        <v>0</v>
      </c>
    </row>
    <row r="9" spans="1:52" x14ac:dyDescent="0.2">
      <c r="A9" s="190">
        <v>7</v>
      </c>
      <c r="B9" s="143" t="s">
        <v>126</v>
      </c>
      <c r="C9" s="193" t="str">
        <f>MID(B9,5,2)</f>
        <v>00</v>
      </c>
      <c r="D9" s="193" t="str">
        <f>MID(B9,8,2)</f>
        <v>00</v>
      </c>
      <c r="E9" s="193" t="str">
        <f>MID(B9,11,3)</f>
        <v>900</v>
      </c>
      <c r="F9" s="194" t="str">
        <f>RIGHT(B9,7)</f>
        <v xml:space="preserve">010.12 </v>
      </c>
      <c r="G9" s="143" t="s">
        <v>143</v>
      </c>
      <c r="H9" s="164"/>
      <c r="I9" s="164"/>
      <c r="J9" s="164"/>
      <c r="K9" s="164"/>
      <c r="L9" s="164"/>
      <c r="M9" s="164"/>
      <c r="N9" s="141"/>
      <c r="O9" s="141">
        <f>N9-I9</f>
        <v>0</v>
      </c>
      <c r="Q9" s="175"/>
      <c r="R9" s="175"/>
      <c r="S9" s="175"/>
      <c r="T9" s="175"/>
      <c r="U9" s="175"/>
      <c r="V9" s="175"/>
      <c r="W9" s="142"/>
      <c r="X9" s="142">
        <f>W9-R9</f>
        <v>0</v>
      </c>
      <c r="Z9" s="173"/>
      <c r="AA9" s="173"/>
      <c r="AB9" s="173"/>
      <c r="AC9" s="173"/>
      <c r="AD9" s="173"/>
      <c r="AE9" s="173"/>
      <c r="AF9" s="173"/>
      <c r="AG9" s="173">
        <f>AF9-AA9</f>
        <v>0</v>
      </c>
      <c r="AI9" s="178"/>
      <c r="AJ9" s="178"/>
      <c r="AK9" s="171"/>
      <c r="AL9" s="178"/>
      <c r="AM9" s="171"/>
      <c r="AN9" s="171"/>
      <c r="AO9" s="171"/>
      <c r="AP9" s="171"/>
      <c r="AQ9" s="171">
        <f>AP9-AJ9</f>
        <v>0</v>
      </c>
      <c r="AS9" s="142"/>
      <c r="AT9" s="142"/>
      <c r="AU9" s="142"/>
      <c r="AV9" s="142"/>
      <c r="AW9" s="142"/>
      <c r="AX9" s="142"/>
      <c r="AY9" s="142"/>
      <c r="AZ9" s="142">
        <f>AY9-AT9</f>
        <v>0</v>
      </c>
    </row>
    <row r="10" spans="1:52" x14ac:dyDescent="0.2">
      <c r="A10" s="190">
        <v>7</v>
      </c>
      <c r="B10" s="143" t="s">
        <v>127</v>
      </c>
      <c r="C10" s="193" t="str">
        <f>MID(B10,5,2)</f>
        <v>00</v>
      </c>
      <c r="D10" s="193" t="str">
        <f>MID(B10,8,2)</f>
        <v>00</v>
      </c>
      <c r="E10" s="193" t="str">
        <f>MID(B10,11,3)</f>
        <v>900</v>
      </c>
      <c r="F10" s="194" t="str">
        <f>RIGHT(B10,7)</f>
        <v xml:space="preserve">010.13 </v>
      </c>
      <c r="G10" s="143" t="s">
        <v>144</v>
      </c>
      <c r="H10" s="164"/>
      <c r="I10" s="164"/>
      <c r="J10" s="164"/>
      <c r="K10" s="164"/>
      <c r="L10" s="164"/>
      <c r="M10" s="164"/>
      <c r="N10" s="141"/>
      <c r="O10" s="141">
        <f>N10-I10</f>
        <v>0</v>
      </c>
      <c r="Q10" s="175"/>
      <c r="R10" s="175"/>
      <c r="S10" s="175"/>
      <c r="T10" s="175"/>
      <c r="U10" s="175"/>
      <c r="V10" s="175"/>
      <c r="W10" s="142"/>
      <c r="X10" s="142">
        <f>W10-R10</f>
        <v>0</v>
      </c>
      <c r="Z10" s="173"/>
      <c r="AA10" s="173"/>
      <c r="AB10" s="173"/>
      <c r="AC10" s="173"/>
      <c r="AD10" s="173"/>
      <c r="AE10" s="173"/>
      <c r="AF10" s="173"/>
      <c r="AG10" s="173">
        <f>AF10-AA10</f>
        <v>0</v>
      </c>
      <c r="AI10" s="178"/>
      <c r="AJ10" s="178"/>
      <c r="AK10" s="171"/>
      <c r="AL10" s="178"/>
      <c r="AM10" s="171"/>
      <c r="AN10" s="171"/>
      <c r="AO10" s="171"/>
      <c r="AP10" s="171"/>
      <c r="AQ10" s="171">
        <f>AP10-AJ10</f>
        <v>0</v>
      </c>
      <c r="AS10" s="142"/>
      <c r="AT10" s="142"/>
      <c r="AU10" s="142"/>
      <c r="AV10" s="142"/>
      <c r="AW10" s="142"/>
      <c r="AX10" s="142"/>
      <c r="AY10" s="142"/>
      <c r="AZ10" s="142">
        <f>AY10-AT10</f>
        <v>0</v>
      </c>
    </row>
    <row r="11" spans="1:52" x14ac:dyDescent="0.2">
      <c r="A11" s="190">
        <v>7</v>
      </c>
      <c r="B11" s="143" t="s">
        <v>128</v>
      </c>
      <c r="C11" s="193" t="str">
        <f>MID(B11,5,2)</f>
        <v>00</v>
      </c>
      <c r="D11" s="193" t="str">
        <f>MID(B11,8,2)</f>
        <v>00</v>
      </c>
      <c r="E11" s="193" t="str">
        <f>MID(B11,11,3)</f>
        <v>900</v>
      </c>
      <c r="F11" s="194" t="str">
        <f>RIGHT(B11,7)</f>
        <v xml:space="preserve">010.14 </v>
      </c>
      <c r="G11" s="143" t="s">
        <v>145</v>
      </c>
      <c r="H11" s="164"/>
      <c r="I11" s="164"/>
      <c r="J11" s="164"/>
      <c r="K11" s="164"/>
      <c r="L11" s="164"/>
      <c r="M11" s="164"/>
      <c r="N11" s="141"/>
      <c r="O11" s="141">
        <f>N11-I11</f>
        <v>0</v>
      </c>
      <c r="Q11" s="175"/>
      <c r="R11" s="175"/>
      <c r="S11" s="175"/>
      <c r="T11" s="175"/>
      <c r="U11" s="175"/>
      <c r="V11" s="175"/>
      <c r="W11" s="142"/>
      <c r="X11" s="142">
        <f>W11-R11</f>
        <v>0</v>
      </c>
      <c r="Z11" s="173"/>
      <c r="AA11" s="173"/>
      <c r="AB11" s="173"/>
      <c r="AC11" s="173"/>
      <c r="AD11" s="173"/>
      <c r="AE11" s="173"/>
      <c r="AF11" s="173"/>
      <c r="AG11" s="173">
        <f>AF11-AA11</f>
        <v>0</v>
      </c>
      <c r="AI11" s="178"/>
      <c r="AJ11" s="178"/>
      <c r="AK11" s="171"/>
      <c r="AL11" s="178"/>
      <c r="AM11" s="171"/>
      <c r="AN11" s="171"/>
      <c r="AO11" s="171"/>
      <c r="AP11" s="171"/>
      <c r="AQ11" s="171">
        <f>AP11-AJ11</f>
        <v>0</v>
      </c>
      <c r="AS11" s="142"/>
      <c r="AT11" s="142"/>
      <c r="AU11" s="142"/>
      <c r="AV11" s="142"/>
      <c r="AW11" s="142"/>
      <c r="AX11" s="142"/>
      <c r="AY11" s="142"/>
      <c r="AZ11" s="142">
        <f>AY11-AT11</f>
        <v>0</v>
      </c>
    </row>
    <row r="12" spans="1:52" x14ac:dyDescent="0.2">
      <c r="A12" s="190">
        <v>7</v>
      </c>
      <c r="B12" s="143" t="s">
        <v>129</v>
      </c>
      <c r="C12" s="193" t="str">
        <f>MID(B12,5,2)</f>
        <v>00</v>
      </c>
      <c r="D12" s="193" t="str">
        <f>MID(B12,8,2)</f>
        <v>00</v>
      </c>
      <c r="E12" s="193" t="str">
        <f>MID(B12,11,3)</f>
        <v>900</v>
      </c>
      <c r="F12" s="194" t="str">
        <f>RIGHT(B12,7)</f>
        <v xml:space="preserve">010.15 </v>
      </c>
      <c r="G12" s="143" t="s">
        <v>146</v>
      </c>
      <c r="H12" s="164"/>
      <c r="I12" s="164"/>
      <c r="J12" s="164"/>
      <c r="K12" s="164"/>
      <c r="L12" s="164"/>
      <c r="M12" s="164"/>
      <c r="N12" s="141"/>
      <c r="O12" s="141">
        <f>N12-I12</f>
        <v>0</v>
      </c>
      <c r="Q12" s="175"/>
      <c r="R12" s="175"/>
      <c r="S12" s="175"/>
      <c r="T12" s="175"/>
      <c r="U12" s="175"/>
      <c r="V12" s="175"/>
      <c r="W12" s="142"/>
      <c r="X12" s="142">
        <f>W12-R12</f>
        <v>0</v>
      </c>
      <c r="Z12" s="173"/>
      <c r="AA12" s="173"/>
      <c r="AB12" s="173"/>
      <c r="AC12" s="173"/>
      <c r="AD12" s="173"/>
      <c r="AE12" s="173"/>
      <c r="AF12" s="173"/>
      <c r="AG12" s="173">
        <f>AF12-AA12</f>
        <v>0</v>
      </c>
      <c r="AI12" s="178"/>
      <c r="AJ12" s="178"/>
      <c r="AK12" s="171"/>
      <c r="AL12" s="178"/>
      <c r="AM12" s="171"/>
      <c r="AN12" s="171"/>
      <c r="AO12" s="171"/>
      <c r="AP12" s="171"/>
      <c r="AQ12" s="171">
        <f>AP12-AJ12</f>
        <v>0</v>
      </c>
      <c r="AS12" s="142"/>
      <c r="AT12" s="142"/>
      <c r="AU12" s="142"/>
      <c r="AV12" s="142"/>
      <c r="AW12" s="142"/>
      <c r="AX12" s="142"/>
      <c r="AY12" s="142"/>
      <c r="AZ12" s="142">
        <f>AY12-AT12</f>
        <v>0</v>
      </c>
    </row>
    <row r="13" spans="1:52" x14ac:dyDescent="0.2">
      <c r="A13" s="190">
        <v>7</v>
      </c>
      <c r="B13" s="143" t="s">
        <v>130</v>
      </c>
      <c r="C13" s="193" t="str">
        <f>MID(B13,5,2)</f>
        <v>00</v>
      </c>
      <c r="D13" s="193" t="str">
        <f>MID(B13,8,2)</f>
        <v>00</v>
      </c>
      <c r="E13" s="193" t="str">
        <f>MID(B13,11,3)</f>
        <v>900</v>
      </c>
      <c r="F13" s="194" t="str">
        <f>RIGHT(B13,7)</f>
        <v xml:space="preserve">010.16 </v>
      </c>
      <c r="G13" s="143" t="s">
        <v>147</v>
      </c>
      <c r="H13" s="164"/>
      <c r="I13" s="164"/>
      <c r="J13" s="164"/>
      <c r="K13" s="164"/>
      <c r="L13" s="164"/>
      <c r="M13" s="164"/>
      <c r="N13" s="141"/>
      <c r="O13" s="141">
        <f>N13-I13</f>
        <v>0</v>
      </c>
      <c r="Q13" s="175"/>
      <c r="R13" s="175"/>
      <c r="S13" s="175"/>
      <c r="T13" s="175"/>
      <c r="U13" s="175"/>
      <c r="V13" s="175"/>
      <c r="W13" s="142"/>
      <c r="X13" s="142">
        <f>W13-R13</f>
        <v>0</v>
      </c>
      <c r="Z13" s="173"/>
      <c r="AA13" s="173"/>
      <c r="AB13" s="173"/>
      <c r="AC13" s="173"/>
      <c r="AD13" s="173"/>
      <c r="AE13" s="173"/>
      <c r="AF13" s="173"/>
      <c r="AG13" s="173">
        <f>AF13-AA13</f>
        <v>0</v>
      </c>
      <c r="AI13" s="178"/>
      <c r="AJ13" s="178"/>
      <c r="AK13" s="171"/>
      <c r="AL13" s="178"/>
      <c r="AM13" s="171"/>
      <c r="AN13" s="171"/>
      <c r="AO13" s="171"/>
      <c r="AP13" s="171"/>
      <c r="AQ13" s="171">
        <f>AP13-AJ13</f>
        <v>0</v>
      </c>
      <c r="AS13" s="142"/>
      <c r="AT13" s="142"/>
      <c r="AU13" s="142"/>
      <c r="AV13" s="142"/>
      <c r="AW13" s="142"/>
      <c r="AX13" s="142"/>
      <c r="AY13" s="142"/>
      <c r="AZ13" s="142">
        <f>AY13-AT13</f>
        <v>0</v>
      </c>
    </row>
    <row r="14" spans="1:52" x14ac:dyDescent="0.2">
      <c r="A14" s="190">
        <v>7</v>
      </c>
      <c r="B14" s="143" t="s">
        <v>131</v>
      </c>
      <c r="C14" s="193" t="str">
        <f>MID(B14,5,2)</f>
        <v>00</v>
      </c>
      <c r="D14" s="193" t="str">
        <f>MID(B14,8,2)</f>
        <v>00</v>
      </c>
      <c r="E14" s="193" t="str">
        <f>MID(B14,11,3)</f>
        <v>900</v>
      </c>
      <c r="F14" s="194" t="str">
        <f>RIGHT(B14,7)</f>
        <v xml:space="preserve">010.17 </v>
      </c>
      <c r="G14" s="143" t="s">
        <v>148</v>
      </c>
      <c r="H14" s="164"/>
      <c r="I14" s="164"/>
      <c r="J14" s="164"/>
      <c r="K14" s="164"/>
      <c r="L14" s="164"/>
      <c r="M14" s="164"/>
      <c r="N14" s="141"/>
      <c r="O14" s="141">
        <f>N14-I14</f>
        <v>0</v>
      </c>
      <c r="Q14" s="175"/>
      <c r="R14" s="175"/>
      <c r="S14" s="175"/>
      <c r="T14" s="175"/>
      <c r="U14" s="175"/>
      <c r="V14" s="175"/>
      <c r="W14" s="142"/>
      <c r="X14" s="142">
        <f>W14-R14</f>
        <v>0</v>
      </c>
      <c r="Z14" s="173"/>
      <c r="AA14" s="173"/>
      <c r="AB14" s="173"/>
      <c r="AC14" s="173"/>
      <c r="AD14" s="173"/>
      <c r="AE14" s="173"/>
      <c r="AF14" s="173"/>
      <c r="AG14" s="173">
        <f>AF14-AA14</f>
        <v>0</v>
      </c>
      <c r="AI14" s="178"/>
      <c r="AJ14" s="178"/>
      <c r="AK14" s="171"/>
      <c r="AL14" s="178"/>
      <c r="AM14" s="171"/>
      <c r="AN14" s="171"/>
      <c r="AO14" s="171"/>
      <c r="AP14" s="171"/>
      <c r="AQ14" s="171">
        <f>AP14-AJ14</f>
        <v>0</v>
      </c>
      <c r="AS14" s="142"/>
      <c r="AT14" s="142"/>
      <c r="AU14" s="142"/>
      <c r="AV14" s="142"/>
      <c r="AW14" s="142"/>
      <c r="AX14" s="142"/>
      <c r="AY14" s="142"/>
      <c r="AZ14" s="142">
        <f>AY14-AT14</f>
        <v>0</v>
      </c>
    </row>
    <row r="15" spans="1:52" x14ac:dyDescent="0.2">
      <c r="A15" s="190">
        <v>7</v>
      </c>
      <c r="B15" s="143" t="s">
        <v>132</v>
      </c>
      <c r="C15" s="193" t="str">
        <f>MID(B15,5,2)</f>
        <v>00</v>
      </c>
      <c r="D15" s="193" t="str">
        <f>MID(B15,8,2)</f>
        <v>00</v>
      </c>
      <c r="E15" s="193" t="str">
        <f>MID(B15,11,3)</f>
        <v>900</v>
      </c>
      <c r="F15" s="194" t="str">
        <f>RIGHT(B15,7)</f>
        <v xml:space="preserve">010.18 </v>
      </c>
      <c r="G15" s="143" t="s">
        <v>149</v>
      </c>
      <c r="H15" s="164"/>
      <c r="I15" s="164"/>
      <c r="J15" s="164"/>
      <c r="K15" s="164"/>
      <c r="L15" s="164"/>
      <c r="M15" s="164"/>
      <c r="N15" s="141"/>
      <c r="O15" s="141">
        <f>N15-I15</f>
        <v>0</v>
      </c>
      <c r="Q15" s="175"/>
      <c r="R15" s="175"/>
      <c r="S15" s="175"/>
      <c r="T15" s="175"/>
      <c r="U15" s="175"/>
      <c r="V15" s="175"/>
      <c r="W15" s="142"/>
      <c r="X15" s="142">
        <f>W15-R15</f>
        <v>0</v>
      </c>
      <c r="Z15" s="173"/>
      <c r="AA15" s="173"/>
      <c r="AB15" s="173"/>
      <c r="AC15" s="173"/>
      <c r="AD15" s="173"/>
      <c r="AE15" s="173"/>
      <c r="AF15" s="173"/>
      <c r="AG15" s="173">
        <f>AF15-AA15</f>
        <v>0</v>
      </c>
      <c r="AI15" s="178"/>
      <c r="AJ15" s="178"/>
      <c r="AK15" s="171"/>
      <c r="AL15" s="178"/>
      <c r="AM15" s="171"/>
      <c r="AN15" s="171"/>
      <c r="AO15" s="171"/>
      <c r="AP15" s="171"/>
      <c r="AQ15" s="171">
        <f>AP15-AJ15</f>
        <v>0</v>
      </c>
      <c r="AS15" s="142"/>
      <c r="AT15" s="142"/>
      <c r="AU15" s="142"/>
      <c r="AV15" s="142"/>
      <c r="AW15" s="142"/>
      <c r="AX15" s="142"/>
      <c r="AY15" s="142"/>
      <c r="AZ15" s="142">
        <f>AY15-AT15</f>
        <v>0</v>
      </c>
    </row>
    <row r="16" spans="1:52" x14ac:dyDescent="0.2">
      <c r="A16" s="190">
        <v>7</v>
      </c>
      <c r="B16" s="143" t="s">
        <v>133</v>
      </c>
      <c r="C16" s="193" t="str">
        <f>MID(B16,5,2)</f>
        <v>00</v>
      </c>
      <c r="D16" s="193" t="str">
        <f>MID(B16,8,2)</f>
        <v>00</v>
      </c>
      <c r="E16" s="193" t="str">
        <f>MID(B16,11,3)</f>
        <v>900</v>
      </c>
      <c r="F16" s="194" t="str">
        <f>RIGHT(B16,7)</f>
        <v xml:space="preserve">010.19 </v>
      </c>
      <c r="G16" s="143" t="s">
        <v>111</v>
      </c>
      <c r="H16" s="164"/>
      <c r="I16" s="164">
        <v>130910</v>
      </c>
      <c r="J16" s="164"/>
      <c r="K16" s="164"/>
      <c r="L16" s="164"/>
      <c r="M16" s="164">
        <v>130675.2</v>
      </c>
      <c r="N16" s="141">
        <v>130675</v>
      </c>
      <c r="O16" s="141">
        <f>N16-I16</f>
        <v>-235</v>
      </c>
      <c r="Q16" s="175"/>
      <c r="R16" s="175">
        <v>340910</v>
      </c>
      <c r="S16" s="175"/>
      <c r="T16" s="175"/>
      <c r="U16" s="175"/>
      <c r="V16" s="175">
        <v>334964.26</v>
      </c>
      <c r="W16" s="175">
        <v>334964.26</v>
      </c>
      <c r="X16" s="142">
        <f t="shared" ref="X16:X17" si="0">W16-R16</f>
        <v>-5945.7399999999907</v>
      </c>
      <c r="Z16" s="173"/>
      <c r="AA16" s="173"/>
      <c r="AB16" s="173"/>
      <c r="AC16" s="173"/>
      <c r="AD16" s="173"/>
      <c r="AE16" s="173"/>
      <c r="AF16" s="173"/>
      <c r="AG16" s="173"/>
      <c r="AI16" s="178"/>
      <c r="AJ16" s="178"/>
      <c r="AK16" s="171"/>
      <c r="AL16" s="178"/>
      <c r="AM16" s="171"/>
      <c r="AN16" s="171"/>
      <c r="AO16" s="171"/>
      <c r="AP16" s="171"/>
      <c r="AQ16" s="171"/>
      <c r="AS16" s="142"/>
      <c r="AT16" s="142"/>
      <c r="AU16" s="142"/>
      <c r="AV16" s="142"/>
      <c r="AW16" s="142"/>
      <c r="AX16" s="142"/>
      <c r="AY16" s="142"/>
      <c r="AZ16" s="142"/>
    </row>
    <row r="17" spans="1:52" x14ac:dyDescent="0.2">
      <c r="A17" s="190">
        <v>7</v>
      </c>
      <c r="B17" s="143" t="s">
        <v>134</v>
      </c>
      <c r="C17" s="193" t="str">
        <f>MID(B17,5,2)</f>
        <v>00</v>
      </c>
      <c r="D17" s="193" t="str">
        <f>MID(B17,8,2)</f>
        <v>00</v>
      </c>
      <c r="E17" s="193" t="str">
        <f>MID(B17,11,3)</f>
        <v>900</v>
      </c>
      <c r="F17" s="194" t="str">
        <f>RIGHT(B17,7)</f>
        <v xml:space="preserve">010.20 </v>
      </c>
      <c r="G17" s="143" t="s">
        <v>150</v>
      </c>
      <c r="H17" s="164"/>
      <c r="I17" s="164"/>
      <c r="J17" s="164"/>
      <c r="K17" s="164"/>
      <c r="L17" s="164"/>
      <c r="M17" s="164"/>
      <c r="N17" s="141"/>
      <c r="O17" s="141">
        <f>N17-I17</f>
        <v>0</v>
      </c>
      <c r="Q17" s="175"/>
      <c r="R17" s="175"/>
      <c r="S17" s="175"/>
      <c r="T17" s="175"/>
      <c r="U17" s="175"/>
      <c r="V17" s="175"/>
      <c r="W17" s="142"/>
      <c r="X17" s="142">
        <f t="shared" si="0"/>
        <v>0</v>
      </c>
      <c r="Z17" s="173"/>
      <c r="AA17" s="173"/>
      <c r="AB17" s="173"/>
      <c r="AC17" s="173"/>
      <c r="AD17" s="173"/>
      <c r="AE17" s="173"/>
      <c r="AF17" s="173"/>
      <c r="AG17" s="173">
        <f>AF17-AA17</f>
        <v>0</v>
      </c>
      <c r="AI17" s="178"/>
      <c r="AJ17" s="178"/>
      <c r="AK17" s="171"/>
      <c r="AL17" s="178"/>
      <c r="AM17" s="171"/>
      <c r="AN17" s="171"/>
      <c r="AO17" s="171"/>
      <c r="AP17" s="171"/>
      <c r="AQ17" s="171">
        <f>AP17-AJ17</f>
        <v>0</v>
      </c>
      <c r="AS17" s="142"/>
      <c r="AT17" s="142"/>
      <c r="AU17" s="142"/>
      <c r="AV17" s="142"/>
      <c r="AW17" s="142"/>
      <c r="AX17" s="142"/>
      <c r="AY17" s="142"/>
      <c r="AZ17" s="142">
        <f>AY17-AT17</f>
        <v>0</v>
      </c>
    </row>
    <row r="18" spans="1:52" x14ac:dyDescent="0.2">
      <c r="A18" s="190">
        <v>7</v>
      </c>
      <c r="B18" s="143" t="s">
        <v>135</v>
      </c>
      <c r="C18" s="193" t="str">
        <f>MID(B18,5,2)</f>
        <v>00</v>
      </c>
      <c r="D18" s="193" t="str">
        <f>MID(B18,8,2)</f>
        <v>00</v>
      </c>
      <c r="E18" s="193" t="str">
        <f>MID(B18,11,3)</f>
        <v>900</v>
      </c>
      <c r="F18" s="194" t="str">
        <f>RIGHT(B18,7)</f>
        <v xml:space="preserve">010.99 </v>
      </c>
      <c r="G18" s="143" t="s">
        <v>151</v>
      </c>
      <c r="H18" s="164"/>
      <c r="I18" s="164"/>
      <c r="J18" s="164"/>
      <c r="K18" s="164"/>
      <c r="L18" s="164"/>
      <c r="M18" s="164"/>
      <c r="N18" s="141"/>
      <c r="O18" s="141">
        <f>N18-I18</f>
        <v>0</v>
      </c>
      <c r="Q18" s="175"/>
      <c r="R18" s="175"/>
      <c r="S18" s="175"/>
      <c r="T18" s="175"/>
      <c r="U18" s="175"/>
      <c r="V18" s="175"/>
      <c r="W18" s="142"/>
      <c r="X18" s="142">
        <f>W18-R18</f>
        <v>0</v>
      </c>
      <c r="Z18" s="173"/>
      <c r="AA18" s="173"/>
      <c r="AB18" s="173"/>
      <c r="AC18" s="173"/>
      <c r="AD18" s="173"/>
      <c r="AE18" s="173"/>
      <c r="AF18" s="173"/>
      <c r="AG18" s="173">
        <f>AF18-AA18</f>
        <v>0</v>
      </c>
      <c r="AI18" s="178"/>
      <c r="AJ18" s="178"/>
      <c r="AK18" s="171"/>
      <c r="AL18" s="178"/>
      <c r="AM18" s="171"/>
      <c r="AN18" s="171"/>
      <c r="AO18" s="171"/>
      <c r="AP18" s="171"/>
      <c r="AQ18" s="171">
        <f>AP18-AJ18</f>
        <v>0</v>
      </c>
      <c r="AS18" s="142"/>
      <c r="AT18" s="142"/>
      <c r="AU18" s="142"/>
      <c r="AV18" s="142"/>
      <c r="AW18" s="142"/>
      <c r="AX18" s="142"/>
      <c r="AY18" s="142"/>
      <c r="AZ18" s="142">
        <f>AY18-AT18</f>
        <v>0</v>
      </c>
    </row>
    <row r="19" spans="1:52" x14ac:dyDescent="0.2">
      <c r="A19" s="190">
        <v>8</v>
      </c>
      <c r="B19" s="143" t="s">
        <v>136</v>
      </c>
      <c r="C19" s="193" t="str">
        <f>MID(B19,5,2)</f>
        <v>00</v>
      </c>
      <c r="D19" s="193" t="str">
        <f>MID(B19,8,2)</f>
        <v>00</v>
      </c>
      <c r="E19" s="193" t="str">
        <f>MID(B19,11,3)</f>
        <v>900</v>
      </c>
      <c r="F19" s="194" t="str">
        <f>RIGHT(B19,7)</f>
        <v xml:space="preserve">000.99 </v>
      </c>
      <c r="G19" s="143" t="s">
        <v>152</v>
      </c>
      <c r="H19" s="164">
        <v>130910</v>
      </c>
      <c r="I19" s="164"/>
      <c r="J19" s="164"/>
      <c r="K19" s="164"/>
      <c r="L19" s="164"/>
      <c r="M19" s="164"/>
      <c r="N19" s="141"/>
      <c r="O19" s="141">
        <f>N19-I19</f>
        <v>0</v>
      </c>
      <c r="Q19" s="175">
        <v>340910</v>
      </c>
      <c r="R19" s="175"/>
      <c r="S19" s="175"/>
      <c r="T19" s="175"/>
      <c r="U19" s="175"/>
      <c r="V19" s="175"/>
      <c r="W19" s="142"/>
      <c r="X19" s="142">
        <f>W19-R19</f>
        <v>0</v>
      </c>
      <c r="Z19" s="173"/>
      <c r="AA19" s="173"/>
      <c r="AB19" s="173"/>
      <c r="AC19" s="173"/>
      <c r="AD19" s="173"/>
      <c r="AE19" s="173"/>
      <c r="AF19" s="173"/>
      <c r="AG19" s="173">
        <f>AF19-AA19</f>
        <v>0</v>
      </c>
      <c r="AI19" s="178"/>
      <c r="AJ19" s="178"/>
      <c r="AK19" s="171"/>
      <c r="AL19" s="178"/>
      <c r="AM19" s="171"/>
      <c r="AN19" s="171"/>
      <c r="AO19" s="171"/>
      <c r="AP19" s="171"/>
      <c r="AQ19" s="171">
        <f>AP19-AJ19</f>
        <v>0</v>
      </c>
      <c r="AS19" s="142"/>
      <c r="AT19" s="142"/>
      <c r="AU19" s="142"/>
      <c r="AV19" s="142"/>
      <c r="AW19" s="142"/>
      <c r="AX19" s="142"/>
      <c r="AY19" s="142"/>
      <c r="AZ19" s="142">
        <f>AY19-AT19</f>
        <v>0</v>
      </c>
    </row>
    <row r="20" spans="1:52" x14ac:dyDescent="0.2">
      <c r="A20" s="190">
        <v>5</v>
      </c>
      <c r="B20" s="143" t="s">
        <v>119</v>
      </c>
      <c r="C20" s="193" t="str">
        <f>MID(B20,5,2)</f>
        <v>11</v>
      </c>
      <c r="D20" s="193" t="str">
        <f>MID(B20,8,2)</f>
        <v>00</v>
      </c>
      <c r="E20" s="193" t="str">
        <f>MID(B20,11,3)</f>
        <v>200</v>
      </c>
      <c r="F20" s="194" t="str">
        <f>RIGHT(B20,7)</f>
        <v xml:space="preserve">000.01 </v>
      </c>
      <c r="G20" s="143" t="s">
        <v>137</v>
      </c>
      <c r="H20" s="164"/>
      <c r="I20" s="164"/>
      <c r="J20" s="164"/>
      <c r="K20" s="164"/>
      <c r="L20" s="164"/>
      <c r="M20" s="164"/>
      <c r="N20" s="141"/>
      <c r="O20" s="141">
        <f>N20-I20</f>
        <v>0</v>
      </c>
      <c r="Q20" s="175"/>
      <c r="R20" s="175"/>
      <c r="S20" s="175"/>
      <c r="T20" s="175"/>
      <c r="U20" s="175"/>
      <c r="V20" s="175"/>
      <c r="W20" s="142"/>
      <c r="X20" s="142">
        <f>W20-R20</f>
        <v>0</v>
      </c>
      <c r="Z20" s="173"/>
      <c r="AA20" s="173"/>
      <c r="AB20" s="173"/>
      <c r="AC20" s="173"/>
      <c r="AD20" s="173"/>
      <c r="AE20" s="173"/>
      <c r="AF20" s="173"/>
      <c r="AG20" s="173">
        <f>AF20-AA20</f>
        <v>0</v>
      </c>
      <c r="AI20" s="178"/>
      <c r="AJ20" s="178"/>
      <c r="AK20" s="171"/>
      <c r="AL20" s="178"/>
      <c r="AM20" s="171"/>
      <c r="AN20" s="171"/>
      <c r="AO20" s="171"/>
      <c r="AP20" s="171"/>
      <c r="AQ20" s="171">
        <f>AP20-AJ20</f>
        <v>0</v>
      </c>
      <c r="AS20" s="142"/>
      <c r="AT20" s="142"/>
      <c r="AU20" s="142"/>
      <c r="AV20" s="142"/>
      <c r="AW20" s="142"/>
      <c r="AX20" s="142"/>
      <c r="AY20" s="142"/>
      <c r="AZ20" s="142">
        <f>AY20-AT20</f>
        <v>0</v>
      </c>
    </row>
    <row r="21" spans="1:52" x14ac:dyDescent="0.2">
      <c r="A21" s="190">
        <v>7</v>
      </c>
      <c r="B21" s="143" t="s">
        <v>120</v>
      </c>
      <c r="C21" s="193" t="str">
        <f>MID(B21,5,2)</f>
        <v>11</v>
      </c>
      <c r="D21" s="193" t="str">
        <f>MID(B21,8,2)</f>
        <v>00</v>
      </c>
      <c r="E21" s="193" t="str">
        <f>MID(B21,11,3)</f>
        <v>200</v>
      </c>
      <c r="F21" s="194" t="str">
        <f>RIGHT(B21,7)</f>
        <v xml:space="preserve">000.02 </v>
      </c>
      <c r="G21" s="143" t="s">
        <v>105</v>
      </c>
      <c r="H21" s="164"/>
      <c r="I21" s="164"/>
      <c r="J21" s="164"/>
      <c r="K21" s="164"/>
      <c r="L21" s="164"/>
      <c r="M21" s="164"/>
      <c r="N21" s="141"/>
      <c r="O21" s="141">
        <f>N21-I21</f>
        <v>0</v>
      </c>
      <c r="Q21" s="175"/>
      <c r="R21" s="175"/>
      <c r="S21" s="175"/>
      <c r="T21" s="175"/>
      <c r="U21" s="175"/>
      <c r="V21" s="175"/>
      <c r="W21" s="142"/>
      <c r="X21" s="142">
        <f>W21-R21</f>
        <v>0</v>
      </c>
      <c r="Z21" s="173"/>
      <c r="AA21" s="173"/>
      <c r="AB21" s="173"/>
      <c r="AC21" s="173"/>
      <c r="AD21" s="173"/>
      <c r="AE21" s="173"/>
      <c r="AF21" s="173"/>
      <c r="AG21" s="173">
        <f>AF21-AA21</f>
        <v>0</v>
      </c>
      <c r="AI21" s="178"/>
      <c r="AJ21" s="178"/>
      <c r="AK21" s="171"/>
      <c r="AL21" s="178"/>
      <c r="AM21" s="171"/>
      <c r="AN21" s="171"/>
      <c r="AO21" s="171"/>
      <c r="AP21" s="171"/>
      <c r="AQ21" s="171">
        <f>AP21-AJ21</f>
        <v>0</v>
      </c>
      <c r="AS21" s="142"/>
      <c r="AT21" s="142"/>
      <c r="AU21" s="142"/>
      <c r="AV21" s="142"/>
      <c r="AW21" s="142"/>
      <c r="AX21" s="142"/>
      <c r="AY21" s="142"/>
      <c r="AZ21" s="142">
        <f>AY21-AT21</f>
        <v>0</v>
      </c>
    </row>
    <row r="22" spans="1:52" x14ac:dyDescent="0.2">
      <c r="H22" s="143">
        <f>SUBTOTAL(9,H3:H21)</f>
        <v>130910</v>
      </c>
      <c r="I22" s="143">
        <f>SUBTOTAL(9,I3:I21)</f>
        <v>130910</v>
      </c>
      <c r="J22" s="143">
        <f>SUM(J3:J21)</f>
        <v>0</v>
      </c>
      <c r="K22" s="143">
        <f>SUM(K3:K21)</f>
        <v>0</v>
      </c>
      <c r="L22" s="143">
        <f>SUM(L3:L21)</f>
        <v>0</v>
      </c>
      <c r="M22" s="143">
        <f>SUM(M3:M21)</f>
        <v>130675.2</v>
      </c>
      <c r="N22" s="143">
        <f>SUBTOTAL(9,N3:N21)</f>
        <v>130675</v>
      </c>
      <c r="O22" s="143">
        <f>SUM(O3:O21)</f>
        <v>-235</v>
      </c>
      <c r="Q22" s="143">
        <f>SUBTOTAL(9,Q3:Q21)</f>
        <v>340910</v>
      </c>
      <c r="R22" s="143">
        <f>SUBTOTAL(9,R3:R21)</f>
        <v>340910</v>
      </c>
      <c r="S22" s="143">
        <f>SUBTOTAL(9,S3:S21)</f>
        <v>0</v>
      </c>
      <c r="T22" s="143">
        <f>SUBTOTAL(9,T3:T21)</f>
        <v>0</v>
      </c>
      <c r="U22" s="143">
        <f>SUBTOTAL(9,U3:U21)</f>
        <v>0</v>
      </c>
      <c r="V22" s="143">
        <f>SUBTOTAL(9,V3:V21)</f>
        <v>334964.26</v>
      </c>
      <c r="W22" s="143">
        <f>SUBTOTAL(9,W3:W21)</f>
        <v>334964.26</v>
      </c>
      <c r="X22" s="143">
        <f>SUM(X3:X21)</f>
        <v>-5945.7399999999907</v>
      </c>
      <c r="Z22" s="143">
        <f>SUBTOTAL(9,Z3:Z21)</f>
        <v>0</v>
      </c>
      <c r="AA22" s="143">
        <f>SUBTOTAL(9,AA3:AA21)</f>
        <v>0</v>
      </c>
      <c r="AB22" s="143">
        <f>SUBTOTAL(9,AB3:AB21)</f>
        <v>0</v>
      </c>
      <c r="AC22" s="143">
        <f>SUBTOTAL(9,AC3:AC21)</f>
        <v>0</v>
      </c>
      <c r="AD22" s="143">
        <f>SUBTOTAL(9,AD3:AD21)</f>
        <v>0</v>
      </c>
      <c r="AE22" s="143">
        <f>SUBTOTAL(9,AE3:AE21)</f>
        <v>0</v>
      </c>
      <c r="AF22" s="143">
        <f>SUBTOTAL(9,AF3:AF21)</f>
        <v>0</v>
      </c>
      <c r="AG22" s="143">
        <f>SUBTOTAL(9,AG3:AG21)</f>
        <v>0</v>
      </c>
      <c r="AI22" s="143">
        <f>SUM(AI3:AI21)</f>
        <v>0</v>
      </c>
      <c r="AJ22" s="143">
        <f>SUM(AJ3:AJ21)</f>
        <v>0</v>
      </c>
      <c r="AK22" s="143">
        <f>SUM(AK3:AK21)</f>
        <v>0</v>
      </c>
      <c r="AL22" s="143">
        <f>SUM(AL3:AL21)</f>
        <v>0</v>
      </c>
      <c r="AM22" s="143">
        <f>SUM(AM3:AM21)</f>
        <v>0</v>
      </c>
      <c r="AN22" s="143">
        <f>SUM(AN3:AN21)</f>
        <v>0</v>
      </c>
      <c r="AO22" s="143">
        <f>SUM(AO3:AO21)</f>
        <v>0</v>
      </c>
      <c r="AP22" s="143">
        <f>SUM(AP3:AP21)</f>
        <v>0</v>
      </c>
      <c r="AQ22" s="143">
        <f>SUM(AQ3:AQ21)</f>
        <v>0</v>
      </c>
      <c r="AS22" s="143">
        <f>SUM(AS3:AS21)</f>
        <v>0</v>
      </c>
      <c r="AT22" s="143">
        <f>SUM(AT3:AT21)</f>
        <v>0</v>
      </c>
      <c r="AU22" s="143">
        <f>SUM(AU3:AU21)</f>
        <v>0</v>
      </c>
      <c r="AV22" s="143">
        <f>SUM(AV3:AV21)</f>
        <v>0</v>
      </c>
      <c r="AW22" s="143">
        <f>SUM(AW3:AW21)</f>
        <v>0</v>
      </c>
      <c r="AX22" s="143">
        <f>SUM(AX3:AX21)</f>
        <v>0</v>
      </c>
      <c r="AY22" s="143">
        <f>SUM(AY3:AY21)</f>
        <v>0</v>
      </c>
      <c r="AZ22" s="143">
        <f>SUM(AZ3:AZ21)</f>
        <v>0</v>
      </c>
    </row>
    <row r="24" spans="1:52" x14ac:dyDescent="0.2">
      <c r="I24" s="143">
        <f>H22-I22</f>
        <v>0</v>
      </c>
    </row>
  </sheetData>
  <autoFilter ref="A2:BJ21"/>
  <sortState ref="A3:BA21">
    <sortCondition ref="B3:B21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"/>
  <sheetViews>
    <sheetView topLeftCell="B1" zoomScale="120" zoomScaleNormal="120" workbookViewId="0">
      <selection activeCell="J16" sqref="J16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customWidth="1" outlineLevel="1"/>
    <col min="18" max="18" width="11.85546875" style="131" customWidth="1" outlineLevel="1"/>
    <col min="19" max="22" width="15.42578125" style="131" customWidth="1" outlineLevel="1"/>
    <col min="23" max="23" width="10.5703125" style="131" bestFit="1" customWidth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hidden="1" customWidth="1" outlineLevel="1"/>
    <col min="36" max="36" width="11.85546875" style="131" bestFit="1" customWidth="1" collapsed="1"/>
    <col min="37" max="37" width="11.85546875" style="131" hidden="1" customWidth="1" outlineLevel="1"/>
    <col min="38" max="41" width="15.42578125" style="131" hidden="1" customWidth="1" outlineLevel="1"/>
    <col min="42" max="42" width="13.7109375" style="131" bestFit="1" customWidth="1" collapsed="1"/>
    <col min="43" max="43" width="14.85546875" style="131" customWidth="1"/>
    <col min="44" max="44" width="2.7109375" style="131" customWidth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2" t="s">
        <v>2</v>
      </c>
      <c r="I1" s="202"/>
      <c r="J1" s="202"/>
      <c r="K1" s="202"/>
      <c r="L1" s="202"/>
      <c r="M1" s="202"/>
      <c r="N1" s="202"/>
      <c r="O1" s="145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62" s="148" customFormat="1" ht="25.5" x14ac:dyDescent="0.2">
      <c r="A2" s="132" t="s">
        <v>68</v>
      </c>
      <c r="B2" s="133" t="s">
        <v>69</v>
      </c>
      <c r="C2" s="146" t="s">
        <v>70</v>
      </c>
      <c r="D2" s="146" t="s">
        <v>71</v>
      </c>
      <c r="E2" s="132" t="s">
        <v>72</v>
      </c>
      <c r="F2" s="134" t="s">
        <v>73</v>
      </c>
      <c r="G2" s="134" t="s">
        <v>74</v>
      </c>
      <c r="H2" s="135" t="s">
        <v>7</v>
      </c>
      <c r="I2" s="135" t="s">
        <v>8</v>
      </c>
      <c r="J2" s="135" t="s">
        <v>75</v>
      </c>
      <c r="K2" s="135" t="s">
        <v>76</v>
      </c>
      <c r="L2" s="135" t="s">
        <v>77</v>
      </c>
      <c r="M2" s="135" t="s">
        <v>78</v>
      </c>
      <c r="N2" s="135" t="s">
        <v>13</v>
      </c>
      <c r="O2" s="135" t="s">
        <v>79</v>
      </c>
      <c r="P2" s="147"/>
      <c r="Q2" s="136" t="s">
        <v>7</v>
      </c>
      <c r="R2" s="136" t="s">
        <v>8</v>
      </c>
      <c r="S2" s="136" t="s">
        <v>75</v>
      </c>
      <c r="T2" s="136" t="s">
        <v>76</v>
      </c>
      <c r="U2" s="136" t="s">
        <v>77</v>
      </c>
      <c r="V2" s="136" t="s">
        <v>78</v>
      </c>
      <c r="W2" s="136" t="s">
        <v>13</v>
      </c>
      <c r="X2" s="136" t="s">
        <v>79</v>
      </c>
      <c r="Y2" s="147"/>
      <c r="Z2" s="137" t="s">
        <v>7</v>
      </c>
      <c r="AA2" s="137" t="s">
        <v>8</v>
      </c>
      <c r="AB2" s="137" t="s">
        <v>75</v>
      </c>
      <c r="AC2" s="137" t="s">
        <v>76</v>
      </c>
      <c r="AD2" s="137" t="s">
        <v>77</v>
      </c>
      <c r="AE2" s="137" t="s">
        <v>78</v>
      </c>
      <c r="AF2" s="137" t="s">
        <v>13</v>
      </c>
      <c r="AG2" s="137" t="s">
        <v>79</v>
      </c>
      <c r="AH2" s="147"/>
      <c r="AI2" s="138" t="s">
        <v>7</v>
      </c>
      <c r="AJ2" s="138" t="s">
        <v>8</v>
      </c>
      <c r="AK2" s="138" t="s">
        <v>110</v>
      </c>
      <c r="AL2" s="138" t="s">
        <v>75</v>
      </c>
      <c r="AM2" s="138" t="s">
        <v>76</v>
      </c>
      <c r="AN2" s="138" t="s">
        <v>77</v>
      </c>
      <c r="AO2" s="138" t="s">
        <v>78</v>
      </c>
      <c r="AP2" s="138" t="s">
        <v>17</v>
      </c>
      <c r="AQ2" s="139" t="s">
        <v>80</v>
      </c>
      <c r="AR2" s="140"/>
      <c r="AS2" s="136" t="s">
        <v>7</v>
      </c>
      <c r="AT2" s="136" t="s">
        <v>8</v>
      </c>
      <c r="AU2" s="136" t="s">
        <v>75</v>
      </c>
      <c r="AV2" s="136" t="s">
        <v>76</v>
      </c>
      <c r="AW2" s="136" t="s">
        <v>77</v>
      </c>
      <c r="AX2" s="136" t="s">
        <v>78</v>
      </c>
      <c r="AY2" s="136" t="s">
        <v>17</v>
      </c>
      <c r="AZ2" s="179" t="s">
        <v>80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113</v>
      </c>
      <c r="C3" s="193" t="str">
        <f>MID(B3,5,2)</f>
        <v>00</v>
      </c>
      <c r="D3" s="193" t="str">
        <f>MID(B3,8,2)</f>
        <v>00</v>
      </c>
      <c r="E3" s="193" t="str">
        <f>MID(B3,11,3)</f>
        <v>900</v>
      </c>
      <c r="F3" s="194" t="str">
        <f>RIGHT(B3,7)</f>
        <v xml:space="preserve">475.01 </v>
      </c>
      <c r="G3" s="150" t="s">
        <v>116</v>
      </c>
      <c r="H3" s="164">
        <v>145000</v>
      </c>
      <c r="I3" s="164">
        <v>145000</v>
      </c>
      <c r="J3" s="164"/>
      <c r="K3" s="164"/>
      <c r="L3" s="164"/>
      <c r="M3" s="164">
        <v>155210.81</v>
      </c>
      <c r="N3" s="164">
        <v>155210.81</v>
      </c>
      <c r="O3" s="165">
        <f>N3-H3</f>
        <v>10210.809999999998</v>
      </c>
      <c r="P3" s="147"/>
      <c r="Q3" s="175">
        <v>155000</v>
      </c>
      <c r="R3" s="175">
        <v>155000</v>
      </c>
      <c r="S3" s="175"/>
      <c r="T3" s="175"/>
      <c r="U3" s="175"/>
      <c r="V3" s="175">
        <v>178018.96</v>
      </c>
      <c r="W3" s="175">
        <v>178018.96</v>
      </c>
      <c r="X3" s="176">
        <f>W3-R3</f>
        <v>23018.959999999992</v>
      </c>
      <c r="Y3" s="167"/>
      <c r="Z3" s="173">
        <v>173250</v>
      </c>
      <c r="AA3" s="173">
        <v>173250</v>
      </c>
      <c r="AB3" s="173"/>
      <c r="AC3" s="173"/>
      <c r="AD3" s="173"/>
      <c r="AE3" s="173">
        <v>196141.23</v>
      </c>
      <c r="AF3" s="173">
        <v>196141.23</v>
      </c>
      <c r="AG3" s="177">
        <f>AF3-AA3</f>
        <v>22891.23000000001</v>
      </c>
      <c r="AH3" s="167"/>
      <c r="AI3" s="178">
        <v>173250</v>
      </c>
      <c r="AJ3" s="178">
        <v>173250</v>
      </c>
      <c r="AK3" s="171">
        <v>0</v>
      </c>
      <c r="AL3" s="178"/>
      <c r="AM3" s="169"/>
      <c r="AN3" s="169"/>
      <c r="AO3" s="169"/>
      <c r="AP3" s="169"/>
      <c r="AQ3" s="178">
        <f>AP3-AJ3</f>
        <v>-173250</v>
      </c>
      <c r="AR3" s="172"/>
      <c r="AS3" s="175"/>
      <c r="AT3" s="175"/>
      <c r="AU3" s="175"/>
      <c r="AV3" s="175"/>
      <c r="AW3" s="175"/>
      <c r="AX3" s="175"/>
      <c r="AY3" s="175"/>
      <c r="AZ3" s="176">
        <f>AY3-AT3</f>
        <v>0</v>
      </c>
      <c r="BA3" s="167"/>
      <c r="BB3" s="167"/>
      <c r="BC3" s="167"/>
      <c r="BD3" s="167"/>
      <c r="BE3" s="147"/>
      <c r="BF3" s="147"/>
      <c r="BG3" s="147"/>
      <c r="BH3" s="147"/>
      <c r="BI3" s="147"/>
      <c r="BJ3" s="147"/>
    </row>
    <row r="4" spans="1:62" x14ac:dyDescent="0.2">
      <c r="A4" s="127">
        <v>2</v>
      </c>
      <c r="B4" s="128" t="s">
        <v>114</v>
      </c>
      <c r="C4" s="193" t="str">
        <f t="shared" ref="C4:C5" si="0">MID(B4,5,2)</f>
        <v>00</v>
      </c>
      <c r="D4" s="193" t="str">
        <f t="shared" ref="D4:D5" si="1">MID(B4,8,2)</f>
        <v>00</v>
      </c>
      <c r="E4" s="193" t="str">
        <f t="shared" ref="E4:E5" si="2">MID(B4,11,3)</f>
        <v>900</v>
      </c>
      <c r="F4" s="194" t="str">
        <f t="shared" ref="F4:F5" si="3">RIGHT(B4,7)</f>
        <v xml:space="preserve">700.01 </v>
      </c>
      <c r="G4" s="130" t="s">
        <v>109</v>
      </c>
      <c r="H4" s="164">
        <v>150</v>
      </c>
      <c r="I4" s="164">
        <v>150</v>
      </c>
      <c r="J4" s="165"/>
      <c r="K4" s="165"/>
      <c r="L4" s="165"/>
      <c r="M4" s="164">
        <v>262.83999999999997</v>
      </c>
      <c r="N4" s="164">
        <v>262.83999999999997</v>
      </c>
      <c r="O4" s="165">
        <f>N4-H4</f>
        <v>112.83999999999997</v>
      </c>
      <c r="Q4" s="175">
        <v>150</v>
      </c>
      <c r="R4" s="175">
        <v>150</v>
      </c>
      <c r="S4" s="176"/>
      <c r="T4" s="176"/>
      <c r="U4" s="176"/>
      <c r="V4" s="175">
        <v>414.72</v>
      </c>
      <c r="W4" s="175">
        <v>414.72</v>
      </c>
      <c r="X4" s="176">
        <f t="shared" ref="X4:X5" si="4">W4-R4</f>
        <v>264.72000000000003</v>
      </c>
      <c r="Y4" s="143"/>
      <c r="Z4" s="173">
        <v>150</v>
      </c>
      <c r="AA4" s="173">
        <v>150</v>
      </c>
      <c r="AB4" s="173"/>
      <c r="AC4" s="173"/>
      <c r="AD4" s="173"/>
      <c r="AE4" s="173">
        <v>448.64</v>
      </c>
      <c r="AF4" s="173">
        <v>448.64</v>
      </c>
      <c r="AG4" s="177">
        <f t="shared" ref="AG4:AG5" si="5">AF4-AA4</f>
        <v>298.64</v>
      </c>
      <c r="AH4" s="143"/>
      <c r="AI4" s="178">
        <v>150</v>
      </c>
      <c r="AJ4" s="178">
        <v>150</v>
      </c>
      <c r="AK4" s="171">
        <v>0</v>
      </c>
      <c r="AL4" s="178"/>
      <c r="AM4" s="178"/>
      <c r="AN4" s="178"/>
      <c r="AO4" s="178"/>
      <c r="AP4" s="178"/>
      <c r="AQ4" s="178">
        <f t="shared" ref="AQ4:AQ5" si="6">AP4-AJ4</f>
        <v>-150</v>
      </c>
      <c r="AR4" s="143"/>
      <c r="AS4" s="176"/>
      <c r="AT4" s="176"/>
      <c r="AU4" s="176"/>
      <c r="AV4" s="176"/>
      <c r="AW4" s="176"/>
      <c r="AX4" s="176"/>
      <c r="AY4" s="176"/>
      <c r="AZ4" s="176">
        <f t="shared" ref="AZ4:AZ5" si="7">AY4-AT4</f>
        <v>0</v>
      </c>
      <c r="BA4" s="143"/>
      <c r="BB4" s="143"/>
      <c r="BC4" s="143"/>
      <c r="BD4" s="143"/>
    </row>
    <row r="5" spans="1:62" x14ac:dyDescent="0.2">
      <c r="A5" s="127">
        <v>2</v>
      </c>
      <c r="B5" s="128" t="s">
        <v>115</v>
      </c>
      <c r="C5" s="193" t="str">
        <f t="shared" si="0"/>
        <v>00</v>
      </c>
      <c r="D5" s="193" t="str">
        <f t="shared" si="1"/>
        <v>00</v>
      </c>
      <c r="E5" s="193" t="str">
        <f t="shared" si="2"/>
        <v>900</v>
      </c>
      <c r="F5" s="194" t="str">
        <f t="shared" si="3"/>
        <v xml:space="preserve">700.21 </v>
      </c>
      <c r="G5" s="130" t="s">
        <v>117</v>
      </c>
      <c r="H5" s="164"/>
      <c r="I5" s="164"/>
      <c r="J5" s="165"/>
      <c r="K5" s="165"/>
      <c r="L5" s="165"/>
      <c r="M5" s="164">
        <v>-17.68</v>
      </c>
      <c r="N5" s="164">
        <v>-17.68</v>
      </c>
      <c r="O5" s="165">
        <f t="shared" ref="O5" si="8">N5-H5</f>
        <v>-17.68</v>
      </c>
      <c r="Q5" s="175"/>
      <c r="R5" s="175"/>
      <c r="S5" s="176"/>
      <c r="T5" s="176"/>
      <c r="U5" s="176"/>
      <c r="V5" s="175">
        <v>-18.39</v>
      </c>
      <c r="W5" s="175">
        <v>-18.39</v>
      </c>
      <c r="X5" s="176">
        <f t="shared" si="4"/>
        <v>-18.39</v>
      </c>
      <c r="Y5" s="143"/>
      <c r="Z5" s="173"/>
      <c r="AA5" s="173"/>
      <c r="AB5" s="173"/>
      <c r="AC5" s="173"/>
      <c r="AD5" s="173"/>
      <c r="AE5" s="173">
        <v>-18.989999999999998</v>
      </c>
      <c r="AF5" s="173">
        <v>-18.989999999999998</v>
      </c>
      <c r="AG5" s="177">
        <f t="shared" si="5"/>
        <v>-18.989999999999998</v>
      </c>
      <c r="AH5" s="143"/>
      <c r="AI5" s="178"/>
      <c r="AJ5" s="178"/>
      <c r="AK5" s="171"/>
      <c r="AL5" s="178"/>
      <c r="AM5" s="178"/>
      <c r="AN5" s="178"/>
      <c r="AO5" s="178"/>
      <c r="AP5" s="178"/>
      <c r="AQ5" s="178">
        <f t="shared" si="6"/>
        <v>0</v>
      </c>
      <c r="AR5" s="143"/>
      <c r="AS5" s="176"/>
      <c r="AT5" s="176"/>
      <c r="AU5" s="176"/>
      <c r="AV5" s="176"/>
      <c r="AW5" s="176"/>
      <c r="AX5" s="176"/>
      <c r="AY5" s="176"/>
      <c r="AZ5" s="176">
        <f t="shared" si="7"/>
        <v>0</v>
      </c>
      <c r="BA5" s="143"/>
      <c r="BB5" s="143"/>
      <c r="BC5" s="143"/>
      <c r="BD5" s="143"/>
    </row>
    <row r="6" spans="1:62" x14ac:dyDescent="0.2">
      <c r="H6" s="143">
        <f>SUM(H3:H5)</f>
        <v>145150</v>
      </c>
      <c r="I6" s="143">
        <f>SUM(I3:I5)</f>
        <v>145150</v>
      </c>
      <c r="J6" s="143">
        <f>SUM(J3:J5)</f>
        <v>0</v>
      </c>
      <c r="K6" s="143">
        <f>SUM(K3:K5)</f>
        <v>0</v>
      </c>
      <c r="L6" s="143">
        <f>SUM(L3:L5)</f>
        <v>0</v>
      </c>
      <c r="M6" s="143">
        <f>SUM(M3:M5)</f>
        <v>155455.97</v>
      </c>
      <c r="N6" s="143">
        <f>SUM(N3:N5)</f>
        <v>155455.97</v>
      </c>
      <c r="O6" s="143">
        <f>SUM(O3:O5)</f>
        <v>10305.969999999998</v>
      </c>
      <c r="Q6" s="143">
        <f>SUM(Q3:Q5)</f>
        <v>155150</v>
      </c>
      <c r="R6" s="143">
        <f>SUM(R3:R5)</f>
        <v>155150</v>
      </c>
      <c r="S6" s="143">
        <f>SUM(S3:S5)</f>
        <v>0</v>
      </c>
      <c r="T6" s="143">
        <f>SUM(T3:T5)</f>
        <v>0</v>
      </c>
      <c r="U6" s="143">
        <f>SUM(U3:U5)</f>
        <v>0</v>
      </c>
      <c r="V6" s="143">
        <f>SUM(V3:V5)</f>
        <v>178415.28999999998</v>
      </c>
      <c r="W6" s="143">
        <f>SUM(W3:W5)</f>
        <v>178415.28999999998</v>
      </c>
      <c r="X6" s="143">
        <f>SUM(X3:X5)</f>
        <v>23265.289999999994</v>
      </c>
      <c r="Y6" s="143"/>
      <c r="Z6" s="143">
        <f>SUM(Z3:Z5)</f>
        <v>173400</v>
      </c>
      <c r="AA6" s="143">
        <f>SUM(AA3:AA5)</f>
        <v>173400</v>
      </c>
      <c r="AB6" s="143">
        <f>SUM(AB3:AB5)</f>
        <v>0</v>
      </c>
      <c r="AC6" s="143">
        <f>SUM(AC3:AC5)</f>
        <v>0</v>
      </c>
      <c r="AD6" s="143">
        <f>SUM(AD3:AD5)</f>
        <v>0</v>
      </c>
      <c r="AE6" s="143">
        <f>SUM(AE3:AE5)</f>
        <v>196570.88000000003</v>
      </c>
      <c r="AF6" s="143">
        <f>SUM(AF3:AF5)</f>
        <v>196570.88000000003</v>
      </c>
      <c r="AG6" s="143">
        <f>SUM(AG3:AG5)</f>
        <v>23170.880000000008</v>
      </c>
      <c r="AH6" s="143"/>
      <c r="AI6" s="143">
        <f>SUM(AI3:AI5)</f>
        <v>173400</v>
      </c>
      <c r="AJ6" s="143">
        <f>SUM(AJ3:AJ5)</f>
        <v>173400</v>
      </c>
      <c r="AK6" s="143">
        <f>SUM(AK3:AK5)</f>
        <v>0</v>
      </c>
      <c r="AL6" s="143">
        <f>SUM(AL3:AL5)</f>
        <v>0</v>
      </c>
      <c r="AM6" s="143">
        <f>SUM(AM3:AM5)</f>
        <v>0</v>
      </c>
      <c r="AN6" s="143">
        <f>SUM(AN3:AN5)</f>
        <v>0</v>
      </c>
      <c r="AO6" s="143">
        <f>SUM(AO3:AO5)</f>
        <v>0</v>
      </c>
      <c r="AP6" s="143">
        <f>SUM(AP3:AP5)</f>
        <v>0</v>
      </c>
      <c r="AQ6" s="143">
        <f>SUM(AQ3:AQ5)</f>
        <v>-173400</v>
      </c>
      <c r="AR6" s="143"/>
      <c r="AS6" s="143">
        <f>SUM(AS3:AS5)</f>
        <v>0</v>
      </c>
      <c r="AT6" s="143">
        <f>SUM(AT3:AT5)</f>
        <v>0</v>
      </c>
      <c r="AU6" s="143">
        <f>SUM(AU3:AU5)</f>
        <v>0</v>
      </c>
      <c r="AV6" s="143">
        <f>SUM(AV3:AV5)</f>
        <v>0</v>
      </c>
      <c r="AW6" s="143">
        <f>SUM(AW3:AW5)</f>
        <v>0</v>
      </c>
      <c r="AX6" s="143">
        <f>SUM(AX3:AX5)</f>
        <v>0</v>
      </c>
      <c r="AY6" s="143">
        <f>SUM(AY3:AY5)</f>
        <v>0</v>
      </c>
      <c r="AZ6" s="143">
        <f>SUM(AZ3:AZ5)</f>
        <v>0</v>
      </c>
      <c r="BA6" s="143"/>
      <c r="BB6" s="143"/>
      <c r="BC6" s="143"/>
      <c r="BD6" s="143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2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1" t="s">
        <v>81</v>
      </c>
      <c r="C1" s="151"/>
    </row>
    <row r="2" spans="1:22" x14ac:dyDescent="0.25">
      <c r="A2" s="151" t="s">
        <v>82</v>
      </c>
      <c r="C2" s="151"/>
      <c r="D2" s="153" t="s">
        <v>83</v>
      </c>
      <c r="E2" s="15"/>
      <c r="F2" s="153" t="s">
        <v>2</v>
      </c>
      <c r="G2" s="15"/>
      <c r="H2" s="153" t="s">
        <v>3</v>
      </c>
      <c r="I2" s="15"/>
      <c r="J2" s="153" t="s">
        <v>4</v>
      </c>
      <c r="K2" s="15"/>
      <c r="L2" s="153" t="s">
        <v>5</v>
      </c>
      <c r="M2" s="15"/>
      <c r="N2" s="153"/>
      <c r="O2" s="15"/>
      <c r="P2" s="153"/>
      <c r="Q2" s="154"/>
      <c r="R2" s="153"/>
      <c r="T2" s="155"/>
    </row>
    <row r="4" spans="1:22" x14ac:dyDescent="0.25">
      <c r="A4" s="151" t="s">
        <v>84</v>
      </c>
      <c r="C4" s="151"/>
    </row>
    <row r="5" spans="1:22" x14ac:dyDescent="0.25">
      <c r="B5" s="151"/>
      <c r="C5" s="151" t="s">
        <v>85</v>
      </c>
      <c r="D5" s="156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22" x14ac:dyDescent="0.25">
      <c r="B6" s="151"/>
      <c r="C6" s="151" t="s">
        <v>86</v>
      </c>
      <c r="D6" s="156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</row>
    <row r="7" spans="1:22" x14ac:dyDescent="0.25">
      <c r="B7" s="151"/>
      <c r="C7" s="151" t="s">
        <v>87</v>
      </c>
      <c r="D7" s="156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22" x14ac:dyDescent="0.25">
      <c r="B8" s="151"/>
      <c r="C8" s="151" t="s">
        <v>88</v>
      </c>
      <c r="D8" s="156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22" x14ac:dyDescent="0.25">
      <c r="B9" s="151"/>
      <c r="C9" s="151" t="s">
        <v>89</v>
      </c>
      <c r="D9" s="156"/>
      <c r="E9" s="152"/>
      <c r="F9" s="152"/>
      <c r="G9" s="152"/>
      <c r="H9" s="163"/>
      <c r="I9" s="152"/>
      <c r="J9" s="152"/>
      <c r="K9" s="152"/>
      <c r="L9" s="152"/>
      <c r="M9" s="152"/>
      <c r="N9" s="152"/>
      <c r="O9" s="152"/>
      <c r="P9" s="152"/>
      <c r="Q9" s="152"/>
      <c r="R9" s="152"/>
      <c r="V9" s="157"/>
    </row>
    <row r="10" spans="1:22" x14ac:dyDescent="0.25">
      <c r="A10" s="151" t="s">
        <v>90</v>
      </c>
      <c r="C10" s="151"/>
      <c r="D10" s="158">
        <f>SUM(D5:D8)</f>
        <v>0</v>
      </c>
      <c r="E10" s="152"/>
      <c r="F10" s="158">
        <f>SUM(F5:F8)</f>
        <v>0</v>
      </c>
      <c r="G10" s="152"/>
      <c r="H10" s="159">
        <f>SUM(H5:H9)</f>
        <v>0</v>
      </c>
      <c r="I10" s="152"/>
      <c r="J10" s="159">
        <f>SUM(J5:J9)</f>
        <v>0</v>
      </c>
      <c r="K10" s="152"/>
      <c r="L10" s="159">
        <f>SUM(L5:L9)</f>
        <v>0</v>
      </c>
      <c r="M10" s="152"/>
      <c r="N10" s="159">
        <f>SUM(N5:N9)</f>
        <v>0</v>
      </c>
      <c r="O10" s="152"/>
      <c r="P10" s="159">
        <f>SUM(P5:P9)</f>
        <v>0</v>
      </c>
      <c r="Q10" s="152"/>
      <c r="R10" s="159">
        <f>SUM(R5:R9)</f>
        <v>0</v>
      </c>
      <c r="T10" s="159">
        <f>SUM(T5:T9)</f>
        <v>0</v>
      </c>
    </row>
    <row r="11" spans="1:22" x14ac:dyDescent="0.25">
      <c r="B11" s="151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22" x14ac:dyDescent="0.25">
      <c r="A12" s="151" t="s">
        <v>91</v>
      </c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</row>
    <row r="13" spans="1:22" x14ac:dyDescent="0.25">
      <c r="B13" s="151"/>
      <c r="C13" s="151" t="s">
        <v>92</v>
      </c>
      <c r="D13" s="156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</row>
    <row r="14" spans="1:22" x14ac:dyDescent="0.25">
      <c r="B14" s="151"/>
      <c r="C14" s="151" t="s">
        <v>93</v>
      </c>
      <c r="D14" s="156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22" x14ac:dyDescent="0.25">
      <c r="B15" s="151"/>
      <c r="C15" s="151" t="s">
        <v>94</v>
      </c>
      <c r="D15" s="156"/>
      <c r="E15" s="152"/>
      <c r="F15" s="152"/>
      <c r="G15" s="152"/>
      <c r="H15" s="152"/>
      <c r="I15" s="152"/>
      <c r="K15" s="152"/>
      <c r="L15" s="152"/>
      <c r="M15" s="152"/>
      <c r="N15" s="152"/>
      <c r="O15" s="152"/>
      <c r="P15" s="152"/>
      <c r="Q15" s="152"/>
      <c r="R15" s="152"/>
    </row>
    <row r="16" spans="1:22" x14ac:dyDescent="0.25">
      <c r="B16" s="151"/>
      <c r="C16" s="151" t="s">
        <v>95</v>
      </c>
      <c r="D16" s="156"/>
      <c r="E16" s="152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</row>
    <row r="17" spans="1:20" x14ac:dyDescent="0.25">
      <c r="B17" s="151"/>
      <c r="C17" s="151" t="s">
        <v>96</v>
      </c>
      <c r="D17" s="156"/>
      <c r="E17" s="152"/>
      <c r="F17" s="152"/>
      <c r="G17" s="152"/>
      <c r="H17" s="152"/>
      <c r="I17" s="152"/>
      <c r="K17" s="152"/>
      <c r="L17" s="152"/>
      <c r="M17" s="152"/>
      <c r="N17" s="152"/>
      <c r="O17" s="152"/>
      <c r="P17" s="152"/>
      <c r="Q17" s="152"/>
      <c r="R17" s="152"/>
    </row>
    <row r="18" spans="1:20" x14ac:dyDescent="0.25">
      <c r="B18" s="151"/>
      <c r="C18" s="151" t="s">
        <v>97</v>
      </c>
      <c r="D18" s="156"/>
      <c r="E18" s="152"/>
      <c r="F18" s="152"/>
      <c r="G18" s="152"/>
      <c r="H18" s="152"/>
      <c r="I18" s="152"/>
      <c r="K18" s="152"/>
      <c r="L18" s="152"/>
      <c r="M18" s="152"/>
      <c r="N18" s="152"/>
      <c r="O18" s="152"/>
      <c r="P18" s="152"/>
      <c r="Q18" s="152"/>
      <c r="R18" s="152"/>
    </row>
    <row r="19" spans="1:20" x14ac:dyDescent="0.25">
      <c r="B19" s="151"/>
      <c r="C19" s="151" t="s">
        <v>97</v>
      </c>
      <c r="D19" s="156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</row>
    <row r="20" spans="1:20" x14ac:dyDescent="0.25">
      <c r="B20" s="151"/>
      <c r="C20" s="151" t="s">
        <v>98</v>
      </c>
      <c r="D20" s="156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</row>
    <row r="21" spans="1:20" x14ac:dyDescent="0.25">
      <c r="A21" s="151" t="s">
        <v>99</v>
      </c>
      <c r="C21" s="151"/>
      <c r="D21" s="158">
        <f>SUM(D13:D20)</f>
        <v>0</v>
      </c>
      <c r="E21" s="152"/>
      <c r="F21" s="158">
        <f>SUM(F13:F20)</f>
        <v>0</v>
      </c>
      <c r="G21" s="152"/>
      <c r="H21" s="159">
        <f>SUM(H13:H20)</f>
        <v>0</v>
      </c>
      <c r="I21" s="152"/>
      <c r="J21" s="159"/>
      <c r="K21" s="152"/>
      <c r="L21" s="159"/>
      <c r="M21" s="152"/>
      <c r="N21" s="159"/>
      <c r="O21" s="152"/>
      <c r="P21" s="159"/>
      <c r="Q21" s="152"/>
      <c r="R21" s="159"/>
      <c r="T21" s="159"/>
    </row>
    <row r="22" spans="1:20" x14ac:dyDescent="0.25">
      <c r="B22" s="151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</row>
    <row r="23" spans="1:20" ht="15.75" thickBot="1" x14ac:dyDescent="0.3">
      <c r="A23" s="151" t="s">
        <v>100</v>
      </c>
      <c r="C23" s="151"/>
      <c r="D23" s="160">
        <f>+D10-D21</f>
        <v>0</v>
      </c>
      <c r="E23" s="152"/>
      <c r="F23" s="160">
        <f>+F10-F21</f>
        <v>0</v>
      </c>
      <c r="G23" s="152"/>
      <c r="H23" s="160">
        <f>+H10-H21</f>
        <v>0</v>
      </c>
      <c r="I23" s="152"/>
      <c r="J23" s="161"/>
      <c r="K23" s="152"/>
      <c r="L23" s="161"/>
      <c r="M23" s="152"/>
      <c r="N23" s="161"/>
      <c r="O23" s="152"/>
      <c r="P23" s="161"/>
      <c r="Q23" s="152"/>
      <c r="R23" s="161"/>
      <c r="T23" s="161"/>
    </row>
    <row r="24" spans="1:20" ht="15.75" thickTop="1" x14ac:dyDescent="0.25">
      <c r="A24" t="s">
        <v>101</v>
      </c>
      <c r="B24" s="151"/>
      <c r="C24" s="151"/>
      <c r="D24" s="156">
        <f>+D23-'[1]Current Working'!H61</f>
        <v>-2391589.8199999998</v>
      </c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20" x14ac:dyDescent="0.25">
      <c r="A25" t="s">
        <v>102</v>
      </c>
    </row>
    <row r="26" spans="1:20" x14ac:dyDescent="0.25">
      <c r="B26" s="152"/>
      <c r="C26" s="151" t="s">
        <v>103</v>
      </c>
      <c r="D26" s="152"/>
      <c r="E26" s="152"/>
      <c r="F26" s="152"/>
      <c r="G26" s="152"/>
      <c r="H26" s="152"/>
      <c r="I26" s="152"/>
      <c r="J26" s="152"/>
      <c r="K26" s="152"/>
      <c r="N26" s="152"/>
      <c r="O26" s="152"/>
      <c r="P26" s="152"/>
      <c r="R26" s="152"/>
      <c r="S26" s="152"/>
    </row>
    <row r="27" spans="1:20" x14ac:dyDescent="0.25">
      <c r="B27" s="152"/>
      <c r="C27" s="151"/>
      <c r="D27" s="152"/>
      <c r="E27" s="152"/>
      <c r="F27" s="152"/>
      <c r="G27" s="152"/>
      <c r="H27" s="152"/>
      <c r="I27" s="152"/>
      <c r="J27" s="152"/>
      <c r="K27" s="152"/>
      <c r="N27" s="152"/>
      <c r="O27" s="152"/>
      <c r="P27" s="152"/>
      <c r="R27" s="152"/>
      <c r="S27" s="152"/>
    </row>
    <row r="28" spans="1:20" x14ac:dyDescent="0.25">
      <c r="B28" s="152"/>
      <c r="C28" s="151"/>
      <c r="D28" s="152"/>
      <c r="E28" s="152"/>
      <c r="F28" s="152"/>
      <c r="G28" s="152"/>
      <c r="H28" s="152"/>
      <c r="I28" s="152"/>
      <c r="J28" s="152"/>
      <c r="K28" s="152"/>
      <c r="N28" s="152"/>
      <c r="O28" s="152"/>
      <c r="R28" s="152"/>
      <c r="S28" s="152"/>
    </row>
    <row r="29" spans="1:20" x14ac:dyDescent="0.25">
      <c r="P29" s="157"/>
      <c r="R29" s="152"/>
      <c r="S29" s="152"/>
    </row>
    <row r="30" spans="1:20" x14ac:dyDescent="0.25">
      <c r="R30" s="152"/>
      <c r="S30" s="152"/>
    </row>
    <row r="31" spans="1:20" x14ac:dyDescent="0.25">
      <c r="R31" s="152"/>
      <c r="S31" s="152"/>
    </row>
    <row r="32" spans="1:20" x14ac:dyDescent="0.25">
      <c r="R32" s="152"/>
      <c r="S32" s="152"/>
    </row>
    <row r="35" spans="3:18" x14ac:dyDescent="0.25">
      <c r="C35" s="162"/>
      <c r="R35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RowHeight="15" x14ac:dyDescent="0.25"/>
  <cols>
    <col min="1" max="1" width="20" style="1" customWidth="1"/>
    <col min="2" max="16384" width="9.140625" style="1"/>
  </cols>
  <sheetData>
    <row r="2" spans="1:1" x14ac:dyDescent="0.25">
      <c r="A2" s="180"/>
    </row>
    <row r="3" spans="1:1" x14ac:dyDescent="0.25">
      <c r="A3" s="181"/>
    </row>
    <row r="4" spans="1:1" x14ac:dyDescent="0.25">
      <c r="A4" s="181"/>
    </row>
    <row r="5" spans="1:1" x14ac:dyDescent="0.25">
      <c r="A5" s="181"/>
    </row>
    <row r="6" spans="1:1" x14ac:dyDescent="0.25">
      <c r="A6" s="181"/>
    </row>
    <row r="7" spans="1:1" x14ac:dyDescent="0.25">
      <c r="A7" s="181"/>
    </row>
    <row r="8" spans="1:1" x14ac:dyDescent="0.25">
      <c r="A8" s="181"/>
    </row>
    <row r="9" spans="1:1" x14ac:dyDescent="0.25">
      <c r="A9" s="181"/>
    </row>
    <row r="10" spans="1:1" x14ac:dyDescent="0.25">
      <c r="A10" s="181"/>
    </row>
    <row r="11" spans="1:1" x14ac:dyDescent="0.25">
      <c r="A11" s="181"/>
    </row>
    <row r="12" spans="1:1" x14ac:dyDescent="0.25">
      <c r="A12" s="18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QD2UCF5UJE4V-2141839551-22</_dlc_DocId>
    <_dlc_DocIdUrl xmlns="7184055b-e5ea-4162-8b19-ace5c644b73a">
      <Url>http://intranet2/finance/_layouts/15/DocIdRedir.aspx?ID=QD2UCF5UJE4V-2141839551-22</Url>
      <Description>QD2UCF5UJE4V-2141839551-22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70F883-9BA3-4143-AD10-2761C82FE880}"/>
</file>

<file path=customXml/itemProps2.xml><?xml version="1.0" encoding="utf-8"?>
<ds:datastoreItem xmlns:ds="http://schemas.openxmlformats.org/officeDocument/2006/customXml" ds:itemID="{232453E1-6943-4E76-8350-30414E81DA0B}"/>
</file>

<file path=customXml/itemProps3.xml><?xml version="1.0" encoding="utf-8"?>
<ds:datastoreItem xmlns:ds="http://schemas.openxmlformats.org/officeDocument/2006/customXml" ds:itemID="{9EB6E752-DE28-4A09-94D0-BAF0F3A77376}"/>
</file>

<file path=customXml/itemProps4.xml><?xml version="1.0" encoding="utf-8"?>
<ds:datastoreItem xmlns:ds="http://schemas.openxmlformats.org/officeDocument/2006/customXml" ds:itemID="{7A6BE777-0419-4C21-9982-877BEECB6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2020-12-29T23:31:44Z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89d9622e-93ec-440b-a9a9-af6ade8f0418</vt:lpwstr>
  </property>
</Properties>
</file>