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comments1.xml" ContentType="application/vnd.openxmlformats-officedocument.spreadsheetml.comment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GET\PROFORMAS\New Proformas\Special Revenue Funds\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Expenses!$A$2:$BJ$46</definedName>
    <definedName name="_xlnm.Print_Area" localSheetId="0">'Current Working'!$B$1:$BJ$48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M12" i="5" l="1"/>
  <c r="AN12" i="5"/>
  <c r="AU12" i="5" s="1"/>
  <c r="AV12" i="5" s="1"/>
  <c r="AO12" i="5"/>
  <c r="AP12" i="5"/>
  <c r="AQ12" i="5"/>
  <c r="AR12" i="5"/>
  <c r="AS12" i="5"/>
  <c r="AT12" i="5"/>
  <c r="AM13" i="5"/>
  <c r="AN13" i="5"/>
  <c r="AO13" i="5"/>
  <c r="AP13" i="5"/>
  <c r="AQ13" i="5"/>
  <c r="AR13" i="5"/>
  <c r="AS13" i="5"/>
  <c r="AT13" i="5"/>
  <c r="AU13" i="5"/>
  <c r="AV13" i="5" s="1"/>
  <c r="AM14" i="5"/>
  <c r="AN14" i="5"/>
  <c r="AO14" i="5"/>
  <c r="AP14" i="5"/>
  <c r="AQ14" i="5"/>
  <c r="AR14" i="5"/>
  <c r="AS14" i="5"/>
  <c r="AT14" i="5"/>
  <c r="AU14" i="5" s="1"/>
  <c r="AV14" i="5" s="1"/>
  <c r="AM15" i="5"/>
  <c r="AN15" i="5"/>
  <c r="AO15" i="5"/>
  <c r="AP15" i="5"/>
  <c r="AQ15" i="5"/>
  <c r="AR15" i="5"/>
  <c r="AS15" i="5"/>
  <c r="AT15" i="5"/>
  <c r="AU15" i="5" s="1"/>
  <c r="AV15" i="5" s="1"/>
  <c r="AM16" i="5"/>
  <c r="AN16" i="5"/>
  <c r="AO16" i="5"/>
  <c r="AP16" i="5"/>
  <c r="AQ16" i="5"/>
  <c r="AR16" i="5"/>
  <c r="AS16" i="5"/>
  <c r="AT16" i="5"/>
  <c r="AU16" i="5"/>
  <c r="AV16" i="5"/>
  <c r="AB12" i="5"/>
  <c r="AC12" i="5"/>
  <c r="AI12" i="5" s="1"/>
  <c r="AJ12" i="5" s="1"/>
  <c r="AD12" i="5"/>
  <c r="AE12" i="5"/>
  <c r="AF12" i="5"/>
  <c r="AG12" i="5"/>
  <c r="AH12" i="5"/>
  <c r="AB13" i="5"/>
  <c r="AC13" i="5"/>
  <c r="AD13" i="5"/>
  <c r="AE13" i="5"/>
  <c r="AF13" i="5"/>
  <c r="AG13" i="5"/>
  <c r="AH13" i="5"/>
  <c r="AI13" i="5" s="1"/>
  <c r="AJ13" i="5" s="1"/>
  <c r="AB14" i="5"/>
  <c r="AC14" i="5"/>
  <c r="AD14" i="5"/>
  <c r="AE14" i="5"/>
  <c r="AF14" i="5"/>
  <c r="AG14" i="5"/>
  <c r="AH14" i="5"/>
  <c r="AI14" i="5"/>
  <c r="AJ14" i="5"/>
  <c r="AB15" i="5"/>
  <c r="AC15" i="5"/>
  <c r="AD15" i="5"/>
  <c r="AE15" i="5"/>
  <c r="AF15" i="5"/>
  <c r="AG15" i="5"/>
  <c r="AH15" i="5"/>
  <c r="AI15" i="5"/>
  <c r="AJ15" i="5" s="1"/>
  <c r="AB16" i="5"/>
  <c r="AC16" i="5"/>
  <c r="AI16" i="5" s="1"/>
  <c r="AJ16" i="5" s="1"/>
  <c r="AD16" i="5"/>
  <c r="AE16" i="5"/>
  <c r="AF16" i="5"/>
  <c r="AG16" i="5"/>
  <c r="AH16" i="5"/>
  <c r="Y12" i="5"/>
  <c r="Y13" i="5"/>
  <c r="Y14" i="5"/>
  <c r="Y15" i="5"/>
  <c r="X12" i="5"/>
  <c r="X13" i="5"/>
  <c r="X14" i="5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Q14" i="5"/>
  <c r="R14" i="5"/>
  <c r="S14" i="5"/>
  <c r="T14" i="5"/>
  <c r="U14" i="5"/>
  <c r="V14" i="5"/>
  <c r="W14" i="5"/>
  <c r="Q15" i="5"/>
  <c r="R15" i="5"/>
  <c r="S15" i="5"/>
  <c r="T15" i="5"/>
  <c r="U15" i="5"/>
  <c r="V15" i="5"/>
  <c r="W15" i="5"/>
  <c r="F12" i="5"/>
  <c r="G12" i="5"/>
  <c r="M12" i="5" s="1"/>
  <c r="H12" i="5"/>
  <c r="I12" i="5"/>
  <c r="J12" i="5"/>
  <c r="K12" i="5"/>
  <c r="L12" i="5"/>
  <c r="F13" i="5"/>
  <c r="G13" i="5"/>
  <c r="H13" i="5"/>
  <c r="I13" i="5"/>
  <c r="J13" i="5"/>
  <c r="K13" i="5"/>
  <c r="L13" i="5"/>
  <c r="M13" i="5"/>
  <c r="F14" i="5"/>
  <c r="G14" i="5"/>
  <c r="H14" i="5"/>
  <c r="I14" i="5"/>
  <c r="J14" i="5"/>
  <c r="K14" i="5"/>
  <c r="L14" i="5"/>
  <c r="M14" i="5" s="1"/>
  <c r="F15" i="5"/>
  <c r="G15" i="5"/>
  <c r="M15" i="5" s="1"/>
  <c r="H15" i="5"/>
  <c r="I15" i="5"/>
  <c r="J15" i="5"/>
  <c r="K15" i="5"/>
  <c r="L15" i="5"/>
  <c r="F16" i="5"/>
  <c r="G16" i="5"/>
  <c r="H16" i="5"/>
  <c r="I16" i="5"/>
  <c r="J16" i="5"/>
  <c r="K16" i="5"/>
  <c r="L16" i="5"/>
  <c r="M16" i="5"/>
  <c r="AK11" i="3" l="1"/>
  <c r="AK15" i="3" l="1"/>
  <c r="AK30" i="3" l="1"/>
  <c r="AK4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" i="3"/>
  <c r="H4" i="3"/>
  <c r="H5" i="3"/>
  <c r="H6" i="3"/>
  <c r="H7" i="3"/>
  <c r="H8" i="3"/>
  <c r="H9" i="3"/>
  <c r="H10" i="3"/>
  <c r="H11" i="3"/>
  <c r="H12" i="3"/>
  <c r="H13" i="3"/>
  <c r="F11" i="5" s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" i="3"/>
  <c r="R11" i="5"/>
  <c r="X14" i="3"/>
  <c r="X25" i="3"/>
  <c r="X26" i="3"/>
  <c r="Q11" i="5"/>
  <c r="AI4" i="3"/>
  <c r="AJ4" i="3"/>
  <c r="AL4" i="3"/>
  <c r="AP11" i="5" s="1"/>
  <c r="AI5" i="3"/>
  <c r="AM11" i="5" s="1"/>
  <c r="AJ5" i="3"/>
  <c r="AL5" i="3"/>
  <c r="AI6" i="3"/>
  <c r="AJ6" i="3"/>
  <c r="AL6" i="3"/>
  <c r="AI7" i="3"/>
  <c r="AJ7" i="3"/>
  <c r="AJ30" i="3" s="1"/>
  <c r="AL7" i="3"/>
  <c r="AI8" i="3"/>
  <c r="AJ8" i="3"/>
  <c r="AQ8" i="3" s="1"/>
  <c r="AL8" i="3"/>
  <c r="AI9" i="3"/>
  <c r="AJ9" i="3"/>
  <c r="AL9" i="3"/>
  <c r="AI10" i="3"/>
  <c r="AJ10" i="3"/>
  <c r="AL10" i="3"/>
  <c r="AI11" i="3"/>
  <c r="AJ11" i="3"/>
  <c r="AL11" i="3"/>
  <c r="AI12" i="3"/>
  <c r="AJ12" i="3"/>
  <c r="AL12" i="3"/>
  <c r="AI13" i="3"/>
  <c r="AJ13" i="3"/>
  <c r="AL13" i="3"/>
  <c r="AI14" i="3"/>
  <c r="AJ14" i="3"/>
  <c r="AQ14" i="3" s="1"/>
  <c r="AL14" i="3"/>
  <c r="AI15" i="3"/>
  <c r="AL15" i="3"/>
  <c r="AI16" i="3"/>
  <c r="AJ16" i="3"/>
  <c r="AQ16" i="3" s="1"/>
  <c r="AL16" i="3"/>
  <c r="AI17" i="3"/>
  <c r="AJ17" i="3"/>
  <c r="AL17" i="3"/>
  <c r="AI18" i="3"/>
  <c r="AJ18" i="3"/>
  <c r="AL18" i="3"/>
  <c r="AI19" i="3"/>
  <c r="AJ19" i="3"/>
  <c r="AL19" i="3"/>
  <c r="AI20" i="3"/>
  <c r="AJ20" i="3"/>
  <c r="AQ20" i="3" s="1"/>
  <c r="AL20" i="3"/>
  <c r="AI21" i="3"/>
  <c r="AJ21" i="3"/>
  <c r="AL21" i="3"/>
  <c r="AI22" i="3"/>
  <c r="AJ22" i="3"/>
  <c r="AL22" i="3"/>
  <c r="AI23" i="3"/>
  <c r="AJ23" i="3"/>
  <c r="AL23" i="3"/>
  <c r="AI24" i="3"/>
  <c r="AJ24" i="3"/>
  <c r="AQ24" i="3" s="1"/>
  <c r="AL24" i="3"/>
  <c r="AI25" i="3"/>
  <c r="AJ25" i="3"/>
  <c r="AL25" i="3"/>
  <c r="AI26" i="3"/>
  <c r="AJ26" i="3"/>
  <c r="AQ26" i="3" s="1"/>
  <c r="AL26" i="3"/>
  <c r="AI27" i="3"/>
  <c r="AJ27" i="3"/>
  <c r="AL27" i="3"/>
  <c r="AI28" i="3"/>
  <c r="AJ28" i="3"/>
  <c r="AQ28" i="3" s="1"/>
  <c r="AL28" i="3"/>
  <c r="AI29" i="3"/>
  <c r="AJ29" i="3"/>
  <c r="AL29" i="3"/>
  <c r="AL3" i="3"/>
  <c r="AJ3" i="3"/>
  <c r="AI3" i="3"/>
  <c r="AL16" i="4"/>
  <c r="AL17" i="4"/>
  <c r="AL18" i="4"/>
  <c r="AL19" i="4"/>
  <c r="AL20" i="4"/>
  <c r="AL46" i="4"/>
  <c r="AL21" i="4"/>
  <c r="AL22" i="4"/>
  <c r="AL23" i="4"/>
  <c r="AL24" i="4"/>
  <c r="AL25" i="4"/>
  <c r="AL26" i="4"/>
  <c r="AL27" i="4"/>
  <c r="AL28" i="4"/>
  <c r="AL29" i="4"/>
  <c r="AL30" i="4"/>
  <c r="AL31" i="4"/>
  <c r="AL3" i="4"/>
  <c r="AL32" i="4"/>
  <c r="AL4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5" i="4"/>
  <c r="AL45" i="4"/>
  <c r="AL6" i="4"/>
  <c r="AL7" i="4"/>
  <c r="AL8" i="4"/>
  <c r="AL9" i="4"/>
  <c r="AL10" i="4"/>
  <c r="AL11" i="4"/>
  <c r="AL12" i="4"/>
  <c r="AL13" i="4"/>
  <c r="AL14" i="4"/>
  <c r="AL15" i="4"/>
  <c r="AJ17" i="4"/>
  <c r="AJ18" i="4"/>
  <c r="AJ19" i="4"/>
  <c r="AJ20" i="4"/>
  <c r="AJ46" i="4"/>
  <c r="AJ21" i="4"/>
  <c r="AJ22" i="4"/>
  <c r="AJ23" i="4"/>
  <c r="AJ24" i="4"/>
  <c r="AJ25" i="4"/>
  <c r="AJ26" i="4"/>
  <c r="AJ27" i="4"/>
  <c r="AJ28" i="4"/>
  <c r="AJ29" i="4"/>
  <c r="AJ30" i="4"/>
  <c r="AJ31" i="4"/>
  <c r="AJ3" i="4"/>
  <c r="AJ32" i="4"/>
  <c r="AJ4" i="4"/>
  <c r="AJ33" i="4"/>
  <c r="AJ34" i="4"/>
  <c r="AJ36" i="4"/>
  <c r="AJ37" i="4"/>
  <c r="AJ38" i="4"/>
  <c r="AJ39" i="4"/>
  <c r="AJ40" i="4"/>
  <c r="AJ41" i="4"/>
  <c r="AJ42" i="4"/>
  <c r="AJ43" i="4"/>
  <c r="AJ44" i="4"/>
  <c r="AJ5" i="4"/>
  <c r="AJ45" i="4"/>
  <c r="AJ6" i="4"/>
  <c r="AJ7" i="4"/>
  <c r="AJ8" i="4"/>
  <c r="AJ9" i="4"/>
  <c r="AJ10" i="4"/>
  <c r="AJ11" i="4"/>
  <c r="AJ12" i="4"/>
  <c r="AJ13" i="4"/>
  <c r="AJ14" i="4"/>
  <c r="AJ15" i="4"/>
  <c r="AI16" i="4"/>
  <c r="AI17" i="4"/>
  <c r="AI18" i="4"/>
  <c r="AI19" i="4"/>
  <c r="AI20" i="4"/>
  <c r="AI46" i="4"/>
  <c r="AI21" i="4"/>
  <c r="AI22" i="4"/>
  <c r="AI23" i="4"/>
  <c r="AI24" i="4"/>
  <c r="AI25" i="4"/>
  <c r="AI26" i="4"/>
  <c r="AI27" i="4"/>
  <c r="AI28" i="4"/>
  <c r="AI29" i="4"/>
  <c r="AI30" i="4"/>
  <c r="AI31" i="4"/>
  <c r="AI3" i="4"/>
  <c r="AI32" i="4"/>
  <c r="AI4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5" i="4"/>
  <c r="AI45" i="4"/>
  <c r="AI6" i="4"/>
  <c r="AI7" i="4"/>
  <c r="AI8" i="4"/>
  <c r="AI9" i="4"/>
  <c r="AI10" i="4"/>
  <c r="AI11" i="4"/>
  <c r="AI12" i="4"/>
  <c r="AI13" i="4"/>
  <c r="AI14" i="4"/>
  <c r="AI15" i="4"/>
  <c r="Z4" i="3"/>
  <c r="AA4" i="3"/>
  <c r="AE4" i="3"/>
  <c r="Z5" i="3"/>
  <c r="AB11" i="5" s="1"/>
  <c r="AA5" i="3"/>
  <c r="AE5" i="3"/>
  <c r="Z6" i="3"/>
  <c r="AA6" i="3"/>
  <c r="AE6" i="3"/>
  <c r="Z7" i="3"/>
  <c r="AA7" i="3"/>
  <c r="AC11" i="5" s="1"/>
  <c r="AE7" i="3"/>
  <c r="Z8" i="3"/>
  <c r="AA8" i="3"/>
  <c r="AE8" i="3"/>
  <c r="Z9" i="3"/>
  <c r="AA9" i="3"/>
  <c r="AE9" i="3"/>
  <c r="Z10" i="3"/>
  <c r="AA10" i="3"/>
  <c r="AE10" i="3"/>
  <c r="Z11" i="3"/>
  <c r="AA11" i="3"/>
  <c r="AG11" i="3" s="1"/>
  <c r="AE11" i="3"/>
  <c r="Z12" i="3"/>
  <c r="AA12" i="3"/>
  <c r="AE12" i="3"/>
  <c r="Z13" i="3"/>
  <c r="AA13" i="3"/>
  <c r="AE13" i="3"/>
  <c r="Z14" i="3"/>
  <c r="AA14" i="3"/>
  <c r="AE14" i="3"/>
  <c r="Z15" i="3"/>
  <c r="AA15" i="3"/>
  <c r="AE15" i="3"/>
  <c r="Z16" i="3"/>
  <c r="AA16" i="3"/>
  <c r="AE16" i="3"/>
  <c r="Z17" i="3"/>
  <c r="AA17" i="3"/>
  <c r="AE17" i="3"/>
  <c r="Z18" i="3"/>
  <c r="AA18" i="3"/>
  <c r="AE18" i="3"/>
  <c r="Z19" i="3"/>
  <c r="AA19" i="3"/>
  <c r="AG19" i="3" s="1"/>
  <c r="AE19" i="3"/>
  <c r="Z20" i="3"/>
  <c r="AA20" i="3"/>
  <c r="AE20" i="3"/>
  <c r="Z21" i="3"/>
  <c r="AA21" i="3"/>
  <c r="AE21" i="3"/>
  <c r="Z22" i="3"/>
  <c r="AA22" i="3"/>
  <c r="AE22" i="3"/>
  <c r="Z23" i="3"/>
  <c r="AA23" i="3"/>
  <c r="AE23" i="3"/>
  <c r="Z24" i="3"/>
  <c r="AA24" i="3"/>
  <c r="AC30" i="5" s="1"/>
  <c r="AE24" i="3"/>
  <c r="AG30" i="5" s="1"/>
  <c r="Z25" i="3"/>
  <c r="AA25" i="3"/>
  <c r="AE25" i="3"/>
  <c r="Z26" i="3"/>
  <c r="AA26" i="3"/>
  <c r="AE26" i="3"/>
  <c r="Z27" i="3"/>
  <c r="AA27" i="3"/>
  <c r="AE27" i="3"/>
  <c r="Z28" i="3"/>
  <c r="AA28" i="3"/>
  <c r="AG28" i="3" s="1"/>
  <c r="AE28" i="3"/>
  <c r="Z29" i="3"/>
  <c r="AA29" i="3"/>
  <c r="AE29" i="3"/>
  <c r="AE3" i="3"/>
  <c r="AA3" i="3"/>
  <c r="Z3" i="3"/>
  <c r="AO31" i="5"/>
  <c r="AP31" i="5"/>
  <c r="AQ31" i="5"/>
  <c r="AR31" i="5"/>
  <c r="AS31" i="5"/>
  <c r="AT31" i="5"/>
  <c r="AM30" i="5"/>
  <c r="AN30" i="5"/>
  <c r="AO30" i="5"/>
  <c r="AP30" i="5"/>
  <c r="AQ30" i="5"/>
  <c r="AR30" i="5"/>
  <c r="AS30" i="5"/>
  <c r="AT30" i="5"/>
  <c r="AO29" i="5"/>
  <c r="AP29" i="5"/>
  <c r="AQ29" i="5"/>
  <c r="AR29" i="5"/>
  <c r="AS29" i="5"/>
  <c r="AT29" i="5"/>
  <c r="AM21" i="5"/>
  <c r="AN21" i="5"/>
  <c r="AO21" i="5"/>
  <c r="AP21" i="5"/>
  <c r="AQ21" i="5"/>
  <c r="AR21" i="5"/>
  <c r="AS21" i="5"/>
  <c r="AT21" i="5"/>
  <c r="AO22" i="5"/>
  <c r="AQ22" i="5"/>
  <c r="AR22" i="5"/>
  <c r="AS22" i="5"/>
  <c r="AT22" i="5"/>
  <c r="AM23" i="5"/>
  <c r="AN23" i="5"/>
  <c r="AO23" i="5"/>
  <c r="AP23" i="5"/>
  <c r="AQ23" i="5"/>
  <c r="AR23" i="5"/>
  <c r="AS23" i="5"/>
  <c r="AT23" i="5"/>
  <c r="AO24" i="5"/>
  <c r="AQ24" i="5"/>
  <c r="AR24" i="5"/>
  <c r="AS24" i="5"/>
  <c r="AT24" i="5"/>
  <c r="AM25" i="5"/>
  <c r="AN25" i="5"/>
  <c r="AO25" i="5"/>
  <c r="AP25" i="5"/>
  <c r="AQ25" i="5"/>
  <c r="AR25" i="5"/>
  <c r="AS25" i="5"/>
  <c r="AT25" i="5"/>
  <c r="AO20" i="5"/>
  <c r="AQ20" i="5"/>
  <c r="AR20" i="5"/>
  <c r="AS20" i="5"/>
  <c r="AT20" i="5"/>
  <c r="AN11" i="5"/>
  <c r="AQ11" i="5"/>
  <c r="AR11" i="5"/>
  <c r="AS11" i="5"/>
  <c r="AT11" i="5"/>
  <c r="AB30" i="5"/>
  <c r="AD30" i="5"/>
  <c r="AE30" i="5"/>
  <c r="AF30" i="5"/>
  <c r="AH30" i="5"/>
  <c r="AC29" i="5"/>
  <c r="AD29" i="5"/>
  <c r="AE29" i="5"/>
  <c r="AF29" i="5"/>
  <c r="AG29" i="5"/>
  <c r="AH29" i="5"/>
  <c r="AB29" i="5"/>
  <c r="AH11" i="5"/>
  <c r="AD11" i="5"/>
  <c r="AE11" i="5"/>
  <c r="AF11" i="5"/>
  <c r="AG11" i="5"/>
  <c r="S11" i="5"/>
  <c r="T11" i="5"/>
  <c r="U11" i="5"/>
  <c r="W11" i="5"/>
  <c r="R16" i="5"/>
  <c r="S16" i="5"/>
  <c r="T16" i="5"/>
  <c r="U16" i="5"/>
  <c r="V16" i="5"/>
  <c r="W16" i="5"/>
  <c r="Q16" i="5"/>
  <c r="AK47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46" i="4"/>
  <c r="D46" i="4"/>
  <c r="E46" i="4"/>
  <c r="F46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" i="4"/>
  <c r="D3" i="4"/>
  <c r="E3" i="4"/>
  <c r="F3" i="4"/>
  <c r="C32" i="4"/>
  <c r="D32" i="4"/>
  <c r="E32" i="4"/>
  <c r="F32" i="4"/>
  <c r="C4" i="4"/>
  <c r="D4" i="4"/>
  <c r="E4" i="4"/>
  <c r="F4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5" i="4"/>
  <c r="D5" i="4"/>
  <c r="E5" i="4"/>
  <c r="F5" i="4"/>
  <c r="C45" i="4"/>
  <c r="D45" i="4"/>
  <c r="E45" i="4"/>
  <c r="F4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F15" i="4"/>
  <c r="E15" i="4"/>
  <c r="D15" i="4"/>
  <c r="C15" i="4"/>
  <c r="H11" i="5"/>
  <c r="I11" i="5"/>
  <c r="J11" i="5"/>
  <c r="L11" i="5"/>
  <c r="L8" i="5"/>
  <c r="X4" i="3"/>
  <c r="X5" i="3"/>
  <c r="X6" i="3"/>
  <c r="X7" i="3"/>
  <c r="X8" i="3"/>
  <c r="X9" i="3"/>
  <c r="X10" i="3"/>
  <c r="X11" i="3"/>
  <c r="X12" i="3"/>
  <c r="X15" i="3"/>
  <c r="X16" i="3"/>
  <c r="X17" i="3"/>
  <c r="X18" i="3"/>
  <c r="X19" i="3"/>
  <c r="X20" i="3"/>
  <c r="X21" i="3"/>
  <c r="X22" i="3"/>
  <c r="X23" i="3"/>
  <c r="X24" i="3"/>
  <c r="X27" i="3"/>
  <c r="X28" i="3"/>
  <c r="X29" i="3"/>
  <c r="AG4" i="3"/>
  <c r="AG5" i="3"/>
  <c r="AG6" i="3"/>
  <c r="AG8" i="3"/>
  <c r="AG9" i="3"/>
  <c r="AG10" i="3"/>
  <c r="AG12" i="3"/>
  <c r="AG13" i="3"/>
  <c r="AG14" i="3"/>
  <c r="AG15" i="3"/>
  <c r="AG16" i="3"/>
  <c r="AG17" i="3"/>
  <c r="AG18" i="3"/>
  <c r="AG20" i="3"/>
  <c r="AG21" i="3"/>
  <c r="AG22" i="3"/>
  <c r="AG25" i="3"/>
  <c r="AG26" i="3"/>
  <c r="AG27" i="3"/>
  <c r="AG29" i="3"/>
  <c r="AL30" i="3"/>
  <c r="AM30" i="3"/>
  <c r="AP30" i="3"/>
  <c r="AO30" i="3"/>
  <c r="AN30" i="3"/>
  <c r="AT30" i="3"/>
  <c r="AU30" i="3"/>
  <c r="AV30" i="3"/>
  <c r="AW30" i="3"/>
  <c r="AX30" i="3"/>
  <c r="AY30" i="3"/>
  <c r="AZ30" i="3"/>
  <c r="AS30" i="3"/>
  <c r="AZ4" i="3"/>
  <c r="AZ5" i="3"/>
  <c r="AZ6" i="3"/>
  <c r="AZ7" i="3"/>
  <c r="AZ8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Q4" i="3"/>
  <c r="AQ5" i="3"/>
  <c r="AQ6" i="3"/>
  <c r="AQ7" i="3"/>
  <c r="AQ9" i="3"/>
  <c r="AQ10" i="3"/>
  <c r="AQ11" i="3"/>
  <c r="AQ12" i="3"/>
  <c r="AQ13" i="3"/>
  <c r="AQ15" i="3"/>
  <c r="AQ17" i="3"/>
  <c r="AQ18" i="3"/>
  <c r="AQ19" i="3"/>
  <c r="AQ21" i="3"/>
  <c r="AQ22" i="3"/>
  <c r="AQ23" i="3"/>
  <c r="AQ25" i="3"/>
  <c r="AQ27" i="3"/>
  <c r="AQ29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F3" i="3"/>
  <c r="E3" i="3"/>
  <c r="D3" i="3"/>
  <c r="C3" i="3"/>
  <c r="AO26" i="5" l="1"/>
  <c r="AO11" i="5"/>
  <c r="AO17" i="5" s="1"/>
  <c r="AN20" i="5"/>
  <c r="AP24" i="5"/>
  <c r="AP22" i="5"/>
  <c r="AN24" i="5"/>
  <c r="AN22" i="5"/>
  <c r="AM24" i="5"/>
  <c r="AM22" i="5"/>
  <c r="AP20" i="5"/>
  <c r="K11" i="5"/>
  <c r="G11" i="5"/>
  <c r="V11" i="5"/>
  <c r="X13" i="3"/>
  <c r="AI30" i="3"/>
  <c r="AN29" i="5"/>
  <c r="AG7" i="3"/>
  <c r="AG24" i="3"/>
  <c r="AG23" i="3"/>
  <c r="AN17" i="5"/>
  <c r="AP17" i="5"/>
  <c r="AO32" i="5"/>
  <c r="AQ32" i="5"/>
  <c r="AP32" i="5"/>
  <c r="AO34" i="5" l="1"/>
  <c r="AO36" i="5" s="1"/>
  <c r="AB30" i="3"/>
  <c r="AC30" i="3"/>
  <c r="AD30" i="3"/>
  <c r="AE30" i="3"/>
  <c r="R29" i="5"/>
  <c r="W29" i="5"/>
  <c r="Q30" i="5"/>
  <c r="R30" i="5"/>
  <c r="R30" i="3"/>
  <c r="S30" i="3"/>
  <c r="T30" i="3"/>
  <c r="U30" i="3"/>
  <c r="V30" i="3"/>
  <c r="W30" i="3"/>
  <c r="Q30" i="3"/>
  <c r="I30" i="3"/>
  <c r="J30" i="3"/>
  <c r="K30" i="3"/>
  <c r="L30" i="3"/>
  <c r="M30" i="3"/>
  <c r="N30" i="3"/>
  <c r="H30" i="3"/>
  <c r="W30" i="5"/>
  <c r="Q29" i="5"/>
  <c r="L29" i="5"/>
  <c r="L30" i="5"/>
  <c r="G29" i="5"/>
  <c r="F29" i="5"/>
  <c r="F30" i="5"/>
  <c r="S30" i="5"/>
  <c r="T30" i="5"/>
  <c r="U30" i="5"/>
  <c r="V30" i="5"/>
  <c r="S29" i="5"/>
  <c r="T29" i="5"/>
  <c r="U29" i="5"/>
  <c r="V29" i="5"/>
  <c r="G30" i="5"/>
  <c r="H30" i="5"/>
  <c r="I30" i="5"/>
  <c r="J30" i="5"/>
  <c r="K30" i="5"/>
  <c r="H29" i="5"/>
  <c r="I29" i="5"/>
  <c r="J29" i="5"/>
  <c r="K29" i="5"/>
  <c r="L31" i="5"/>
  <c r="Z30" i="3" l="1"/>
  <c r="AF30" i="3"/>
  <c r="AA30" i="3"/>
  <c r="BF36" i="5"/>
  <c r="BC31" i="5"/>
  <c r="BD31" i="5"/>
  <c r="BE31" i="5"/>
  <c r="BF31" i="5"/>
  <c r="BG31" i="5"/>
  <c r="BB31" i="5"/>
  <c r="AY31" i="5"/>
  <c r="BC29" i="5"/>
  <c r="BD29" i="5"/>
  <c r="BE29" i="5"/>
  <c r="BF29" i="5"/>
  <c r="BG29" i="5"/>
  <c r="BB29" i="5"/>
  <c r="AY29" i="5"/>
  <c r="AB47" i="4"/>
  <c r="AC47" i="4"/>
  <c r="AD47" i="4"/>
  <c r="S47" i="4"/>
  <c r="T47" i="4"/>
  <c r="U47" i="4"/>
  <c r="V47" i="4"/>
  <c r="Q47" i="4"/>
  <c r="AY21" i="5"/>
  <c r="AY22" i="5"/>
  <c r="AY23" i="5"/>
  <c r="AY24" i="5"/>
  <c r="AY25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B23" i="5"/>
  <c r="BC23" i="5"/>
  <c r="BD23" i="5"/>
  <c r="BE23" i="5"/>
  <c r="BF23" i="5"/>
  <c r="BG23" i="5"/>
  <c r="BB24" i="5"/>
  <c r="BC24" i="5"/>
  <c r="BD24" i="5"/>
  <c r="BE24" i="5"/>
  <c r="BF24" i="5"/>
  <c r="BG24" i="5"/>
  <c r="BB25" i="5"/>
  <c r="BC25" i="5"/>
  <c r="BD25" i="5"/>
  <c r="BE25" i="5"/>
  <c r="BF25" i="5"/>
  <c r="BG25" i="5"/>
  <c r="BC20" i="5"/>
  <c r="BD20" i="5"/>
  <c r="BE20" i="5"/>
  <c r="BF20" i="5"/>
  <c r="BG20" i="5"/>
  <c r="BB20" i="5"/>
  <c r="AY20" i="5"/>
  <c r="N47" i="4" l="1"/>
  <c r="I47" i="4"/>
  <c r="H47" i="4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G23" i="5"/>
  <c r="H23" i="5"/>
  <c r="I23" i="5"/>
  <c r="J23" i="5"/>
  <c r="K23" i="5"/>
  <c r="L23" i="5"/>
  <c r="G24" i="5"/>
  <c r="H24" i="5"/>
  <c r="I24" i="5"/>
  <c r="J24" i="5"/>
  <c r="K24" i="5"/>
  <c r="L24" i="5"/>
  <c r="G25" i="5"/>
  <c r="H25" i="5"/>
  <c r="I25" i="5"/>
  <c r="J25" i="5"/>
  <c r="K25" i="5"/>
  <c r="L25" i="5"/>
  <c r="F21" i="5"/>
  <c r="F22" i="5"/>
  <c r="F23" i="5"/>
  <c r="F24" i="5"/>
  <c r="F25" i="5"/>
  <c r="Q21" i="5"/>
  <c r="Q22" i="5"/>
  <c r="Q25" i="5"/>
  <c r="Q23" i="5"/>
  <c r="F20" i="5"/>
  <c r="AM29" i="5"/>
  <c r="AN31" i="5"/>
  <c r="AM31" i="5"/>
  <c r="AC31" i="5"/>
  <c r="AD31" i="5"/>
  <c r="AE31" i="5"/>
  <c r="AF31" i="5"/>
  <c r="AG31" i="5"/>
  <c r="AH31" i="5"/>
  <c r="AB31" i="5"/>
  <c r="AQ15" i="4"/>
  <c r="AQ16" i="4"/>
  <c r="AQ17" i="4"/>
  <c r="AQ19" i="4"/>
  <c r="AQ20" i="4"/>
  <c r="AQ46" i="4"/>
  <c r="AQ21" i="4"/>
  <c r="AQ22" i="4"/>
  <c r="AQ23" i="4"/>
  <c r="AQ24" i="4"/>
  <c r="AQ25" i="4"/>
  <c r="AQ26" i="4"/>
  <c r="AQ27" i="4"/>
  <c r="AQ28" i="4"/>
  <c r="AQ29" i="4"/>
  <c r="AQ30" i="4"/>
  <c r="AQ31" i="4"/>
  <c r="AQ3" i="4"/>
  <c r="AQ32" i="4"/>
  <c r="AQ4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5" i="4"/>
  <c r="AQ45" i="4"/>
  <c r="AQ6" i="4"/>
  <c r="AQ7" i="4"/>
  <c r="AQ8" i="4"/>
  <c r="AQ9" i="4"/>
  <c r="AQ10" i="4"/>
  <c r="AQ11" i="4"/>
  <c r="AQ12" i="4"/>
  <c r="AQ13" i="4"/>
  <c r="AQ14" i="4"/>
  <c r="AY47" i="4"/>
  <c r="AX47" i="4"/>
  <c r="AW47" i="4"/>
  <c r="AV47" i="4"/>
  <c r="AU47" i="4"/>
  <c r="AT47" i="4"/>
  <c r="AS47" i="4"/>
  <c r="AZ14" i="4"/>
  <c r="AZ13" i="4"/>
  <c r="AZ12" i="4"/>
  <c r="AZ11" i="4"/>
  <c r="AZ10" i="4"/>
  <c r="AZ9" i="4"/>
  <c r="AZ8" i="4"/>
  <c r="AZ7" i="4"/>
  <c r="AZ6" i="4"/>
  <c r="AZ45" i="4"/>
  <c r="AZ5" i="4"/>
  <c r="AZ44" i="4"/>
  <c r="AZ43" i="4"/>
  <c r="AZ42" i="4"/>
  <c r="AZ41" i="4"/>
  <c r="AZ40" i="4"/>
  <c r="AZ39" i="4"/>
  <c r="AZ38" i="4"/>
  <c r="AZ37" i="4"/>
  <c r="AZ36" i="4"/>
  <c r="AZ35" i="4"/>
  <c r="AZ34" i="4"/>
  <c r="AZ33" i="4"/>
  <c r="AZ4" i="4"/>
  <c r="AZ32" i="4"/>
  <c r="AZ3" i="4"/>
  <c r="AZ31" i="4"/>
  <c r="AZ30" i="4"/>
  <c r="AZ29" i="4"/>
  <c r="AZ28" i="4"/>
  <c r="AZ27" i="4"/>
  <c r="AZ26" i="4"/>
  <c r="AZ25" i="4"/>
  <c r="AZ24" i="4"/>
  <c r="AZ23" i="4"/>
  <c r="AZ22" i="4"/>
  <c r="AZ21" i="4"/>
  <c r="AZ46" i="4"/>
  <c r="AZ20" i="4"/>
  <c r="AZ19" i="4"/>
  <c r="AZ17" i="4"/>
  <c r="AZ16" i="4"/>
  <c r="AZ15" i="4"/>
  <c r="BB15" i="5"/>
  <c r="BC15" i="5"/>
  <c r="BD15" i="5"/>
  <c r="BE15" i="5"/>
  <c r="BF15" i="5"/>
  <c r="BG15" i="5"/>
  <c r="BB16" i="5"/>
  <c r="BC16" i="5"/>
  <c r="BD16" i="5"/>
  <c r="BE16" i="5"/>
  <c r="BF16" i="5"/>
  <c r="BG16" i="5"/>
  <c r="BC11" i="5"/>
  <c r="BD11" i="5"/>
  <c r="BE11" i="5"/>
  <c r="BF11" i="5"/>
  <c r="BG11" i="5"/>
  <c r="BB11" i="5"/>
  <c r="AY15" i="5"/>
  <c r="AY16" i="5"/>
  <c r="AY11" i="5"/>
  <c r="AM20" i="5"/>
  <c r="AD20" i="5"/>
  <c r="AE20" i="5"/>
  <c r="AF20" i="5"/>
  <c r="AH20" i="5"/>
  <c r="AD21" i="5"/>
  <c r="AE21" i="5"/>
  <c r="AF21" i="5"/>
  <c r="AH21" i="5"/>
  <c r="AD22" i="5"/>
  <c r="AE22" i="5"/>
  <c r="AF22" i="5"/>
  <c r="AH22" i="5"/>
  <c r="AD23" i="5"/>
  <c r="AE23" i="5"/>
  <c r="AF23" i="5"/>
  <c r="AD24" i="5"/>
  <c r="AE24" i="5"/>
  <c r="AF24" i="5"/>
  <c r="AH24" i="5"/>
  <c r="AD25" i="5"/>
  <c r="AE25" i="5"/>
  <c r="AF25" i="5"/>
  <c r="AH25" i="5"/>
  <c r="AG3" i="3"/>
  <c r="AZ3" i="3"/>
  <c r="R31" i="5"/>
  <c r="S31" i="5"/>
  <c r="T31" i="5"/>
  <c r="U31" i="5"/>
  <c r="V31" i="5"/>
  <c r="W31" i="5"/>
  <c r="Q31" i="5"/>
  <c r="X3" i="3"/>
  <c r="S21" i="5"/>
  <c r="T21" i="5"/>
  <c r="U21" i="5"/>
  <c r="V21" i="5"/>
  <c r="S22" i="5"/>
  <c r="T22" i="5"/>
  <c r="U22" i="5"/>
  <c r="V22" i="5"/>
  <c r="S23" i="5"/>
  <c r="T23" i="5"/>
  <c r="U23" i="5"/>
  <c r="V23" i="5"/>
  <c r="Q24" i="5"/>
  <c r="S24" i="5"/>
  <c r="T24" i="5"/>
  <c r="U24" i="5"/>
  <c r="V24" i="5"/>
  <c r="S25" i="5"/>
  <c r="T25" i="5"/>
  <c r="U25" i="5"/>
  <c r="V25" i="5"/>
  <c r="S20" i="5"/>
  <c r="T20" i="5"/>
  <c r="U20" i="5"/>
  <c r="V20" i="5"/>
  <c r="Q20" i="5"/>
  <c r="G31" i="5"/>
  <c r="H31" i="5"/>
  <c r="I31" i="5"/>
  <c r="J31" i="5"/>
  <c r="K31" i="5"/>
  <c r="F31" i="5"/>
  <c r="O27" i="3"/>
  <c r="O3" i="3"/>
  <c r="AH23" i="5" l="1"/>
  <c r="AF47" i="4"/>
  <c r="AC21" i="5"/>
  <c r="AG25" i="5"/>
  <c r="AG23" i="5"/>
  <c r="AG22" i="5"/>
  <c r="AC25" i="5"/>
  <c r="AG21" i="5"/>
  <c r="AG20" i="5"/>
  <c r="AC22" i="5"/>
  <c r="AB24" i="5"/>
  <c r="AG24" i="5"/>
  <c r="AC20" i="5"/>
  <c r="AC23" i="5"/>
  <c r="AC24" i="5"/>
  <c r="AE47" i="4"/>
  <c r="Z47" i="4"/>
  <c r="AA47" i="4"/>
  <c r="R25" i="5"/>
  <c r="W25" i="5"/>
  <c r="W24" i="5"/>
  <c r="W21" i="5"/>
  <c r="W47" i="4"/>
  <c r="W20" i="5"/>
  <c r="W22" i="5"/>
  <c r="W23" i="5"/>
  <c r="R23" i="5"/>
  <c r="R24" i="5"/>
  <c r="R47" i="4"/>
  <c r="R22" i="5"/>
  <c r="R20" i="5"/>
  <c r="R21" i="5"/>
  <c r="I49" i="4"/>
  <c r="T32" i="5"/>
  <c r="AF32" i="5"/>
  <c r="AD32" i="5"/>
  <c r="AC32" i="5"/>
  <c r="AZ47" i="4"/>
  <c r="U32" i="5"/>
  <c r="AB22" i="5"/>
  <c r="AB23" i="5"/>
  <c r="AB20" i="5"/>
  <c r="AB25" i="5"/>
  <c r="AB21" i="5"/>
  <c r="AB32" i="5"/>
  <c r="AH32" i="5"/>
  <c r="AU32" i="5" s="1"/>
  <c r="AG32" i="5"/>
  <c r="AE32" i="5"/>
  <c r="R32" i="5"/>
  <c r="W32" i="5"/>
  <c r="V32" i="5"/>
  <c r="S32" i="5"/>
  <c r="L32" i="5"/>
  <c r="I32" i="5"/>
  <c r="H32" i="5"/>
  <c r="K32" i="5"/>
  <c r="J32" i="5"/>
  <c r="G32" i="5"/>
  <c r="AQ3" i="3"/>
  <c r="AQ30" i="3" s="1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O26" i="3"/>
  <c r="O25" i="3"/>
  <c r="O24" i="3"/>
  <c r="O8" i="3"/>
  <c r="O7" i="3"/>
  <c r="O6" i="3"/>
  <c r="O5" i="3"/>
  <c r="X30" i="3"/>
  <c r="O4" i="3"/>
  <c r="M11" i="5"/>
  <c r="N11" i="5" s="1"/>
  <c r="AP47" i="4"/>
  <c r="AO47" i="4"/>
  <c r="AN47" i="4"/>
  <c r="AM47" i="4"/>
  <c r="AL47" i="4"/>
  <c r="AJ47" i="4"/>
  <c r="M47" i="4"/>
  <c r="L47" i="4"/>
  <c r="K47" i="4"/>
  <c r="J47" i="4"/>
  <c r="AI47" i="4"/>
  <c r="AG14" i="4"/>
  <c r="X14" i="4"/>
  <c r="O14" i="4"/>
  <c r="AG13" i="4"/>
  <c r="X13" i="4"/>
  <c r="O13" i="4"/>
  <c r="AG12" i="4"/>
  <c r="X12" i="4"/>
  <c r="O12" i="4"/>
  <c r="AG11" i="4"/>
  <c r="X11" i="4"/>
  <c r="O11" i="4"/>
  <c r="AG10" i="4"/>
  <c r="X10" i="4"/>
  <c r="O10" i="4"/>
  <c r="AG9" i="4"/>
  <c r="X9" i="4"/>
  <c r="O9" i="4"/>
  <c r="AG8" i="4"/>
  <c r="X8" i="4"/>
  <c r="O8" i="4"/>
  <c r="AG7" i="4"/>
  <c r="X7" i="4"/>
  <c r="O7" i="4"/>
  <c r="AG6" i="4"/>
  <c r="X6" i="4"/>
  <c r="O6" i="4"/>
  <c r="AG45" i="4"/>
  <c r="X45" i="4"/>
  <c r="O45" i="4"/>
  <c r="AG5" i="4"/>
  <c r="X5" i="4"/>
  <c r="O5" i="4"/>
  <c r="AG44" i="4"/>
  <c r="X44" i="4"/>
  <c r="O44" i="4"/>
  <c r="AG43" i="4"/>
  <c r="X43" i="4"/>
  <c r="O43" i="4"/>
  <c r="AG42" i="4"/>
  <c r="X42" i="4"/>
  <c r="O42" i="4"/>
  <c r="AG41" i="4"/>
  <c r="X41" i="4"/>
  <c r="O41" i="4"/>
  <c r="AG40" i="4"/>
  <c r="X40" i="4"/>
  <c r="O40" i="4"/>
  <c r="AG39" i="4"/>
  <c r="X39" i="4"/>
  <c r="O39" i="4"/>
  <c r="AG38" i="4"/>
  <c r="X38" i="4"/>
  <c r="O38" i="4"/>
  <c r="AG37" i="4"/>
  <c r="X37" i="4"/>
  <c r="O37" i="4"/>
  <c r="AG36" i="4"/>
  <c r="X36" i="4"/>
  <c r="O36" i="4"/>
  <c r="AG35" i="4"/>
  <c r="X35" i="4"/>
  <c r="O35" i="4"/>
  <c r="AG34" i="4"/>
  <c r="X34" i="4"/>
  <c r="O34" i="4"/>
  <c r="AG33" i="4"/>
  <c r="X33" i="4"/>
  <c r="O33" i="4"/>
  <c r="AG4" i="4"/>
  <c r="X4" i="4"/>
  <c r="O4" i="4"/>
  <c r="AG32" i="4"/>
  <c r="X32" i="4"/>
  <c r="O32" i="4"/>
  <c r="AG3" i="4"/>
  <c r="X3" i="4"/>
  <c r="O3" i="4"/>
  <c r="AG31" i="4"/>
  <c r="X31" i="4"/>
  <c r="O31" i="4"/>
  <c r="AG30" i="4"/>
  <c r="X30" i="4"/>
  <c r="O30" i="4"/>
  <c r="AG29" i="4"/>
  <c r="X29" i="4"/>
  <c r="O29" i="4"/>
  <c r="AG28" i="4"/>
  <c r="X28" i="4"/>
  <c r="O28" i="4"/>
  <c r="AG27" i="4"/>
  <c r="X27" i="4"/>
  <c r="O27" i="4"/>
  <c r="AG26" i="4"/>
  <c r="X26" i="4"/>
  <c r="O26" i="4"/>
  <c r="AG25" i="4"/>
  <c r="X25" i="4"/>
  <c r="O25" i="4"/>
  <c r="AG24" i="4"/>
  <c r="X24" i="4"/>
  <c r="O24" i="4"/>
  <c r="AG23" i="4"/>
  <c r="X23" i="4"/>
  <c r="O23" i="4"/>
  <c r="AG22" i="4"/>
  <c r="X22" i="4"/>
  <c r="O22" i="4"/>
  <c r="AG21" i="4"/>
  <c r="X21" i="4"/>
  <c r="O21" i="4"/>
  <c r="AG46" i="4"/>
  <c r="X46" i="4"/>
  <c r="O46" i="4"/>
  <c r="AG20" i="4"/>
  <c r="X20" i="4"/>
  <c r="O20" i="4"/>
  <c r="AG19" i="4"/>
  <c r="X19" i="4"/>
  <c r="O19" i="4"/>
  <c r="AG17" i="4"/>
  <c r="X17" i="4"/>
  <c r="O17" i="4"/>
  <c r="AG16" i="4"/>
  <c r="X16" i="4"/>
  <c r="O16" i="4"/>
  <c r="AG15" i="4"/>
  <c r="X15" i="4"/>
  <c r="O15" i="4"/>
  <c r="BG71" i="5"/>
  <c r="BG63" i="5"/>
  <c r="BG69" i="5" s="1"/>
  <c r="AT63" i="5"/>
  <c r="AT69" i="5" s="1"/>
  <c r="W63" i="5"/>
  <c r="W69" i="5" s="1"/>
  <c r="L62" i="5"/>
  <c r="L63" i="5" s="1"/>
  <c r="L69" i="5" s="1"/>
  <c r="BG57" i="5"/>
  <c r="BG68" i="5" s="1"/>
  <c r="AT57" i="5"/>
  <c r="AT68" i="5" s="1"/>
  <c r="W57" i="5"/>
  <c r="L57" i="5"/>
  <c r="L56" i="5"/>
  <c r="AY46" i="5"/>
  <c r="AB46" i="5"/>
  <c r="AY41" i="5"/>
  <c r="AB41" i="5"/>
  <c r="Q41" i="5"/>
  <c r="Q32" i="5"/>
  <c r="F32" i="5"/>
  <c r="M31" i="5"/>
  <c r="X31" i="5" s="1"/>
  <c r="Y31" i="5" s="1"/>
  <c r="BB32" i="5"/>
  <c r="AU29" i="5"/>
  <c r="AV29" i="5" s="1"/>
  <c r="AT32" i="5"/>
  <c r="BH32" i="5" s="1"/>
  <c r="AR32" i="5"/>
  <c r="M29" i="5"/>
  <c r="X29" i="5" s="1"/>
  <c r="Y29" i="5" s="1"/>
  <c r="M25" i="5"/>
  <c r="N25" i="5" s="1"/>
  <c r="M24" i="5"/>
  <c r="N24" i="5" s="1"/>
  <c r="M22" i="5"/>
  <c r="N22" i="5" s="1"/>
  <c r="AT26" i="5"/>
  <c r="AS26" i="5"/>
  <c r="S26" i="5"/>
  <c r="J26" i="5"/>
  <c r="I26" i="5"/>
  <c r="H26" i="5"/>
  <c r="S17" i="5"/>
  <c r="AZ16" i="5"/>
  <c r="BA16" i="5" s="1"/>
  <c r="X16" i="5"/>
  <c r="Y16" i="5" s="1"/>
  <c r="N16" i="5"/>
  <c r="BH15" i="5"/>
  <c r="BI15" i="5" s="1"/>
  <c r="AT17" i="5"/>
  <c r="AG17" i="5"/>
  <c r="AB17" i="5"/>
  <c r="X11" i="5"/>
  <c r="Y11" i="5" s="1"/>
  <c r="L17" i="5"/>
  <c r="I17" i="5"/>
  <c r="H17" i="5"/>
  <c r="F17" i="5"/>
  <c r="G8" i="5"/>
  <c r="AG30" i="3" l="1"/>
  <c r="O30" i="3"/>
  <c r="AG47" i="4"/>
  <c r="AV32" i="5"/>
  <c r="L65" i="5"/>
  <c r="AT65" i="5"/>
  <c r="AU21" i="5"/>
  <c r="AV21" i="5" s="1"/>
  <c r="W65" i="5"/>
  <c r="AZ21" i="5"/>
  <c r="BA21" i="5" s="1"/>
  <c r="AT70" i="5"/>
  <c r="AT73" i="5" s="1"/>
  <c r="BG65" i="5"/>
  <c r="AZ22" i="5"/>
  <c r="BA22" i="5" s="1"/>
  <c r="BD17" i="5"/>
  <c r="BH24" i="5"/>
  <c r="BI24" i="5" s="1"/>
  <c r="X25" i="5"/>
  <c r="Y25" i="5" s="1"/>
  <c r="X21" i="5"/>
  <c r="Y21" i="5" s="1"/>
  <c r="AZ24" i="5"/>
  <c r="BA24" i="5" s="1"/>
  <c r="AI11" i="5"/>
  <c r="AJ11" i="5" s="1"/>
  <c r="BH16" i="5"/>
  <c r="BI16" i="5" s="1"/>
  <c r="AI20" i="5"/>
  <c r="AJ20" i="5" s="1"/>
  <c r="AZ20" i="5"/>
  <c r="BA20" i="5" s="1"/>
  <c r="BH22" i="5"/>
  <c r="BI22" i="5" s="1"/>
  <c r="BH29" i="5"/>
  <c r="BI29" i="5" s="1"/>
  <c r="AS32" i="5"/>
  <c r="AU22" i="5"/>
  <c r="AV22" i="5" s="1"/>
  <c r="AZ29" i="5"/>
  <c r="BA29" i="5" s="1"/>
  <c r="BE32" i="5"/>
  <c r="BH25" i="5"/>
  <c r="BI25" i="5" s="1"/>
  <c r="AT34" i="5"/>
  <c r="AN32" i="5"/>
  <c r="BC32" i="5"/>
  <c r="N29" i="5"/>
  <c r="M32" i="5"/>
  <c r="N32" i="5" s="1"/>
  <c r="BC17" i="5"/>
  <c r="J17" i="5"/>
  <c r="BE17" i="5"/>
  <c r="AC26" i="5"/>
  <c r="BB26" i="5"/>
  <c r="AF17" i="5"/>
  <c r="AS17" i="5"/>
  <c r="X15" i="5"/>
  <c r="R26" i="5"/>
  <c r="AD26" i="5"/>
  <c r="BC26" i="5"/>
  <c r="AI22" i="5"/>
  <c r="AJ22" i="5" s="1"/>
  <c r="AI25" i="5"/>
  <c r="AJ25" i="5" s="1"/>
  <c r="AU31" i="5"/>
  <c r="AV31" i="5" s="1"/>
  <c r="AE17" i="5"/>
  <c r="AZ15" i="5"/>
  <c r="BA15" i="5" s="1"/>
  <c r="X22" i="5"/>
  <c r="Y22" i="5" s="1"/>
  <c r="BD32" i="5"/>
  <c r="K17" i="5"/>
  <c r="V17" i="5"/>
  <c r="AY17" i="5"/>
  <c r="AQ17" i="5"/>
  <c r="G26" i="5"/>
  <c r="T26" i="5"/>
  <c r="AR26" i="5"/>
  <c r="BE26" i="5"/>
  <c r="AI21" i="5"/>
  <c r="AJ21" i="5" s="1"/>
  <c r="BH21" i="5"/>
  <c r="BI21" i="5" s="1"/>
  <c r="X24" i="5"/>
  <c r="Y24" i="5" s="1"/>
  <c r="BI32" i="5"/>
  <c r="W17" i="5"/>
  <c r="AC17" i="5"/>
  <c r="AZ25" i="5"/>
  <c r="BA25" i="5" s="1"/>
  <c r="G17" i="5"/>
  <c r="M17" i="5" s="1"/>
  <c r="N17" i="5" s="1"/>
  <c r="R17" i="5"/>
  <c r="AH17" i="5"/>
  <c r="AB26" i="5"/>
  <c r="AB48" i="5" s="1"/>
  <c r="AM26" i="5"/>
  <c r="BF32" i="5"/>
  <c r="AQ47" i="4"/>
  <c r="O47" i="4"/>
  <c r="X47" i="4"/>
  <c r="AM32" i="5"/>
  <c r="BG17" i="5"/>
  <c r="BH11" i="5"/>
  <c r="AP26" i="5"/>
  <c r="BG32" i="5"/>
  <c r="BH31" i="5"/>
  <c r="BI31" i="5" s="1"/>
  <c r="BB17" i="5"/>
  <c r="T17" i="5"/>
  <c r="U26" i="5"/>
  <c r="AF26" i="5"/>
  <c r="AQ26" i="5"/>
  <c r="BD26" i="5"/>
  <c r="AU25" i="5"/>
  <c r="AV25" i="5" s="1"/>
  <c r="BG70" i="5"/>
  <c r="BG73" i="5" s="1"/>
  <c r="AD17" i="5"/>
  <c r="AE26" i="5"/>
  <c r="S34" i="5"/>
  <c r="S36" i="5" s="1"/>
  <c r="AM17" i="5"/>
  <c r="V26" i="5"/>
  <c r="AG26" i="5"/>
  <c r="AY32" i="5"/>
  <c r="AZ32" i="5" s="1"/>
  <c r="AZ31" i="5"/>
  <c r="BA31" i="5" s="1"/>
  <c r="Q17" i="5"/>
  <c r="AN26" i="5"/>
  <c r="AN34" i="5" s="1"/>
  <c r="AN36" i="5" s="1"/>
  <c r="Q26" i="5"/>
  <c r="Q48" i="5" s="1"/>
  <c r="AZ11" i="5"/>
  <c r="K26" i="5"/>
  <c r="U17" i="5"/>
  <c r="AR17" i="5"/>
  <c r="L26" i="5"/>
  <c r="X20" i="5"/>
  <c r="W26" i="5"/>
  <c r="AH26" i="5"/>
  <c r="BF26" i="5"/>
  <c r="AU24" i="5"/>
  <c r="AV24" i="5" s="1"/>
  <c r="M20" i="5"/>
  <c r="N20" i="5" s="1"/>
  <c r="BG26" i="5"/>
  <c r="BG76" i="5" s="1"/>
  <c r="M21" i="5"/>
  <c r="N21" i="5" s="1"/>
  <c r="AI24" i="5"/>
  <c r="AJ24" i="5" s="1"/>
  <c r="AU11" i="5"/>
  <c r="BF17" i="5"/>
  <c r="N15" i="5"/>
  <c r="F26" i="5"/>
  <c r="F34" i="5" s="1"/>
  <c r="F36" i="5" s="1"/>
  <c r="AY26" i="5"/>
  <c r="AY48" i="5" s="1"/>
  <c r="BH20" i="5"/>
  <c r="AU20" i="5"/>
  <c r="N31" i="5"/>
  <c r="W68" i="5"/>
  <c r="W70" i="5" s="1"/>
  <c r="L68" i="5"/>
  <c r="L70" i="5" s="1"/>
  <c r="L73" i="5" s="1"/>
  <c r="AP34" i="5" l="1"/>
  <c r="AP36" i="5" s="1"/>
  <c r="V34" i="5"/>
  <c r="V36" i="5" s="1"/>
  <c r="BD34" i="5"/>
  <c r="BD36" i="5" s="1"/>
  <c r="AH34" i="5"/>
  <c r="AQ34" i="5"/>
  <c r="AQ36" i="5" s="1"/>
  <c r="AM34" i="5"/>
  <c r="BC34" i="5"/>
  <c r="BC36" i="5" s="1"/>
  <c r="R34" i="5"/>
  <c r="AD34" i="5"/>
  <c r="AD36" i="5" s="1"/>
  <c r="AC34" i="5"/>
  <c r="W34" i="5"/>
  <c r="X32" i="5"/>
  <c r="Y32" i="5" s="1"/>
  <c r="M26" i="5"/>
  <c r="N26" i="5" s="1"/>
  <c r="G34" i="5"/>
  <c r="G36" i="5" s="1"/>
  <c r="T34" i="5"/>
  <c r="T36" i="5" s="1"/>
  <c r="BE34" i="5"/>
  <c r="BE36" i="5" s="1"/>
  <c r="AF34" i="5"/>
  <c r="AF36" i="5" s="1"/>
  <c r="AZ26" i="5"/>
  <c r="BA26" i="5" s="1"/>
  <c r="AR34" i="5"/>
  <c r="AR36" i="5" s="1"/>
  <c r="AE34" i="5"/>
  <c r="AE36" i="5" s="1"/>
  <c r="BB34" i="5"/>
  <c r="BB36" i="5" s="1"/>
  <c r="AB34" i="5"/>
  <c r="BA32" i="5"/>
  <c r="X26" i="5"/>
  <c r="Y26" i="5" s="1"/>
  <c r="Y20" i="5"/>
  <c r="BA11" i="5"/>
  <c r="AZ17" i="5"/>
  <c r="BA17" i="5" s="1"/>
  <c r="AI17" i="5"/>
  <c r="AJ17" i="5" s="1"/>
  <c r="W73" i="5"/>
  <c r="AU17" i="5"/>
  <c r="AV17" i="5" s="1"/>
  <c r="AV11" i="5"/>
  <c r="AV20" i="5"/>
  <c r="AU26" i="5"/>
  <c r="AV26" i="5" s="1"/>
  <c r="AI26" i="5"/>
  <c r="AJ26" i="5" s="1"/>
  <c r="BI11" i="5"/>
  <c r="BH17" i="5"/>
  <c r="BI17" i="5" s="1"/>
  <c r="L34" i="5"/>
  <c r="L36" i="5" s="1"/>
  <c r="AY34" i="5"/>
  <c r="BG34" i="5"/>
  <c r="BI20" i="5"/>
  <c r="BH26" i="5"/>
  <c r="BI26" i="5" s="1"/>
  <c r="U34" i="5"/>
  <c r="U36" i="5" s="1"/>
  <c r="X17" i="5"/>
  <c r="Y17" i="5" s="1"/>
  <c r="Q34" i="5"/>
  <c r="M34" i="5" l="1"/>
  <c r="W8" i="5"/>
  <c r="W36" i="5" s="1"/>
  <c r="Q8" i="5"/>
  <c r="Q36" i="5" s="1"/>
  <c r="R8" i="5"/>
  <c r="R36" i="5" s="1"/>
  <c r="L75" i="5"/>
  <c r="AB8" i="5" l="1"/>
  <c r="W75" i="5"/>
  <c r="AB36" i="5" l="1"/>
  <c r="AH8" i="5"/>
  <c r="AH36" i="5" s="1"/>
  <c r="AC8" i="5"/>
  <c r="AC36" i="5" s="1"/>
  <c r="AM8" i="5" l="1"/>
  <c r="AM36" i="5" s="1"/>
  <c r="AT8" i="5"/>
  <c r="AT36" i="5" s="1"/>
  <c r="AY8" i="5" l="1"/>
  <c r="AY36" i="5" s="1"/>
  <c r="BG8" i="5"/>
  <c r="BG36" i="5" s="1"/>
  <c r="BG75" i="5" s="1"/>
  <c r="AT75" i="5"/>
</calcChain>
</file>

<file path=xl/comments1.xml><?xml version="1.0" encoding="utf-8"?>
<comments xmlns="http://schemas.openxmlformats.org/spreadsheetml/2006/main">
  <authors>
    <author>O'Keefe, Paula</author>
  </authors>
  <commentList>
    <comment ref="AK16" authorId="0" shapeId="0">
      <text>
        <r>
          <rPr>
            <b/>
            <sz val="9"/>
            <color indexed="81"/>
            <rFont val="Tahoma"/>
            <family val="2"/>
          </rPr>
          <t>O'Keefe, Paula:</t>
        </r>
        <r>
          <rPr>
            <sz val="9"/>
            <color indexed="81"/>
            <rFont val="Tahoma"/>
            <family val="2"/>
          </rPr>
          <t xml:space="preserve">
OTS OT</t>
        </r>
      </text>
    </comment>
  </commentList>
</comments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<sst xmlns="http://schemas.openxmlformats.org/spreadsheetml/2006/main" count="389" uniqueCount="255">
  <si>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</si>
  <si>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</si>
  <si>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</si>
  <si>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</si>
  <si>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</si>
  <si>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</si>
  <si>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</si>
  <si>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</si>
  <si>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</si>
  <si>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</si>
  <si>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</si>
  <si>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</si>
  <si>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</si>
  <si>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</si>
  <si>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</si>
  <si>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</si>
  <si>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</si>
  <si>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</si>
  <si>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</si>
  <si>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</si>
  <si>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</si>
  <si>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</si>
  <si>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</si>
  <si>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</si>
  <si>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</si>
  <si>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</si>
  <si>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</si>
  <si>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</si>
  <si>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</si>
  <si>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</si>
  <si>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</si>
  <si>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</si>
  <si>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</si>
  <si>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</si>
  <si>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</si>
  <si>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</si>
  <si>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</si>
  <si>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</si>
  <si>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</si>
  <si>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</si>
  <si>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</si>
  <si>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</si>
  <si>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</si>
  <si>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</si>
  <si>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</si>
  <si>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</si>
  <si>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</si>
  <si>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</si>
  <si>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</si>
  <si>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</si>
  <si>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</si>
  <si>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</si>
  <si>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</si>
  <si>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</si>
  <si>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</si>
  <si>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</si>
  <si>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</si>
  <si>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</si>
  <si>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</si>
  <si>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</si>
  <si>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</si>
  <si>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</si>
  <si>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</si>
  <si>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</si>
  <si>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</si>
  <si>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</si>
  <si>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</si>
  <si>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</si>
  <si>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</si>
  <si>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</si>
  <si>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</si>
  <si>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</si>
  <si>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</si>
  <si>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</si>
  <si>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</si>
  <si>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</si>
  <si>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</si>
  <si>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</si>
  <si>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</si>
  <si>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</si>
  <si>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</si>
  <si>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</si>
  <si>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Salaries Regular</t>
  </si>
  <si>
    <t>Salaries Overtime</t>
  </si>
  <si>
    <t>Salaries Holiday Pay</t>
  </si>
  <si>
    <t>Salaries Furloughs</t>
  </si>
  <si>
    <t>Salaries Worker's Comp</t>
  </si>
  <si>
    <t>Salaries New Personnel Requests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</si>
  <si>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</si>
  <si>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</si>
  <si>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</si>
  <si>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</si>
  <si>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</si>
  <si>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</si>
  <si>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</si>
  <si>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</si>
  <si>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Uniform Allowance</t>
  </si>
  <si>
    <t>Benefits Medicare</t>
  </si>
  <si>
    <t>Benefits Cell Phone Allowance</t>
  </si>
  <si>
    <t>Supplies Special Department</t>
  </si>
  <si>
    <t>Administrative Expenses Training/Conferences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</si>
  <si>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</si>
  <si>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</si>
  <si>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</si>
  <si>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</si>
  <si>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</si>
  <si>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</si>
  <si>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</si>
  <si>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</si>
  <si>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</si>
  <si>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</si>
  <si>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</si>
  <si>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</si>
  <si>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</si>
  <si>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</si>
  <si>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</si>
  <si>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</si>
  <si>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</si>
  <si>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</si>
  <si>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</si>
  <si>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</si>
  <si>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</si>
  <si>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</si>
  <si>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</si>
  <si>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</si>
  <si>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</si>
  <si>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Capital Outlay Vehicles-Major</t>
  </si>
  <si>
    <t>Transfer In - General Fund</t>
  </si>
  <si>
    <t>Transfer In - Other</t>
  </si>
  <si>
    <t>Grants</t>
  </si>
  <si>
    <t>Fund 150</t>
  </si>
  <si>
    <t>150.00.00.900-4450.08</t>
  </si>
  <si>
    <t>150.00.00.900-4450.09</t>
  </si>
  <si>
    <t>150.00.00.900-4450.22</t>
  </si>
  <si>
    <t>150.00.00.900-4450.23</t>
  </si>
  <si>
    <t>150.00.00.900-4450.24</t>
  </si>
  <si>
    <t>150.00.00.900-4450.25</t>
  </si>
  <si>
    <t>150.00.00.900-4450.26</t>
  </si>
  <si>
    <t>150.00.00.900-4450.27</t>
  </si>
  <si>
    <t>150.00.00.900-4450.28</t>
  </si>
  <si>
    <t>150.00.00.900-4450.29</t>
  </si>
  <si>
    <t>150.00.00.900-4450.34</t>
  </si>
  <si>
    <t>150.00.00.900-4475.07</t>
  </si>
  <si>
    <t>150.00.00.900-4475.08</t>
  </si>
  <si>
    <t>150.00.00.900-4475.09</t>
  </si>
  <si>
    <t>150.00.00.900-4475.11</t>
  </si>
  <si>
    <t>150.00.00.900-4475.12</t>
  </si>
  <si>
    <t>150.00.00.900-4475.13</t>
  </si>
  <si>
    <t>150.00.00.900-4475.21</t>
  </si>
  <si>
    <t>150.00.00.900-4700.01</t>
  </si>
  <si>
    <t>150.00.00.900-4700.04</t>
  </si>
  <si>
    <t>150.00.00.900-4700.22</t>
  </si>
  <si>
    <t>150.00.00.900-4900.01</t>
  </si>
  <si>
    <t>150.00.00.900-4900.15</t>
  </si>
  <si>
    <t>150.00.00.900-4900.16</t>
  </si>
  <si>
    <t>150.00.00.900-4900.25</t>
  </si>
  <si>
    <t>150.00.00.900-4900.32</t>
  </si>
  <si>
    <t>150.00.00.900-4900.84</t>
  </si>
  <si>
    <t>Intergovernmental Grants-Federal Cops CHRP</t>
  </si>
  <si>
    <t>Intergovernmental Grants-Federal Bullet Proof Vest</t>
  </si>
  <si>
    <t>Intergovernmental Grants-Federal Local Law Enforcement Block Gr</t>
  </si>
  <si>
    <t>Intergovernmental Grants-Federal Office of Traffic Safety</t>
  </si>
  <si>
    <t>Intergovernmental Grants-Federal COPS School Award</t>
  </si>
  <si>
    <t>Intergovernmental Grants-Federal COPS Secure Our Schools</t>
  </si>
  <si>
    <t>Intergovernmental Grants-Federal WMD</t>
  </si>
  <si>
    <t>Intergovernmental Grants-Federal CHP DUI Safety Corridor</t>
  </si>
  <si>
    <t>Intergovernmental Grants-Federal BJA-Jag Funds</t>
  </si>
  <si>
    <t>Intergovernmental Grants-Federal US Dept of Justice</t>
  </si>
  <si>
    <t>Intergovernmental Grants-Federal Homeland Security</t>
  </si>
  <si>
    <t>Intergovernmental Grants-State/County OTS Seat Belt Compliance</t>
  </si>
  <si>
    <t>Intergovernmental Grants-State/County OTS Sobriety Check Point</t>
  </si>
  <si>
    <t>Intergovernmental Grants-State/County SJ County RAN</t>
  </si>
  <si>
    <t>Intergovernmental Grants-State/County Beverage Container</t>
  </si>
  <si>
    <t>Intergovernmental Grants-State/County Alcoholic Beverage Control</t>
  </si>
  <si>
    <t>Intergovernmental Grants-State/County Office of Traffic Safety</t>
  </si>
  <si>
    <t>Intergovernmental Grants-State/County Shoulder Tap Grant</t>
  </si>
  <si>
    <t>Investment Earnings Interest on Investments</t>
  </si>
  <si>
    <t>Investment Earnings PD Grant/LLEBG 2004</t>
  </si>
  <si>
    <t>Investment Earnings PD Grant/LLEBG 2003</t>
  </si>
  <si>
    <t>Other Financing Sources Op Transfer In-General Fund</t>
  </si>
  <si>
    <t>Other Financing Sources Op Transfer In-Police Grants</t>
  </si>
  <si>
    <t>Other Financing Sources Op Transfer In-Sup Law Enforce</t>
  </si>
  <si>
    <t>Other Financing Sources Op Transfer In-Dev Mitigation</t>
  </si>
  <si>
    <t>Other Financing Sources Op Transfer In - PSST</t>
  </si>
  <si>
    <t>Other Financing Sources Op Transfer In-Equipment</t>
  </si>
  <si>
    <t>Total Budget Request</t>
  </si>
  <si>
    <t>150.11.00.200-5000.01</t>
  </si>
  <si>
    <t>150.11.00.200-5000.03</t>
  </si>
  <si>
    <t>150.11.00.200-5000.04</t>
  </si>
  <si>
    <t>150.11.00.200-5000.10</t>
  </si>
  <si>
    <t>150.11.00.200-5000.11</t>
  </si>
  <si>
    <t>150.11.00.200-5000.99</t>
  </si>
  <si>
    <t>150.11.00.210-5000.99</t>
  </si>
  <si>
    <t>150.11.00.200-5100.01</t>
  </si>
  <si>
    <t>150.11.00.200-5100.02</t>
  </si>
  <si>
    <t>150.11.00.200-5100.03</t>
  </si>
  <si>
    <t>150.11.00.200-5100.04</t>
  </si>
  <si>
    <t>150.11.00.200-5100.05</t>
  </si>
  <si>
    <t>150.11.00.200-5100.06</t>
  </si>
  <si>
    <t>150.11.00.200-5100.07</t>
  </si>
  <si>
    <t>150.11.00.200-5100.08</t>
  </si>
  <si>
    <t>150.11.00.200-5100.10</t>
  </si>
  <si>
    <t>150.11.00.200-5100.11</t>
  </si>
  <si>
    <t>150.11.00.200-5100.15</t>
  </si>
  <si>
    <t>150.00.00.900-6000.01</t>
  </si>
  <si>
    <t>150.11.00.200-6000.01</t>
  </si>
  <si>
    <t>150.00.00.900-6200.02</t>
  </si>
  <si>
    <t>150.11.00.200-6200.02</t>
  </si>
  <si>
    <t>150.11.00.200-6210.07</t>
  </si>
  <si>
    <t>150.11.00.200-6210.08</t>
  </si>
  <si>
    <t>150.11.00.200-6210.12</t>
  </si>
  <si>
    <t>150.11.00.200-6210.13</t>
  </si>
  <si>
    <t>150.11.00.200-6210.14</t>
  </si>
  <si>
    <t>150.11.00.200-6210.15</t>
  </si>
  <si>
    <t>150.11.00.200-6210.16</t>
  </si>
  <si>
    <t>150.11.00.200-6210.17</t>
  </si>
  <si>
    <t>150.11.00.200-6210.18</t>
  </si>
  <si>
    <t>150.11.00.200-6210.19</t>
  </si>
  <si>
    <t>150.11.00.200-6600.04</t>
  </si>
  <si>
    <t>150.00.00.900-7000.02</t>
  </si>
  <si>
    <t>150.11.00.200-7000.04</t>
  </si>
  <si>
    <t>150.00.00.900-7010.01</t>
  </si>
  <si>
    <t>150.00.00.900-7010.02</t>
  </si>
  <si>
    <t>150.00.00.900-7010.03</t>
  </si>
  <si>
    <t>150.00.00.900-7010.04</t>
  </si>
  <si>
    <t>150.00.00.900-7010.05</t>
  </si>
  <si>
    <t>150.00.00.900-7010.06</t>
  </si>
  <si>
    <t>150.00.00.900-7010.19</t>
  </si>
  <si>
    <t>150.00.00.900-9000.01</t>
  </si>
  <si>
    <t>150.00.00.900-9887.01</t>
  </si>
  <si>
    <t>Services General</t>
  </si>
  <si>
    <t>Supplies-Police Bullet Proof Vest Grant</t>
  </si>
  <si>
    <t>Supplies-Police DUI Enforcement Grant</t>
  </si>
  <si>
    <t>Supplies-Police Alcoholic Beverage Control</t>
  </si>
  <si>
    <t>Supplies-Police Mobile Computer Upgrades</t>
  </si>
  <si>
    <t>Supplies-Police OTS Collision</t>
  </si>
  <si>
    <t>Supplies-Police Handheld Radios-WMD</t>
  </si>
  <si>
    <t>Supplies-Police BJA JAG Funds</t>
  </si>
  <si>
    <t>Supplies-Police CHP DUI Corridor</t>
  </si>
  <si>
    <t>Supplies-Police ABC Shoulder Tap</t>
  </si>
  <si>
    <t>Supplies-Police SOS Grant</t>
  </si>
  <si>
    <t>Capital Outlay Equipment Replacement</t>
  </si>
  <si>
    <t>Capital Outlay-Public Safety Grants BJA/JAG</t>
  </si>
  <si>
    <t>Capital Outlay-Public Safety Grants LLEGB-2003</t>
  </si>
  <si>
    <t>Capital Outlay-Public Safety Grants LLEBG-2004</t>
  </si>
  <si>
    <t>Capital Outlay-Public Safety Grants Ca High Technology</t>
  </si>
  <si>
    <t>Capital Outlay-Public Safety Grants Web Site</t>
  </si>
  <si>
    <t>Capital Outlay-Public Safety Grants Security</t>
  </si>
  <si>
    <t>Capital Outlay-Public Safety Grants Project Allocation</t>
  </si>
  <si>
    <t>Operating Transfers Out General Fund</t>
  </si>
  <si>
    <t>Bad Debt Expense Service Fees</t>
  </si>
  <si>
    <t>Intergovernmental Grants - BPV</t>
  </si>
  <si>
    <t>Intergovernmental Grants - JAG</t>
  </si>
  <si>
    <t>Intergovernmental Grants - OTS</t>
  </si>
  <si>
    <t>Intergovernmental Grants - 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</si>
</sst>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9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0" borderId="0" xfId="0" applyNumberFormat="1" applyFont="1" applyFill="1" applyBorder="1" applyAlignment="1">
      <alignment horizontal="right"/>
    </xf>
    <xf numFmtId="37" fontId="9" fillId="0" borderId="0" xfId="0" applyNumberFormat="1" applyFont="1" applyAlignment="1"/>
    <xf numFmtId="37" fontId="9" fillId="6" borderId="5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1-03T125219.498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1-03T125942.425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1-03T123628.441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Org1Description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</row>
        <row r="2">
          <cell r="A2" t="str">
            <v>150.00.00.900-4450.08</v>
          </cell>
          <cell r="B2" t="str">
            <v>4450.08</v>
          </cell>
          <cell r="C2" t="str">
            <v>150.00.00.900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4450.08 - Intergovernmental Grants-Federal Cops CHRP</v>
          </cell>
        </row>
        <row r="3">
          <cell r="A3" t="str">
            <v>150.00.00.900-4450.09</v>
          </cell>
          <cell r="B3" t="str">
            <v>4450.09</v>
          </cell>
          <cell r="C3" t="str">
            <v>150.00.00.900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  <cell r="M3" t="str">
            <v>4450.09 - Intergovernmental Grants-Federal Bullet Proof Vest</v>
          </cell>
        </row>
        <row r="4">
          <cell r="A4" t="str">
            <v>150.00.00.900-4450.22</v>
          </cell>
          <cell r="B4" t="str">
            <v>4450.22</v>
          </cell>
          <cell r="C4" t="str">
            <v>150.00.00.900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  <cell r="M4" t="str">
            <v>4450.22 - Intergovernmental Grants-Federal Local Law Enforcement Block Gr</v>
          </cell>
        </row>
        <row r="5">
          <cell r="A5" t="str">
            <v>150.00.00.900-4450.23</v>
          </cell>
          <cell r="B5" t="str">
            <v>4450.23</v>
          </cell>
          <cell r="C5" t="str">
            <v>150.00.00.900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4450.23 - Intergovernmental Grants-Federal Office of Traffic Safety</v>
          </cell>
        </row>
        <row r="6">
          <cell r="A6" t="str">
            <v>150.00.00.900-4450.24</v>
          </cell>
          <cell r="B6" t="str">
            <v>4450.24</v>
          </cell>
          <cell r="C6" t="str">
            <v>150.00.00.900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4450.24 - Intergovernmental Grants-Federal COPS School Award</v>
          </cell>
        </row>
        <row r="7">
          <cell r="A7" t="str">
            <v>150.00.00.900-4450.25</v>
          </cell>
          <cell r="B7" t="str">
            <v>4450.25</v>
          </cell>
          <cell r="C7" t="str">
            <v>150.00.00.900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0</v>
          </cell>
          <cell r="M7" t="str">
            <v>4450.25 - Intergovernmental Grants-Federal COPS Secure Our Schools</v>
          </cell>
        </row>
        <row r="8">
          <cell r="A8" t="str">
            <v>150.00.00.900-4450.26</v>
          </cell>
          <cell r="B8" t="str">
            <v>4450.26</v>
          </cell>
          <cell r="C8" t="str">
            <v>150.00.00.900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  <cell r="M8" t="str">
            <v>4450.26 - Intergovernmental Grants-Federal WMD</v>
          </cell>
        </row>
        <row r="9">
          <cell r="A9" t="str">
            <v>150.00.00.900-4450.27</v>
          </cell>
          <cell r="B9" t="str">
            <v>4450.27</v>
          </cell>
          <cell r="C9" t="str">
            <v>150.00.00.900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4450.27 - Intergovernmental Grants-Federal CHP DUI Safety Corridor</v>
          </cell>
        </row>
        <row r="10">
          <cell r="A10" t="str">
            <v>150.00.00.900-4450.28</v>
          </cell>
          <cell r="B10" t="str">
            <v>4450.28</v>
          </cell>
          <cell r="C10" t="str">
            <v>150.00.00.900</v>
          </cell>
          <cell r="D10">
            <v>774</v>
          </cell>
          <cell r="E10">
            <v>0</v>
          </cell>
          <cell r="F10">
            <v>774</v>
          </cell>
          <cell r="G10">
            <v>0</v>
          </cell>
          <cell r="H10">
            <v>0</v>
          </cell>
          <cell r="I10">
            <v>0</v>
          </cell>
          <cell r="J10">
            <v>774</v>
          </cell>
          <cell r="K10">
            <v>0</v>
          </cell>
          <cell r="L10">
            <v>773.45</v>
          </cell>
          <cell r="M10" t="str">
            <v>4450.28 - Intergovernmental Grants-Federal BJA-Jag Funds</v>
          </cell>
        </row>
        <row r="11">
          <cell r="A11" t="str">
            <v>150.00.00.900-4450.29</v>
          </cell>
          <cell r="B11" t="str">
            <v>4450.29</v>
          </cell>
          <cell r="C11" t="str">
            <v>150.00.00.900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435</v>
          </cell>
          <cell r="M11" t="str">
            <v xml:space="preserve">4450.29 - Intergovernmental Grants-Federal US Dept of Justice </v>
          </cell>
        </row>
        <row r="12">
          <cell r="A12" t="str">
            <v>150.00.00.900-4450.34</v>
          </cell>
          <cell r="B12" t="str">
            <v>4450.34</v>
          </cell>
          <cell r="C12" t="str">
            <v>150.00.00.900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4450.34 - Intergovernmental Grants-Federal Homeland Security</v>
          </cell>
        </row>
        <row r="13">
          <cell r="A13" t="str">
            <v>150.00.00.900-4475.07</v>
          </cell>
          <cell r="B13" t="str">
            <v>4475.07</v>
          </cell>
          <cell r="C13" t="str">
            <v>150.00.00.900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0</v>
          </cell>
          <cell r="M13" t="str">
            <v>4475.07 - Intergovernmental Grants-State/County OTS Seat Belt Compliance</v>
          </cell>
        </row>
        <row r="14">
          <cell r="A14" t="str">
            <v>150.00.00.900-4475.08</v>
          </cell>
          <cell r="B14" t="str">
            <v>4475.08</v>
          </cell>
          <cell r="C14" t="str">
            <v>150.00.00.900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27751.86</v>
          </cell>
          <cell r="J14">
            <v>-27751.86</v>
          </cell>
          <cell r="K14" t="str">
            <v>+++</v>
          </cell>
          <cell r="L14">
            <v>40735.46</v>
          </cell>
          <cell r="M14" t="str">
            <v>4475.08 - Intergovernmental Grants-State/County OTS Sobriety Check Point</v>
          </cell>
        </row>
        <row r="15">
          <cell r="A15" t="str">
            <v>150.00.00.900-4475.09</v>
          </cell>
          <cell r="B15" t="str">
            <v>4475.09</v>
          </cell>
          <cell r="C15" t="str">
            <v>150.00.00.900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0</v>
          </cell>
          <cell r="M15" t="str">
            <v>4475.09 - Intergovernmental Grants-State/County SJ County RAN</v>
          </cell>
        </row>
        <row r="16">
          <cell r="A16" t="str">
            <v>150.00.00.900-4475.11</v>
          </cell>
          <cell r="B16" t="str">
            <v>4475.11</v>
          </cell>
          <cell r="C16" t="str">
            <v>150.00.00.900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  <cell r="M16" t="str">
            <v>4475.11 - Intergovernmental Grants-State/County Beverage Container</v>
          </cell>
        </row>
        <row r="17">
          <cell r="A17" t="str">
            <v>150.00.00.900-4475.12</v>
          </cell>
          <cell r="B17" t="str">
            <v>4475.12</v>
          </cell>
          <cell r="C17" t="str">
            <v>150.00.00.900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  <cell r="M17" t="str">
            <v>4475.12 - Intergovernmental Grants-State/County Alcoholic Beverage Control</v>
          </cell>
        </row>
        <row r="18">
          <cell r="A18" t="str">
            <v>150.00.00.900-4475.13</v>
          </cell>
          <cell r="B18" t="str">
            <v>4475.13</v>
          </cell>
          <cell r="C18" t="str">
            <v>150.00.00.900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  <cell r="M18" t="str">
            <v>4475.13 - Intergovernmental Grants-State/County Office of Traffic Safety</v>
          </cell>
        </row>
        <row r="19">
          <cell r="A19" t="str">
            <v>150.00.00.900-4475.21</v>
          </cell>
          <cell r="B19" t="str">
            <v>4475.21</v>
          </cell>
          <cell r="C19" t="str">
            <v>150.00.00.900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  <cell r="M19" t="str">
            <v>4475.21 - Intergovernmental Grants-State/County Shoulder Tap Grant</v>
          </cell>
        </row>
        <row r="20">
          <cell r="A20" t="str">
            <v>150.00.00.900-4700.01</v>
          </cell>
          <cell r="B20" t="str">
            <v>4700.01</v>
          </cell>
          <cell r="C20" t="str">
            <v>150.00.00.900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  <cell r="M20" t="str">
            <v>4700.01 - Investment Earnings Interest on Investments</v>
          </cell>
        </row>
        <row r="21">
          <cell r="A21" t="str">
            <v>150.00.00.900-4700.04</v>
          </cell>
          <cell r="B21" t="str">
            <v>4700.04</v>
          </cell>
          <cell r="C21" t="str">
            <v>150.00.00.900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4700.04 - Investment Earnings PD Grant/LLEBG 2004</v>
          </cell>
        </row>
        <row r="22">
          <cell r="A22" t="str">
            <v>150.00.00.900-4700.22</v>
          </cell>
          <cell r="B22" t="str">
            <v>4700.22</v>
          </cell>
          <cell r="C22" t="str">
            <v>150.00.00.900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  <cell r="M22" t="str">
            <v>4700.22 - Investment Earnings PD Grant/LLEBG 2003</v>
          </cell>
        </row>
        <row r="23">
          <cell r="A23" t="str">
            <v>150.00.00.900-4900.01</v>
          </cell>
          <cell r="B23" t="str">
            <v>4900.01</v>
          </cell>
          <cell r="C23" t="str">
            <v>150.00.00.900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4900.01 - Other Financing Sources Op Transfer In-General Fund</v>
          </cell>
        </row>
        <row r="24">
          <cell r="A24" t="str">
            <v>150.00.00.900-4900.15</v>
          </cell>
          <cell r="B24" t="str">
            <v>4900.15</v>
          </cell>
          <cell r="C24" t="str">
            <v>150.00.00.900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0</v>
          </cell>
          <cell r="M24" t="str">
            <v xml:space="preserve">4900.15 - Other Financing Sources Op Transfer In-Police Grants </v>
          </cell>
        </row>
        <row r="25">
          <cell r="A25" t="str">
            <v>150.00.00.900-4900.16</v>
          </cell>
          <cell r="B25" t="str">
            <v>4900.16</v>
          </cell>
          <cell r="C25" t="str">
            <v>150.00.00.900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4900.16 - Other Financing Sources Op Transfer In-Sup Law Enforce</v>
          </cell>
        </row>
        <row r="26">
          <cell r="A26" t="str">
            <v>150.00.00.900-4900.25</v>
          </cell>
          <cell r="B26" t="str">
            <v>4900.25</v>
          </cell>
          <cell r="C26" t="str">
            <v>150.00.00.900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4900.25 - Other Financing Sources Op Transfer In-Dev Mitigation</v>
          </cell>
        </row>
        <row r="27">
          <cell r="A27" t="str">
            <v>150.00.00.900-4900.32</v>
          </cell>
          <cell r="B27" t="str">
            <v>4900.32</v>
          </cell>
          <cell r="C27" t="str">
            <v>150.00.00.900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4900.32 - Other Financing Sources Op Transfer In - PSST</v>
          </cell>
        </row>
        <row r="28">
          <cell r="A28" t="str">
            <v>150.00.00.900-4900.84</v>
          </cell>
          <cell r="B28" t="str">
            <v>4900.84</v>
          </cell>
          <cell r="C28" t="str">
            <v>150.00.00.900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4900.84 - Other Financing Sources Op Transfer In-Equipment</v>
          </cell>
        </row>
        <row r="29">
          <cell r="A29" t="str">
            <v>150.11.00.200-5000.01</v>
          </cell>
          <cell r="B29" t="str">
            <v>5000.01</v>
          </cell>
          <cell r="C29" t="str">
            <v>150.11.00.200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5000.01 - Salaries Regular</v>
          </cell>
        </row>
        <row r="30">
          <cell r="A30" t="str">
            <v>150.11.00.200-5000.03</v>
          </cell>
          <cell r="B30" t="str">
            <v>5000.03</v>
          </cell>
          <cell r="C30" t="str">
            <v>150.11.00.200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26469.1</v>
          </cell>
          <cell r="J30">
            <v>-26469.1</v>
          </cell>
          <cell r="K30" t="str">
            <v>+++</v>
          </cell>
          <cell r="L30">
            <v>25215.25</v>
          </cell>
          <cell r="M30" t="str">
            <v>5000.03 - Salaries Overtime</v>
          </cell>
        </row>
        <row r="31">
          <cell r="A31" t="str">
            <v>150.11.00.200-5000.04</v>
          </cell>
          <cell r="B31" t="str">
            <v>5000.04</v>
          </cell>
          <cell r="C31" t="str">
            <v>150.11.00.200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5000.04 - Salaries Holiday Pay</v>
          </cell>
        </row>
        <row r="32">
          <cell r="A32" t="str">
            <v>150.11.00.200-5000.10</v>
          </cell>
          <cell r="B32" t="str">
            <v>5000.10</v>
          </cell>
          <cell r="C32" t="str">
            <v>150.11.00.200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5000.10 - Salaries Furloughs</v>
          </cell>
        </row>
        <row r="33">
          <cell r="A33" t="str">
            <v>150.11.00.200-5000.11</v>
          </cell>
          <cell r="B33" t="str">
            <v>5000.11</v>
          </cell>
          <cell r="C33" t="str">
            <v>150.11.00.200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5000.11 - Salaries Worker's Comp</v>
          </cell>
        </row>
        <row r="34">
          <cell r="A34" t="str">
            <v>150.11.00.200-5000.99</v>
          </cell>
          <cell r="B34" t="str">
            <v>5000.99</v>
          </cell>
          <cell r="C34" t="str">
            <v>150.11.00.200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5000.99 - Salaries New Personnel Requests</v>
          </cell>
        </row>
        <row r="35">
          <cell r="A35" t="str">
            <v>150.11.00.210-5000.99</v>
          </cell>
          <cell r="B35" t="str">
            <v>5000.99</v>
          </cell>
          <cell r="C35" t="str">
            <v>150.11.00.210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5000.99 - Salaries New Personnel Requests</v>
          </cell>
        </row>
        <row r="36">
          <cell r="A36" t="str">
            <v>150.11.00.200-5100.01</v>
          </cell>
          <cell r="B36" t="str">
            <v>5100.01</v>
          </cell>
          <cell r="C36" t="str">
            <v>150.11.00.200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  <cell r="M36" t="str">
            <v>5100.01 - Benefits Retirement</v>
          </cell>
        </row>
        <row r="37">
          <cell r="A37" t="str">
            <v>150.11.00.200-5100.02</v>
          </cell>
          <cell r="B37" t="str">
            <v>5100.02</v>
          </cell>
          <cell r="C37" t="str">
            <v>150.11.00.200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5100.02 - Benefits Health Insurance</v>
          </cell>
        </row>
        <row r="38">
          <cell r="A38" t="str">
            <v>150.11.00.200-5100.03</v>
          </cell>
          <cell r="B38" t="str">
            <v>5100.03</v>
          </cell>
          <cell r="C38" t="str">
            <v>150.11.00.200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5100.03 - Benefits Dental Insurance</v>
          </cell>
        </row>
        <row r="39">
          <cell r="A39" t="str">
            <v>150.11.00.200-5100.04</v>
          </cell>
          <cell r="B39" t="str">
            <v>5100.04</v>
          </cell>
          <cell r="C39" t="str">
            <v>150.11.00.200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5100.04 - Benefits Vision Insurance</v>
          </cell>
        </row>
        <row r="40">
          <cell r="A40" t="str">
            <v>150.11.00.200-5100.05</v>
          </cell>
          <cell r="B40" t="str">
            <v>5100.05</v>
          </cell>
          <cell r="C40" t="str">
            <v>150.11.00.200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5100.05 - Benefits Life Insurance</v>
          </cell>
        </row>
        <row r="41">
          <cell r="A41" t="str">
            <v>150.11.00.200-5100.06</v>
          </cell>
          <cell r="B41" t="str">
            <v>5100.06</v>
          </cell>
          <cell r="C41" t="str">
            <v>150.11.00.200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5100.06 - Benefits Worker's Comp</v>
          </cell>
        </row>
        <row r="42">
          <cell r="A42" t="str">
            <v>150.11.00.200-5100.07</v>
          </cell>
          <cell r="B42" t="str">
            <v>5100.07</v>
          </cell>
          <cell r="C42" t="str">
            <v>150.11.00.200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5100.07 - Benefits Long Term Disability</v>
          </cell>
        </row>
        <row r="43">
          <cell r="A43" t="str">
            <v>150.11.00.200-5100.08</v>
          </cell>
          <cell r="B43" t="str">
            <v>5100.08</v>
          </cell>
          <cell r="C43" t="str">
            <v>150.11.00.200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5100.08 - Benefits Deferred Compensation</v>
          </cell>
        </row>
        <row r="44">
          <cell r="A44" t="str">
            <v>150.11.00.200-5100.10</v>
          </cell>
          <cell r="B44" t="str">
            <v>5100.10</v>
          </cell>
          <cell r="C44" t="str">
            <v>150.11.00.200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5100.10 - Benefits Uniform Allowance</v>
          </cell>
        </row>
        <row r="45">
          <cell r="A45" t="str">
            <v>150.11.00.200-5100.11</v>
          </cell>
          <cell r="B45" t="str">
            <v>5100.11</v>
          </cell>
          <cell r="C45" t="str">
            <v>150.11.00.200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5100.11 - Benefits Medicare</v>
          </cell>
        </row>
        <row r="46">
          <cell r="A46" t="str">
            <v>150.11.00.200-5100.15</v>
          </cell>
          <cell r="B46" t="str">
            <v>5100.15</v>
          </cell>
          <cell r="C46" t="str">
            <v>150.11.00.200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  <cell r="M46" t="str">
            <v>5100.15 - Benefits Cell Phone Allowance</v>
          </cell>
        </row>
        <row r="47">
          <cell r="A47" t="str">
            <v>150.00.00.900-6000.01</v>
          </cell>
          <cell r="B47" t="str">
            <v>6000.01</v>
          </cell>
          <cell r="C47" t="str">
            <v>150.00.00.900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0</v>
          </cell>
          <cell r="M47" t="str">
            <v>6000.01 - Services General</v>
          </cell>
        </row>
        <row r="48">
          <cell r="A48" t="str">
            <v>150.11.00.200-6000.01</v>
          </cell>
          <cell r="B48" t="str">
            <v>6000.01</v>
          </cell>
          <cell r="C48" t="str">
            <v>150.11.00.200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6000.01 - Services General</v>
          </cell>
        </row>
        <row r="49">
          <cell r="A49" t="str">
            <v>150.00.00.900-6200.02</v>
          </cell>
          <cell r="B49" t="str">
            <v>6200.02</v>
          </cell>
          <cell r="C49" t="str">
            <v>150.00.00.900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6200.02 - Supplies Special Department</v>
          </cell>
        </row>
        <row r="50">
          <cell r="A50" t="str">
            <v>150.11.00.200-6200.02</v>
          </cell>
          <cell r="B50" t="str">
            <v>6200.02</v>
          </cell>
          <cell r="C50" t="str">
            <v>150.11.00.200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6200.02 - Supplies Special Department</v>
          </cell>
        </row>
        <row r="51">
          <cell r="A51" t="str">
            <v>150.11.00.200-6210.07</v>
          </cell>
          <cell r="B51" t="str">
            <v>6210.07</v>
          </cell>
          <cell r="C51" t="str">
            <v>150.11.00.200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6210.07 - Supplies-Police Bullet Proof Vest Grant</v>
          </cell>
        </row>
        <row r="52">
          <cell r="A52" t="str">
            <v>150.11.00.200-6210.08</v>
          </cell>
          <cell r="B52" t="str">
            <v>6210.08</v>
          </cell>
          <cell r="C52" t="str">
            <v>150.11.00.200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6210.08 - Supplies-Police DUI Enforcement Grant</v>
          </cell>
        </row>
        <row r="53">
          <cell r="A53" t="str">
            <v>150.11.00.200-6210.12</v>
          </cell>
          <cell r="B53" t="str">
            <v>6210.12</v>
          </cell>
          <cell r="C53" t="str">
            <v>150.11.00.200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  <cell r="L53">
            <v>0</v>
          </cell>
          <cell r="M53" t="str">
            <v>6210.12 - Supplies-Police Alcoholic Beverage Control</v>
          </cell>
        </row>
        <row r="54">
          <cell r="A54" t="str">
            <v>150.11.00.200-6210.13</v>
          </cell>
          <cell r="B54" t="str">
            <v>6210.13</v>
          </cell>
          <cell r="C54" t="str">
            <v>150.11.00.200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  <cell r="M54" t="str">
            <v>6210.13 - Supplies-Police Mobile Computer Upgrades</v>
          </cell>
        </row>
        <row r="55">
          <cell r="A55" t="str">
            <v>150.11.00.200-6210.14</v>
          </cell>
          <cell r="B55" t="str">
            <v>6210.14</v>
          </cell>
          <cell r="C55" t="str">
            <v>150.11.00.200</v>
          </cell>
          <cell r="D55">
            <v>56610</v>
          </cell>
          <cell r="E55">
            <v>2474</v>
          </cell>
          <cell r="F55">
            <v>59084</v>
          </cell>
          <cell r="G55">
            <v>0</v>
          </cell>
          <cell r="H55">
            <v>0</v>
          </cell>
          <cell r="I55">
            <v>1282.76</v>
          </cell>
          <cell r="J55">
            <v>57801.24</v>
          </cell>
          <cell r="K55">
            <v>0.02</v>
          </cell>
          <cell r="L55">
            <v>14504.13</v>
          </cell>
          <cell r="M55" t="str">
            <v>6210.14 - Supplies-Police OTS Collision</v>
          </cell>
        </row>
        <row r="56">
          <cell r="A56" t="str">
            <v>150.11.00.200-6210.15</v>
          </cell>
          <cell r="B56" t="str">
            <v>6210.15</v>
          </cell>
          <cell r="C56" t="str">
            <v>150.11.00.200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  <cell r="M56" t="str">
            <v>6210.15 - Supplies-Police Handheld Radios-WMD</v>
          </cell>
        </row>
        <row r="57">
          <cell r="A57" t="str">
            <v>150.11.00.200-6210.16</v>
          </cell>
          <cell r="B57" t="str">
            <v>6210.16</v>
          </cell>
          <cell r="C57" t="str">
            <v>150.11.00.200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+++</v>
          </cell>
          <cell r="L57">
            <v>16199</v>
          </cell>
          <cell r="M57" t="str">
            <v>6210.16 - Supplies-Police BJA JAG Funds</v>
          </cell>
        </row>
        <row r="58">
          <cell r="A58" t="str">
            <v>150.11.00.200-6210.17</v>
          </cell>
          <cell r="B58" t="str">
            <v>6210.17</v>
          </cell>
          <cell r="C58" t="str">
            <v>150.11.00.200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6210.17 - Supplies-Police CHP DUI Corridor</v>
          </cell>
        </row>
        <row r="59">
          <cell r="A59" t="str">
            <v>150.11.00.200-6210.18</v>
          </cell>
          <cell r="B59" t="str">
            <v>6210.18</v>
          </cell>
          <cell r="C59" t="str">
            <v>150.11.00.200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6210.18 - Supplies-Police ABC Shoulder Tap</v>
          </cell>
        </row>
        <row r="60">
          <cell r="A60" t="str">
            <v>150.11.00.200-6210.19</v>
          </cell>
          <cell r="B60" t="str">
            <v>6210.19</v>
          </cell>
          <cell r="C60" t="str">
            <v>150.11.00.200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0</v>
          </cell>
          <cell r="M60" t="str">
            <v>6210.19 - Supplies-Police SOS Grant</v>
          </cell>
        </row>
        <row r="61">
          <cell r="A61" t="str">
            <v>150.11.00.200-6600.04</v>
          </cell>
          <cell r="B61" t="str">
            <v>6600.04</v>
          </cell>
          <cell r="C61" t="str">
            <v>150.11.00.200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500</v>
          </cell>
          <cell r="J61">
            <v>-500</v>
          </cell>
          <cell r="K61" t="str">
            <v>+++</v>
          </cell>
          <cell r="L61">
            <v>0</v>
          </cell>
          <cell r="M61" t="str">
            <v>6600.04 - Administrative Expenses Training/Conferences</v>
          </cell>
        </row>
        <row r="62">
          <cell r="A62" t="str">
            <v>150.00.00.900-7000.02</v>
          </cell>
          <cell r="B62" t="str">
            <v>7000.02</v>
          </cell>
          <cell r="C62" t="str">
            <v>150.00.00.900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+++</v>
          </cell>
          <cell r="L62">
            <v>0</v>
          </cell>
          <cell r="M62" t="str">
            <v>7000.02 - Capital Outlay Vehicles-Major</v>
          </cell>
        </row>
        <row r="63">
          <cell r="A63" t="str">
            <v>150.11.00.200-7000.04</v>
          </cell>
          <cell r="B63" t="str">
            <v>7000.04</v>
          </cell>
          <cell r="C63" t="str">
            <v>150.11.00.200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0</v>
          </cell>
          <cell r="M63" t="str">
            <v>7000.04 - Capital Outlay Equipment Replacement</v>
          </cell>
        </row>
        <row r="64">
          <cell r="A64" t="str">
            <v>150.00.00.900-7010.01</v>
          </cell>
          <cell r="B64" t="str">
            <v>7010.01</v>
          </cell>
          <cell r="C64" t="str">
            <v>150.00.00.900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  <cell r="M64" t="str">
            <v>7010.01 - Capital Outlay-Public Safety Grants BJA/JAG</v>
          </cell>
        </row>
        <row r="65">
          <cell r="A65" t="str">
            <v>150.00.00.900-7010.02</v>
          </cell>
          <cell r="B65" t="str">
            <v>7010.02</v>
          </cell>
          <cell r="C65" t="str">
            <v>150.00.00.900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7010.02 - Capital Outlay-Public Safety Grants LLEGB-2003</v>
          </cell>
        </row>
        <row r="66">
          <cell r="A66" t="str">
            <v>150.00.00.900-7010.03</v>
          </cell>
          <cell r="B66" t="str">
            <v>7010.03</v>
          </cell>
          <cell r="C66" t="str">
            <v>150.00.00.900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7010.03 - Capital Outlay-Public Safety Grants LLEBG-2004</v>
          </cell>
        </row>
        <row r="67">
          <cell r="A67" t="str">
            <v>150.00.00.900-7010.04</v>
          </cell>
          <cell r="B67" t="str">
            <v>7010.04</v>
          </cell>
          <cell r="C67" t="str">
            <v>150.00.00.900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>7010.04 - Capital Outlay-Public Safety Grants Ca High Technology</v>
          </cell>
        </row>
        <row r="68">
          <cell r="A68" t="str">
            <v>150.00.00.900-7010.05</v>
          </cell>
          <cell r="B68" t="str">
            <v>7010.05</v>
          </cell>
          <cell r="C68" t="str">
            <v>150.00.00.900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7010.05 - Capital Outlay-Public Safety Grants Web Site</v>
          </cell>
        </row>
        <row r="69">
          <cell r="A69" t="str">
            <v>150.00.00.900-7010.06</v>
          </cell>
          <cell r="B69" t="str">
            <v>7010.06</v>
          </cell>
          <cell r="C69" t="str">
            <v>150.00.00.900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7010.06 - Capital Outlay-Public Safety Grants Security</v>
          </cell>
        </row>
        <row r="70">
          <cell r="A70" t="str">
            <v>150.00.00.900-7010.19</v>
          </cell>
          <cell r="B70" t="str">
            <v>7010.19</v>
          </cell>
          <cell r="C70" t="str">
            <v>150.00.00.900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  <cell r="M70" t="str">
            <v>7010.19 - Capital Outlay-Public Safety Grants Project Allocation</v>
          </cell>
        </row>
        <row r="71">
          <cell r="A71" t="str">
            <v>150.00.00.900-9000.01</v>
          </cell>
          <cell r="B71" t="str">
            <v>9000.01</v>
          </cell>
          <cell r="C71" t="str">
            <v>150.00.00.900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  <cell r="M71" t="str">
            <v>9000.01 - Operating Transfers Out General Fund</v>
          </cell>
        </row>
        <row r="72">
          <cell r="A72" t="str">
            <v>150.00.00.900-9887.01</v>
          </cell>
          <cell r="B72" t="str">
            <v>9887.01</v>
          </cell>
          <cell r="C72" t="str">
            <v>150.00.00.900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  <cell r="M72" t="str">
            <v>9887.01 - Bad Debt Expense Service Fees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Org1Description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  <cell r="N1" t="str">
            <v>textbox130</v>
          </cell>
        </row>
        <row r="2">
          <cell r="A2" t="str">
            <v>150.00.00.900-4450.08</v>
          </cell>
          <cell r="B2" t="str">
            <v>4450.08</v>
          </cell>
          <cell r="C2" t="str">
            <v>150.00.00.900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4450.08 - Intergovernmental Grants-Federal Cops CHRP</v>
          </cell>
          <cell r="N2">
            <v>0</v>
          </cell>
        </row>
        <row r="3">
          <cell r="A3" t="str">
            <v>150.00.00.900-4450.09</v>
          </cell>
          <cell r="B3" t="str">
            <v>4450.09</v>
          </cell>
          <cell r="C3" t="str">
            <v>150.00.00.900</v>
          </cell>
          <cell r="D3">
            <v>0</v>
          </cell>
          <cell r="E3">
            <v>0</v>
          </cell>
          <cell r="F3">
            <v>0</v>
          </cell>
          <cell r="G3">
            <v>10581.82</v>
          </cell>
          <cell r="H3">
            <v>0</v>
          </cell>
          <cell r="I3">
            <v>10581.82</v>
          </cell>
          <cell r="J3">
            <v>-10581.82</v>
          </cell>
          <cell r="K3" t="str">
            <v>+++</v>
          </cell>
          <cell r="L3">
            <v>0</v>
          </cell>
          <cell r="M3" t="str">
            <v>4450.09 - Intergovernmental Grants-Federal Bullet Proof Vest</v>
          </cell>
          <cell r="N3">
            <v>0</v>
          </cell>
        </row>
        <row r="4">
          <cell r="A4" t="str">
            <v>150.00.00.900-4450.22</v>
          </cell>
          <cell r="B4" t="str">
            <v>4450.22</v>
          </cell>
          <cell r="C4" t="str">
            <v>150.00.00.900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  <cell r="M4" t="str">
            <v>4450.22 - Intergovernmental Grants-Federal Local Law Enforcement Block Gr</v>
          </cell>
          <cell r="N4">
            <v>0</v>
          </cell>
        </row>
        <row r="5">
          <cell r="A5" t="str">
            <v>150.00.00.900-4450.23</v>
          </cell>
          <cell r="B5" t="str">
            <v>4450.23</v>
          </cell>
          <cell r="C5" t="str">
            <v>150.00.00.900</v>
          </cell>
          <cell r="D5">
            <v>0</v>
          </cell>
          <cell r="E5">
            <v>115000</v>
          </cell>
          <cell r="F5">
            <v>115000</v>
          </cell>
          <cell r="G5">
            <v>0</v>
          </cell>
          <cell r="H5">
            <v>0</v>
          </cell>
          <cell r="I5">
            <v>0</v>
          </cell>
          <cell r="J5">
            <v>115000</v>
          </cell>
          <cell r="K5">
            <v>0</v>
          </cell>
          <cell r="L5">
            <v>13888.11</v>
          </cell>
          <cell r="M5" t="str">
            <v>4450.23 - Intergovernmental Grants-Federal Office of Traffic Safety</v>
          </cell>
          <cell r="N5">
            <v>0</v>
          </cell>
        </row>
        <row r="6">
          <cell r="A6" t="str">
            <v>150.00.00.900-4450.24</v>
          </cell>
          <cell r="B6" t="str">
            <v>4450.24</v>
          </cell>
          <cell r="C6" t="str">
            <v>150.00.00.900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4450.24 - Intergovernmental Grants-Federal COPS School Award</v>
          </cell>
          <cell r="N6">
            <v>0</v>
          </cell>
        </row>
        <row r="7">
          <cell r="A7" t="str">
            <v>150.00.00.900-4450.25</v>
          </cell>
          <cell r="B7" t="str">
            <v>4450.25</v>
          </cell>
          <cell r="C7" t="str">
            <v>150.00.00.900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0</v>
          </cell>
          <cell r="M7" t="str">
            <v>4450.25 - Intergovernmental Grants-Federal COPS Secure Our Schools</v>
          </cell>
          <cell r="N7">
            <v>0</v>
          </cell>
        </row>
        <row r="8">
          <cell r="A8" t="str">
            <v>150.00.00.900-4450.26</v>
          </cell>
          <cell r="B8" t="str">
            <v>4450.26</v>
          </cell>
          <cell r="C8" t="str">
            <v>150.00.00.900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  <cell r="M8" t="str">
            <v>4450.26 - Intergovernmental Grants-Federal WMD</v>
          </cell>
          <cell r="N8">
            <v>0</v>
          </cell>
        </row>
        <row r="9">
          <cell r="A9" t="str">
            <v>150.00.00.900-4450.27</v>
          </cell>
          <cell r="B9" t="str">
            <v>4450.27</v>
          </cell>
          <cell r="C9" t="str">
            <v>150.00.00.900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4450.27 - Intergovernmental Grants-Federal CHP DUI Safety Corridor</v>
          </cell>
          <cell r="N9">
            <v>0</v>
          </cell>
        </row>
        <row r="10">
          <cell r="A10" t="str">
            <v>150.00.00.900-4450.28</v>
          </cell>
          <cell r="B10" t="str">
            <v>4450.28</v>
          </cell>
          <cell r="C10" t="str">
            <v>150.00.00.900</v>
          </cell>
          <cell r="D10">
            <v>0</v>
          </cell>
          <cell r="E10">
            <v>15361</v>
          </cell>
          <cell r="F10">
            <v>15361</v>
          </cell>
          <cell r="G10">
            <v>14587.55</v>
          </cell>
          <cell r="H10">
            <v>0</v>
          </cell>
          <cell r="I10">
            <v>27294.65</v>
          </cell>
          <cell r="J10">
            <v>-11933.65</v>
          </cell>
          <cell r="K10">
            <v>1.78</v>
          </cell>
          <cell r="L10">
            <v>8281.7199999999993</v>
          </cell>
          <cell r="M10" t="str">
            <v>4450.28 - Intergovernmental Grants-Federal BJA-Jag Funds</v>
          </cell>
          <cell r="N10">
            <v>0</v>
          </cell>
        </row>
        <row r="11">
          <cell r="A11" t="str">
            <v>150.00.00.900-4450.29</v>
          </cell>
          <cell r="B11" t="str">
            <v>4450.29</v>
          </cell>
          <cell r="C11" t="str">
            <v>150.00.00.900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 xml:space="preserve">4450.29 - Intergovernmental Grants-Federal US Dept of Justice </v>
          </cell>
          <cell r="N11">
            <v>0</v>
          </cell>
        </row>
        <row r="12">
          <cell r="A12" t="str">
            <v>150.00.00.900-4450.34</v>
          </cell>
          <cell r="B12" t="str">
            <v>4450.34</v>
          </cell>
          <cell r="C12" t="str">
            <v>150.00.00.900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4450.34 - Intergovernmental Grants-Federal Homeland Security</v>
          </cell>
          <cell r="N12">
            <v>0</v>
          </cell>
        </row>
        <row r="13">
          <cell r="A13" t="str">
            <v>150.00.00.900-4475.07</v>
          </cell>
          <cell r="B13" t="str">
            <v>4475.07</v>
          </cell>
          <cell r="C13" t="str">
            <v>150.00.00.900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0</v>
          </cell>
          <cell r="M13" t="str">
            <v>4475.07 - Intergovernmental Grants-State/County OTS Seat Belt Compliance</v>
          </cell>
          <cell r="N13">
            <v>0</v>
          </cell>
        </row>
        <row r="14">
          <cell r="A14" t="str">
            <v>150.00.00.900-4475.08</v>
          </cell>
          <cell r="B14" t="str">
            <v>4475.08</v>
          </cell>
          <cell r="C14" t="str">
            <v>150.00.00.900</v>
          </cell>
          <cell r="D14">
            <v>0</v>
          </cell>
          <cell r="E14">
            <v>0</v>
          </cell>
          <cell r="F14">
            <v>0</v>
          </cell>
          <cell r="G14">
            <v>71207.399999999994</v>
          </cell>
          <cell r="H14">
            <v>0</v>
          </cell>
          <cell r="I14">
            <v>117317.55</v>
          </cell>
          <cell r="J14">
            <v>-117317.55</v>
          </cell>
          <cell r="K14" t="str">
            <v>+++</v>
          </cell>
          <cell r="L14">
            <v>70306.58</v>
          </cell>
          <cell r="M14" t="str">
            <v>4475.08 - Intergovernmental Grants-State/County OTS Sobriety Check Point</v>
          </cell>
          <cell r="N14">
            <v>0</v>
          </cell>
        </row>
        <row r="15">
          <cell r="A15" t="str">
            <v>150.00.00.900-4475.09</v>
          </cell>
          <cell r="B15" t="str">
            <v>4475.09</v>
          </cell>
          <cell r="C15" t="str">
            <v>150.00.00.900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0</v>
          </cell>
          <cell r="M15" t="str">
            <v>4475.09 - Intergovernmental Grants-State/County SJ County RAN</v>
          </cell>
          <cell r="N15">
            <v>0</v>
          </cell>
        </row>
        <row r="16">
          <cell r="A16" t="str">
            <v>150.00.00.900-4475.11</v>
          </cell>
          <cell r="B16" t="str">
            <v>4475.11</v>
          </cell>
          <cell r="C16" t="str">
            <v>150.00.00.900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  <cell r="M16" t="str">
            <v>4475.11 - Intergovernmental Grants-State/County Beverage Container</v>
          </cell>
          <cell r="N16">
            <v>0</v>
          </cell>
        </row>
        <row r="17">
          <cell r="A17" t="str">
            <v>150.00.00.900-4475.12</v>
          </cell>
          <cell r="B17" t="str">
            <v>4475.12</v>
          </cell>
          <cell r="C17" t="str">
            <v>150.00.00.900</v>
          </cell>
          <cell r="D17">
            <v>0</v>
          </cell>
          <cell r="E17">
            <v>48469</v>
          </cell>
          <cell r="F17">
            <v>48469</v>
          </cell>
          <cell r="G17">
            <v>0</v>
          </cell>
          <cell r="H17">
            <v>0</v>
          </cell>
          <cell r="I17">
            <v>0</v>
          </cell>
          <cell r="J17">
            <v>48469</v>
          </cell>
          <cell r="K17">
            <v>0</v>
          </cell>
          <cell r="L17">
            <v>0</v>
          </cell>
          <cell r="M17" t="str">
            <v>4475.12 - Intergovernmental Grants-State/County Alcoholic Beverage Control</v>
          </cell>
          <cell r="N17">
            <v>0</v>
          </cell>
        </row>
        <row r="18">
          <cell r="A18" t="str">
            <v>150.00.00.900-4475.13</v>
          </cell>
          <cell r="B18" t="str">
            <v>4475.13</v>
          </cell>
          <cell r="C18" t="str">
            <v>150.00.00.900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  <cell r="M18" t="str">
            <v>4475.13 - Intergovernmental Grants-State/County Office of Traffic Safety</v>
          </cell>
          <cell r="N18">
            <v>0</v>
          </cell>
        </row>
        <row r="19">
          <cell r="A19" t="str">
            <v>150.00.00.900-4475.21</v>
          </cell>
          <cell r="B19" t="str">
            <v>4475.21</v>
          </cell>
          <cell r="C19" t="str">
            <v>150.00.00.900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  <cell r="M19" t="str">
            <v>4475.21 - Intergovernmental Grants-State/County Shoulder Tap Grant</v>
          </cell>
          <cell r="N19">
            <v>0</v>
          </cell>
        </row>
        <row r="20">
          <cell r="A20" t="str">
            <v>150.00.00.900-4700.01</v>
          </cell>
          <cell r="B20" t="str">
            <v>4700.01</v>
          </cell>
          <cell r="C20" t="str">
            <v>150.00.00.900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  <cell r="M20" t="str">
            <v>4700.01 - Investment Earnings Interest on Investments</v>
          </cell>
          <cell r="N20">
            <v>0</v>
          </cell>
        </row>
        <row r="21">
          <cell r="A21" t="str">
            <v>150.00.00.900-4700.04</v>
          </cell>
          <cell r="B21" t="str">
            <v>4700.04</v>
          </cell>
          <cell r="C21" t="str">
            <v>150.00.00.900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4700.04 - Investment Earnings PD Grant/LLEBG 2004</v>
          </cell>
          <cell r="N21">
            <v>0</v>
          </cell>
        </row>
        <row r="22">
          <cell r="A22" t="str">
            <v>150.00.00.900-4700.22</v>
          </cell>
          <cell r="B22" t="str">
            <v>4700.22</v>
          </cell>
          <cell r="C22" t="str">
            <v>150.00.00.900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  <cell r="M22" t="str">
            <v>4700.22 - Investment Earnings PD Grant/LLEBG 2003</v>
          </cell>
          <cell r="N22">
            <v>0</v>
          </cell>
        </row>
        <row r="23">
          <cell r="A23" t="str">
            <v>150.00.00.900-4900.01</v>
          </cell>
          <cell r="B23" t="str">
            <v>4900.01</v>
          </cell>
          <cell r="C23" t="str">
            <v>150.00.00.900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4900.01 - Other Financing Sources Op Transfer In-General Fund</v>
          </cell>
          <cell r="N23">
            <v>0</v>
          </cell>
        </row>
        <row r="24">
          <cell r="A24" t="str">
            <v>150.00.00.900-4900.15</v>
          </cell>
          <cell r="B24" t="str">
            <v>4900.15</v>
          </cell>
          <cell r="C24" t="str">
            <v>150.00.00.900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0</v>
          </cell>
          <cell r="M24" t="str">
            <v xml:space="preserve">4900.15 - Other Financing Sources Op Transfer In-Police Grants </v>
          </cell>
          <cell r="N24">
            <v>0</v>
          </cell>
        </row>
        <row r="25">
          <cell r="A25" t="str">
            <v>150.00.00.900-4900.16</v>
          </cell>
          <cell r="B25" t="str">
            <v>4900.16</v>
          </cell>
          <cell r="C25" t="str">
            <v>150.00.00.900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4900.16 - Other Financing Sources Op Transfer In-Sup Law Enforce</v>
          </cell>
          <cell r="N25">
            <v>0</v>
          </cell>
        </row>
        <row r="26">
          <cell r="A26" t="str">
            <v>150.00.00.900-4900.25</v>
          </cell>
          <cell r="B26" t="str">
            <v>4900.25</v>
          </cell>
          <cell r="C26" t="str">
            <v>150.00.00.900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4900.25 - Other Financing Sources Op Transfer In-Dev Mitigation</v>
          </cell>
          <cell r="N26">
            <v>0</v>
          </cell>
        </row>
        <row r="27">
          <cell r="A27" t="str">
            <v>150.00.00.900-4900.32</v>
          </cell>
          <cell r="B27" t="str">
            <v>4900.32</v>
          </cell>
          <cell r="C27" t="str">
            <v>150.00.00.900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4900.32 - Other Financing Sources Op Transfer In - PSST</v>
          </cell>
          <cell r="N27">
            <v>0</v>
          </cell>
        </row>
        <row r="28">
          <cell r="A28" t="str">
            <v>150.00.00.900-4900.84</v>
          </cell>
          <cell r="B28" t="str">
            <v>4900.84</v>
          </cell>
          <cell r="C28" t="str">
            <v>150.00.00.900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4900.84 - Other Financing Sources Op Transfer In-Equipment</v>
          </cell>
          <cell r="N28">
            <v>0</v>
          </cell>
        </row>
        <row r="29">
          <cell r="A29" t="str">
            <v>150.11.00.200-5000.01</v>
          </cell>
          <cell r="B29" t="str">
            <v>5000.01</v>
          </cell>
          <cell r="C29" t="str">
            <v>150.11.00.200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5000.01 - Salaries Regular</v>
          </cell>
          <cell r="N29">
            <v>0</v>
          </cell>
        </row>
        <row r="30">
          <cell r="A30" t="str">
            <v>150.11.00.200-5000.03</v>
          </cell>
          <cell r="B30" t="str">
            <v>5000.03</v>
          </cell>
          <cell r="C30" t="str">
            <v>150.11.00.200</v>
          </cell>
          <cell r="D30">
            <v>0</v>
          </cell>
          <cell r="E30">
            <v>124510</v>
          </cell>
          <cell r="F30">
            <v>124510</v>
          </cell>
          <cell r="G30">
            <v>33317.96</v>
          </cell>
          <cell r="H30">
            <v>0</v>
          </cell>
          <cell r="I30">
            <v>79428.11</v>
          </cell>
          <cell r="J30">
            <v>45081.89</v>
          </cell>
          <cell r="K30">
            <v>0.64</v>
          </cell>
          <cell r="L30">
            <v>84194.69</v>
          </cell>
          <cell r="M30" t="str">
            <v>5000.03 - Salaries Overtime</v>
          </cell>
          <cell r="N30">
            <v>0</v>
          </cell>
        </row>
        <row r="31">
          <cell r="A31" t="str">
            <v>150.11.00.200-5000.04</v>
          </cell>
          <cell r="B31" t="str">
            <v>5000.04</v>
          </cell>
          <cell r="C31" t="str">
            <v>150.11.00.200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5000.04 - Salaries Holiday Pay</v>
          </cell>
          <cell r="N31">
            <v>0</v>
          </cell>
        </row>
        <row r="32">
          <cell r="A32" t="str">
            <v>150.11.00.200-5000.10</v>
          </cell>
          <cell r="B32" t="str">
            <v>5000.10</v>
          </cell>
          <cell r="C32" t="str">
            <v>150.11.00.200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5000.10 - Salaries Furloughs</v>
          </cell>
          <cell r="N32">
            <v>0</v>
          </cell>
        </row>
        <row r="33">
          <cell r="A33" t="str">
            <v>150.11.00.200-5000.11</v>
          </cell>
          <cell r="B33" t="str">
            <v>5000.11</v>
          </cell>
          <cell r="C33" t="str">
            <v>150.11.00.200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5000.11 - Salaries Worker's Comp</v>
          </cell>
          <cell r="N33">
            <v>0</v>
          </cell>
        </row>
        <row r="34">
          <cell r="A34" t="str">
            <v>150.11.00.200-5000.99</v>
          </cell>
          <cell r="B34" t="str">
            <v>5000.99</v>
          </cell>
          <cell r="C34" t="str">
            <v>150.11.00.200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5000.99 - Salaries New Personnel Requests</v>
          </cell>
          <cell r="N34">
            <v>0</v>
          </cell>
        </row>
        <row r="35">
          <cell r="A35" t="str">
            <v>150.11.00.210-5000.99</v>
          </cell>
          <cell r="B35" t="str">
            <v>5000.99</v>
          </cell>
          <cell r="C35" t="str">
            <v>150.11.00.210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5000.99 - Salaries New Personnel Requests</v>
          </cell>
          <cell r="N35">
            <v>0</v>
          </cell>
        </row>
        <row r="36">
          <cell r="A36" t="str">
            <v>150.11.00.200-5100.01</v>
          </cell>
          <cell r="B36" t="str">
            <v>5100.01</v>
          </cell>
          <cell r="C36" t="str">
            <v>150.11.00.200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  <cell r="M36" t="str">
            <v>5100.01 - Benefits Retirement</v>
          </cell>
          <cell r="N36">
            <v>0</v>
          </cell>
        </row>
        <row r="37">
          <cell r="A37" t="str">
            <v>150.11.00.200-5100.02</v>
          </cell>
          <cell r="B37" t="str">
            <v>5100.02</v>
          </cell>
          <cell r="C37" t="str">
            <v>150.11.00.200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5100.02 - Benefits Health Insurance</v>
          </cell>
          <cell r="N37">
            <v>0</v>
          </cell>
        </row>
        <row r="38">
          <cell r="A38" t="str">
            <v>150.11.00.200-5100.03</v>
          </cell>
          <cell r="B38" t="str">
            <v>5100.03</v>
          </cell>
          <cell r="C38" t="str">
            <v>150.11.00.200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5100.03 - Benefits Dental Insurance</v>
          </cell>
          <cell r="N38">
            <v>0</v>
          </cell>
        </row>
        <row r="39">
          <cell r="A39" t="str">
            <v>150.11.00.200-5100.04</v>
          </cell>
          <cell r="B39" t="str">
            <v>5100.04</v>
          </cell>
          <cell r="C39" t="str">
            <v>150.11.00.200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5100.04 - Benefits Vision Insurance</v>
          </cell>
          <cell r="N39">
            <v>0</v>
          </cell>
        </row>
        <row r="40">
          <cell r="A40" t="str">
            <v>150.11.00.200-5100.05</v>
          </cell>
          <cell r="B40" t="str">
            <v>5100.05</v>
          </cell>
          <cell r="C40" t="str">
            <v>150.11.00.200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5100.05 - Benefits Life Insurance</v>
          </cell>
          <cell r="N40">
            <v>0</v>
          </cell>
        </row>
        <row r="41">
          <cell r="A41" t="str">
            <v>150.11.00.200-5100.06</v>
          </cell>
          <cell r="B41" t="str">
            <v>5100.06</v>
          </cell>
          <cell r="C41" t="str">
            <v>150.11.00.200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5100.06 - Benefits Worker's Comp</v>
          </cell>
          <cell r="N41">
            <v>0</v>
          </cell>
        </row>
        <row r="42">
          <cell r="A42" t="str">
            <v>150.11.00.200-5100.07</v>
          </cell>
          <cell r="B42" t="str">
            <v>5100.07</v>
          </cell>
          <cell r="C42" t="str">
            <v>150.11.00.200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5100.07 - Benefits Long Term Disability</v>
          </cell>
          <cell r="N42">
            <v>0</v>
          </cell>
        </row>
        <row r="43">
          <cell r="A43" t="str">
            <v>150.11.00.200-5100.08</v>
          </cell>
          <cell r="B43" t="str">
            <v>5100.08</v>
          </cell>
          <cell r="C43" t="str">
            <v>150.11.00.200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5100.08 - Benefits Deferred Compensation</v>
          </cell>
          <cell r="N43">
            <v>0</v>
          </cell>
        </row>
        <row r="44">
          <cell r="A44" t="str">
            <v>150.11.00.200-5100.10</v>
          </cell>
          <cell r="B44" t="str">
            <v>5100.10</v>
          </cell>
          <cell r="C44" t="str">
            <v>150.11.00.200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5100.10 - Benefits Uniform Allowance</v>
          </cell>
          <cell r="N44">
            <v>0</v>
          </cell>
        </row>
        <row r="45">
          <cell r="A45" t="str">
            <v>150.11.00.200-5100.11</v>
          </cell>
          <cell r="B45" t="str">
            <v>5100.11</v>
          </cell>
          <cell r="C45" t="str">
            <v>150.11.00.200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5100.11 - Benefits Medicare</v>
          </cell>
          <cell r="N45">
            <v>0</v>
          </cell>
        </row>
        <row r="46">
          <cell r="A46" t="str">
            <v>150.11.00.200-5100.15</v>
          </cell>
          <cell r="B46" t="str">
            <v>5100.15</v>
          </cell>
          <cell r="C46" t="str">
            <v>150.11.00.200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  <cell r="M46" t="str">
            <v>5100.15 - Benefits Cell Phone Allowance</v>
          </cell>
          <cell r="N46">
            <v>0</v>
          </cell>
        </row>
        <row r="47">
          <cell r="A47" t="str">
            <v>150.00.00.900-6000.01</v>
          </cell>
          <cell r="B47" t="str">
            <v>6000.01</v>
          </cell>
          <cell r="C47" t="str">
            <v>150.00.00.900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0</v>
          </cell>
          <cell r="M47" t="str">
            <v>6000.01 - Services General</v>
          </cell>
          <cell r="N47">
            <v>0</v>
          </cell>
        </row>
        <row r="48">
          <cell r="A48" t="str">
            <v>150.11.00.200-6000.01</v>
          </cell>
          <cell r="B48" t="str">
            <v>6000.01</v>
          </cell>
          <cell r="C48" t="str">
            <v>150.11.00.200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6000.01 - Services General</v>
          </cell>
          <cell r="N48">
            <v>0</v>
          </cell>
        </row>
        <row r="49">
          <cell r="A49" t="str">
            <v>150.00.00.900-6200.02</v>
          </cell>
          <cell r="B49" t="str">
            <v>6200.02</v>
          </cell>
          <cell r="C49" t="str">
            <v>150.00.00.900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6200.02 - Supplies Special Department</v>
          </cell>
          <cell r="N49">
            <v>0</v>
          </cell>
        </row>
        <row r="50">
          <cell r="A50" t="str">
            <v>150.11.00.200-6200.02</v>
          </cell>
          <cell r="B50" t="str">
            <v>6200.02</v>
          </cell>
          <cell r="C50" t="str">
            <v>150.11.00.200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6200.02 - Supplies Special Department</v>
          </cell>
          <cell r="N50">
            <v>0</v>
          </cell>
        </row>
        <row r="51">
          <cell r="A51" t="str">
            <v>150.11.00.200-6210.07</v>
          </cell>
          <cell r="B51" t="str">
            <v>6210.07</v>
          </cell>
          <cell r="C51" t="str">
            <v>150.11.00.200</v>
          </cell>
          <cell r="D51">
            <v>0</v>
          </cell>
          <cell r="E51">
            <v>0</v>
          </cell>
          <cell r="F51">
            <v>0</v>
          </cell>
          <cell r="G51">
            <v>-722.87</v>
          </cell>
          <cell r="H51">
            <v>0</v>
          </cell>
          <cell r="I51">
            <v>10581.82</v>
          </cell>
          <cell r="J51">
            <v>-10581.82</v>
          </cell>
          <cell r="K51" t="str">
            <v>+++</v>
          </cell>
          <cell r="L51">
            <v>0</v>
          </cell>
          <cell r="M51" t="str">
            <v>6210.07 - Supplies-Police Bullet Proof Vest Grant</v>
          </cell>
          <cell r="N51">
            <v>0</v>
          </cell>
        </row>
        <row r="52">
          <cell r="A52" t="str">
            <v>150.11.00.200-6210.08</v>
          </cell>
          <cell r="B52" t="str">
            <v>6210.08</v>
          </cell>
          <cell r="C52" t="str">
            <v>150.11.00.200</v>
          </cell>
          <cell r="D52">
            <v>0</v>
          </cell>
          <cell r="E52">
            <v>3700</v>
          </cell>
          <cell r="F52">
            <v>3700</v>
          </cell>
          <cell r="G52">
            <v>831.09</v>
          </cell>
          <cell r="H52">
            <v>0</v>
          </cell>
          <cell r="I52">
            <v>2189.0300000000002</v>
          </cell>
          <cell r="J52">
            <v>1510.97</v>
          </cell>
          <cell r="K52">
            <v>0.59</v>
          </cell>
          <cell r="L52">
            <v>0</v>
          </cell>
          <cell r="M52" t="str">
            <v>6210.08 - Supplies-Police DUI Enforcement Grant</v>
          </cell>
          <cell r="N52">
            <v>0</v>
          </cell>
        </row>
        <row r="53">
          <cell r="A53" t="str">
            <v>150.11.00.200-6210.12</v>
          </cell>
          <cell r="B53" t="str">
            <v>6210.12</v>
          </cell>
          <cell r="C53" t="str">
            <v>150.11.00.200</v>
          </cell>
          <cell r="D53">
            <v>0</v>
          </cell>
          <cell r="E53">
            <v>1959</v>
          </cell>
          <cell r="F53">
            <v>1959</v>
          </cell>
          <cell r="G53">
            <v>-123.82</v>
          </cell>
          <cell r="H53">
            <v>0</v>
          </cell>
          <cell r="I53">
            <v>-123.82</v>
          </cell>
          <cell r="J53">
            <v>2082.8200000000002</v>
          </cell>
          <cell r="K53">
            <v>-0.06</v>
          </cell>
          <cell r="L53">
            <v>0</v>
          </cell>
          <cell r="M53" t="str">
            <v>6210.12 - Supplies-Police Alcoholic Beverage Control</v>
          </cell>
          <cell r="N53">
            <v>0</v>
          </cell>
        </row>
        <row r="54">
          <cell r="A54" t="str">
            <v>150.11.00.200-6210.13</v>
          </cell>
          <cell r="B54" t="str">
            <v>6210.13</v>
          </cell>
          <cell r="C54" t="str">
            <v>150.11.00.200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  <cell r="M54" t="str">
            <v>6210.13 - Supplies-Police Mobile Computer Upgrades</v>
          </cell>
          <cell r="N54">
            <v>0</v>
          </cell>
        </row>
        <row r="55">
          <cell r="A55" t="str">
            <v>150.11.00.200-6210.14</v>
          </cell>
          <cell r="B55" t="str">
            <v>6210.14</v>
          </cell>
          <cell r="C55" t="str">
            <v>150.11.00.200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  <cell r="M55" t="str">
            <v>6210.14 - Supplies-Police OTS Collision</v>
          </cell>
          <cell r="N55">
            <v>0</v>
          </cell>
        </row>
        <row r="56">
          <cell r="A56" t="str">
            <v>150.11.00.200-6210.15</v>
          </cell>
          <cell r="B56" t="str">
            <v>6210.15</v>
          </cell>
          <cell r="C56" t="str">
            <v>150.11.00.200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  <cell r="M56" t="str">
            <v>6210.15 - Supplies-Police Handheld Radios-WMD</v>
          </cell>
          <cell r="N56">
            <v>0</v>
          </cell>
        </row>
        <row r="57">
          <cell r="A57" t="str">
            <v>150.11.00.200-6210.16</v>
          </cell>
          <cell r="B57" t="str">
            <v>6210.16</v>
          </cell>
          <cell r="C57" t="str">
            <v>150.11.00.200</v>
          </cell>
          <cell r="D57">
            <v>0</v>
          </cell>
          <cell r="E57">
            <v>15361</v>
          </cell>
          <cell r="F57">
            <v>15361</v>
          </cell>
          <cell r="G57">
            <v>6188.29</v>
          </cell>
          <cell r="H57">
            <v>0</v>
          </cell>
          <cell r="I57">
            <v>18415.990000000002</v>
          </cell>
          <cell r="J57">
            <v>-3054.99</v>
          </cell>
          <cell r="K57">
            <v>1.2</v>
          </cell>
          <cell r="L57">
            <v>4452.28</v>
          </cell>
          <cell r="M57" t="str">
            <v>6210.16 - Supplies-Police BJA JAG Funds</v>
          </cell>
          <cell r="N57">
            <v>0</v>
          </cell>
        </row>
        <row r="58">
          <cell r="A58" t="str">
            <v>150.11.00.200-6210.17</v>
          </cell>
          <cell r="B58" t="str">
            <v>6210.17</v>
          </cell>
          <cell r="C58" t="str">
            <v>150.11.00.200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6210.17 - Supplies-Police CHP DUI Corridor</v>
          </cell>
          <cell r="N58">
            <v>0</v>
          </cell>
        </row>
        <row r="59">
          <cell r="A59" t="str">
            <v>150.11.00.200-6210.18</v>
          </cell>
          <cell r="B59" t="str">
            <v>6210.18</v>
          </cell>
          <cell r="C59" t="str">
            <v>150.11.00.200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6210.18 - Supplies-Police ABC Shoulder Tap</v>
          </cell>
          <cell r="N59">
            <v>0</v>
          </cell>
        </row>
        <row r="60">
          <cell r="A60" t="str">
            <v>150.11.00.200-6210.19</v>
          </cell>
          <cell r="B60" t="str">
            <v>6210.19</v>
          </cell>
          <cell r="C60" t="str">
            <v>150.11.00.200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0</v>
          </cell>
          <cell r="M60" t="str">
            <v>6210.19 - Supplies-Police SOS Grant</v>
          </cell>
          <cell r="N60">
            <v>0</v>
          </cell>
        </row>
        <row r="61">
          <cell r="A61" t="str">
            <v>150.11.00.200-6600.04</v>
          </cell>
          <cell r="B61" t="str">
            <v>6600.04</v>
          </cell>
          <cell r="C61" t="str">
            <v>150.11.00.200</v>
          </cell>
          <cell r="D61">
            <v>0</v>
          </cell>
          <cell r="E61">
            <v>3300</v>
          </cell>
          <cell r="F61">
            <v>3300</v>
          </cell>
          <cell r="G61">
            <v>-323.31</v>
          </cell>
          <cell r="H61">
            <v>0</v>
          </cell>
          <cell r="I61">
            <v>-323.31</v>
          </cell>
          <cell r="J61">
            <v>3623.31</v>
          </cell>
          <cell r="K61">
            <v>-0.1</v>
          </cell>
          <cell r="L61">
            <v>0</v>
          </cell>
          <cell r="M61" t="str">
            <v>6600.04 - Administrative Expenses Training/Conferences</v>
          </cell>
          <cell r="N61">
            <v>0</v>
          </cell>
        </row>
        <row r="62">
          <cell r="A62" t="str">
            <v>150.00.00.900-7000.02</v>
          </cell>
          <cell r="B62" t="str">
            <v>7000.02</v>
          </cell>
          <cell r="C62" t="str">
            <v>150.00.00.900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+++</v>
          </cell>
          <cell r="L62">
            <v>0</v>
          </cell>
          <cell r="M62" t="str">
            <v>7000.02 - Capital Outlay Vehicles-Major</v>
          </cell>
          <cell r="N62">
            <v>0</v>
          </cell>
        </row>
        <row r="63">
          <cell r="A63" t="str">
            <v>150.11.00.200-7000.04</v>
          </cell>
          <cell r="B63" t="str">
            <v>7000.04</v>
          </cell>
          <cell r="C63" t="str">
            <v>150.11.00.200</v>
          </cell>
          <cell r="D63">
            <v>0</v>
          </cell>
          <cell r="E63">
            <v>30000</v>
          </cell>
          <cell r="F63">
            <v>30000</v>
          </cell>
          <cell r="G63">
            <v>0</v>
          </cell>
          <cell r="H63">
            <v>0</v>
          </cell>
          <cell r="I63">
            <v>29976.79</v>
          </cell>
          <cell r="J63">
            <v>23.21</v>
          </cell>
          <cell r="K63">
            <v>1</v>
          </cell>
          <cell r="L63">
            <v>0</v>
          </cell>
          <cell r="M63" t="str">
            <v>7000.04 - Capital Outlay Equipment Replacement</v>
          </cell>
          <cell r="N63">
            <v>0</v>
          </cell>
        </row>
        <row r="64">
          <cell r="A64" t="str">
            <v>150.00.00.900-7010.01</v>
          </cell>
          <cell r="B64" t="str">
            <v>7010.01</v>
          </cell>
          <cell r="C64" t="str">
            <v>150.00.00.900</v>
          </cell>
          <cell r="D64">
            <v>0</v>
          </cell>
          <cell r="E64">
            <v>12608</v>
          </cell>
          <cell r="F64">
            <v>12608</v>
          </cell>
          <cell r="G64">
            <v>0</v>
          </cell>
          <cell r="H64">
            <v>0</v>
          </cell>
          <cell r="I64">
            <v>12607.1</v>
          </cell>
          <cell r="J64">
            <v>0.9</v>
          </cell>
          <cell r="K64">
            <v>1</v>
          </cell>
          <cell r="L64">
            <v>0</v>
          </cell>
          <cell r="M64" t="str">
            <v>7010.01 - Capital Outlay-Public Safety Grants BJA/JAG</v>
          </cell>
          <cell r="N64">
            <v>0</v>
          </cell>
        </row>
        <row r="65">
          <cell r="A65" t="str">
            <v>150.00.00.900-7010.02</v>
          </cell>
          <cell r="B65" t="str">
            <v>7010.02</v>
          </cell>
          <cell r="C65" t="str">
            <v>150.00.00.900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7010.02 - Capital Outlay-Public Safety Grants LLEGB-2003</v>
          </cell>
          <cell r="N65">
            <v>0</v>
          </cell>
        </row>
        <row r="66">
          <cell r="A66" t="str">
            <v>150.00.00.900-7010.03</v>
          </cell>
          <cell r="B66" t="str">
            <v>7010.03</v>
          </cell>
          <cell r="C66" t="str">
            <v>150.00.00.900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7010.03 - Capital Outlay-Public Safety Grants LLEBG-2004</v>
          </cell>
          <cell r="N66">
            <v>0</v>
          </cell>
        </row>
        <row r="67">
          <cell r="A67" t="str">
            <v>150.00.00.900-7010.04</v>
          </cell>
          <cell r="B67" t="str">
            <v>7010.04</v>
          </cell>
          <cell r="C67" t="str">
            <v>150.00.00.900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>7010.04 - Capital Outlay-Public Safety Grants Ca High Technology</v>
          </cell>
          <cell r="N67">
            <v>0</v>
          </cell>
        </row>
        <row r="68">
          <cell r="A68" t="str">
            <v>150.00.00.900-7010.05</v>
          </cell>
          <cell r="B68" t="str">
            <v>7010.05</v>
          </cell>
          <cell r="C68" t="str">
            <v>150.00.00.900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7010.05 - Capital Outlay-Public Safety Grants Web Site</v>
          </cell>
          <cell r="N68">
            <v>0</v>
          </cell>
        </row>
        <row r="69">
          <cell r="A69" t="str">
            <v>150.00.00.900-7010.06</v>
          </cell>
          <cell r="B69" t="str">
            <v>7010.06</v>
          </cell>
          <cell r="C69" t="str">
            <v>150.00.00.900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7010.06 - Capital Outlay-Public Safety Grants Security</v>
          </cell>
          <cell r="N69">
            <v>0</v>
          </cell>
        </row>
        <row r="70">
          <cell r="A70" t="str">
            <v>150.00.00.900-7010.19</v>
          </cell>
          <cell r="B70" t="str">
            <v>7010.19</v>
          </cell>
          <cell r="C70" t="str">
            <v>150.00.00.900</v>
          </cell>
          <cell r="D70">
            <v>0</v>
          </cell>
          <cell r="E70">
            <v>0</v>
          </cell>
          <cell r="F70">
            <v>0</v>
          </cell>
          <cell r="G70">
            <v>-109.54</v>
          </cell>
          <cell r="H70">
            <v>0</v>
          </cell>
          <cell r="I70">
            <v>-109.54</v>
          </cell>
          <cell r="J70">
            <v>109.54</v>
          </cell>
          <cell r="K70" t="str">
            <v>+++</v>
          </cell>
          <cell r="L70">
            <v>54.21</v>
          </cell>
          <cell r="M70" t="str">
            <v>7010.19 - Capital Outlay-Public Safety Grants Project Allocation</v>
          </cell>
          <cell r="N70">
            <v>0</v>
          </cell>
        </row>
        <row r="71">
          <cell r="A71" t="str">
            <v>150.00.00.900-9000.01</v>
          </cell>
          <cell r="B71" t="str">
            <v>9000.01</v>
          </cell>
          <cell r="C71" t="str">
            <v>150.00.00.900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  <cell r="M71" t="str">
            <v>9000.01 - Operating Transfers Out General Fund</v>
          </cell>
          <cell r="N71">
            <v>0</v>
          </cell>
        </row>
        <row r="72">
          <cell r="A72" t="str">
            <v>150.00.00.900-9887.01</v>
          </cell>
          <cell r="B72" t="str">
            <v>9887.01</v>
          </cell>
          <cell r="C72" t="str">
            <v>150.00.00.900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  <cell r="M72" t="str">
            <v>9887.01 - Bad Debt Expense Service Fees</v>
          </cell>
          <cell r="N7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150.00.00.900-4450.08</v>
          </cell>
          <cell r="B2" t="str">
            <v>Intergovernmental Grants-Federal Cops CHRP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 t="str">
            <v>+++</v>
          </cell>
          <cell r="K2">
            <v>0</v>
          </cell>
          <cell r="L2" t="str">
            <v>4450.08 - Intergovernmental Grants-Federal Cops CHRP</v>
          </cell>
        </row>
        <row r="3">
          <cell r="A3" t="str">
            <v>150.00.00.900-4450.09</v>
          </cell>
          <cell r="B3" t="str">
            <v>Intergovernmental Grants-Federal Bullet Proof Vest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+++</v>
          </cell>
          <cell r="K3">
            <v>5325</v>
          </cell>
          <cell r="L3" t="str">
            <v>4450.09 - Intergovernmental Grants-Federal Bullet Proof Vest</v>
          </cell>
        </row>
        <row r="4">
          <cell r="A4" t="str">
            <v>150.00.00.900-4450.22</v>
          </cell>
          <cell r="B4" t="str">
            <v>Intergovernmental Grants-Federal Local Law Enforcement Block Gr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 t="str">
            <v>+++</v>
          </cell>
          <cell r="K4">
            <v>0</v>
          </cell>
          <cell r="L4" t="str">
            <v>4450.22 - Intergovernmental Grants-Federal Local Law Enforcement Block Gr</v>
          </cell>
        </row>
        <row r="5">
          <cell r="A5" t="str">
            <v>150.00.00.900-4450.23</v>
          </cell>
          <cell r="B5" t="str">
            <v>Intergovernmental Grants-Federal Office of Traffic Safety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 t="str">
            <v>+++</v>
          </cell>
          <cell r="K5">
            <v>0</v>
          </cell>
          <cell r="L5" t="str">
            <v>4450.23 - Intergovernmental Grants-Federal Office of Traffic Safety</v>
          </cell>
        </row>
        <row r="6">
          <cell r="A6" t="str">
            <v>150.00.00.900-4450.24</v>
          </cell>
          <cell r="B6" t="str">
            <v>Intergovernmental Grants-Federal COPS School Award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 t="str">
            <v>+++</v>
          </cell>
          <cell r="K6">
            <v>0</v>
          </cell>
          <cell r="L6" t="str">
            <v>4450.24 - Intergovernmental Grants-Federal COPS School Award</v>
          </cell>
        </row>
        <row r="7">
          <cell r="A7" t="str">
            <v>150.00.00.900-4450.25</v>
          </cell>
          <cell r="B7" t="str">
            <v>Intergovernmental Grants-Federal COPS Secure Our Schools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+++</v>
          </cell>
          <cell r="K7">
            <v>0</v>
          </cell>
          <cell r="L7" t="str">
            <v>4450.25 - Intergovernmental Grants-Federal COPS Secure Our Schools</v>
          </cell>
        </row>
        <row r="8">
          <cell r="A8" t="str">
            <v>150.00.00.900-4450.26</v>
          </cell>
          <cell r="B8" t="str">
            <v>Intergovernmental Grants-Federal WMD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+++</v>
          </cell>
          <cell r="K8">
            <v>0</v>
          </cell>
          <cell r="L8" t="str">
            <v>4450.26 - Intergovernmental Grants-Federal WMD</v>
          </cell>
        </row>
        <row r="9">
          <cell r="A9" t="str">
            <v>150.00.00.900-4450.27</v>
          </cell>
          <cell r="B9" t="str">
            <v>Intergovernmental Grants-Federal CHP DUI Safety Corridor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+++</v>
          </cell>
          <cell r="K9">
            <v>0</v>
          </cell>
          <cell r="L9" t="str">
            <v>4450.27 - Intergovernmental Grants-Federal CHP DUI Safety Corridor</v>
          </cell>
        </row>
        <row r="10">
          <cell r="A10" t="str">
            <v>150.00.00.900-4450.28</v>
          </cell>
          <cell r="B10" t="str">
            <v>Intergovernmental Grants-Federal BJA-Jag Funds</v>
          </cell>
          <cell r="C10">
            <v>0</v>
          </cell>
          <cell r="D10">
            <v>16701</v>
          </cell>
          <cell r="E10">
            <v>16701</v>
          </cell>
          <cell r="F10">
            <v>0</v>
          </cell>
          <cell r="G10">
            <v>0</v>
          </cell>
          <cell r="H10">
            <v>773.45</v>
          </cell>
          <cell r="I10">
            <v>15927.55</v>
          </cell>
          <cell r="J10">
            <v>0.05</v>
          </cell>
          <cell r="K10">
            <v>15775</v>
          </cell>
          <cell r="L10" t="str">
            <v>4450.28 - Intergovernmental Grants-Federal BJA-Jag Funds</v>
          </cell>
        </row>
        <row r="11">
          <cell r="A11" t="str">
            <v>150.00.00.900-4450.29</v>
          </cell>
          <cell r="B11" t="str">
            <v>Intergovernmental Grants-Federal US Dept of Justice</v>
          </cell>
          <cell r="C11">
            <v>0</v>
          </cell>
          <cell r="D11">
            <v>0</v>
          </cell>
          <cell r="E11">
            <v>0</v>
          </cell>
          <cell r="F11">
            <v>435</v>
          </cell>
          <cell r="G11">
            <v>0</v>
          </cell>
          <cell r="H11">
            <v>435</v>
          </cell>
          <cell r="I11">
            <v>-435</v>
          </cell>
          <cell r="J11" t="str">
            <v>+++</v>
          </cell>
          <cell r="K11">
            <v>0</v>
          </cell>
          <cell r="L11" t="str">
            <v xml:space="preserve">4450.29 - Intergovernmental Grants-Federal US Dept of Justice </v>
          </cell>
        </row>
        <row r="12">
          <cell r="A12" t="str">
            <v>150.00.00.900-4450.34</v>
          </cell>
          <cell r="B12" t="str">
            <v>Intergovernmental Grants-Federal Homeland Security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+++</v>
          </cell>
          <cell r="K12">
            <v>0</v>
          </cell>
          <cell r="L12" t="str">
            <v>4450.34 - Intergovernmental Grants-Federal Homeland Security</v>
          </cell>
        </row>
        <row r="13">
          <cell r="A13" t="str">
            <v>150.00.00.900-4475.07</v>
          </cell>
          <cell r="B13" t="str">
            <v>Intergovernmental Grants-State/County OTS Seat Belt Compliance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+++</v>
          </cell>
          <cell r="K13">
            <v>0</v>
          </cell>
          <cell r="L13" t="str">
            <v>4475.07 - Intergovernmental Grants-State/County OTS Seat Belt Compliance</v>
          </cell>
        </row>
        <row r="14">
          <cell r="A14" t="str">
            <v>150.00.00.900-4475.08</v>
          </cell>
          <cell r="B14" t="str">
            <v>Intergovernmental Grants-State/County OTS Sobriety Check Point</v>
          </cell>
          <cell r="C14">
            <v>0</v>
          </cell>
          <cell r="D14">
            <v>0</v>
          </cell>
          <cell r="E14">
            <v>0</v>
          </cell>
          <cell r="F14">
            <v>5593.54</v>
          </cell>
          <cell r="G14">
            <v>0</v>
          </cell>
          <cell r="H14">
            <v>40735.46</v>
          </cell>
          <cell r="I14">
            <v>-40735.46</v>
          </cell>
          <cell r="J14" t="str">
            <v>+++</v>
          </cell>
          <cell r="K14">
            <v>30335.25</v>
          </cell>
          <cell r="L14" t="str">
            <v>4475.08 - Intergovernmental Grants-State/County OTS Sobriety Check Point</v>
          </cell>
        </row>
        <row r="15">
          <cell r="A15" t="str">
            <v>150.00.00.900-4475.09</v>
          </cell>
          <cell r="B15" t="str">
            <v>Intergovernmental Grants-State/County SJ County RAN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+++</v>
          </cell>
          <cell r="K15">
            <v>0</v>
          </cell>
          <cell r="L15" t="str">
            <v>4475.09 - Intergovernmental Grants-State/County SJ County RAN</v>
          </cell>
        </row>
        <row r="16">
          <cell r="A16" t="str">
            <v>150.00.00.900-4475.11</v>
          </cell>
          <cell r="B16" t="str">
            <v>Intergovernmental Grants-State/County Beverage Container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+++</v>
          </cell>
          <cell r="K16">
            <v>0</v>
          </cell>
          <cell r="L16" t="str">
            <v>4475.11 - Intergovernmental Grants-State/County Beverage Container</v>
          </cell>
        </row>
        <row r="17">
          <cell r="A17" t="str">
            <v>150.00.00.900-4475.12</v>
          </cell>
          <cell r="B17" t="str">
            <v>Intergovernmental Grants-State/County Alcoholic Beverage Control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+++</v>
          </cell>
          <cell r="K17">
            <v>45963.07</v>
          </cell>
          <cell r="L17" t="str">
            <v>4475.12 - Intergovernmental Grants-State/County Alcoholic Beverage Control</v>
          </cell>
        </row>
        <row r="18">
          <cell r="A18" t="str">
            <v>150.00.00.900-4475.13</v>
          </cell>
          <cell r="B18" t="str">
            <v>Intergovernmental Grants-State/County Office of Traffic Safety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+++</v>
          </cell>
          <cell r="K18">
            <v>0</v>
          </cell>
          <cell r="L18" t="str">
            <v>4475.13 - Intergovernmental Grants-State/County Office of Traffic Safety</v>
          </cell>
        </row>
        <row r="19">
          <cell r="A19" t="str">
            <v>150.00.00.900-4475.21</v>
          </cell>
          <cell r="B19" t="str">
            <v>Intergovernmental Grants-State/County Shoulder Tap Grant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>+++</v>
          </cell>
          <cell r="K19">
            <v>0</v>
          </cell>
          <cell r="L19" t="str">
            <v>4475.21 - Intergovernmental Grants-State/County Shoulder Tap Grant</v>
          </cell>
        </row>
        <row r="20">
          <cell r="A20" t="str">
            <v>150.00.00.900-4700.01</v>
          </cell>
          <cell r="B20" t="str">
            <v>Investment Earnings Interest on Investments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+++</v>
          </cell>
          <cell r="K20">
            <v>0</v>
          </cell>
          <cell r="L20" t="str">
            <v>4700.01 - Investment Earnings Interest on Investments</v>
          </cell>
        </row>
        <row r="21">
          <cell r="A21" t="str">
            <v>150.00.00.900-4700.04</v>
          </cell>
          <cell r="B21" t="str">
            <v>Investment Earnings PD Grant/LLEBG 2004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+++</v>
          </cell>
          <cell r="K21">
            <v>0</v>
          </cell>
          <cell r="L21" t="str">
            <v>4700.04 - Investment Earnings PD Grant/LLEBG 2004</v>
          </cell>
        </row>
        <row r="22">
          <cell r="A22" t="str">
            <v>150.00.00.900-4700.22</v>
          </cell>
          <cell r="B22" t="str">
            <v>Investment Earnings PD Grant/LLEBG 2003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+++</v>
          </cell>
          <cell r="K22">
            <v>0</v>
          </cell>
          <cell r="L22" t="str">
            <v>4700.22 - Investment Earnings PD Grant/LLEBG 2003</v>
          </cell>
        </row>
        <row r="23">
          <cell r="A23" t="str">
            <v>150.00.00.900-4900.01</v>
          </cell>
          <cell r="B23" t="str">
            <v>Other Financing Sources Op Transfer In-General Fund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+++</v>
          </cell>
          <cell r="K23">
            <v>0</v>
          </cell>
          <cell r="L23" t="str">
            <v>4900.01 - Other Financing Sources Op Transfer In-General Fund</v>
          </cell>
        </row>
        <row r="24">
          <cell r="A24" t="str">
            <v>150.00.00.900-4900.15</v>
          </cell>
          <cell r="B24" t="str">
            <v>Other Financing Sources Op Transfer In-Police Grants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>+++</v>
          </cell>
          <cell r="K24">
            <v>0</v>
          </cell>
          <cell r="L24" t="str">
            <v xml:space="preserve">4900.15 - Other Financing Sources Op Transfer In-Police Grants </v>
          </cell>
        </row>
        <row r="25">
          <cell r="A25" t="str">
            <v>150.00.00.900-4900.16</v>
          </cell>
          <cell r="B25" t="str">
            <v>Other Financing Sources Op Transfer In-Sup Law Enforce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>+++</v>
          </cell>
          <cell r="K25">
            <v>0</v>
          </cell>
          <cell r="L25" t="str">
            <v>4900.16 - Other Financing Sources Op Transfer In-Sup Law Enforce</v>
          </cell>
        </row>
        <row r="26">
          <cell r="A26" t="str">
            <v>150.00.00.900-4900.25</v>
          </cell>
          <cell r="B26" t="str">
            <v>Other Financing Sources Op Transfer In-Dev Mitigation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>+++</v>
          </cell>
          <cell r="K26">
            <v>0</v>
          </cell>
          <cell r="L26" t="str">
            <v>4900.25 - Other Financing Sources Op Transfer In-Dev Mitigation</v>
          </cell>
        </row>
        <row r="27">
          <cell r="A27" t="str">
            <v>150.00.00.900-4900.32</v>
          </cell>
          <cell r="B27" t="str">
            <v>Other Financing Sources Op Transfer In - PSST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+++</v>
          </cell>
          <cell r="K27">
            <v>0</v>
          </cell>
          <cell r="L27" t="str">
            <v>4900.32 - Other Financing Sources Op Transfer In - PSST</v>
          </cell>
        </row>
        <row r="28">
          <cell r="A28" t="str">
            <v>150.00.00.900-4900.84</v>
          </cell>
          <cell r="B28" t="str">
            <v>Other Financing Sources Op Transfer In-Equipment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+++</v>
          </cell>
          <cell r="K28">
            <v>0</v>
          </cell>
          <cell r="L28" t="str">
            <v>4900.84 - Other Financing Sources Op Transfer In-Equipment</v>
          </cell>
        </row>
        <row r="29">
          <cell r="A29" t="str">
            <v>150.11.00.200-5000.01</v>
          </cell>
          <cell r="B29" t="str">
            <v>Salaries Regular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+++</v>
          </cell>
          <cell r="K29">
            <v>0</v>
          </cell>
          <cell r="L29" t="str">
            <v>5000.01 - Salaries Regular</v>
          </cell>
        </row>
        <row r="30">
          <cell r="A30" t="str">
            <v>150.11.00.200-5000.03</v>
          </cell>
          <cell r="B30" t="str">
            <v>Salaries Overtime</v>
          </cell>
          <cell r="C30">
            <v>0</v>
          </cell>
          <cell r="D30">
            <v>0</v>
          </cell>
          <cell r="E30">
            <v>0</v>
          </cell>
          <cell r="F30">
            <v>5593.54</v>
          </cell>
          <cell r="G30">
            <v>0</v>
          </cell>
          <cell r="H30">
            <v>25215.25</v>
          </cell>
          <cell r="I30">
            <v>-25215.25</v>
          </cell>
          <cell r="J30" t="str">
            <v>+++</v>
          </cell>
          <cell r="K30">
            <v>75663.399999999994</v>
          </cell>
          <cell r="L30" t="str">
            <v>5000.03 - Salaries Overtime</v>
          </cell>
        </row>
        <row r="31">
          <cell r="A31" t="str">
            <v>150.11.00.200-5000.04</v>
          </cell>
          <cell r="B31" t="str">
            <v>Salaries Holiday Pay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>+++</v>
          </cell>
          <cell r="K31">
            <v>0</v>
          </cell>
          <cell r="L31" t="str">
            <v>5000.04 - Salaries Holiday Pay</v>
          </cell>
        </row>
        <row r="32">
          <cell r="A32" t="str">
            <v>150.11.00.200-5000.10</v>
          </cell>
          <cell r="B32" t="str">
            <v>Salaries Furloughs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+++</v>
          </cell>
          <cell r="K32">
            <v>0</v>
          </cell>
          <cell r="L32" t="str">
            <v>5000.10 - Salaries Furloughs</v>
          </cell>
        </row>
        <row r="33">
          <cell r="A33" t="str">
            <v>150.11.00.200-5000.11</v>
          </cell>
          <cell r="B33" t="str">
            <v>Salaries Worker's Comp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+++</v>
          </cell>
          <cell r="K33">
            <v>0</v>
          </cell>
          <cell r="L33" t="str">
            <v>5000.11 - Salaries Worker's Comp</v>
          </cell>
        </row>
        <row r="34">
          <cell r="A34" t="str">
            <v>150.11.00.200-5000.99</v>
          </cell>
          <cell r="B34" t="str">
            <v>Salaries New Personnel Requests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 t="str">
            <v>+++</v>
          </cell>
          <cell r="K34">
            <v>0</v>
          </cell>
          <cell r="L34" t="str">
            <v>5000.99 - Salaries New Personnel Requests</v>
          </cell>
        </row>
        <row r="35">
          <cell r="A35" t="str">
            <v>150.11.00.210-5000.99</v>
          </cell>
          <cell r="B35" t="str">
            <v>Salaries New Personnel Requests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+++</v>
          </cell>
          <cell r="K35">
            <v>0</v>
          </cell>
          <cell r="L35" t="str">
            <v>5000.99 - Salaries New Personnel Requests</v>
          </cell>
        </row>
        <row r="36">
          <cell r="A36" t="str">
            <v>150.11.00.200-5100.01</v>
          </cell>
          <cell r="B36" t="str">
            <v>Benefits Retirement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+++</v>
          </cell>
          <cell r="K36">
            <v>0</v>
          </cell>
          <cell r="L36" t="str">
            <v>5100.01 - Benefits Retirement</v>
          </cell>
        </row>
        <row r="37">
          <cell r="A37" t="str">
            <v>150.11.00.200-5100.02</v>
          </cell>
          <cell r="B37" t="str">
            <v>Benefits Health Insurance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+++</v>
          </cell>
          <cell r="K37">
            <v>0</v>
          </cell>
          <cell r="L37" t="str">
            <v>5100.02 - Benefits Health Insurance</v>
          </cell>
        </row>
        <row r="38">
          <cell r="A38" t="str">
            <v>150.11.00.200-5100.03</v>
          </cell>
          <cell r="B38" t="str">
            <v>Benefits Dental Insurance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+++</v>
          </cell>
          <cell r="K38">
            <v>0</v>
          </cell>
          <cell r="L38" t="str">
            <v>5100.03 - Benefits Dental Insurance</v>
          </cell>
        </row>
        <row r="39">
          <cell r="A39" t="str">
            <v>150.11.00.200-5100.04</v>
          </cell>
          <cell r="B39" t="str">
            <v>Benefits Vision Insurance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 t="str">
            <v>+++</v>
          </cell>
          <cell r="K39">
            <v>0</v>
          </cell>
          <cell r="L39" t="str">
            <v>5100.04 - Benefits Vision Insurance</v>
          </cell>
        </row>
        <row r="40">
          <cell r="A40" t="str">
            <v>150.11.00.200-5100.05</v>
          </cell>
          <cell r="B40" t="str">
            <v>Benefits Life Insurance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+++</v>
          </cell>
          <cell r="K40">
            <v>0</v>
          </cell>
          <cell r="L40" t="str">
            <v>5100.05 - Benefits Life Insurance</v>
          </cell>
        </row>
        <row r="41">
          <cell r="A41" t="str">
            <v>150.11.00.200-5100.06</v>
          </cell>
          <cell r="B41" t="str">
            <v>Benefits Worker's Comp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+++</v>
          </cell>
          <cell r="K41">
            <v>0</v>
          </cell>
          <cell r="L41" t="str">
            <v>5100.06 - Benefits Worker's Comp</v>
          </cell>
        </row>
        <row r="42">
          <cell r="A42" t="str">
            <v>150.11.00.200-5100.07</v>
          </cell>
          <cell r="B42" t="str">
            <v>Benefits Long Term Disability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+++</v>
          </cell>
          <cell r="K42">
            <v>0</v>
          </cell>
          <cell r="L42" t="str">
            <v>5100.07 - Benefits Long Term Disability</v>
          </cell>
        </row>
        <row r="43">
          <cell r="A43" t="str">
            <v>150.11.00.200-5100.08</v>
          </cell>
          <cell r="B43" t="str">
            <v>Benefits Deferred Compensation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+++</v>
          </cell>
          <cell r="K43">
            <v>0</v>
          </cell>
          <cell r="L43" t="str">
            <v>5100.08 - Benefits Deferred Compensation</v>
          </cell>
        </row>
        <row r="44">
          <cell r="A44" t="str">
            <v>150.11.00.200-5100.10</v>
          </cell>
          <cell r="B44" t="str">
            <v>Benefits Uniform Allowance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 t="str">
            <v>+++</v>
          </cell>
          <cell r="K44">
            <v>0</v>
          </cell>
          <cell r="L44" t="str">
            <v>5100.10 - Benefits Uniform Allowance</v>
          </cell>
        </row>
        <row r="45">
          <cell r="A45" t="str">
            <v>150.11.00.200-5100.11</v>
          </cell>
          <cell r="B45" t="str">
            <v>Benefits Medicare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+++</v>
          </cell>
          <cell r="K45">
            <v>0</v>
          </cell>
          <cell r="L45" t="str">
            <v>5100.11 - Benefits Medicare</v>
          </cell>
        </row>
        <row r="46">
          <cell r="A46" t="str">
            <v>150.11.00.200-5100.15</v>
          </cell>
          <cell r="B46" t="str">
            <v>Benefits Cell Phone Allowance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 t="str">
            <v>+++</v>
          </cell>
          <cell r="K46">
            <v>0</v>
          </cell>
          <cell r="L46" t="str">
            <v>5100.15 - Benefits Cell Phone Allowance</v>
          </cell>
        </row>
        <row r="47">
          <cell r="A47" t="str">
            <v>150.00.00.900-6000.01</v>
          </cell>
          <cell r="B47" t="str">
            <v>Services General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+++</v>
          </cell>
          <cell r="K47">
            <v>0</v>
          </cell>
          <cell r="L47" t="str">
            <v>6000.01 - Services General</v>
          </cell>
        </row>
        <row r="48">
          <cell r="A48" t="str">
            <v>150.11.00.200-6000.01</v>
          </cell>
          <cell r="B48" t="str">
            <v>Services General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+++</v>
          </cell>
          <cell r="K48">
            <v>0</v>
          </cell>
          <cell r="L48" t="str">
            <v>6000.01 - Services General</v>
          </cell>
        </row>
        <row r="49">
          <cell r="A49" t="str">
            <v>150.00.00.900-6200.02</v>
          </cell>
          <cell r="B49" t="str">
            <v>Supplies Special Department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+++</v>
          </cell>
          <cell r="K49">
            <v>0</v>
          </cell>
          <cell r="L49" t="str">
            <v>6200.02 - Supplies Special Department</v>
          </cell>
        </row>
        <row r="50">
          <cell r="A50" t="str">
            <v>150.11.00.200-6200.02</v>
          </cell>
          <cell r="B50" t="str">
            <v>Supplies Special Department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>+++</v>
          </cell>
          <cell r="K50">
            <v>0</v>
          </cell>
          <cell r="L50" t="str">
            <v>6200.02 - Supplies Special Department</v>
          </cell>
        </row>
        <row r="51">
          <cell r="A51" t="str">
            <v>150.11.00.200-6210.07</v>
          </cell>
          <cell r="B51" t="str">
            <v>Supplies-Police Bullet Proof Vest Grant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+++</v>
          </cell>
          <cell r="K51">
            <v>5325</v>
          </cell>
          <cell r="L51" t="str">
            <v>6210.07 - Supplies-Police Bullet Proof Vest Grant</v>
          </cell>
        </row>
        <row r="52">
          <cell r="A52" t="str">
            <v>150.11.00.200-6210.08</v>
          </cell>
          <cell r="B52" t="str">
            <v>Supplies-Police DUI Enforcement Grant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+++</v>
          </cell>
          <cell r="K52">
            <v>0</v>
          </cell>
          <cell r="L52" t="str">
            <v>6210.08 - Supplies-Police DUI Enforcement Grant</v>
          </cell>
        </row>
        <row r="53">
          <cell r="A53" t="str">
            <v>150.11.00.200-6210.12</v>
          </cell>
          <cell r="B53" t="str">
            <v>Supplies-Police Alcoholic Beverage Control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+++</v>
          </cell>
          <cell r="K53">
            <v>1953.22</v>
          </cell>
          <cell r="L53" t="str">
            <v>6210.12 - Supplies-Police Alcoholic Beverage Control</v>
          </cell>
        </row>
        <row r="54">
          <cell r="A54" t="str">
            <v>150.11.00.200-6210.13</v>
          </cell>
          <cell r="B54" t="str">
            <v>Supplies-Police Mobile Computer Upgrades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>+++</v>
          </cell>
          <cell r="K54">
            <v>0</v>
          </cell>
          <cell r="L54" t="str">
            <v>6210.13 - Supplies-Police Mobile Computer Upgrades</v>
          </cell>
        </row>
        <row r="55">
          <cell r="A55" t="str">
            <v>150.11.00.200-6210.14</v>
          </cell>
          <cell r="B55" t="str">
            <v>Supplies-Police OTS Collision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14504.13</v>
          </cell>
          <cell r="I55">
            <v>-14504.13</v>
          </cell>
          <cell r="J55" t="str">
            <v>+++</v>
          </cell>
          <cell r="K55">
            <v>0</v>
          </cell>
          <cell r="L55" t="str">
            <v>6210.14 - Supplies-Police OTS Collision</v>
          </cell>
        </row>
        <row r="56">
          <cell r="A56" t="str">
            <v>150.11.00.200-6210.15</v>
          </cell>
          <cell r="B56" t="str">
            <v>Supplies-Police Handheld Radios-WMD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 t="str">
            <v>+++</v>
          </cell>
          <cell r="K56">
            <v>0</v>
          </cell>
          <cell r="L56" t="str">
            <v>6210.15 - Supplies-Police Handheld Radios-WMD</v>
          </cell>
        </row>
        <row r="57">
          <cell r="A57" t="str">
            <v>150.11.00.200-6210.16</v>
          </cell>
          <cell r="B57" t="str">
            <v>Supplies-Police BJA JAG Funds</v>
          </cell>
          <cell r="C57">
            <v>0</v>
          </cell>
          <cell r="D57">
            <v>16701</v>
          </cell>
          <cell r="E57">
            <v>16701</v>
          </cell>
          <cell r="F57">
            <v>4112.5</v>
          </cell>
          <cell r="G57">
            <v>0</v>
          </cell>
          <cell r="H57">
            <v>16199</v>
          </cell>
          <cell r="I57">
            <v>502</v>
          </cell>
          <cell r="J57">
            <v>0.97</v>
          </cell>
          <cell r="K57">
            <v>773.45</v>
          </cell>
          <cell r="L57" t="str">
            <v>6210.16 - Supplies-Police BJA JAG Funds</v>
          </cell>
        </row>
        <row r="58">
          <cell r="A58" t="str">
            <v>150.11.00.200-6210.17</v>
          </cell>
          <cell r="B58" t="str">
            <v>Supplies-Police CHP DUI Corridor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+++</v>
          </cell>
          <cell r="K58">
            <v>0</v>
          </cell>
          <cell r="L58" t="str">
            <v>6210.17 - Supplies-Police CHP DUI Corridor</v>
          </cell>
        </row>
        <row r="59">
          <cell r="A59" t="str">
            <v>150.11.00.200-6210.18</v>
          </cell>
          <cell r="B59" t="str">
            <v>Supplies-Police ABC Shoulder Tap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+++</v>
          </cell>
          <cell r="K59">
            <v>0</v>
          </cell>
          <cell r="L59" t="str">
            <v>6210.18 - Supplies-Police ABC Shoulder Tap</v>
          </cell>
        </row>
        <row r="60">
          <cell r="A60" t="str">
            <v>150.11.00.200-6210.19</v>
          </cell>
          <cell r="B60" t="str">
            <v>Supplies-Police SOS Grant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>+++</v>
          </cell>
          <cell r="K60">
            <v>0</v>
          </cell>
          <cell r="L60" t="str">
            <v>6210.19 - Supplies-Police SOS Grant</v>
          </cell>
        </row>
        <row r="61">
          <cell r="A61" t="str">
            <v>150.11.00.200-6600.04</v>
          </cell>
          <cell r="B61" t="str">
            <v>Administrative Expenses Training/Conferences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+++</v>
          </cell>
          <cell r="K61">
            <v>1993.88</v>
          </cell>
          <cell r="L61" t="str">
            <v>6600.04 - Administrative Expenses Training/Conferences</v>
          </cell>
        </row>
        <row r="62">
          <cell r="A62" t="str">
            <v>150.00.00.900-7000.02</v>
          </cell>
          <cell r="B62" t="str">
            <v>Capital Outlay Vehicles-Major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+++</v>
          </cell>
          <cell r="K62">
            <v>0</v>
          </cell>
          <cell r="L62" t="str">
            <v>7000.02 - Capital Outlay Vehicles-Major</v>
          </cell>
        </row>
        <row r="63">
          <cell r="A63" t="str">
            <v>150.11.00.200-7000.04</v>
          </cell>
          <cell r="B63" t="str">
            <v>Capital Outlay Equipment Replacement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>+++</v>
          </cell>
          <cell r="K63">
            <v>0</v>
          </cell>
          <cell r="L63" t="str">
            <v>7000.04 - Capital Outlay Equipment Replacement</v>
          </cell>
        </row>
        <row r="64">
          <cell r="A64" t="str">
            <v>150.00.00.900-7010.01</v>
          </cell>
          <cell r="B64" t="str">
            <v>Capital Outlay-Public Safety Grants BJA/JAG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+++</v>
          </cell>
          <cell r="K64">
            <v>15775</v>
          </cell>
          <cell r="L64" t="str">
            <v>7010.01 - Capital Outlay-Public Safety Grants BJA/JAG</v>
          </cell>
        </row>
        <row r="65">
          <cell r="A65" t="str">
            <v>150.00.00.900-7010.02</v>
          </cell>
          <cell r="B65" t="str">
            <v>Capital Outlay-Public Safety Grants LLEGB-2003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+++</v>
          </cell>
          <cell r="K65">
            <v>0</v>
          </cell>
          <cell r="L65" t="str">
            <v>7010.02 - Capital Outlay-Public Safety Grants LLEGB-2003</v>
          </cell>
        </row>
        <row r="66">
          <cell r="A66" t="str">
            <v>150.00.00.900-7010.03</v>
          </cell>
          <cell r="B66" t="str">
            <v>Capital Outlay-Public Safety Grants LLEBG-2004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+++</v>
          </cell>
          <cell r="K66">
            <v>0</v>
          </cell>
          <cell r="L66" t="str">
            <v>7010.03 - Capital Outlay-Public Safety Grants LLEBG-2004</v>
          </cell>
        </row>
        <row r="67">
          <cell r="A67" t="str">
            <v>150.00.00.900-7010.04</v>
          </cell>
          <cell r="B67" t="str">
            <v>Capital Outlay-Public Safety Grants Ca High Technology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+++</v>
          </cell>
          <cell r="K67">
            <v>0</v>
          </cell>
          <cell r="L67" t="str">
            <v>7010.04 - Capital Outlay-Public Safety Grants Ca High Technology</v>
          </cell>
        </row>
        <row r="68">
          <cell r="A68" t="str">
            <v>150.00.00.900-7010.05</v>
          </cell>
          <cell r="B68" t="str">
            <v>Capital Outlay-Public Safety Grants Web Site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+++</v>
          </cell>
          <cell r="K68">
            <v>0</v>
          </cell>
          <cell r="L68" t="str">
            <v>7010.05 - Capital Outlay-Public Safety Grants Web Site</v>
          </cell>
        </row>
        <row r="69">
          <cell r="A69" t="str">
            <v>150.00.00.900-7010.06</v>
          </cell>
          <cell r="B69" t="str">
            <v>Capital Outlay-Public Safety Grants Security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+++</v>
          </cell>
          <cell r="K69">
            <v>0</v>
          </cell>
          <cell r="L69" t="str">
            <v>7010.06 - Capital Outlay-Public Safety Grants Security</v>
          </cell>
        </row>
        <row r="70">
          <cell r="A70" t="str">
            <v>150.00.00.900-7010.19</v>
          </cell>
          <cell r="B70" t="str">
            <v>Capital Outlay-Public Safety Grants Project Allocation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+++</v>
          </cell>
          <cell r="K70">
            <v>0</v>
          </cell>
          <cell r="L70" t="str">
            <v>7010.19 - Capital Outlay-Public Safety Grants Project Allocation</v>
          </cell>
        </row>
        <row r="71">
          <cell r="A71" t="str">
            <v>150.00.00.900-9000.01</v>
          </cell>
          <cell r="B71" t="str">
            <v>Operating Transfers Out General Fund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+++</v>
          </cell>
          <cell r="K71">
            <v>0</v>
          </cell>
          <cell r="L71" t="str">
            <v>9000.01 - Operating Transfers Out General Fund</v>
          </cell>
        </row>
        <row r="72">
          <cell r="A72" t="str">
            <v>150.00.00.900-9887.01</v>
          </cell>
          <cell r="B72" t="str">
            <v>Bad Debt Expense Service Fees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 t="str">
            <v>+++</v>
          </cell>
          <cell r="K72">
            <v>0</v>
          </cell>
          <cell r="L72" t="str">
            <v>9887.01 - Bad Debt Expense Service Fees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7"/>
  <sheetViews>
    <sheetView tabSelected="1" view="pageBreakPreview" zoomScale="110" zoomScaleNormal="100" zoomScaleSheetLayoutView="110" workbookViewId="0">
      <selection activeCell="D24" sqref="D24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9.7109375" style="8" bestFit="1" customWidth="1"/>
    <col min="5" max="5" width="2.28515625" style="8" hidden="1" customWidth="1" outlineLevel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129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130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99" t="s">
        <v>2</v>
      </c>
      <c r="G5" s="199"/>
      <c r="H5" s="199"/>
      <c r="I5" s="199"/>
      <c r="J5" s="199"/>
      <c r="K5" s="199"/>
      <c r="L5" s="199"/>
      <c r="M5" s="16"/>
      <c r="N5" s="15"/>
      <c r="O5" s="15"/>
      <c r="Q5" s="199" t="s">
        <v>3</v>
      </c>
      <c r="R5" s="199"/>
      <c r="S5" s="199"/>
      <c r="T5" s="199"/>
      <c r="U5" s="199"/>
      <c r="V5" s="199"/>
      <c r="W5" s="199"/>
      <c r="X5" s="16"/>
      <c r="Y5" s="15"/>
      <c r="Z5" s="15"/>
      <c r="AA5" s="17"/>
      <c r="AB5" s="200" t="s">
        <v>4</v>
      </c>
      <c r="AC5" s="200"/>
      <c r="AD5" s="200"/>
      <c r="AE5" s="200"/>
      <c r="AF5" s="200"/>
      <c r="AG5" s="200"/>
      <c r="AH5" s="200"/>
      <c r="AI5" s="200"/>
      <c r="AJ5" s="200"/>
      <c r="AK5" s="200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8" t="s">
        <v>14</v>
      </c>
      <c r="N6" s="198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8" t="s">
        <v>14</v>
      </c>
      <c r="Y6" s="198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8" t="s">
        <v>18</v>
      </c>
      <c r="AJ6" s="198"/>
      <c r="AK6" s="24" t="s">
        <v>15</v>
      </c>
      <c r="AL6" s="25"/>
      <c r="AM6" s="23" t="s">
        <v>16</v>
      </c>
      <c r="AN6" s="24" t="s">
        <v>8</v>
      </c>
      <c r="AO6" s="194" t="s">
        <v>185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8" t="s">
        <v>18</v>
      </c>
      <c r="AV6" s="198"/>
      <c r="AW6" s="24" t="s">
        <v>15</v>
      </c>
      <c r="AY6" s="23" t="s">
        <v>19</v>
      </c>
      <c r="AZ6" s="198" t="s">
        <v>20</v>
      </c>
      <c r="BA6" s="198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8" t="s">
        <v>18</v>
      </c>
      <c r="BI6" s="198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f>F8</f>
        <v>0</v>
      </c>
      <c r="M8" s="32"/>
      <c r="N8" s="32"/>
      <c r="O8" s="32"/>
      <c r="Q8" s="32">
        <f>L36</f>
        <v>2551.8500000000058</v>
      </c>
      <c r="R8" s="32">
        <f>L36</f>
        <v>2551.8500000000058</v>
      </c>
      <c r="S8" s="32"/>
      <c r="T8" s="32"/>
      <c r="U8" s="32"/>
      <c r="V8" s="32"/>
      <c r="W8" s="32">
        <f>L36</f>
        <v>2551.8500000000058</v>
      </c>
      <c r="X8" s="32"/>
      <c r="Y8" s="32"/>
      <c r="Z8" s="32"/>
      <c r="AA8" s="34"/>
      <c r="AB8" s="35">
        <f>+W36</f>
        <v>-1533.7799999999843</v>
      </c>
      <c r="AC8" s="32">
        <f>AB8</f>
        <v>-1533.7799999999843</v>
      </c>
      <c r="AD8" s="32"/>
      <c r="AE8" s="32"/>
      <c r="AF8" s="32"/>
      <c r="AG8" s="32"/>
      <c r="AH8" s="32">
        <f>AB8</f>
        <v>-1533.7799999999843</v>
      </c>
      <c r="AL8" s="14"/>
      <c r="AM8" s="35">
        <f>AH36</f>
        <v>-15508.249999999985</v>
      </c>
      <c r="AN8" s="32"/>
      <c r="AO8" s="32"/>
      <c r="AP8" s="32"/>
      <c r="AQ8" s="32"/>
      <c r="AR8" s="32"/>
      <c r="AS8" s="32"/>
      <c r="AT8" s="32">
        <f>AH36</f>
        <v>-15508.249999999985</v>
      </c>
      <c r="AY8" s="35">
        <f>AT36</f>
        <v>-15508.249999999985</v>
      </c>
      <c r="BB8" s="32"/>
      <c r="BC8" s="32"/>
      <c r="BD8" s="32"/>
      <c r="BE8" s="32"/>
      <c r="BF8" s="32"/>
      <c r="BG8" s="32">
        <f>AT36</f>
        <v>-15508.249999999985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251</v>
      </c>
      <c r="E11" s="41"/>
      <c r="F11" s="42">
        <f>SUMIF(Revenues!$A$3:$A$28,'Current Working'!$A$11:$A$16,Revenues!H$3:H$28)</f>
        <v>0</v>
      </c>
      <c r="G11" s="42">
        <f>SUMIF(Revenues!$A$3:$A$28,'Current Working'!$A$11:$A$16,Revenues!I$3:I$28)</f>
        <v>115000</v>
      </c>
      <c r="H11" s="42">
        <f>SUMIF(Revenues!$A$3:$A$28,'Current Working'!$A$11:$A$16,Revenues!J$3:J$28)</f>
        <v>0</v>
      </c>
      <c r="I11" s="42">
        <f>SUMIF(Revenues!$A$3:$A$28,'Current Working'!$A$11:$A$16,Revenues!K$3:K$28)</f>
        <v>0</v>
      </c>
      <c r="J11" s="42">
        <f>SUMIF(Revenues!$A$3:$A$28,'Current Working'!$A$11:$A$16,Revenues!L$3:L$28)</f>
        <v>0</v>
      </c>
      <c r="K11" s="42">
        <f>SUMIF(Revenues!$A$3:$A$28,'Current Working'!$A$11:$A$16,Revenues!M$3:M$28)</f>
        <v>10581.82</v>
      </c>
      <c r="L11" s="42">
        <f>SUMIF(Revenues!$A$3:$A$28,'Current Working'!$A$11:$A$16,Revenues!N$3:N$28)</f>
        <v>10581.82</v>
      </c>
      <c r="M11" s="43">
        <f>L11-G11</f>
        <v>-104418.18</v>
      </c>
      <c r="N11" s="44">
        <f>IFERROR(M11/G11,"-")</f>
        <v>-0.90798417391304342</v>
      </c>
      <c r="O11" s="45"/>
      <c r="Q11" s="42">
        <f>SUMIF(Revenues!$A$3:$A$28,'Current Working'!$A$11:$A$16,Revenues!Q$3:Q$28)</f>
        <v>0</v>
      </c>
      <c r="R11" s="42">
        <f>SUMIF(Revenues!$A$3:$A$28,'Current Working'!$A$11:$A$16,Revenues!R$3:R$28)</f>
        <v>0</v>
      </c>
      <c r="S11" s="42">
        <f>SUMIF(Revenues!$A$3:$A$28,'Current Working'!$A$11:$A$16,Revenues!S$3:S$28)</f>
        <v>0</v>
      </c>
      <c r="T11" s="42">
        <f>SUMIF(Revenues!$A$3:$A$28,'Current Working'!$A$11:$A$16,Revenues!T$3:T$28)</f>
        <v>0</v>
      </c>
      <c r="U11" s="42">
        <f>SUMIF(Revenues!$A$3:$A$28,'Current Working'!$A$11:$A$16,Revenues!U$3:U$28)</f>
        <v>0</v>
      </c>
      <c r="V11" s="42">
        <f>SUMIF(Revenues!$A$3:$A$28,'Current Working'!$A$11:$A$16,Revenues!V$3:V$28)</f>
        <v>5325</v>
      </c>
      <c r="W11" s="42">
        <f>SUMIF(Revenues!$A$3:$A$28,'Current Working'!$A$11:$A$16,Revenues!W$3:W$28)</f>
        <v>5325</v>
      </c>
      <c r="X11" s="43">
        <f>+W11-Q11</f>
        <v>5325</v>
      </c>
      <c r="Y11" s="44" t="str">
        <f>IFERROR(X11/Q11,"-")</f>
        <v>-</v>
      </c>
      <c r="Z11" s="45"/>
      <c r="AA11" s="45"/>
      <c r="AB11" s="42">
        <f>SUMIF(Revenues!$A$3:$A$28,'Current Working'!$A$11:$A$16,Revenues!Z$3:Z$28)</f>
        <v>0</v>
      </c>
      <c r="AC11" s="42">
        <f>SUMIF(Revenues!$A$3:$A$28,'Current Working'!$A$11:$A$16,Revenues!AA$3:AA$28)</f>
        <v>0</v>
      </c>
      <c r="AD11" s="42">
        <f>SUMIF(Revenues!$A$3:$A$28,'Current Working'!$A$11:$A$16,Revenues!AB$3:AB$28)</f>
        <v>0</v>
      </c>
      <c r="AE11" s="42">
        <f>SUMIF(Revenues!$A$3:$A$28,'Current Working'!$A$11:$A$16,Revenues!AC$3:AC$28)</f>
        <v>0</v>
      </c>
      <c r="AF11" s="42">
        <f>SUMIF(Revenues!$A$3:$A$28,'Current Working'!$A$11:$A$16,Revenues!AD$3:AD$28)</f>
        <v>0</v>
      </c>
      <c r="AG11" s="42">
        <f>SUMIF(Revenues!$A$3:$A$28,'Current Working'!$A$11:$A$16,Revenues!AE$3:AE$28)</f>
        <v>435</v>
      </c>
      <c r="AH11" s="42">
        <f>SUMIF(Revenues!$A$3:$A$28,'Current Working'!$A$11:$A$16,Revenues!AF$3:AF$28)</f>
        <v>435</v>
      </c>
      <c r="AI11" s="46">
        <f>+AH11-AC11</f>
        <v>435</v>
      </c>
      <c r="AJ11" s="47" t="str">
        <f>IFERROR(AI11/AC11,"-")</f>
        <v>-</v>
      </c>
      <c r="AK11" s="48"/>
      <c r="AL11" s="49"/>
      <c r="AM11" s="42">
        <f>SUMIF(Revenues!$A$3:$A$28,'Current Working'!$A$11:$A$16,Revenues!AI$3:AI$28)</f>
        <v>0</v>
      </c>
      <c r="AN11" s="42">
        <f>SUMIF(Revenues!$A$3:$A$28,'Current Working'!$A$11:$A$16,Revenues!AJ$3:AJ$28)</f>
        <v>0</v>
      </c>
      <c r="AO11" s="42">
        <f>SUMIF(Revenues!$A$3:$A$28,'Current Working'!$A$11:$A$16,Revenues!AK$3:AK$28)</f>
        <v>12558.64</v>
      </c>
      <c r="AP11" s="42">
        <f>SUMIF(Revenues!$A$3:$A$28,'Current Working'!$A$11:$A$16,Revenues!AL$3:AL$28)</f>
        <v>0</v>
      </c>
      <c r="AQ11" s="42">
        <f>SUMIF(Revenues!$A$3:$A$28,'Current Working'!$A$11:$A$16,Revenues!AM$3:AM$28)</f>
        <v>0</v>
      </c>
      <c r="AR11" s="42">
        <f>SUMIF(Revenues!$A$3:$A$28,'Current Working'!$A$11:$A$16,Revenues!AN$3:AN$28)</f>
        <v>0</v>
      </c>
      <c r="AS11" s="42">
        <f>SUMIF(Revenues!$A$3:$A$28,'Current Working'!$A$11:$A$16,Revenues!AO$3:AO$28)</f>
        <v>0</v>
      </c>
      <c r="AT11" s="42">
        <f>SUMIF(Revenues!$A$3:$A$28,'Current Working'!$A$11:$A$16,Revenues!AP$3:AP$28)</f>
        <v>0</v>
      </c>
      <c r="AU11" s="46">
        <f>+AT11-AN11</f>
        <v>0</v>
      </c>
      <c r="AV11" s="47" t="str">
        <f>IFERROR(AU11/AN11,"-")</f>
        <v>-</v>
      </c>
      <c r="AW11" s="48"/>
      <c r="AY11" s="42">
        <f ca="1">SUMIF(Revenues!$A$3:$A$28,'Current Working'!$A$11:$A$16,Revenues!AS$3:AS$26)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SUMIF(Revenues!$A$3:$A$28,'Current Working'!$A$11:$A$16,Revenues!AT$3:AT$26)</f>
        <v>0</v>
      </c>
      <c r="BC11" s="42">
        <f ca="1">SUMIF(Revenues!$A$3:$A$28,'Current Working'!$A$11:$A$16,Revenues!AU$3:AU$26)</f>
        <v>0</v>
      </c>
      <c r="BD11" s="42">
        <f ca="1">SUMIF(Revenues!$A$3:$A$28,'Current Working'!$A$11:$A$16,Revenues!AV$3:AV$26)</f>
        <v>0</v>
      </c>
      <c r="BE11" s="42">
        <f ca="1">SUMIF(Revenues!$A$3:$A$28,'Current Working'!$A$11:$A$16,Revenues!AW$3:AW$26)</f>
        <v>0</v>
      </c>
      <c r="BF11" s="42">
        <f ca="1">SUMIF(Revenues!$A$3:$A$28,'Current Working'!$A$11:$A$16,Revenues!AX$3:AX$26)</f>
        <v>0</v>
      </c>
      <c r="BG11" s="42">
        <f ca="1">SUMIF(Revenues!$A$3:$A$28,'Current Working'!$A$11:$A$16,Revenues!AY$3:AY$26)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ht="13.9" customHeight="1" x14ac:dyDescent="0.25">
      <c r="A12" s="3">
        <v>13</v>
      </c>
      <c r="B12" s="39"/>
      <c r="C12" s="39"/>
      <c r="D12" s="40" t="s">
        <v>252</v>
      </c>
      <c r="E12" s="41"/>
      <c r="F12" s="42">
        <f>SUMIF(Revenues!$A$3:$A$28,'Current Working'!$A$11:$A$16,Revenues!H$3:H$28)</f>
        <v>0</v>
      </c>
      <c r="G12" s="42">
        <f>SUMIF(Revenues!$A$3:$A$28,'Current Working'!$A$11:$A$16,Revenues!I$3:I$28)</f>
        <v>15361</v>
      </c>
      <c r="H12" s="42">
        <f>SUMIF(Revenues!$A$3:$A$28,'Current Working'!$A$11:$A$16,Revenues!J$3:J$28)</f>
        <v>0</v>
      </c>
      <c r="I12" s="42">
        <f>SUMIF(Revenues!$A$3:$A$28,'Current Working'!$A$11:$A$16,Revenues!K$3:K$28)</f>
        <v>0</v>
      </c>
      <c r="J12" s="42">
        <f>SUMIF(Revenues!$A$3:$A$28,'Current Working'!$A$11:$A$16,Revenues!L$3:L$28)</f>
        <v>0</v>
      </c>
      <c r="K12" s="42">
        <f>SUMIF(Revenues!$A$3:$A$28,'Current Working'!$A$11:$A$16,Revenues!M$3:M$28)</f>
        <v>27294.65</v>
      </c>
      <c r="L12" s="42">
        <f>SUMIF(Revenues!$A$3:$A$28,'Current Working'!$A$11:$A$16,Revenues!N$3:N$28)</f>
        <v>27294.65</v>
      </c>
      <c r="M12" s="43">
        <f t="shared" ref="M12:M16" si="0">L12-G12</f>
        <v>11933.650000000001</v>
      </c>
      <c r="N12" s="44"/>
      <c r="O12" s="45"/>
      <c r="Q12" s="42">
        <f>SUMIF(Revenues!$A$3:$A$28,'Current Working'!$A$11:$A$16,Revenues!Q$3:Q$28)</f>
        <v>0</v>
      </c>
      <c r="R12" s="42">
        <f>SUMIF(Revenues!$A$3:$A$28,'Current Working'!$A$11:$A$16,Revenues!R$3:R$28)</f>
        <v>15775</v>
      </c>
      <c r="S12" s="42">
        <f>SUMIF(Revenues!$A$3:$A$28,'Current Working'!$A$11:$A$16,Revenues!S$3:S$28)</f>
        <v>0</v>
      </c>
      <c r="T12" s="42">
        <f>SUMIF(Revenues!$A$3:$A$28,'Current Working'!$A$11:$A$16,Revenues!T$3:T$28)</f>
        <v>0</v>
      </c>
      <c r="U12" s="42">
        <f>SUMIF(Revenues!$A$3:$A$28,'Current Working'!$A$11:$A$16,Revenues!U$3:U$28)</f>
        <v>0</v>
      </c>
      <c r="V12" s="42">
        <f>SUMIF(Revenues!$A$3:$A$28,'Current Working'!$A$11:$A$16,Revenues!V$3:V$28)</f>
        <v>15775</v>
      </c>
      <c r="W12" s="42">
        <f>SUMIF(Revenues!$A$3:$A$28,'Current Working'!$A$11:$A$16,Revenues!W$3:W$28)</f>
        <v>15775</v>
      </c>
      <c r="X12" s="43">
        <f t="shared" ref="X12:X14" si="1">+W12-Q12</f>
        <v>15775</v>
      </c>
      <c r="Y12" s="44" t="str">
        <f t="shared" ref="Y12:Y15" si="2">IFERROR(X12/Q12,"-")</f>
        <v>-</v>
      </c>
      <c r="Z12" s="45"/>
      <c r="AA12" s="45"/>
      <c r="AB12" s="42">
        <f>SUMIF(Revenues!$A$3:$A$28,'Current Working'!$A$11:$A$16,Revenues!Z$3:Z$28)</f>
        <v>0</v>
      </c>
      <c r="AC12" s="42">
        <f>SUMIF(Revenues!$A$3:$A$28,'Current Working'!$A$11:$A$16,Revenues!AA$3:AA$28)</f>
        <v>16701</v>
      </c>
      <c r="AD12" s="42">
        <f>SUMIF(Revenues!$A$3:$A$28,'Current Working'!$A$11:$A$16,Revenues!AB$3:AB$28)</f>
        <v>0</v>
      </c>
      <c r="AE12" s="42">
        <f>SUMIF(Revenues!$A$3:$A$28,'Current Working'!$A$11:$A$16,Revenues!AC$3:AC$28)</f>
        <v>0</v>
      </c>
      <c r="AF12" s="42">
        <f>SUMIF(Revenues!$A$3:$A$28,'Current Working'!$A$11:$A$16,Revenues!AD$3:AD$28)</f>
        <v>0</v>
      </c>
      <c r="AG12" s="42">
        <f>SUMIF(Revenues!$A$3:$A$28,'Current Working'!$A$11:$A$16,Revenues!AE$3:AE$28)</f>
        <v>773.45</v>
      </c>
      <c r="AH12" s="42">
        <f>SUMIF(Revenues!$A$3:$A$28,'Current Working'!$A$11:$A$16,Revenues!AF$3:AF$28)</f>
        <v>773.45</v>
      </c>
      <c r="AI12" s="46">
        <f t="shared" ref="AI12:AI16" si="3">+AH12-AC12</f>
        <v>-15927.55</v>
      </c>
      <c r="AJ12" s="47">
        <f t="shared" ref="AJ12:AJ16" si="4">IFERROR(AI12/AC12,"-")</f>
        <v>-0.95368840189210224</v>
      </c>
      <c r="AK12" s="48"/>
      <c r="AL12" s="49"/>
      <c r="AM12" s="42">
        <f>SUMIF(Revenues!$A$3:$A$28,'Current Working'!$A$11:$A$16,Revenues!AI$3:AI$28)</f>
        <v>774</v>
      </c>
      <c r="AN12" s="42">
        <f>SUMIF(Revenues!$A$3:$A$28,'Current Working'!$A$11:$A$16,Revenues!AJ$3:AJ$28)</f>
        <v>774</v>
      </c>
      <c r="AO12" s="42">
        <f>SUMIF(Revenues!$A$3:$A$28,'Current Working'!$A$11:$A$16,Revenues!AK$3:AK$28)</f>
        <v>85962.55</v>
      </c>
      <c r="AP12" s="42">
        <f>SUMIF(Revenues!$A$3:$A$28,'Current Working'!$A$11:$A$16,Revenues!AL$3:AL$28)</f>
        <v>0</v>
      </c>
      <c r="AQ12" s="42">
        <f>SUMIF(Revenues!$A$3:$A$28,'Current Working'!$A$11:$A$16,Revenues!AM$3:AM$28)</f>
        <v>0</v>
      </c>
      <c r="AR12" s="42">
        <f>SUMIF(Revenues!$A$3:$A$28,'Current Working'!$A$11:$A$16,Revenues!AN$3:AN$28)</f>
        <v>0</v>
      </c>
      <c r="AS12" s="42">
        <f>SUMIF(Revenues!$A$3:$A$28,'Current Working'!$A$11:$A$16,Revenues!AO$3:AO$28)</f>
        <v>0</v>
      </c>
      <c r="AT12" s="42">
        <f>SUMIF(Revenues!$A$3:$A$28,'Current Working'!$A$11:$A$16,Revenues!AP$3:AP$28)</f>
        <v>0</v>
      </c>
      <c r="AU12" s="46">
        <f t="shared" ref="AU12:AU16" si="5">+AT12-AN12</f>
        <v>-774</v>
      </c>
      <c r="AV12" s="47">
        <f t="shared" ref="AV12:AV16" si="6">IFERROR(AU12/AN12,"-")</f>
        <v>-1</v>
      </c>
      <c r="AW12" s="48"/>
      <c r="AY12" s="42"/>
      <c r="AZ12" s="46"/>
      <c r="BA12" s="47"/>
      <c r="BB12" s="42"/>
      <c r="BC12" s="42"/>
      <c r="BD12" s="42"/>
      <c r="BE12" s="42"/>
      <c r="BF12" s="42"/>
      <c r="BG12" s="42"/>
      <c r="BH12" s="46"/>
      <c r="BI12" s="47"/>
      <c r="BJ12" s="48"/>
    </row>
    <row r="13" spans="1:62" ht="13.9" customHeight="1" x14ac:dyDescent="0.25">
      <c r="A13" s="3">
        <v>14</v>
      </c>
      <c r="B13" s="39"/>
      <c r="C13" s="39"/>
      <c r="D13" s="40" t="s">
        <v>253</v>
      </c>
      <c r="E13" s="41"/>
      <c r="F13" s="42">
        <f>SUMIF(Revenues!$A$3:$A$28,'Current Working'!$A$11:$A$16,Revenues!H$3:H$28)</f>
        <v>0</v>
      </c>
      <c r="G13" s="42">
        <f>SUMIF(Revenues!$A$3:$A$28,'Current Working'!$A$11:$A$16,Revenues!I$3:I$28)</f>
        <v>0</v>
      </c>
      <c r="H13" s="42">
        <f>SUMIF(Revenues!$A$3:$A$28,'Current Working'!$A$11:$A$16,Revenues!J$3:J$28)</f>
        <v>0</v>
      </c>
      <c r="I13" s="42">
        <f>SUMIF(Revenues!$A$3:$A$28,'Current Working'!$A$11:$A$16,Revenues!K$3:K$28)</f>
        <v>0</v>
      </c>
      <c r="J13" s="42">
        <f>SUMIF(Revenues!$A$3:$A$28,'Current Working'!$A$11:$A$16,Revenues!L$3:L$28)</f>
        <v>0</v>
      </c>
      <c r="K13" s="42">
        <f>SUMIF(Revenues!$A$3:$A$28,'Current Working'!$A$11:$A$16,Revenues!M$3:M$28)</f>
        <v>117317.55</v>
      </c>
      <c r="L13" s="42">
        <f>SUMIF(Revenues!$A$3:$A$28,'Current Working'!$A$11:$A$16,Revenues!N$3:N$28)</f>
        <v>117317.55</v>
      </c>
      <c r="M13" s="43">
        <f t="shared" si="0"/>
        <v>117317.55</v>
      </c>
      <c r="N13" s="44"/>
      <c r="O13" s="45"/>
      <c r="Q13" s="42">
        <f>SUMIF(Revenues!$A$3:$A$28,'Current Working'!$A$11:$A$16,Revenues!Q$3:Q$28)</f>
        <v>0</v>
      </c>
      <c r="R13" s="42">
        <f>SUMIF(Revenues!$A$3:$A$28,'Current Working'!$A$11:$A$16,Revenues!R$3:R$28)</f>
        <v>0</v>
      </c>
      <c r="S13" s="42">
        <f>SUMIF(Revenues!$A$3:$A$28,'Current Working'!$A$11:$A$16,Revenues!S$3:S$28)</f>
        <v>0</v>
      </c>
      <c r="T13" s="42">
        <f>SUMIF(Revenues!$A$3:$A$28,'Current Working'!$A$11:$A$16,Revenues!T$3:T$28)</f>
        <v>0</v>
      </c>
      <c r="U13" s="42">
        <f>SUMIF(Revenues!$A$3:$A$28,'Current Working'!$A$11:$A$16,Revenues!U$3:U$28)</f>
        <v>0</v>
      </c>
      <c r="V13" s="42">
        <f>SUMIF(Revenues!$A$3:$A$28,'Current Working'!$A$11:$A$16,Revenues!V$3:V$28)</f>
        <v>30335.25</v>
      </c>
      <c r="W13" s="42">
        <f>SUMIF(Revenues!$A$3:$A$28,'Current Working'!$A$11:$A$16,Revenues!W$3:W$28)</f>
        <v>30335.25</v>
      </c>
      <c r="X13" s="43">
        <f t="shared" si="1"/>
        <v>30335.25</v>
      </c>
      <c r="Y13" s="44" t="str">
        <f t="shared" si="2"/>
        <v>-</v>
      </c>
      <c r="Z13" s="45"/>
      <c r="AA13" s="45"/>
      <c r="AB13" s="42">
        <f>SUMIF(Revenues!$A$3:$A$28,'Current Working'!$A$11:$A$16,Revenues!Z$3:Z$28)</f>
        <v>0</v>
      </c>
      <c r="AC13" s="42">
        <f>SUMIF(Revenues!$A$3:$A$28,'Current Working'!$A$11:$A$16,Revenues!AA$3:AA$28)</f>
        <v>0</v>
      </c>
      <c r="AD13" s="42">
        <f>SUMIF(Revenues!$A$3:$A$28,'Current Working'!$A$11:$A$16,Revenues!AB$3:AB$28)</f>
        <v>0</v>
      </c>
      <c r="AE13" s="42">
        <f>SUMIF(Revenues!$A$3:$A$28,'Current Working'!$A$11:$A$16,Revenues!AC$3:AC$28)</f>
        <v>0</v>
      </c>
      <c r="AF13" s="42">
        <f>SUMIF(Revenues!$A$3:$A$28,'Current Working'!$A$11:$A$16,Revenues!AD$3:AD$28)</f>
        <v>0</v>
      </c>
      <c r="AG13" s="42">
        <f>SUMIF(Revenues!$A$3:$A$28,'Current Working'!$A$11:$A$16,Revenues!AE$3:AE$28)</f>
        <v>40735.46</v>
      </c>
      <c r="AH13" s="42">
        <f>SUMIF(Revenues!$A$3:$A$28,'Current Working'!$A$11:$A$16,Revenues!AF$3:AF$28)</f>
        <v>40735.46</v>
      </c>
      <c r="AI13" s="46">
        <f t="shared" si="3"/>
        <v>40735.46</v>
      </c>
      <c r="AJ13" s="47" t="str">
        <f t="shared" si="4"/>
        <v>-</v>
      </c>
      <c r="AK13" s="48"/>
      <c r="AL13" s="49"/>
      <c r="AM13" s="42">
        <f>SUMIF(Revenues!$A$3:$A$28,'Current Working'!$A$11:$A$16,Revenues!AI$3:AI$28)</f>
        <v>0</v>
      </c>
      <c r="AN13" s="42">
        <f>SUMIF(Revenues!$A$3:$A$28,'Current Working'!$A$11:$A$16,Revenues!AJ$3:AJ$28)</f>
        <v>121258</v>
      </c>
      <c r="AO13" s="42">
        <f>SUMIF(Revenues!$A$3:$A$28,'Current Working'!$A$11:$A$16,Revenues!AK$3:AK$28)</f>
        <v>121258</v>
      </c>
      <c r="AP13" s="42">
        <f>SUMIF(Revenues!$A$3:$A$28,'Current Working'!$A$11:$A$16,Revenues!AL$3:AL$28)</f>
        <v>27751.86</v>
      </c>
      <c r="AQ13" s="42">
        <f>SUMIF(Revenues!$A$3:$A$28,'Current Working'!$A$11:$A$16,Revenues!AM$3:AM$28)</f>
        <v>0</v>
      </c>
      <c r="AR13" s="42">
        <f>SUMIF(Revenues!$A$3:$A$28,'Current Working'!$A$11:$A$16,Revenues!AN$3:AN$28)</f>
        <v>0</v>
      </c>
      <c r="AS13" s="42">
        <f>SUMIF(Revenues!$A$3:$A$28,'Current Working'!$A$11:$A$16,Revenues!AO$3:AO$28)</f>
        <v>0</v>
      </c>
      <c r="AT13" s="42">
        <f>SUMIF(Revenues!$A$3:$A$28,'Current Working'!$A$11:$A$16,Revenues!AP$3:AP$28)</f>
        <v>0</v>
      </c>
      <c r="AU13" s="46">
        <f t="shared" si="5"/>
        <v>-121258</v>
      </c>
      <c r="AV13" s="47">
        <f t="shared" si="6"/>
        <v>-1</v>
      </c>
      <c r="AW13" s="48"/>
      <c r="AY13" s="42"/>
      <c r="AZ13" s="46"/>
      <c r="BA13" s="47"/>
      <c r="BB13" s="42"/>
      <c r="BC13" s="42"/>
      <c r="BD13" s="42"/>
      <c r="BE13" s="42"/>
      <c r="BF13" s="42"/>
      <c r="BG13" s="42"/>
      <c r="BH13" s="46"/>
      <c r="BI13" s="47"/>
      <c r="BJ13" s="48"/>
    </row>
    <row r="14" spans="1:62" ht="13.9" customHeight="1" x14ac:dyDescent="0.25">
      <c r="A14" s="3">
        <v>15</v>
      </c>
      <c r="B14" s="39"/>
      <c r="C14" s="39"/>
      <c r="D14" s="40" t="s">
        <v>254</v>
      </c>
      <c r="E14" s="41"/>
      <c r="F14" s="42">
        <f>SUMIF(Revenues!$A$3:$A$28,'Current Working'!$A$11:$A$16,Revenues!H$3:H$28)</f>
        <v>0</v>
      </c>
      <c r="G14" s="42">
        <f>SUMIF(Revenues!$A$3:$A$28,'Current Working'!$A$11:$A$16,Revenues!I$3:I$28)</f>
        <v>48469</v>
      </c>
      <c r="H14" s="42">
        <f>SUMIF(Revenues!$A$3:$A$28,'Current Working'!$A$11:$A$16,Revenues!J$3:J$28)</f>
        <v>0</v>
      </c>
      <c r="I14" s="42">
        <f>SUMIF(Revenues!$A$3:$A$28,'Current Working'!$A$11:$A$16,Revenues!K$3:K$28)</f>
        <v>0</v>
      </c>
      <c r="J14" s="42">
        <f>SUMIF(Revenues!$A$3:$A$28,'Current Working'!$A$11:$A$16,Revenues!L$3:L$28)</f>
        <v>0</v>
      </c>
      <c r="K14" s="42">
        <f>SUMIF(Revenues!$A$3:$A$28,'Current Working'!$A$11:$A$16,Revenues!M$3:M$28)</f>
        <v>0</v>
      </c>
      <c r="L14" s="42">
        <f>SUMIF(Revenues!$A$3:$A$28,'Current Working'!$A$11:$A$16,Revenues!N$3:N$28)</f>
        <v>0</v>
      </c>
      <c r="M14" s="43">
        <f t="shared" si="0"/>
        <v>-48469</v>
      </c>
      <c r="N14" s="44"/>
      <c r="O14" s="45"/>
      <c r="Q14" s="42">
        <f>SUMIF(Revenues!$A$3:$A$28,'Current Working'!$A$11:$A$16,Revenues!Q$3:Q$28)</f>
        <v>0</v>
      </c>
      <c r="R14" s="42">
        <f>SUMIF(Revenues!$A$3:$A$28,'Current Working'!$A$11:$A$16,Revenues!R$3:R$28)</f>
        <v>0</v>
      </c>
      <c r="S14" s="42">
        <f>SUMIF(Revenues!$A$3:$A$28,'Current Working'!$A$11:$A$16,Revenues!S$3:S$28)</f>
        <v>0</v>
      </c>
      <c r="T14" s="42">
        <f>SUMIF(Revenues!$A$3:$A$28,'Current Working'!$A$11:$A$16,Revenues!T$3:T$28)</f>
        <v>0</v>
      </c>
      <c r="U14" s="42">
        <f>SUMIF(Revenues!$A$3:$A$28,'Current Working'!$A$11:$A$16,Revenues!U$3:U$28)</f>
        <v>0</v>
      </c>
      <c r="V14" s="42">
        <f>SUMIF(Revenues!$A$3:$A$28,'Current Working'!$A$11:$A$16,Revenues!V$3:V$28)</f>
        <v>45963.07</v>
      </c>
      <c r="W14" s="42">
        <f>SUMIF(Revenues!$A$3:$A$28,'Current Working'!$A$11:$A$16,Revenues!W$3:W$28)</f>
        <v>45963.07</v>
      </c>
      <c r="X14" s="43">
        <f t="shared" si="1"/>
        <v>45963.07</v>
      </c>
      <c r="Y14" s="44" t="str">
        <f t="shared" si="2"/>
        <v>-</v>
      </c>
      <c r="Z14" s="45"/>
      <c r="AA14" s="45"/>
      <c r="AB14" s="42">
        <f>SUMIF(Revenues!$A$3:$A$28,'Current Working'!$A$11:$A$16,Revenues!Z$3:Z$28)</f>
        <v>0</v>
      </c>
      <c r="AC14" s="42">
        <f>SUMIF(Revenues!$A$3:$A$28,'Current Working'!$A$11:$A$16,Revenues!AA$3:AA$28)</f>
        <v>0</v>
      </c>
      <c r="AD14" s="42">
        <f>SUMIF(Revenues!$A$3:$A$28,'Current Working'!$A$11:$A$16,Revenues!AB$3:AB$28)</f>
        <v>0</v>
      </c>
      <c r="AE14" s="42">
        <f>SUMIF(Revenues!$A$3:$A$28,'Current Working'!$A$11:$A$16,Revenues!AC$3:AC$28)</f>
        <v>0</v>
      </c>
      <c r="AF14" s="42">
        <f>SUMIF(Revenues!$A$3:$A$28,'Current Working'!$A$11:$A$16,Revenues!AD$3:AD$28)</f>
        <v>0</v>
      </c>
      <c r="AG14" s="42">
        <f>SUMIF(Revenues!$A$3:$A$28,'Current Working'!$A$11:$A$16,Revenues!AE$3:AE$28)</f>
        <v>0</v>
      </c>
      <c r="AH14" s="42">
        <f>SUMIF(Revenues!$A$3:$A$28,'Current Working'!$A$11:$A$16,Revenues!AF$3:AF$28)</f>
        <v>0</v>
      </c>
      <c r="AI14" s="46">
        <f t="shared" si="3"/>
        <v>0</v>
      </c>
      <c r="AJ14" s="47" t="str">
        <f t="shared" si="4"/>
        <v>-</v>
      </c>
      <c r="AK14" s="48"/>
      <c r="AL14" s="49"/>
      <c r="AM14" s="42">
        <f>SUMIF(Revenues!$A$3:$A$28,'Current Working'!$A$11:$A$16,Revenues!AI$3:AI$28)</f>
        <v>0</v>
      </c>
      <c r="AN14" s="42">
        <f>SUMIF(Revenues!$A$3:$A$28,'Current Working'!$A$11:$A$16,Revenues!AJ$3:AJ$28)</f>
        <v>0</v>
      </c>
      <c r="AO14" s="42">
        <f>SUMIF(Revenues!$A$3:$A$28,'Current Working'!$A$11:$A$16,Revenues!AK$3:AK$28)</f>
        <v>0</v>
      </c>
      <c r="AP14" s="42">
        <f>SUMIF(Revenues!$A$3:$A$28,'Current Working'!$A$11:$A$16,Revenues!AL$3:AL$28)</f>
        <v>0</v>
      </c>
      <c r="AQ14" s="42">
        <f>SUMIF(Revenues!$A$3:$A$28,'Current Working'!$A$11:$A$16,Revenues!AM$3:AM$28)</f>
        <v>0</v>
      </c>
      <c r="AR14" s="42">
        <f>SUMIF(Revenues!$A$3:$A$28,'Current Working'!$A$11:$A$16,Revenues!AN$3:AN$28)</f>
        <v>0</v>
      </c>
      <c r="AS14" s="42">
        <f>SUMIF(Revenues!$A$3:$A$28,'Current Working'!$A$11:$A$16,Revenues!AO$3:AO$28)</f>
        <v>0</v>
      </c>
      <c r="AT14" s="42">
        <f>SUMIF(Revenues!$A$3:$A$28,'Current Working'!$A$11:$A$16,Revenues!AP$3:AP$28)</f>
        <v>0</v>
      </c>
      <c r="AU14" s="46">
        <f t="shared" si="5"/>
        <v>0</v>
      </c>
      <c r="AV14" s="47" t="str">
        <f t="shared" si="6"/>
        <v>-</v>
      </c>
      <c r="AW14" s="48"/>
      <c r="AY14" s="42"/>
      <c r="AZ14" s="46"/>
      <c r="BA14" s="47"/>
      <c r="BB14" s="42"/>
      <c r="BC14" s="42"/>
      <c r="BD14" s="42"/>
      <c r="BE14" s="42"/>
      <c r="BF14" s="42"/>
      <c r="BG14" s="42"/>
      <c r="BH14" s="46"/>
      <c r="BI14" s="47"/>
      <c r="BJ14" s="48"/>
    </row>
    <row r="15" spans="1:62" x14ac:dyDescent="0.25">
      <c r="A15" s="3">
        <v>2</v>
      </c>
      <c r="B15" s="39"/>
      <c r="C15" s="39"/>
      <c r="D15" s="40" t="s">
        <v>23</v>
      </c>
      <c r="E15" s="41"/>
      <c r="F15" s="42">
        <f>SUMIF(Revenues!$A$3:$A$28,'Current Working'!$A$11:$A$16,Revenues!H$3:H$28)</f>
        <v>0</v>
      </c>
      <c r="G15" s="42">
        <f>SUMIF(Revenues!$A$3:$A$28,'Current Working'!$A$11:$A$16,Revenues!I$3:I$28)</f>
        <v>0</v>
      </c>
      <c r="H15" s="42">
        <f>SUMIF(Revenues!$A$3:$A$28,'Current Working'!$A$11:$A$16,Revenues!J$3:J$28)</f>
        <v>0</v>
      </c>
      <c r="I15" s="42">
        <f>SUMIF(Revenues!$A$3:$A$28,'Current Working'!$A$11:$A$16,Revenues!K$3:K$28)</f>
        <v>0</v>
      </c>
      <c r="J15" s="42">
        <f>SUMIF(Revenues!$A$3:$A$28,'Current Working'!$A$11:$A$16,Revenues!L$3:L$28)</f>
        <v>0</v>
      </c>
      <c r="K15" s="42">
        <f>SUMIF(Revenues!$A$3:$A$28,'Current Working'!$A$11:$A$16,Revenues!M$3:M$28)</f>
        <v>0</v>
      </c>
      <c r="L15" s="42">
        <f>SUMIF(Revenues!$A$3:$A$28,'Current Working'!$A$11:$A$16,Revenues!N$3:N$28)</f>
        <v>0</v>
      </c>
      <c r="M15" s="43">
        <f t="shared" si="0"/>
        <v>0</v>
      </c>
      <c r="N15" s="44" t="str">
        <f>IFERROR(M15/G15,"-")</f>
        <v>-</v>
      </c>
      <c r="O15" s="45"/>
      <c r="Q15" s="42">
        <f>SUMIF(Revenues!$A$3:$A$28,'Current Working'!$A$11:$A$16,Revenues!Q$3:Q$28)</f>
        <v>0</v>
      </c>
      <c r="R15" s="42">
        <f>SUMIF(Revenues!$A$3:$A$28,'Current Working'!$A$11:$A$16,Revenues!R$3:R$28)</f>
        <v>0</v>
      </c>
      <c r="S15" s="42">
        <f>SUMIF(Revenues!$A$3:$A$28,'Current Working'!$A$11:$A$16,Revenues!S$3:S$28)</f>
        <v>0</v>
      </c>
      <c r="T15" s="42">
        <f>SUMIF(Revenues!$A$3:$A$28,'Current Working'!$A$11:$A$16,Revenues!T$3:T$28)</f>
        <v>0</v>
      </c>
      <c r="U15" s="42">
        <f>SUMIF(Revenues!$A$3:$A$28,'Current Working'!$A$11:$A$16,Revenues!U$3:U$28)</f>
        <v>0</v>
      </c>
      <c r="V15" s="42">
        <f>SUMIF(Revenues!$A$3:$A$28,'Current Working'!$A$11:$A$16,Revenues!V$3:V$28)</f>
        <v>0</v>
      </c>
      <c r="W15" s="42">
        <f>SUMIF(Revenues!$A$3:$A$28,'Current Working'!$A$11:$A$16,Revenues!W$3:W$28)</f>
        <v>0</v>
      </c>
      <c r="X15" s="43">
        <f>+W15-Q15</f>
        <v>0</v>
      </c>
      <c r="Y15" s="44" t="str">
        <f t="shared" si="2"/>
        <v>-</v>
      </c>
      <c r="Z15" s="45"/>
      <c r="AA15" s="45"/>
      <c r="AB15" s="42">
        <f>SUMIF(Revenues!$A$3:$A$28,'Current Working'!$A$11:$A$16,Revenues!Z$3:Z$28)</f>
        <v>0</v>
      </c>
      <c r="AC15" s="42">
        <f>SUMIF(Revenues!$A$3:$A$28,'Current Working'!$A$11:$A$16,Revenues!AA$3:AA$28)</f>
        <v>0</v>
      </c>
      <c r="AD15" s="42">
        <f>SUMIF(Revenues!$A$3:$A$28,'Current Working'!$A$11:$A$16,Revenues!AB$3:AB$28)</f>
        <v>0</v>
      </c>
      <c r="AE15" s="42">
        <f>SUMIF(Revenues!$A$3:$A$28,'Current Working'!$A$11:$A$16,Revenues!AC$3:AC$28)</f>
        <v>0</v>
      </c>
      <c r="AF15" s="42">
        <f>SUMIF(Revenues!$A$3:$A$28,'Current Working'!$A$11:$A$16,Revenues!AD$3:AD$28)</f>
        <v>0</v>
      </c>
      <c r="AG15" s="42">
        <f>SUMIF(Revenues!$A$3:$A$28,'Current Working'!$A$11:$A$16,Revenues!AE$3:AE$28)</f>
        <v>0</v>
      </c>
      <c r="AH15" s="42">
        <f>SUMIF(Revenues!$A$3:$A$28,'Current Working'!$A$11:$A$16,Revenues!AF$3:AF$28)</f>
        <v>0</v>
      </c>
      <c r="AI15" s="46">
        <f t="shared" si="3"/>
        <v>0</v>
      </c>
      <c r="AJ15" s="47" t="str">
        <f t="shared" si="4"/>
        <v>-</v>
      </c>
      <c r="AL15" s="14"/>
      <c r="AM15" s="42">
        <f>SUMIF(Revenues!$A$3:$A$28,'Current Working'!$A$11:$A$16,Revenues!AI$3:AI$28)</f>
        <v>0</v>
      </c>
      <c r="AN15" s="42">
        <f>SUMIF(Revenues!$A$3:$A$28,'Current Working'!$A$11:$A$16,Revenues!AJ$3:AJ$28)</f>
        <v>0</v>
      </c>
      <c r="AO15" s="42">
        <f>SUMIF(Revenues!$A$3:$A$28,'Current Working'!$A$11:$A$16,Revenues!AK$3:AK$28)</f>
        <v>0</v>
      </c>
      <c r="AP15" s="42">
        <f>SUMIF(Revenues!$A$3:$A$28,'Current Working'!$A$11:$A$16,Revenues!AL$3:AL$28)</f>
        <v>0</v>
      </c>
      <c r="AQ15" s="42">
        <f>SUMIF(Revenues!$A$3:$A$28,'Current Working'!$A$11:$A$16,Revenues!AM$3:AM$28)</f>
        <v>0</v>
      </c>
      <c r="AR15" s="42">
        <f>SUMIF(Revenues!$A$3:$A$28,'Current Working'!$A$11:$A$16,Revenues!AN$3:AN$28)</f>
        <v>0</v>
      </c>
      <c r="AS15" s="42">
        <f>SUMIF(Revenues!$A$3:$A$28,'Current Working'!$A$11:$A$16,Revenues!AO$3:AO$28)</f>
        <v>0</v>
      </c>
      <c r="AT15" s="42">
        <f>SUMIF(Revenues!$A$3:$A$28,'Current Working'!$A$11:$A$16,Revenues!AP$3:AP$28)</f>
        <v>0</v>
      </c>
      <c r="AU15" s="46">
        <f t="shared" si="5"/>
        <v>0</v>
      </c>
      <c r="AV15" s="47" t="str">
        <f t="shared" si="6"/>
        <v>-</v>
      </c>
      <c r="AY15" s="42">
        <f ca="1">SUMIF(Revenues!$A$3:$A$28,'Current Working'!$A$11:$A$16,Revenues!AS$3:AS$26)</f>
        <v>0</v>
      </c>
      <c r="AZ15" s="46">
        <f ca="1">+AY15-AT15</f>
        <v>0</v>
      </c>
      <c r="BA15" s="47" t="str">
        <f ca="1">IFERROR(AZ15/AT15,"-")</f>
        <v>-</v>
      </c>
      <c r="BB15" s="42">
        <f ca="1">SUMIF(Revenues!$A$3:$A$28,'Current Working'!$A$11:$A$16,Revenues!AT$3:AT$26)</f>
        <v>0</v>
      </c>
      <c r="BC15" s="42">
        <f ca="1">SUMIF(Revenues!$A$3:$A$28,'Current Working'!$A$11:$A$16,Revenues!AU$3:AU$26)</f>
        <v>0</v>
      </c>
      <c r="BD15" s="42">
        <f ca="1">SUMIF(Revenues!$A$3:$A$28,'Current Working'!$A$11:$A$16,Revenues!AV$3:AV$26)</f>
        <v>0</v>
      </c>
      <c r="BE15" s="42">
        <f ca="1">SUMIF(Revenues!$A$3:$A$28,'Current Working'!$A$11:$A$16,Revenues!AW$3:AW$26)</f>
        <v>0</v>
      </c>
      <c r="BF15" s="42">
        <f ca="1">SUMIF(Revenues!$A$3:$A$28,'Current Working'!$A$11:$A$16,Revenues!AX$3:AX$26)</f>
        <v>0</v>
      </c>
      <c r="BG15" s="42">
        <f ca="1">SUMIF(Revenues!$A$3:$A$28,'Current Working'!$A$11:$A$16,Revenues!AY$3:AY$26)</f>
        <v>0</v>
      </c>
      <c r="BH15" s="46">
        <f ca="1">+BG15-BB15</f>
        <v>0</v>
      </c>
      <c r="BI15" s="47" t="str">
        <f ca="1">IFERROR(BH15/BB15,"-")</f>
        <v>-</v>
      </c>
    </row>
    <row r="16" spans="1:62" x14ac:dyDescent="0.25">
      <c r="A16" s="3">
        <v>3</v>
      </c>
      <c r="B16" s="39"/>
      <c r="C16" s="39"/>
      <c r="D16" s="40" t="s">
        <v>24</v>
      </c>
      <c r="E16" s="41"/>
      <c r="F16" s="42">
        <f>SUMIF(Revenues!$A$3:$A$28,'Current Working'!$A$11:$A$16,Revenues!H$3:H$28)</f>
        <v>0</v>
      </c>
      <c r="G16" s="42">
        <f>SUMIF(Revenues!$A$3:$A$28,'Current Working'!$A$11:$A$16,Revenues!I$3:I$28)</f>
        <v>0</v>
      </c>
      <c r="H16" s="42">
        <f>SUMIF(Revenues!$A$3:$A$28,'Current Working'!$A$11:$A$16,Revenues!J$3:J$28)</f>
        <v>0</v>
      </c>
      <c r="I16" s="42">
        <f>SUMIF(Revenues!$A$3:$A$28,'Current Working'!$A$11:$A$16,Revenues!K$3:K$28)</f>
        <v>0</v>
      </c>
      <c r="J16" s="42">
        <f>SUMIF(Revenues!$A$3:$A$28,'Current Working'!$A$11:$A$16,Revenues!L$3:L$28)</f>
        <v>0</v>
      </c>
      <c r="K16" s="42">
        <f>SUMIF(Revenues!$A$3:$A$28,'Current Working'!$A$11:$A$16,Revenues!M$3:M$28)</f>
        <v>0</v>
      </c>
      <c r="L16" s="42">
        <f>SUMIF(Revenues!$A$3:$A$28,'Current Working'!$A$11:$A$16,Revenues!N$3:N$28)</f>
        <v>0</v>
      </c>
      <c r="M16" s="43">
        <f t="shared" si="0"/>
        <v>0</v>
      </c>
      <c r="N16" s="44" t="str">
        <f>IFERROR(M16/G16,"-")</f>
        <v>-</v>
      </c>
      <c r="O16" s="45"/>
      <c r="Q16" s="42">
        <f>SUMIF(Revenues!$A$3:$A$28,'Current Working'!$A$11:$A$16,Revenues!Q$3:Q$28)</f>
        <v>0</v>
      </c>
      <c r="R16" s="42">
        <f>SUMIF(Revenues!$A$3:$A$28,'Current Working'!$A$11:$A$16,Revenues!R$3:R$28)</f>
        <v>0</v>
      </c>
      <c r="S16" s="42">
        <f>SUMIF(Revenues!$A$3:$A$28,'Current Working'!$A$11:$A$16,Revenues!S$3:S$28)</f>
        <v>0</v>
      </c>
      <c r="T16" s="42">
        <f>SUMIF(Revenues!$A$3:$A$28,'Current Working'!$A$11:$A$16,Revenues!T$3:T$28)</f>
        <v>0</v>
      </c>
      <c r="U16" s="42">
        <f>SUMIF(Revenues!$A$3:$A$28,'Current Working'!$A$11:$A$16,Revenues!U$3:U$28)</f>
        <v>0</v>
      </c>
      <c r="V16" s="42">
        <f>SUMIF(Revenues!$A$3:$A$28,'Current Working'!$A$11:$A$16,Revenues!V$3:V$28)</f>
        <v>0</v>
      </c>
      <c r="W16" s="42">
        <f>SUMIF(Revenues!$A$3:$A$28,'Current Working'!$A$11:$A$16,Revenues!W$3:W$28)</f>
        <v>0</v>
      </c>
      <c r="X16" s="50">
        <f>+W16-Q16</f>
        <v>0</v>
      </c>
      <c r="Y16" s="51" t="str">
        <f>IFERROR(X16/L16,"-")</f>
        <v>-</v>
      </c>
      <c r="Z16" s="45"/>
      <c r="AA16" s="45"/>
      <c r="AB16" s="42">
        <f>SUMIF(Revenues!$A$3:$A$28,'Current Working'!$A$11:$A$16,Revenues!Z$3:Z$28)</f>
        <v>0</v>
      </c>
      <c r="AC16" s="42">
        <f>SUMIF(Revenues!$A$3:$A$28,'Current Working'!$A$11:$A$16,Revenues!AA$3:AA$28)</f>
        <v>0</v>
      </c>
      <c r="AD16" s="42">
        <f>SUMIF(Revenues!$A$3:$A$28,'Current Working'!$A$11:$A$16,Revenues!AB$3:AB$28)</f>
        <v>0</v>
      </c>
      <c r="AE16" s="42">
        <f>SUMIF(Revenues!$A$3:$A$28,'Current Working'!$A$11:$A$16,Revenues!AC$3:AC$28)</f>
        <v>0</v>
      </c>
      <c r="AF16" s="42">
        <f>SUMIF(Revenues!$A$3:$A$28,'Current Working'!$A$11:$A$16,Revenues!AD$3:AD$28)</f>
        <v>0</v>
      </c>
      <c r="AG16" s="42">
        <f>SUMIF(Revenues!$A$3:$A$28,'Current Working'!$A$11:$A$16,Revenues!AE$3:AE$28)</f>
        <v>0</v>
      </c>
      <c r="AH16" s="42">
        <f>SUMIF(Revenues!$A$3:$A$28,'Current Working'!$A$11:$A$16,Revenues!AF$3:AF$28)</f>
        <v>0</v>
      </c>
      <c r="AI16" s="46">
        <f t="shared" si="3"/>
        <v>0</v>
      </c>
      <c r="AJ16" s="72" t="str">
        <f t="shared" si="4"/>
        <v>-</v>
      </c>
      <c r="AL16" s="14"/>
      <c r="AM16" s="42">
        <f>SUMIF(Revenues!$A$3:$A$28,'Current Working'!$A$11:$A$16,Revenues!AI$3:AI$28)</f>
        <v>0</v>
      </c>
      <c r="AN16" s="42">
        <f>SUMIF(Revenues!$A$3:$A$28,'Current Working'!$A$11:$A$16,Revenues!AJ$3:AJ$28)</f>
        <v>0</v>
      </c>
      <c r="AO16" s="42">
        <f>SUMIF(Revenues!$A$3:$A$28,'Current Working'!$A$11:$A$16,Revenues!AK$3:AK$28)</f>
        <v>0</v>
      </c>
      <c r="AP16" s="42">
        <f>SUMIF(Revenues!$A$3:$A$28,'Current Working'!$A$11:$A$16,Revenues!AL$3:AL$28)</f>
        <v>0</v>
      </c>
      <c r="AQ16" s="42">
        <f>SUMIF(Revenues!$A$3:$A$28,'Current Working'!$A$11:$A$16,Revenues!AM$3:AM$28)</f>
        <v>0</v>
      </c>
      <c r="AR16" s="42">
        <f>SUMIF(Revenues!$A$3:$A$28,'Current Working'!$A$11:$A$16,Revenues!AN$3:AN$28)</f>
        <v>0</v>
      </c>
      <c r="AS16" s="42">
        <f>SUMIF(Revenues!$A$3:$A$28,'Current Working'!$A$11:$A$16,Revenues!AO$3:AO$28)</f>
        <v>0</v>
      </c>
      <c r="AT16" s="42">
        <f>SUMIF(Revenues!$A$3:$A$28,'Current Working'!$A$11:$A$16,Revenues!AP$3:AP$28)</f>
        <v>0</v>
      </c>
      <c r="AU16" s="46">
        <f t="shared" si="5"/>
        <v>0</v>
      </c>
      <c r="AV16" s="72" t="str">
        <f t="shared" si="6"/>
        <v>-</v>
      </c>
      <c r="AY16" s="42">
        <f ca="1">SUMIF(Revenues!$A$3:$A$28,'Current Working'!$A$11:$A$16,Revenues!AS$3:AS$26)</f>
        <v>0</v>
      </c>
      <c r="AZ16" s="46">
        <f ca="1">+AY16-AT16</f>
        <v>0</v>
      </c>
      <c r="BA16" s="47" t="str">
        <f ca="1">IFERROR(AZ16/AT16,"-")</f>
        <v>-</v>
      </c>
      <c r="BB16" s="42">
        <f ca="1">SUMIF(Revenues!$A$3:$A$28,'Current Working'!$A$11:$A$16,Revenues!AT$3:AT$26)</f>
        <v>0</v>
      </c>
      <c r="BC16" s="42">
        <f ca="1">SUMIF(Revenues!$A$3:$A$28,'Current Working'!$A$11:$A$16,Revenues!AU$3:AU$26)</f>
        <v>0</v>
      </c>
      <c r="BD16" s="42">
        <f ca="1">SUMIF(Revenues!$A$3:$A$28,'Current Working'!$A$11:$A$16,Revenues!AV$3:AV$26)</f>
        <v>0</v>
      </c>
      <c r="BE16" s="42">
        <f ca="1">SUMIF(Revenues!$A$3:$A$28,'Current Working'!$A$11:$A$16,Revenues!AW$3:AW$26)</f>
        <v>0</v>
      </c>
      <c r="BF16" s="42">
        <f ca="1">SUMIF(Revenues!$A$3:$A$28,'Current Working'!$A$11:$A$16,Revenues!AX$3:AX$26)</f>
        <v>0</v>
      </c>
      <c r="BG16" s="42">
        <f ca="1">SUMIF(Revenues!$A$3:$A$28,'Current Working'!$A$11:$A$16,Revenues!AY$3:AY$26)</f>
        <v>0</v>
      </c>
      <c r="BH16" s="46">
        <f ca="1">+BG16-BB16</f>
        <v>0</v>
      </c>
      <c r="BI16" s="47" t="str">
        <f ca="1">IFERROR(BH16/BB16,"-")</f>
        <v>-</v>
      </c>
    </row>
    <row r="17" spans="1:62" x14ac:dyDescent="0.25">
      <c r="B17" s="2"/>
      <c r="C17" s="26" t="s">
        <v>0</v>
      </c>
      <c r="D17" s="52"/>
      <c r="E17" s="48"/>
      <c r="F17" s="53">
        <f t="shared" ref="F17:L17" si="7">SUM(F11:F16)</f>
        <v>0</v>
      </c>
      <c r="G17" s="54">
        <f t="shared" si="7"/>
        <v>178830</v>
      </c>
      <c r="H17" s="54">
        <f t="shared" si="7"/>
        <v>0</v>
      </c>
      <c r="I17" s="54">
        <f t="shared" si="7"/>
        <v>0</v>
      </c>
      <c r="J17" s="54">
        <f t="shared" si="7"/>
        <v>0</v>
      </c>
      <c r="K17" s="54">
        <f t="shared" si="7"/>
        <v>155194.02000000002</v>
      </c>
      <c r="L17" s="54">
        <f t="shared" si="7"/>
        <v>155194.02000000002</v>
      </c>
      <c r="M17" s="55">
        <f>L17-G17</f>
        <v>-23635.979999999981</v>
      </c>
      <c r="N17" s="44">
        <f>IFERROR(M17/G17,"-")</f>
        <v>-0.13217010568696516</v>
      </c>
      <c r="O17" s="45"/>
      <c r="Q17" s="54">
        <f t="shared" ref="Q17:W17" si="8">SUM(Q11:Q16)</f>
        <v>0</v>
      </c>
      <c r="R17" s="54">
        <f t="shared" si="8"/>
        <v>15775</v>
      </c>
      <c r="S17" s="54">
        <f t="shared" si="8"/>
        <v>0</v>
      </c>
      <c r="T17" s="54">
        <f t="shared" si="8"/>
        <v>0</v>
      </c>
      <c r="U17" s="54">
        <f t="shared" si="8"/>
        <v>0</v>
      </c>
      <c r="V17" s="56">
        <f t="shared" si="8"/>
        <v>97398.32</v>
      </c>
      <c r="W17" s="54">
        <f t="shared" si="8"/>
        <v>97398.32</v>
      </c>
      <c r="X17" s="43">
        <f>+W17-Q17</f>
        <v>97398.32</v>
      </c>
      <c r="Y17" s="44" t="str">
        <f>IFERROR(X17/Q17,"-")</f>
        <v>-</v>
      </c>
      <c r="Z17" s="45"/>
      <c r="AA17" s="45"/>
      <c r="AB17" s="53">
        <f>SUM(AB11:AB16)</f>
        <v>0</v>
      </c>
      <c r="AC17" s="54">
        <f>SUM(AC11:AC16)</f>
        <v>16701</v>
      </c>
      <c r="AD17" s="54">
        <f t="shared" ref="AD17:AI17" si="9">SUM(AD11:AD16)</f>
        <v>0</v>
      </c>
      <c r="AE17" s="54">
        <f t="shared" si="9"/>
        <v>0</v>
      </c>
      <c r="AF17" s="54">
        <f t="shared" si="9"/>
        <v>0</v>
      </c>
      <c r="AG17" s="56">
        <f t="shared" si="9"/>
        <v>41943.909999999996</v>
      </c>
      <c r="AH17" s="54">
        <f t="shared" si="9"/>
        <v>41943.909999999996</v>
      </c>
      <c r="AI17" s="54">
        <f t="shared" si="9"/>
        <v>25242.91</v>
      </c>
      <c r="AJ17" s="47">
        <f>IFERROR(AI17/AC17,"-")</f>
        <v>1.5114609903598586</v>
      </c>
      <c r="AL17" s="14"/>
      <c r="AM17" s="53">
        <f>SUM(AM11:AM16)</f>
        <v>774</v>
      </c>
      <c r="AN17" s="53">
        <f t="shared" ref="AN17:AP17" si="10">SUM(AN11:AN16)</f>
        <v>122032</v>
      </c>
      <c r="AO17" s="53">
        <f t="shared" si="10"/>
        <v>219779.19</v>
      </c>
      <c r="AP17" s="53">
        <f t="shared" si="10"/>
        <v>27751.86</v>
      </c>
      <c r="AQ17" s="54">
        <f t="shared" ref="AQ17:AU17" si="11">SUM(AQ11:AQ16)</f>
        <v>0</v>
      </c>
      <c r="AR17" s="54">
        <f t="shared" si="11"/>
        <v>0</v>
      </c>
      <c r="AS17" s="56">
        <f t="shared" si="11"/>
        <v>0</v>
      </c>
      <c r="AT17" s="54">
        <f t="shared" si="11"/>
        <v>0</v>
      </c>
      <c r="AU17" s="54">
        <f t="shared" si="11"/>
        <v>-122032</v>
      </c>
      <c r="AV17" s="47">
        <f>IFERROR(AU17/AN17,"-")</f>
        <v>-1</v>
      </c>
      <c r="AY17" s="53">
        <f ca="1">SUM(AY11:AY16)</f>
        <v>0</v>
      </c>
      <c r="AZ17" s="54">
        <f ca="1">SUM(AZ11:AZ16)</f>
        <v>0</v>
      </c>
      <c r="BA17" s="47" t="str">
        <f ca="1">IFERROR(AZ17/AT17,"-")</f>
        <v>-</v>
      </c>
      <c r="BB17" s="54">
        <f ca="1">SUM(BB11:BB16)</f>
        <v>0</v>
      </c>
      <c r="BC17" s="54">
        <f t="shared" ref="BC17:BH17" ca="1" si="12">SUM(BC11:BC16)</f>
        <v>0</v>
      </c>
      <c r="BD17" s="54">
        <f t="shared" ca="1" si="12"/>
        <v>0</v>
      </c>
      <c r="BE17" s="54">
        <f t="shared" ca="1" si="12"/>
        <v>0</v>
      </c>
      <c r="BF17" s="56">
        <f t="shared" ca="1" si="12"/>
        <v>0</v>
      </c>
      <c r="BG17" s="54">
        <f t="shared" ca="1" si="12"/>
        <v>0</v>
      </c>
      <c r="BH17" s="54">
        <f t="shared" ca="1" si="12"/>
        <v>0</v>
      </c>
      <c r="BI17" s="47" t="str">
        <f ca="1">IFERROR(BH17/BB17,"-")</f>
        <v>-</v>
      </c>
    </row>
    <row r="18" spans="1:62" x14ac:dyDescent="0.25">
      <c r="B18" s="26"/>
      <c r="C18" s="26"/>
      <c r="D18" s="57"/>
      <c r="E18" s="48"/>
      <c r="F18" s="58"/>
      <c r="G18" s="48"/>
      <c r="H18" s="48"/>
      <c r="J18" s="28"/>
      <c r="K18" s="28"/>
      <c r="L18" s="28"/>
      <c r="M18" s="28"/>
      <c r="N18" s="38"/>
      <c r="O18" s="45"/>
      <c r="Q18" s="48"/>
      <c r="R18" s="48"/>
      <c r="S18" s="48"/>
      <c r="U18" s="28"/>
      <c r="V18" s="28"/>
      <c r="W18" s="28"/>
      <c r="X18" s="28"/>
      <c r="Y18" s="38"/>
      <c r="Z18" s="45"/>
      <c r="AA18" s="45"/>
      <c r="AB18" s="29"/>
      <c r="AC18" s="48"/>
      <c r="AD18" s="48"/>
      <c r="AF18" s="28"/>
      <c r="AG18" s="28"/>
      <c r="AH18" s="28"/>
      <c r="AI18" s="28"/>
      <c r="AJ18" s="38"/>
      <c r="AL18" s="14"/>
      <c r="AM18" s="29"/>
      <c r="AN18" s="48"/>
      <c r="AO18" s="48"/>
      <c r="AP18" s="48"/>
      <c r="AR18" s="28"/>
      <c r="AS18" s="28"/>
      <c r="AT18" s="28"/>
      <c r="AU18" s="28"/>
      <c r="AV18" s="38"/>
      <c r="AY18" s="29"/>
      <c r="AZ18" s="28"/>
      <c r="BA18" s="38"/>
      <c r="BB18" s="48"/>
      <c r="BC18" s="48"/>
      <c r="BE18" s="28"/>
      <c r="BF18" s="28"/>
      <c r="BG18" s="28"/>
      <c r="BH18" s="28"/>
      <c r="BI18" s="38"/>
    </row>
    <row r="19" spans="1:62" x14ac:dyDescent="0.25">
      <c r="B19" s="26" t="s">
        <v>25</v>
      </c>
      <c r="C19" s="26"/>
      <c r="D19" s="52"/>
      <c r="E19" s="59"/>
      <c r="F19" s="60"/>
      <c r="G19" s="59"/>
      <c r="H19" s="59"/>
      <c r="I19" s="61"/>
      <c r="J19" s="62"/>
      <c r="K19" s="62"/>
      <c r="L19" s="62"/>
      <c r="M19" s="62"/>
      <c r="N19" s="63"/>
      <c r="O19" s="41"/>
      <c r="Q19" s="59"/>
      <c r="R19" s="59"/>
      <c r="S19" s="59"/>
      <c r="T19" s="61"/>
      <c r="U19" s="62"/>
      <c r="V19" s="62"/>
      <c r="W19" s="62"/>
      <c r="X19" s="62"/>
      <c r="Y19" s="63"/>
      <c r="Z19" s="41"/>
      <c r="AA19" s="41"/>
      <c r="AB19" s="64"/>
      <c r="AC19" s="59"/>
      <c r="AD19" s="59"/>
      <c r="AE19" s="61"/>
      <c r="AF19" s="62"/>
      <c r="AG19" s="62"/>
      <c r="AH19" s="62"/>
      <c r="AI19" s="62"/>
      <c r="AJ19" s="63"/>
      <c r="AL19" s="14"/>
      <c r="AM19" s="64"/>
      <c r="AN19" s="59"/>
      <c r="AO19" s="59"/>
      <c r="AP19" s="59"/>
      <c r="AQ19" s="61"/>
      <c r="AR19" s="62"/>
      <c r="AS19" s="62"/>
      <c r="AT19" s="62"/>
      <c r="AU19" s="62"/>
      <c r="AV19" s="63"/>
      <c r="AY19" s="64"/>
      <c r="AZ19" s="62"/>
      <c r="BA19" s="63"/>
      <c r="BB19" s="59"/>
      <c r="BC19" s="59"/>
      <c r="BD19" s="61"/>
      <c r="BE19" s="62"/>
      <c r="BF19" s="62"/>
      <c r="BG19" s="62"/>
      <c r="BH19" s="62"/>
      <c r="BI19" s="63"/>
    </row>
    <row r="20" spans="1:62" s="67" customFormat="1" x14ac:dyDescent="0.25">
      <c r="A20" s="65">
        <v>4</v>
      </c>
      <c r="B20" s="66"/>
      <c r="C20" s="66"/>
      <c r="D20" s="40" t="s">
        <v>26</v>
      </c>
      <c r="E20" s="48"/>
      <c r="F20" s="42">
        <f>SUMIF(Expenses!$A$3:$A$46,'Current Working'!$A$20:$A$25,Expenses!H$3:H$46)</f>
        <v>0</v>
      </c>
      <c r="G20" s="42">
        <f>SUMIF(Expenses!$A$3:$A$46,'Current Working'!$A$20:$A$25,Expenses!I$3:I$46)</f>
        <v>124510</v>
      </c>
      <c r="H20" s="42">
        <f>SUMIF(Expenses!$A$3:$A$46,'Current Working'!$A$20:$A$25,Expenses!J$3:J$46)</f>
        <v>0</v>
      </c>
      <c r="I20" s="42">
        <f>SUMIF(Expenses!$A$3:$A$46,'Current Working'!$A$20:$A$25,Expenses!K$3:K$46)</f>
        <v>0</v>
      </c>
      <c r="J20" s="42">
        <f>SUMIF(Expenses!$A$3:$A$46,'Current Working'!$A$20:$A$25,Expenses!L$3:L$46)</f>
        <v>0</v>
      </c>
      <c r="K20" s="42">
        <f>SUMIF(Expenses!$A$3:$A$46,'Current Working'!$A$20:$A$25,Expenses!M$3:M$46)</f>
        <v>79428.11</v>
      </c>
      <c r="L20" s="42">
        <f>SUMIF(Expenses!$A$3:$A$46,'Current Working'!$A$20:$A$25,Expenses!N$3:N$46)</f>
        <v>79428.11</v>
      </c>
      <c r="M20" s="46">
        <f>L20-G20</f>
        <v>-45081.89</v>
      </c>
      <c r="N20" s="47">
        <f>IFERROR(M20/G20,"-")</f>
        <v>-0.36207445185125692</v>
      </c>
      <c r="O20" s="41"/>
      <c r="Q20" s="42">
        <f>SUMIF(Expenses!$A$3:$A$46,'Current Working'!$A$20:$A$25,Expenses!Q$3:Q$46)</f>
        <v>0</v>
      </c>
      <c r="R20" s="42">
        <f>SUMIF(Expenses!$A$3:$A$46,'Current Working'!$A$20:$A$25,Expenses!R$3:R$46)</f>
        <v>0</v>
      </c>
      <c r="S20" s="42">
        <f>SUMIF(Expenses!$A$3:$A$46,'Current Working'!$A$20:$A$25,Expenses!S$3:S$46)</f>
        <v>0</v>
      </c>
      <c r="T20" s="42">
        <f>SUMIF(Expenses!$A$3:$A$46,'Current Working'!$A$20:$A$25,Expenses!T$3:T$46)</f>
        <v>0</v>
      </c>
      <c r="U20" s="42">
        <f>SUMIF(Expenses!$A$3:$A$46,'Current Working'!$A$20:$A$25,Expenses!U$3:U$46)</f>
        <v>0</v>
      </c>
      <c r="V20" s="42">
        <f>SUMIF(Expenses!$A$3:$A$46,'Current Working'!$A$20:$A$25,Expenses!V$3:V$46)</f>
        <v>75663.399999999994</v>
      </c>
      <c r="W20" s="42">
        <f>SUMIF(Expenses!$A$3:$A$46,'Current Working'!$A$20:$A$25,Expenses!W$3:W$46)</f>
        <v>75663.399999999994</v>
      </c>
      <c r="X20" s="46">
        <f>+W20-Q20</f>
        <v>75663.399999999994</v>
      </c>
      <c r="Y20" s="47" t="str">
        <f>IFERROR(X20/Q20,"-")</f>
        <v>-</v>
      </c>
      <c r="Z20" s="41"/>
      <c r="AA20" s="41"/>
      <c r="AB20" s="42">
        <f>SUMIF(Expenses!$A$3:$A$46,'Current Working'!$A$20:$A$25,Expenses!Z$3:Z$46)</f>
        <v>0</v>
      </c>
      <c r="AC20" s="42">
        <f>SUMIF(Expenses!$A$3:$A$46,'Current Working'!$A$20:$A$25,Expenses!AA$3:AA$46)</f>
        <v>0</v>
      </c>
      <c r="AD20" s="42">
        <f>SUMIF(Expenses!$A$3:$A$46,'Current Working'!$A$20:$A$25,Expenses!AB$3:AB$46)</f>
        <v>0</v>
      </c>
      <c r="AE20" s="42">
        <f>SUMIF(Expenses!$A$3:$A$46,'Current Working'!$A$20:$A$25,Expenses!AC$3:AC$46)</f>
        <v>0</v>
      </c>
      <c r="AF20" s="42">
        <f>SUMIF(Expenses!$A$3:$A$46,'Current Working'!$A$20:$A$25,Expenses!AD$3:AD$46)</f>
        <v>0</v>
      </c>
      <c r="AG20" s="42">
        <f>SUMIF(Expenses!$A$3:$A$46,'Current Working'!$A$20:$A$25,Expenses!AE$3:AE$46)</f>
        <v>25215.25</v>
      </c>
      <c r="AH20" s="42">
        <f>SUMIF(Expenses!$A$3:$A$46,'Current Working'!$A$20:$A$25,Expenses!AF$3:AF$46)</f>
        <v>25215.25</v>
      </c>
      <c r="AI20" s="46">
        <f>+AH20-AC20</f>
        <v>25215.25</v>
      </c>
      <c r="AJ20" s="47" t="str">
        <f>IFERROR(AI20/AC20,"-")</f>
        <v>-</v>
      </c>
      <c r="AK20" s="48"/>
      <c r="AL20" s="49"/>
      <c r="AM20" s="42">
        <f>SUMIF(Expenses!$A$3:$A$46,'Current Working'!$A$20:$A$25,Expenses!AI$3:AI$46)</f>
        <v>0</v>
      </c>
      <c r="AN20" s="42">
        <f>SUMIF(Expenses!$A$3:$A$46,'Current Working'!$A$20:$A$25,Expenses!AJ$3:AJ$46)</f>
        <v>56028</v>
      </c>
      <c r="AO20" s="42">
        <f>SUMIF(Expenses!$A$3:$A$46,'Current Working'!$A$20:$A$25,Expenses!AK$3:AK$46)</f>
        <v>56028</v>
      </c>
      <c r="AP20" s="42">
        <f>SUMIF(Expenses!$A$3:$A$46,'Current Working'!$A$20:$A$25,Expenses!AL$3:AL$46)</f>
        <v>26469.1</v>
      </c>
      <c r="AQ20" s="42">
        <f>SUMIF(Expenses!$A$3:$A$46,'Current Working'!$A$20:$A$25,Expenses!AM$3:AM$46)</f>
        <v>0</v>
      </c>
      <c r="AR20" s="42">
        <f>SUMIF(Expenses!$A$3:$A$46,'Current Working'!$A$20:$A$25,Expenses!AN$3:AN$46)</f>
        <v>0</v>
      </c>
      <c r="AS20" s="42">
        <f>SUMIF(Expenses!$A$3:$A$46,'Current Working'!$A$20:$A$25,Expenses!AO$3:AO$46)</f>
        <v>0</v>
      </c>
      <c r="AT20" s="42">
        <f>SUMIF(Expenses!$A$3:$A$46,'Current Working'!$A$20:$A$25,Expenses!AP$3:AP$46)</f>
        <v>0</v>
      </c>
      <c r="AU20" s="46">
        <f>+AT20-AN20</f>
        <v>-56028</v>
      </c>
      <c r="AV20" s="47">
        <f>IFERROR(AU20/AN20,"-")</f>
        <v>-1</v>
      </c>
      <c r="AW20" s="48"/>
      <c r="AX20" s="68"/>
      <c r="AY20" s="42">
        <f>SUMIF(Expenses!$A$3:$A$46,'Current Working'!$A$20:$A$25,Expenses!AS$3:AS$46)</f>
        <v>0</v>
      </c>
      <c r="AZ20" s="46">
        <f>+AY20-AT20</f>
        <v>0</v>
      </c>
      <c r="BA20" s="47" t="str">
        <f>IFERROR(AZ20/AT20,"-")</f>
        <v>-</v>
      </c>
      <c r="BB20" s="42">
        <f>SUMIF(Expenses!$A$3:$A$46,'Current Working'!$A$20:$A$25,Expenses!AT$3:AT$46)</f>
        <v>0</v>
      </c>
      <c r="BC20" s="42">
        <f>SUMIF(Expenses!$A$3:$A$46,'Current Working'!$A$20:$A$25,Expenses!AU$3:AU$46)</f>
        <v>0</v>
      </c>
      <c r="BD20" s="42">
        <f>SUMIF(Expenses!$A$3:$A$46,'Current Working'!$A$20:$A$25,Expenses!AV$3:AV$46)</f>
        <v>0</v>
      </c>
      <c r="BE20" s="42">
        <f>SUMIF(Expenses!$A$3:$A$46,'Current Working'!$A$20:$A$25,Expenses!AW$3:AW$46)</f>
        <v>0</v>
      </c>
      <c r="BF20" s="42">
        <f>SUMIF(Expenses!$A$3:$A$46,'Current Working'!$A$20:$A$25,Expenses!AX$3:AX$46)</f>
        <v>0</v>
      </c>
      <c r="BG20" s="42">
        <f>SUMIF(Expenses!$A$3:$A$46,'Current Working'!$A$20:$A$25,Expenses!AY$3:AY$46)</f>
        <v>0</v>
      </c>
      <c r="BH20" s="46">
        <f>+BG20-BB20</f>
        <v>0</v>
      </c>
      <c r="BI20" s="47" t="str">
        <f>IFERROR(BH20/BB20,"-")</f>
        <v>-</v>
      </c>
      <c r="BJ20" s="48"/>
    </row>
    <row r="21" spans="1:62" s="67" customFormat="1" x14ac:dyDescent="0.25">
      <c r="A21" s="65">
        <v>5</v>
      </c>
      <c r="B21" s="66"/>
      <c r="C21" s="66"/>
      <c r="D21" s="40" t="s">
        <v>27</v>
      </c>
      <c r="E21" s="41"/>
      <c r="F21" s="42">
        <f>SUMIF(Expenses!$A$3:$A$46,'Current Working'!$A$20:$A$25,Expenses!H$3:H$46)</f>
        <v>0</v>
      </c>
      <c r="G21" s="42">
        <f>SUMIF(Expenses!$A$3:$A$46,'Current Working'!$A$20:$A$25,Expenses!I$3:I$46)</f>
        <v>0</v>
      </c>
      <c r="H21" s="42">
        <f>SUMIF(Expenses!$A$3:$A$46,'Current Working'!$A$20:$A$25,Expenses!J$3:J$46)</f>
        <v>0</v>
      </c>
      <c r="I21" s="42">
        <f>SUMIF(Expenses!$A$3:$A$46,'Current Working'!$A$20:$A$25,Expenses!K$3:K$46)</f>
        <v>0</v>
      </c>
      <c r="J21" s="42">
        <f>SUMIF(Expenses!$A$3:$A$46,'Current Working'!$A$20:$A$25,Expenses!L$3:L$46)</f>
        <v>0</v>
      </c>
      <c r="K21" s="42">
        <f>SUMIF(Expenses!$A$3:$A$46,'Current Working'!$A$20:$A$25,Expenses!M$3:M$46)</f>
        <v>0</v>
      </c>
      <c r="L21" s="42">
        <f>SUMIF(Expenses!$A$3:$A$46,'Current Working'!$A$20:$A$25,Expenses!N$3:N$46)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SUMIF(Expenses!$A$3:$A$46,'Current Working'!$A$20:$A$25,Expenses!Q$3:Q$46)</f>
        <v>0</v>
      </c>
      <c r="R21" s="42">
        <f>SUMIF(Expenses!$A$3:$A$46,'Current Working'!$A$20:$A$25,Expenses!R$3:R$46)</f>
        <v>0</v>
      </c>
      <c r="S21" s="42">
        <f>SUMIF(Expenses!$A$3:$A$46,'Current Working'!$A$20:$A$25,Expenses!S$3:S$46)</f>
        <v>0</v>
      </c>
      <c r="T21" s="42">
        <f>SUMIF(Expenses!$A$3:$A$46,'Current Working'!$A$20:$A$25,Expenses!T$3:T$46)</f>
        <v>0</v>
      </c>
      <c r="U21" s="42">
        <f>SUMIF(Expenses!$A$3:$A$46,'Current Working'!$A$20:$A$25,Expenses!U$3:U$46)</f>
        <v>0</v>
      </c>
      <c r="V21" s="42">
        <f>SUMIF(Expenses!$A$3:$A$46,'Current Working'!$A$20:$A$25,Expenses!V$3:V$46)</f>
        <v>0</v>
      </c>
      <c r="W21" s="42">
        <f>SUMIF(Expenses!$A$3:$A$46,'Current Working'!$A$20:$A$25,Expenses!W$3:W$46)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SUMIF(Expenses!$A$3:$A$46,'Current Working'!$A$20:$A$25,Expenses!Z$3:Z$46)</f>
        <v>0</v>
      </c>
      <c r="AC21" s="42">
        <f>SUMIF(Expenses!$A$3:$A$46,'Current Working'!$A$20:$A$25,Expenses!AA$3:AA$46)</f>
        <v>0</v>
      </c>
      <c r="AD21" s="42">
        <f>SUMIF(Expenses!$A$3:$A$46,'Current Working'!$A$20:$A$25,Expenses!AB$3:AB$46)</f>
        <v>0</v>
      </c>
      <c r="AE21" s="42">
        <f>SUMIF(Expenses!$A$3:$A$46,'Current Working'!$A$20:$A$25,Expenses!AC$3:AC$46)</f>
        <v>0</v>
      </c>
      <c r="AF21" s="42">
        <f>SUMIF(Expenses!$A$3:$A$46,'Current Working'!$A$20:$A$25,Expenses!AD$3:AD$46)</f>
        <v>0</v>
      </c>
      <c r="AG21" s="42">
        <f>SUMIF(Expenses!$A$3:$A$46,'Current Working'!$A$20:$A$25,Expenses!AE$3:AE$46)</f>
        <v>0</v>
      </c>
      <c r="AH21" s="42">
        <f>SUMIF(Expenses!$A$3:$A$46,'Current Working'!$A$20:$A$25,Expenses!AF$3:AF$46)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SUMIF(Expenses!$A$3:$A$46,'Current Working'!$A$20:$A$25,Expenses!AI$3:AI$46)</f>
        <v>0</v>
      </c>
      <c r="AN21" s="42">
        <f>SUMIF(Expenses!$A$3:$A$46,'Current Working'!$A$20:$A$25,Expenses!AJ$3:AJ$46)</f>
        <v>0</v>
      </c>
      <c r="AO21" s="42">
        <f>SUMIF(Expenses!$A$3:$A$46,'Current Working'!$A$20:$A$25,Expenses!AK$3:AK$46)</f>
        <v>0</v>
      </c>
      <c r="AP21" s="42">
        <f>SUMIF(Expenses!$A$3:$A$46,'Current Working'!$A$20:$A$25,Expenses!AL$3:AL$46)</f>
        <v>0</v>
      </c>
      <c r="AQ21" s="42">
        <f>SUMIF(Expenses!$A$3:$A$46,'Current Working'!$A$20:$A$25,Expenses!AM$3:AM$46)</f>
        <v>0</v>
      </c>
      <c r="AR21" s="42">
        <f>SUMIF(Expenses!$A$3:$A$46,'Current Working'!$A$20:$A$25,Expenses!AN$3:AN$46)</f>
        <v>0</v>
      </c>
      <c r="AS21" s="42">
        <f>SUMIF(Expenses!$A$3:$A$46,'Current Working'!$A$20:$A$25,Expenses!AO$3:AO$46)</f>
        <v>0</v>
      </c>
      <c r="AT21" s="42">
        <f>SUMIF(Expenses!$A$3:$A$46,'Current Working'!$A$20:$A$25,Expenses!AP$3:AP$46)</f>
        <v>0</v>
      </c>
      <c r="AU21" s="46">
        <f>+AT21-AN21</f>
        <v>0</v>
      </c>
      <c r="AV21" s="47" t="str">
        <f t="shared" ref="AV21:AV26" si="13">IFERROR(AU21/AN21,"-")</f>
        <v>-</v>
      </c>
      <c r="AW21" s="69"/>
      <c r="AY21" s="42">
        <f>SUMIF(Expenses!$A$3:$A$46,'Current Working'!$A$20:$A$25,Expenses!AS$3:AS$46)</f>
        <v>0</v>
      </c>
      <c r="AZ21" s="46">
        <f>+AY21-AT21</f>
        <v>0</v>
      </c>
      <c r="BA21" s="47" t="str">
        <f>IFERROR(AZ21/AT21,"-")</f>
        <v>-</v>
      </c>
      <c r="BB21" s="42">
        <f>SUMIF(Expenses!$A$3:$A$46,'Current Working'!$A$20:$A$25,Expenses!AT$3:AT$46)</f>
        <v>0</v>
      </c>
      <c r="BC21" s="42">
        <f>SUMIF(Expenses!$A$3:$A$46,'Current Working'!$A$20:$A$25,Expenses!AU$3:AU$46)</f>
        <v>0</v>
      </c>
      <c r="BD21" s="42">
        <f>SUMIF(Expenses!$A$3:$A$46,'Current Working'!$A$20:$A$25,Expenses!AV$3:AV$46)</f>
        <v>0</v>
      </c>
      <c r="BE21" s="42">
        <f>SUMIF(Expenses!$A$3:$A$46,'Current Working'!$A$20:$A$25,Expenses!AW$3:AW$46)</f>
        <v>0</v>
      </c>
      <c r="BF21" s="42">
        <f>SUMIF(Expenses!$A$3:$A$46,'Current Working'!$A$20:$A$25,Expenses!AX$3:AX$46)</f>
        <v>0</v>
      </c>
      <c r="BG21" s="42">
        <f>SUMIF(Expenses!$A$3:$A$46,'Current Working'!$A$20:$A$25,Expenses!AY$3:AY$46)</f>
        <v>0</v>
      </c>
      <c r="BH21" s="46">
        <f>+BG21-BB21</f>
        <v>0</v>
      </c>
      <c r="BI21" s="47" t="str">
        <f>IFERROR(BH21/BB21,"-")</f>
        <v>-</v>
      </c>
      <c r="BJ21" s="69"/>
    </row>
    <row r="22" spans="1:62" s="67" customFormat="1" x14ac:dyDescent="0.25">
      <c r="A22" s="65">
        <v>6</v>
      </c>
      <c r="B22" s="66"/>
      <c r="C22" s="66"/>
      <c r="D22" s="40" t="s">
        <v>125</v>
      </c>
      <c r="E22" s="41"/>
      <c r="F22" s="42">
        <f>SUMIF(Expenses!$A$3:$A$46,'Current Working'!$A$20:$A$25,Expenses!H$3:H$46)</f>
        <v>0</v>
      </c>
      <c r="G22" s="42">
        <f>SUMIF(Expenses!$A$3:$A$46,'Current Working'!$A$20:$A$25,Expenses!I$3:I$46)</f>
        <v>24320</v>
      </c>
      <c r="H22" s="42">
        <f>SUMIF(Expenses!$A$3:$A$46,'Current Working'!$A$20:$A$25,Expenses!J$3:J$46)</f>
        <v>0</v>
      </c>
      <c r="I22" s="42">
        <f>SUMIF(Expenses!$A$3:$A$46,'Current Working'!$A$20:$A$25,Expenses!K$3:K$46)</f>
        <v>0</v>
      </c>
      <c r="J22" s="42">
        <f>SUMIF(Expenses!$A$3:$A$46,'Current Working'!$A$20:$A$25,Expenses!L$3:L$46)</f>
        <v>0</v>
      </c>
      <c r="K22" s="42">
        <f>SUMIF(Expenses!$A$3:$A$46,'Current Working'!$A$20:$A$25,Expenses!M$3:M$46)</f>
        <v>30739.710000000003</v>
      </c>
      <c r="L22" s="42">
        <f>SUMIF(Expenses!$A$3:$A$46,'Current Working'!$A$20:$A$25,Expenses!N$3:N$46)</f>
        <v>30739.710000000003</v>
      </c>
      <c r="M22" s="46">
        <f>L22-G22</f>
        <v>6419.7100000000028</v>
      </c>
      <c r="N22" s="47">
        <f>IFERROR(M22/G22,"-")</f>
        <v>0.26396833881578957</v>
      </c>
      <c r="O22" s="41"/>
      <c r="Q22" s="42">
        <f>SUMIF(Expenses!$A$3:$A$46,'Current Working'!$A$20:$A$25,Expenses!Q$3:Q$46)</f>
        <v>0</v>
      </c>
      <c r="R22" s="42">
        <f>SUMIF(Expenses!$A$3:$A$46,'Current Working'!$A$20:$A$25,Expenses!R$3:R$46)</f>
        <v>0</v>
      </c>
      <c r="S22" s="42">
        <f>SUMIF(Expenses!$A$3:$A$46,'Current Working'!$A$20:$A$25,Expenses!S$3:S$46)</f>
        <v>0</v>
      </c>
      <c r="T22" s="42">
        <f>SUMIF(Expenses!$A$3:$A$46,'Current Working'!$A$20:$A$25,Expenses!T$3:T$46)</f>
        <v>0</v>
      </c>
      <c r="U22" s="42">
        <f>SUMIF(Expenses!$A$3:$A$46,'Current Working'!$A$20:$A$25,Expenses!U$3:U$46)</f>
        <v>0</v>
      </c>
      <c r="V22" s="42">
        <f>SUMIF(Expenses!$A$3:$A$46,'Current Working'!$A$20:$A$25,Expenses!V$3:V$46)</f>
        <v>10045.549999999999</v>
      </c>
      <c r="W22" s="42">
        <f>SUMIF(Expenses!$A$3:$A$46,'Current Working'!$A$20:$A$25,Expenses!W$3:W$46)</f>
        <v>10045.549999999999</v>
      </c>
      <c r="X22" s="46">
        <f>+W22-Q22</f>
        <v>10045.549999999999</v>
      </c>
      <c r="Y22" s="47" t="str">
        <f>IFERROR(X22/Q22,"-")</f>
        <v>-</v>
      </c>
      <c r="Z22" s="41"/>
      <c r="AA22" s="41"/>
      <c r="AB22" s="42">
        <f>SUMIF(Expenses!$A$3:$A$46,'Current Working'!$A$20:$A$25,Expenses!Z$3:Z$46)</f>
        <v>0</v>
      </c>
      <c r="AC22" s="42">
        <f>SUMIF(Expenses!$A$3:$A$46,'Current Working'!$A$20:$A$25,Expenses!AA$3:AA$46)</f>
        <v>16701</v>
      </c>
      <c r="AD22" s="42">
        <f>SUMIF(Expenses!$A$3:$A$46,'Current Working'!$A$20:$A$25,Expenses!AB$3:AB$46)</f>
        <v>0</v>
      </c>
      <c r="AE22" s="42">
        <f>SUMIF(Expenses!$A$3:$A$46,'Current Working'!$A$20:$A$25,Expenses!AC$3:AC$46)</f>
        <v>0</v>
      </c>
      <c r="AF22" s="42">
        <f>SUMIF(Expenses!$A$3:$A$46,'Current Working'!$A$20:$A$25,Expenses!AD$3:AD$46)</f>
        <v>0</v>
      </c>
      <c r="AG22" s="42">
        <f>SUMIF(Expenses!$A$3:$A$46,'Current Working'!$A$20:$A$25,Expenses!AE$3:AE$46)</f>
        <v>30703.129999999997</v>
      </c>
      <c r="AH22" s="42">
        <f>SUMIF(Expenses!$A$3:$A$46,'Current Working'!$A$20:$A$25,Expenses!AF$3:AF$46)</f>
        <v>30703.129999999997</v>
      </c>
      <c r="AI22" s="46">
        <f>+AH22-AC22</f>
        <v>14002.129999999997</v>
      </c>
      <c r="AJ22" s="47">
        <f>IFERROR(AI22/AC22,"-")</f>
        <v>0.83840069456918731</v>
      </c>
      <c r="AK22" s="48"/>
      <c r="AL22" s="49"/>
      <c r="AM22" s="42">
        <f>SUMIF(Expenses!$A$3:$A$46,'Current Working'!$A$20:$A$25,Expenses!AI$3:AI$46)</f>
        <v>56610</v>
      </c>
      <c r="AN22" s="42">
        <f>SUMIF(Expenses!$A$3:$A$46,'Current Working'!$A$20:$A$25,Expenses!AJ$3:AJ$46)</f>
        <v>124314</v>
      </c>
      <c r="AO22" s="42">
        <f>SUMIF(Expenses!$A$3:$A$46,'Current Working'!$A$20:$A$25,Expenses!AK$3:AK$46)</f>
        <v>116054</v>
      </c>
      <c r="AP22" s="42">
        <f>SUMIF(Expenses!$A$3:$A$46,'Current Working'!$A$20:$A$25,Expenses!AL$3:AL$46)</f>
        <v>1782.76</v>
      </c>
      <c r="AQ22" s="42">
        <f>SUMIF(Expenses!$A$3:$A$46,'Current Working'!$A$20:$A$25,Expenses!AM$3:AM$46)</f>
        <v>0</v>
      </c>
      <c r="AR22" s="42">
        <f>SUMIF(Expenses!$A$3:$A$46,'Current Working'!$A$20:$A$25,Expenses!AN$3:AN$46)</f>
        <v>0</v>
      </c>
      <c r="AS22" s="42">
        <f>SUMIF(Expenses!$A$3:$A$46,'Current Working'!$A$20:$A$25,Expenses!AO$3:AO$46)</f>
        <v>0</v>
      </c>
      <c r="AT22" s="42">
        <f>SUMIF(Expenses!$A$3:$A$46,'Current Working'!$A$20:$A$25,Expenses!AP$3:AP$46)</f>
        <v>0</v>
      </c>
      <c r="AU22" s="46">
        <f>+AT22-AN22</f>
        <v>-124314</v>
      </c>
      <c r="AV22" s="47">
        <f t="shared" si="13"/>
        <v>-1</v>
      </c>
      <c r="AW22" s="70"/>
      <c r="AY22" s="42">
        <f>SUMIF(Expenses!$A$3:$A$46,'Current Working'!$A$20:$A$25,Expenses!AS$3:AS$46)</f>
        <v>0</v>
      </c>
      <c r="AZ22" s="46">
        <f>+AY22-AT22</f>
        <v>0</v>
      </c>
      <c r="BA22" s="47" t="str">
        <f>IFERROR(AZ22/AT22,"-")</f>
        <v>-</v>
      </c>
      <c r="BB22" s="42">
        <f>SUMIF(Expenses!$A$3:$A$46,'Current Working'!$A$20:$A$25,Expenses!AT$3:AT$46)</f>
        <v>0</v>
      </c>
      <c r="BC22" s="42">
        <f>SUMIF(Expenses!$A$3:$A$46,'Current Working'!$A$20:$A$25,Expenses!AU$3:AU$46)</f>
        <v>0</v>
      </c>
      <c r="BD22" s="42">
        <f>SUMIF(Expenses!$A$3:$A$46,'Current Working'!$A$20:$A$25,Expenses!AV$3:AV$46)</f>
        <v>0</v>
      </c>
      <c r="BE22" s="42">
        <f>SUMIF(Expenses!$A$3:$A$46,'Current Working'!$A$20:$A$25,Expenses!AW$3:AW$46)</f>
        <v>0</v>
      </c>
      <c r="BF22" s="42">
        <f>SUMIF(Expenses!$A$3:$A$46,'Current Working'!$A$20:$A$25,Expenses!AX$3:AX$46)</f>
        <v>0</v>
      </c>
      <c r="BG22" s="42">
        <f>SUMIF(Expenses!$A$3:$A$46,'Current Working'!$A$20:$A$25,Expenses!AY$3:AY$46)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ht="14.25" customHeight="1" x14ac:dyDescent="0.25">
      <c r="A23" s="65">
        <v>9</v>
      </c>
      <c r="B23" s="66"/>
      <c r="C23" s="66"/>
      <c r="D23" s="40" t="s">
        <v>124</v>
      </c>
      <c r="E23" s="41"/>
      <c r="F23" s="42">
        <f>SUMIF(Expenses!$A$3:$A$46,'Current Working'!$A$20:$A$25,Expenses!H$3:H$46)</f>
        <v>0</v>
      </c>
      <c r="G23" s="42">
        <f>SUMIF(Expenses!$A$3:$A$46,'Current Working'!$A$20:$A$25,Expenses!I$3:I$46)</f>
        <v>0</v>
      </c>
      <c r="H23" s="42">
        <f>SUMIF(Expenses!$A$3:$A$46,'Current Working'!$A$20:$A$25,Expenses!J$3:J$46)</f>
        <v>0</v>
      </c>
      <c r="I23" s="42">
        <f>SUMIF(Expenses!$A$3:$A$46,'Current Working'!$A$20:$A$25,Expenses!K$3:K$46)</f>
        <v>0</v>
      </c>
      <c r="J23" s="42">
        <f>SUMIF(Expenses!$A$3:$A$46,'Current Working'!$A$20:$A$25,Expenses!L$3:L$46)</f>
        <v>0</v>
      </c>
      <c r="K23" s="42">
        <f>SUMIF(Expenses!$A$3:$A$46,'Current Working'!$A$20:$A$25,Expenses!M$3:M$46)</f>
        <v>0</v>
      </c>
      <c r="L23" s="42">
        <f>SUMIF(Expenses!$A$3:$A$46,'Current Working'!$A$20:$A$25,Expenses!N$3:N$46)</f>
        <v>0</v>
      </c>
      <c r="M23" s="46"/>
      <c r="N23" s="47"/>
      <c r="O23" s="41"/>
      <c r="Q23" s="42">
        <f>SUMIF(Expenses!$A$3:$A$46,'Current Working'!$A$20:$A$25,Expenses!Q$3:Q$46)</f>
        <v>0</v>
      </c>
      <c r="R23" s="42">
        <f>SUMIF(Expenses!$A$3:$A$46,'Current Working'!$A$20:$A$25,Expenses!R$3:R$46)</f>
        <v>0</v>
      </c>
      <c r="S23" s="42">
        <f>SUMIF(Expenses!$A$3:$A$46,'Current Working'!$A$20:$A$25,Expenses!S$3:S$46)</f>
        <v>0</v>
      </c>
      <c r="T23" s="42">
        <f>SUMIF(Expenses!$A$3:$A$46,'Current Working'!$A$20:$A$25,Expenses!T$3:T$46)</f>
        <v>0</v>
      </c>
      <c r="U23" s="42">
        <f>SUMIF(Expenses!$A$3:$A$46,'Current Working'!$A$20:$A$25,Expenses!U$3:U$46)</f>
        <v>0</v>
      </c>
      <c r="V23" s="42">
        <f>SUMIF(Expenses!$A$3:$A$46,'Current Working'!$A$20:$A$25,Expenses!V$3:V$46)</f>
        <v>0</v>
      </c>
      <c r="W23" s="42">
        <f>SUMIF(Expenses!$A$3:$A$46,'Current Working'!$A$20:$A$25,Expenses!W$3:W$46)</f>
        <v>0</v>
      </c>
      <c r="X23" s="46"/>
      <c r="Y23" s="47"/>
      <c r="Z23" s="41"/>
      <c r="AA23" s="41"/>
      <c r="AB23" s="42">
        <f>SUMIF(Expenses!$A$3:$A$46,'Current Working'!$A$20:$A$25,Expenses!Z$3:Z$46)</f>
        <v>0</v>
      </c>
      <c r="AC23" s="42">
        <f>SUMIF(Expenses!$A$3:$A$46,'Current Working'!$A$20:$A$25,Expenses!AA$3:AA$46)</f>
        <v>0</v>
      </c>
      <c r="AD23" s="42">
        <f>SUMIF(Expenses!$A$3:$A$46,'Current Working'!$A$20:$A$25,Expenses!AB$3:AB$46)</f>
        <v>0</v>
      </c>
      <c r="AE23" s="42">
        <f>SUMIF(Expenses!$A$3:$A$46,'Current Working'!$A$20:$A$25,Expenses!AC$3:AC$46)</f>
        <v>0</v>
      </c>
      <c r="AF23" s="42">
        <f>SUMIF(Expenses!$A$3:$A$46,'Current Working'!$A$20:$A$25,Expenses!AD$3:AD$46)</f>
        <v>0</v>
      </c>
      <c r="AG23" s="42">
        <f>SUMIF(Expenses!$A$3:$A$46,'Current Working'!$A$20:$A$25,Expenses!AE$3:AE$46)</f>
        <v>0</v>
      </c>
      <c r="AH23" s="42">
        <f>SUMIF(Expenses!$A$3:$A$46,'Current Working'!$A$20:$A$25,Expenses!AF$3:AF$46)</f>
        <v>0</v>
      </c>
      <c r="AI23" s="46"/>
      <c r="AJ23" s="47"/>
      <c r="AK23" s="48"/>
      <c r="AL23" s="49"/>
      <c r="AM23" s="42">
        <f>SUMIF(Expenses!$A$3:$A$46,'Current Working'!$A$20:$A$25,Expenses!AI$3:AI$46)</f>
        <v>0</v>
      </c>
      <c r="AN23" s="42">
        <f>SUMIF(Expenses!$A$3:$A$46,'Current Working'!$A$20:$A$25,Expenses!AJ$3:AJ$46)</f>
        <v>0</v>
      </c>
      <c r="AO23" s="42">
        <f>SUMIF(Expenses!$A$3:$A$46,'Current Working'!$A$20:$A$25,Expenses!AK$3:AK$46)</f>
        <v>0</v>
      </c>
      <c r="AP23" s="42">
        <f>SUMIF(Expenses!$A$3:$A$46,'Current Working'!$A$20:$A$25,Expenses!AL$3:AL$46)</f>
        <v>0</v>
      </c>
      <c r="AQ23" s="42">
        <f>SUMIF(Expenses!$A$3:$A$46,'Current Working'!$A$20:$A$25,Expenses!AM$3:AM$46)</f>
        <v>0</v>
      </c>
      <c r="AR23" s="42">
        <f>SUMIF(Expenses!$A$3:$A$46,'Current Working'!$A$20:$A$25,Expenses!AN$3:AN$46)</f>
        <v>0</v>
      </c>
      <c r="AS23" s="42">
        <f>SUMIF(Expenses!$A$3:$A$46,'Current Working'!$A$20:$A$25,Expenses!AO$3:AO$46)</f>
        <v>0</v>
      </c>
      <c r="AT23" s="42">
        <f>SUMIF(Expenses!$A$3:$A$46,'Current Working'!$A$20:$A$25,Expenses!AP$3:AP$46)</f>
        <v>0</v>
      </c>
      <c r="AU23" s="46"/>
      <c r="AV23" s="47"/>
      <c r="AW23" s="70"/>
      <c r="AY23" s="42">
        <f>SUMIF(Expenses!$A$3:$A$46,'Current Working'!$A$20:$A$25,Expenses!AS$3:AS$46)</f>
        <v>0</v>
      </c>
      <c r="AZ23" s="46"/>
      <c r="BA23" s="47"/>
      <c r="BB23" s="42">
        <f>SUMIF(Expenses!$A$3:$A$46,'Current Working'!$A$20:$A$25,Expenses!AT$3:AT$46)</f>
        <v>0</v>
      </c>
      <c r="BC23" s="42">
        <f>SUMIF(Expenses!$A$3:$A$46,'Current Working'!$A$20:$A$25,Expenses!AU$3:AU$46)</f>
        <v>0</v>
      </c>
      <c r="BD23" s="42">
        <f>SUMIF(Expenses!$A$3:$A$46,'Current Working'!$A$20:$A$25,Expenses!AV$3:AV$46)</f>
        <v>0</v>
      </c>
      <c r="BE23" s="42">
        <f>SUMIF(Expenses!$A$3:$A$46,'Current Working'!$A$20:$A$25,Expenses!AW$3:AW$46)</f>
        <v>0</v>
      </c>
      <c r="BF23" s="42">
        <f>SUMIF(Expenses!$A$3:$A$46,'Current Working'!$A$20:$A$25,Expenses!AX$3:AX$46)</f>
        <v>0</v>
      </c>
      <c r="BG23" s="42">
        <f>SUMIF(Expenses!$A$3:$A$46,'Current Working'!$A$20:$A$25,Expenses!AY$3:AY$46)</f>
        <v>0</v>
      </c>
      <c r="BH23" s="46"/>
      <c r="BI23" s="47"/>
      <c r="BJ23" s="70"/>
    </row>
    <row r="24" spans="1:62" s="67" customFormat="1" x14ac:dyDescent="0.25">
      <c r="A24" s="71">
        <v>7</v>
      </c>
      <c r="B24" s="66"/>
      <c r="C24" s="66"/>
      <c r="D24" s="40" t="s">
        <v>28</v>
      </c>
      <c r="E24" s="41"/>
      <c r="F24" s="42">
        <f>SUMIF(Expenses!$A$3:$A$46,'Current Working'!$A$20:$A$25,Expenses!H$3:H$46)</f>
        <v>0</v>
      </c>
      <c r="G24" s="42">
        <f>SUMIF(Expenses!$A$3:$A$46,'Current Working'!$A$20:$A$25,Expenses!I$3:I$46)</f>
        <v>42608</v>
      </c>
      <c r="H24" s="42">
        <f>SUMIF(Expenses!$A$3:$A$46,'Current Working'!$A$20:$A$25,Expenses!J$3:J$46)</f>
        <v>0</v>
      </c>
      <c r="I24" s="42">
        <f>SUMIF(Expenses!$A$3:$A$46,'Current Working'!$A$20:$A$25,Expenses!K$3:K$46)</f>
        <v>0</v>
      </c>
      <c r="J24" s="42">
        <f>SUMIF(Expenses!$A$3:$A$46,'Current Working'!$A$20:$A$25,Expenses!L$3:L$46)</f>
        <v>0</v>
      </c>
      <c r="K24" s="42">
        <f>SUMIF(Expenses!$A$3:$A$46,'Current Working'!$A$20:$A$25,Expenses!M$3:M$46)</f>
        <v>42474.35</v>
      </c>
      <c r="L24" s="42">
        <f>SUMIF(Expenses!$A$3:$A$46,'Current Working'!$A$20:$A$25,Expenses!N$3:N$46)</f>
        <v>42474.35</v>
      </c>
      <c r="M24" s="46">
        <f>L24-G24</f>
        <v>-133.65000000000146</v>
      </c>
      <c r="N24" s="47">
        <f>IFERROR(M24/G24,"-")</f>
        <v>-3.1367348854675521E-3</v>
      </c>
      <c r="O24" s="41"/>
      <c r="Q24" s="42">
        <f>SUMIF(Expenses!$A$3:$A$46,'Current Working'!$A$20:$A$25,Expenses!Q$3:Q$46)</f>
        <v>0</v>
      </c>
      <c r="R24" s="42">
        <f>SUMIF(Expenses!$A$3:$A$46,'Current Working'!$A$20:$A$25,Expenses!R$3:R$46)</f>
        <v>15775</v>
      </c>
      <c r="S24" s="42">
        <f>SUMIF(Expenses!$A$3:$A$46,'Current Working'!$A$20:$A$25,Expenses!S$3:S$46)</f>
        <v>0</v>
      </c>
      <c r="T24" s="42">
        <f>SUMIF(Expenses!$A$3:$A$46,'Current Working'!$A$20:$A$25,Expenses!T$3:T$46)</f>
        <v>0</v>
      </c>
      <c r="U24" s="42">
        <f>SUMIF(Expenses!$A$3:$A$46,'Current Working'!$A$20:$A$25,Expenses!U$3:U$46)</f>
        <v>0</v>
      </c>
      <c r="V24" s="42">
        <f>SUMIF(Expenses!$A$3:$A$46,'Current Working'!$A$20:$A$25,Expenses!V$3:V$46)</f>
        <v>15775</v>
      </c>
      <c r="W24" s="42">
        <f>SUMIF(Expenses!$A$3:$A$46,'Current Working'!$A$20:$A$25,Expenses!W$3:W$46)</f>
        <v>15775</v>
      </c>
      <c r="X24" s="46">
        <f>+W24-Q24</f>
        <v>15775</v>
      </c>
      <c r="Y24" s="47" t="str">
        <f>IFERROR(X24/Q24,"-")</f>
        <v>-</v>
      </c>
      <c r="Z24" s="41"/>
      <c r="AA24" s="41"/>
      <c r="AB24" s="42">
        <f>SUMIF(Expenses!$A$3:$A$46,'Current Working'!$A$20:$A$25,Expenses!Z$3:Z$46)</f>
        <v>0</v>
      </c>
      <c r="AC24" s="42">
        <f>SUMIF(Expenses!$A$3:$A$46,'Current Working'!$A$20:$A$25,Expenses!AA$3:AA$46)</f>
        <v>0</v>
      </c>
      <c r="AD24" s="42">
        <f>SUMIF(Expenses!$A$3:$A$46,'Current Working'!$A$20:$A$25,Expenses!AB$3:AB$46)</f>
        <v>0</v>
      </c>
      <c r="AE24" s="42">
        <f>SUMIF(Expenses!$A$3:$A$46,'Current Working'!$A$20:$A$25,Expenses!AC$3:AC$46)</f>
        <v>0</v>
      </c>
      <c r="AF24" s="42">
        <f>SUMIF(Expenses!$A$3:$A$46,'Current Working'!$A$20:$A$25,Expenses!AD$3:AD$46)</f>
        <v>0</v>
      </c>
      <c r="AG24" s="42">
        <f>SUMIF(Expenses!$A$3:$A$46,'Current Working'!$A$20:$A$25,Expenses!AE$3:AE$46)</f>
        <v>0</v>
      </c>
      <c r="AH24" s="42">
        <f>SUMIF(Expenses!$A$3:$A$46,'Current Working'!$A$20:$A$25,Expenses!AF$3:AF$46)</f>
        <v>0</v>
      </c>
      <c r="AI24" s="46">
        <f>+AH24-AC24</f>
        <v>0</v>
      </c>
      <c r="AJ24" s="47" t="str">
        <f>IFERROR(AI24/AC24,"-")</f>
        <v>-</v>
      </c>
      <c r="AK24" s="48"/>
      <c r="AL24" s="49"/>
      <c r="AM24" s="42">
        <f>SUMIF(Expenses!$A$3:$A$46,'Current Working'!$A$20:$A$25,Expenses!AI$3:AI$46)</f>
        <v>0</v>
      </c>
      <c r="AN24" s="42">
        <f>SUMIF(Expenses!$A$3:$A$46,'Current Working'!$A$20:$A$25,Expenses!AJ$3:AJ$46)</f>
        <v>0</v>
      </c>
      <c r="AO24" s="42">
        <f>SUMIF(Expenses!$A$3:$A$46,'Current Working'!$A$20:$A$25,Expenses!AK$3:AK$46)</f>
        <v>0</v>
      </c>
      <c r="AP24" s="42">
        <f>SUMIF(Expenses!$A$3:$A$46,'Current Working'!$A$20:$A$25,Expenses!AL$3:AL$46)</f>
        <v>0</v>
      </c>
      <c r="AQ24" s="42">
        <f>SUMIF(Expenses!$A$3:$A$46,'Current Working'!$A$20:$A$25,Expenses!AM$3:AM$46)</f>
        <v>0</v>
      </c>
      <c r="AR24" s="42">
        <f>SUMIF(Expenses!$A$3:$A$46,'Current Working'!$A$20:$A$25,Expenses!AN$3:AN$46)</f>
        <v>0</v>
      </c>
      <c r="AS24" s="42">
        <f>SUMIF(Expenses!$A$3:$A$46,'Current Working'!$A$20:$A$25,Expenses!AO$3:AO$46)</f>
        <v>0</v>
      </c>
      <c r="AT24" s="42">
        <f>SUMIF(Expenses!$A$3:$A$46,'Current Working'!$A$20:$A$25,Expenses!AP$3:AP$46)</f>
        <v>0</v>
      </c>
      <c r="AU24" s="46">
        <f>+AT24-AN24</f>
        <v>0</v>
      </c>
      <c r="AV24" s="47" t="str">
        <f t="shared" si="13"/>
        <v>-</v>
      </c>
      <c r="AW24" s="48"/>
      <c r="AY24" s="42">
        <f>SUMIF(Expenses!$A$3:$A$46,'Current Working'!$A$20:$A$25,Expenses!AS$3:AS$46)</f>
        <v>0</v>
      </c>
      <c r="AZ24" s="46">
        <f>+AY24-AT24</f>
        <v>0</v>
      </c>
      <c r="BA24" s="47" t="str">
        <f>IFERROR(AZ24/AT24,"-")</f>
        <v>-</v>
      </c>
      <c r="BB24" s="42">
        <f>SUMIF(Expenses!$A$3:$A$46,'Current Working'!$A$20:$A$25,Expenses!AT$3:AT$46)</f>
        <v>0</v>
      </c>
      <c r="BC24" s="42">
        <f>SUMIF(Expenses!$A$3:$A$46,'Current Working'!$A$20:$A$25,Expenses!AU$3:AU$46)</f>
        <v>0</v>
      </c>
      <c r="BD24" s="42">
        <f>SUMIF(Expenses!$A$3:$A$46,'Current Working'!$A$20:$A$25,Expenses!AV$3:AV$46)</f>
        <v>0</v>
      </c>
      <c r="BE24" s="42">
        <f>SUMIF(Expenses!$A$3:$A$46,'Current Working'!$A$20:$A$25,Expenses!AW$3:AW$46)</f>
        <v>0</v>
      </c>
      <c r="BF24" s="42">
        <f>SUMIF(Expenses!$A$3:$A$46,'Current Working'!$A$20:$A$25,Expenses!AX$3:AX$46)</f>
        <v>0</v>
      </c>
      <c r="BG24" s="42">
        <f>SUMIF(Expenses!$A$3:$A$46,'Current Working'!$A$20:$A$25,Expenses!AY$3:AY$46)</f>
        <v>0</v>
      </c>
      <c r="BH24" s="46">
        <f>+BG24-BB24</f>
        <v>0</v>
      </c>
      <c r="BI24" s="47" t="str">
        <f>IFERROR(BH24/BB24,"-")</f>
        <v>-</v>
      </c>
      <c r="BJ24" s="48"/>
    </row>
    <row r="25" spans="1:62" s="67" customFormat="1" x14ac:dyDescent="0.25">
      <c r="A25" s="71">
        <v>8</v>
      </c>
      <c r="B25" s="66"/>
      <c r="C25" s="66"/>
      <c r="D25" s="40" t="s">
        <v>29</v>
      </c>
      <c r="E25" s="41"/>
      <c r="F25" s="42">
        <f>SUMIF(Expenses!$A$3:$A$46,'Current Working'!$A$20:$A$25,Expenses!H$3:H$46)</f>
        <v>0</v>
      </c>
      <c r="G25" s="42">
        <f>SUMIF(Expenses!$A$3:$A$46,'Current Working'!$A$20:$A$25,Expenses!I$3:I$46)</f>
        <v>0</v>
      </c>
      <c r="H25" s="42">
        <f>SUMIF(Expenses!$A$3:$A$46,'Current Working'!$A$20:$A$25,Expenses!J$3:J$46)</f>
        <v>0</v>
      </c>
      <c r="I25" s="42">
        <f>SUMIF(Expenses!$A$3:$A$46,'Current Working'!$A$20:$A$25,Expenses!K$3:K$46)</f>
        <v>0</v>
      </c>
      <c r="J25" s="42">
        <f>SUMIF(Expenses!$A$3:$A$46,'Current Working'!$A$20:$A$25,Expenses!L$3:L$46)</f>
        <v>0</v>
      </c>
      <c r="K25" s="42">
        <f>SUMIF(Expenses!$A$3:$A$46,'Current Working'!$A$20:$A$25,Expenses!M$3:M$46)</f>
        <v>0</v>
      </c>
      <c r="L25" s="42">
        <f>SUMIF(Expenses!$A$3:$A$46,'Current Working'!$A$20:$A$25,Expenses!N$3:N$46)</f>
        <v>0</v>
      </c>
      <c r="M25" s="46">
        <f>L25-G25</f>
        <v>0</v>
      </c>
      <c r="N25" s="47" t="str">
        <f>IFERROR(M25/G25,"-")</f>
        <v>-</v>
      </c>
      <c r="O25" s="41"/>
      <c r="Q25" s="42">
        <f>SUMIF(Expenses!$A$3:$A$46,'Current Working'!$A$20:$A$25,Expenses!Q$3:Q$46)</f>
        <v>0</v>
      </c>
      <c r="R25" s="42">
        <f>SUMIF(Expenses!$A$3:$A$46,'Current Working'!$A$20:$A$25,Expenses!R$3:R$46)</f>
        <v>0</v>
      </c>
      <c r="S25" s="42">
        <f>SUMIF(Expenses!$A$3:$A$46,'Current Working'!$A$20:$A$25,Expenses!S$3:S$46)</f>
        <v>0</v>
      </c>
      <c r="T25" s="42">
        <f>SUMIF(Expenses!$A$3:$A$46,'Current Working'!$A$20:$A$25,Expenses!T$3:T$46)</f>
        <v>0</v>
      </c>
      <c r="U25" s="42">
        <f>SUMIF(Expenses!$A$3:$A$46,'Current Working'!$A$20:$A$25,Expenses!U$3:U$46)</f>
        <v>0</v>
      </c>
      <c r="V25" s="42">
        <f>SUMIF(Expenses!$A$3:$A$46,'Current Working'!$A$20:$A$25,Expenses!V$3:V$46)</f>
        <v>0</v>
      </c>
      <c r="W25" s="42">
        <f>SUMIF(Expenses!$A$3:$A$46,'Current Working'!$A$20:$A$25,Expenses!W$3:W$46)</f>
        <v>0</v>
      </c>
      <c r="X25" s="46">
        <f>+W25-Q25</f>
        <v>0</v>
      </c>
      <c r="Y25" s="72" t="str">
        <f>IFERROR(X25/L25,"-")</f>
        <v>-</v>
      </c>
      <c r="Z25" s="41"/>
      <c r="AA25" s="41"/>
      <c r="AB25" s="42">
        <f>SUMIF(Expenses!$A$3:$A$46,'Current Working'!$A$20:$A$25,Expenses!Z$3:Z$46)</f>
        <v>0</v>
      </c>
      <c r="AC25" s="42">
        <f>SUMIF(Expenses!$A$3:$A$46,'Current Working'!$A$20:$A$25,Expenses!AA$3:AA$46)</f>
        <v>0</v>
      </c>
      <c r="AD25" s="42">
        <f>SUMIF(Expenses!$A$3:$A$46,'Current Working'!$A$20:$A$25,Expenses!AB$3:AB$46)</f>
        <v>0</v>
      </c>
      <c r="AE25" s="42">
        <f>SUMIF(Expenses!$A$3:$A$46,'Current Working'!$A$20:$A$25,Expenses!AC$3:AC$46)</f>
        <v>0</v>
      </c>
      <c r="AF25" s="42">
        <f>SUMIF(Expenses!$A$3:$A$46,'Current Working'!$A$20:$A$25,Expenses!AD$3:AD$46)</f>
        <v>0</v>
      </c>
      <c r="AG25" s="42">
        <f>SUMIF(Expenses!$A$3:$A$46,'Current Working'!$A$20:$A$25,Expenses!AE$3:AE$46)</f>
        <v>0</v>
      </c>
      <c r="AH25" s="42">
        <f>SUMIF(Expenses!$A$3:$A$46,'Current Working'!$A$20:$A$25,Expenses!AF$3:AF$46)</f>
        <v>0</v>
      </c>
      <c r="AI25" s="46">
        <f>+AH25-AC25</f>
        <v>0</v>
      </c>
      <c r="AJ25" s="47" t="str">
        <f>IFERROR(AI25/AC25,"-")</f>
        <v>-</v>
      </c>
      <c r="AK25" s="48"/>
      <c r="AL25" s="49"/>
      <c r="AM25" s="42">
        <f>SUMIF(Expenses!$A$3:$A$46,'Current Working'!$A$20:$A$25,Expenses!AI$3:AI$46)</f>
        <v>0</v>
      </c>
      <c r="AN25" s="42">
        <f>SUMIF(Expenses!$A$3:$A$46,'Current Working'!$A$20:$A$25,Expenses!AJ$3:AJ$46)</f>
        <v>0</v>
      </c>
      <c r="AO25" s="42">
        <f>SUMIF(Expenses!$A$3:$A$46,'Current Working'!$A$20:$A$25,Expenses!AK$3:AK$46)</f>
        <v>0</v>
      </c>
      <c r="AP25" s="42">
        <f>SUMIF(Expenses!$A$3:$A$46,'Current Working'!$A$20:$A$25,Expenses!AL$3:AL$46)</f>
        <v>0</v>
      </c>
      <c r="AQ25" s="42">
        <f>SUMIF(Expenses!$A$3:$A$46,'Current Working'!$A$20:$A$25,Expenses!AM$3:AM$46)</f>
        <v>0</v>
      </c>
      <c r="AR25" s="42">
        <f>SUMIF(Expenses!$A$3:$A$46,'Current Working'!$A$20:$A$25,Expenses!AN$3:AN$46)</f>
        <v>0</v>
      </c>
      <c r="AS25" s="42">
        <f>SUMIF(Expenses!$A$3:$A$46,'Current Working'!$A$20:$A$25,Expenses!AO$3:AO$46)</f>
        <v>0</v>
      </c>
      <c r="AT25" s="42">
        <f>SUMIF(Expenses!$A$3:$A$46,'Current Working'!$A$20:$A$25,Expenses!AP$3:AP$46)</f>
        <v>0</v>
      </c>
      <c r="AU25" s="46">
        <f>+AT25-AN25</f>
        <v>0</v>
      </c>
      <c r="AV25" s="47" t="str">
        <f t="shared" si="13"/>
        <v>-</v>
      </c>
      <c r="AW25" s="70"/>
      <c r="AY25" s="42">
        <f>SUMIF(Expenses!$A$3:$A$46,'Current Working'!$A$20:$A$25,Expenses!AS$3:AS$46)</f>
        <v>0</v>
      </c>
      <c r="AZ25" s="46">
        <f>+AY25-AT25</f>
        <v>0</v>
      </c>
      <c r="BA25" s="47" t="str">
        <f>IFERROR(AZ25/AT25,"-")</f>
        <v>-</v>
      </c>
      <c r="BB25" s="42">
        <f>SUMIF(Expenses!$A$3:$A$46,'Current Working'!$A$20:$A$25,Expenses!AT$3:AT$46)</f>
        <v>0</v>
      </c>
      <c r="BC25" s="42">
        <f>SUMIF(Expenses!$A$3:$A$46,'Current Working'!$A$20:$A$25,Expenses!AU$3:AU$46)</f>
        <v>0</v>
      </c>
      <c r="BD25" s="42">
        <f>SUMIF(Expenses!$A$3:$A$46,'Current Working'!$A$20:$A$25,Expenses!AV$3:AV$46)</f>
        <v>0</v>
      </c>
      <c r="BE25" s="42">
        <f>SUMIF(Expenses!$A$3:$A$46,'Current Working'!$A$20:$A$25,Expenses!AW$3:AW$46)</f>
        <v>0</v>
      </c>
      <c r="BF25" s="42">
        <f>SUMIF(Expenses!$A$3:$A$46,'Current Working'!$A$20:$A$25,Expenses!AX$3:AX$46)</f>
        <v>0</v>
      </c>
      <c r="BG25" s="42">
        <f>SUMIF(Expenses!$A$3:$A$46,'Current Working'!$A$20:$A$25,Expenses!AY$3:AY$46)</f>
        <v>0</v>
      </c>
      <c r="BH25" s="46">
        <f>+BG25-BB25</f>
        <v>0</v>
      </c>
      <c r="BI25" s="47" t="str">
        <f>IFERROR(BH25/BB25,"-")</f>
        <v>-</v>
      </c>
      <c r="BJ25" s="70"/>
    </row>
    <row r="26" spans="1:62" s="67" customFormat="1" x14ac:dyDescent="0.25">
      <c r="A26" s="65"/>
      <c r="B26" s="73"/>
      <c r="C26" s="74" t="s">
        <v>30</v>
      </c>
      <c r="D26" s="75"/>
      <c r="E26" s="62"/>
      <c r="F26" s="76">
        <f t="shared" ref="F26:L26" si="14">SUM(F20:F25)</f>
        <v>0</v>
      </c>
      <c r="G26" s="77">
        <f t="shared" si="14"/>
        <v>191438</v>
      </c>
      <c r="H26" s="77">
        <f t="shared" si="14"/>
        <v>0</v>
      </c>
      <c r="I26" s="77">
        <f t="shared" si="14"/>
        <v>0</v>
      </c>
      <c r="J26" s="77">
        <f t="shared" si="14"/>
        <v>0</v>
      </c>
      <c r="K26" s="77">
        <f t="shared" si="14"/>
        <v>152642.17000000001</v>
      </c>
      <c r="L26" s="77">
        <f t="shared" si="14"/>
        <v>152642.17000000001</v>
      </c>
      <c r="M26" s="78">
        <f>L26-G26</f>
        <v>-38795.829999999987</v>
      </c>
      <c r="N26" s="47">
        <f>IFERROR(M26/G26,"-")</f>
        <v>-0.20265480207691255</v>
      </c>
      <c r="O26" s="41"/>
      <c r="Q26" s="77">
        <f t="shared" ref="Q26:X26" si="15">SUM(Q20:Q25)</f>
        <v>0</v>
      </c>
      <c r="R26" s="77">
        <f t="shared" si="15"/>
        <v>15775</v>
      </c>
      <c r="S26" s="77">
        <f t="shared" si="15"/>
        <v>0</v>
      </c>
      <c r="T26" s="77">
        <f t="shared" si="15"/>
        <v>0</v>
      </c>
      <c r="U26" s="77">
        <f t="shared" si="15"/>
        <v>0</v>
      </c>
      <c r="V26" s="77">
        <f t="shared" si="15"/>
        <v>101483.95</v>
      </c>
      <c r="W26" s="77">
        <f t="shared" si="15"/>
        <v>101483.95</v>
      </c>
      <c r="X26" s="76">
        <f t="shared" si="15"/>
        <v>101483.95</v>
      </c>
      <c r="Y26" s="47" t="str">
        <f>IFERROR(X26/Q26,"-")</f>
        <v>-</v>
      </c>
      <c r="Z26" s="41"/>
      <c r="AA26" s="41"/>
      <c r="AB26" s="76">
        <f t="shared" ref="AB26:AI26" si="16">SUM(AB20:AB25)</f>
        <v>0</v>
      </c>
      <c r="AC26" s="77">
        <f t="shared" si="16"/>
        <v>16701</v>
      </c>
      <c r="AD26" s="77">
        <f t="shared" si="16"/>
        <v>0</v>
      </c>
      <c r="AE26" s="77">
        <f t="shared" si="16"/>
        <v>0</v>
      </c>
      <c r="AF26" s="77">
        <f t="shared" si="16"/>
        <v>0</v>
      </c>
      <c r="AG26" s="77">
        <f t="shared" si="16"/>
        <v>55918.38</v>
      </c>
      <c r="AH26" s="77">
        <f t="shared" si="16"/>
        <v>55918.38</v>
      </c>
      <c r="AI26" s="77">
        <f t="shared" si="16"/>
        <v>39217.379999999997</v>
      </c>
      <c r="AJ26" s="47">
        <f>IFERROR(AI26/AC26,"-")</f>
        <v>2.3482054966768455</v>
      </c>
      <c r="AK26" s="68"/>
      <c r="AL26" s="79"/>
      <c r="AM26" s="76">
        <f t="shared" ref="AM26:AU26" si="17">SUM(AM20:AM25)</f>
        <v>56610</v>
      </c>
      <c r="AN26" s="77">
        <f t="shared" si="17"/>
        <v>180342</v>
      </c>
      <c r="AO26" s="77">
        <f t="shared" si="17"/>
        <v>172082</v>
      </c>
      <c r="AP26" s="77">
        <f t="shared" si="17"/>
        <v>28251.859999999997</v>
      </c>
      <c r="AQ26" s="77">
        <f t="shared" si="17"/>
        <v>0</v>
      </c>
      <c r="AR26" s="77">
        <f t="shared" si="17"/>
        <v>0</v>
      </c>
      <c r="AS26" s="77">
        <f t="shared" si="17"/>
        <v>0</v>
      </c>
      <c r="AT26" s="77">
        <f t="shared" si="17"/>
        <v>0</v>
      </c>
      <c r="AU26" s="77">
        <f t="shared" si="17"/>
        <v>-180342</v>
      </c>
      <c r="AV26" s="47">
        <f t="shared" si="13"/>
        <v>-1</v>
      </c>
      <c r="AW26" s="68"/>
      <c r="AY26" s="76">
        <f>SUM(AY20:AY25)</f>
        <v>0</v>
      </c>
      <c r="AZ26" s="77">
        <f>SUM(AZ20:AZ25)</f>
        <v>0</v>
      </c>
      <c r="BA26" s="47" t="str">
        <f>IFERROR(AZ26/AT26,"-")</f>
        <v>-</v>
      </c>
      <c r="BB26" s="77">
        <f t="shared" ref="BB26:BH26" si="18">SUM(BB20:BB25)</f>
        <v>0</v>
      </c>
      <c r="BC26" s="77">
        <f t="shared" si="18"/>
        <v>0</v>
      </c>
      <c r="BD26" s="77">
        <f t="shared" si="18"/>
        <v>0</v>
      </c>
      <c r="BE26" s="77">
        <f t="shared" si="18"/>
        <v>0</v>
      </c>
      <c r="BF26" s="77">
        <f t="shared" si="18"/>
        <v>0</v>
      </c>
      <c r="BG26" s="77">
        <f t="shared" si="18"/>
        <v>0</v>
      </c>
      <c r="BH26" s="77">
        <f t="shared" si="18"/>
        <v>0</v>
      </c>
      <c r="BI26" s="47" t="str">
        <f>IFERROR(BH26/BB26,"-")</f>
        <v>-</v>
      </c>
      <c r="BJ26" s="68"/>
    </row>
    <row r="27" spans="1:62" s="67" customFormat="1" x14ac:dyDescent="0.25">
      <c r="A27" s="65"/>
      <c r="B27" s="39"/>
      <c r="C27" s="39"/>
      <c r="D27" s="40"/>
      <c r="E27" s="62"/>
      <c r="F27" s="64"/>
      <c r="G27" s="62"/>
      <c r="H27" s="62"/>
      <c r="I27" s="62"/>
      <c r="J27" s="62"/>
      <c r="K27" s="62"/>
      <c r="L27" s="62"/>
      <c r="M27" s="62"/>
      <c r="N27" s="63"/>
      <c r="O27" s="41"/>
      <c r="Q27" s="62"/>
      <c r="R27" s="62"/>
      <c r="S27" s="62"/>
      <c r="T27" s="62"/>
      <c r="U27" s="62"/>
      <c r="V27" s="62"/>
      <c r="W27" s="62"/>
      <c r="X27" s="62"/>
      <c r="Y27" s="63"/>
      <c r="Z27" s="41"/>
      <c r="AA27" s="41"/>
      <c r="AB27" s="64"/>
      <c r="AC27" s="46"/>
      <c r="AD27" s="46"/>
      <c r="AE27" s="46"/>
      <c r="AF27" s="46"/>
      <c r="AG27" s="46"/>
      <c r="AH27" s="46"/>
      <c r="AI27" s="62"/>
      <c r="AJ27" s="63"/>
      <c r="AK27" s="68"/>
      <c r="AL27" s="79"/>
      <c r="AM27" s="64"/>
      <c r="AN27" s="62"/>
      <c r="AO27" s="62"/>
      <c r="AP27" s="62"/>
      <c r="AQ27" s="62"/>
      <c r="AR27" s="62"/>
      <c r="AS27" s="62"/>
      <c r="AT27" s="62"/>
      <c r="AU27" s="62"/>
      <c r="AV27" s="63"/>
      <c r="AW27" s="68"/>
      <c r="AY27" s="64"/>
      <c r="AZ27" s="62"/>
      <c r="BA27" s="63"/>
      <c r="BB27" s="62"/>
      <c r="BC27" s="62"/>
      <c r="BD27" s="62"/>
      <c r="BE27" s="62"/>
      <c r="BF27" s="62"/>
      <c r="BG27" s="62"/>
      <c r="BH27" s="62"/>
      <c r="BI27" s="63"/>
      <c r="BJ27" s="68"/>
    </row>
    <row r="28" spans="1:62" s="67" customFormat="1" ht="15" customHeight="1" x14ac:dyDescent="0.25">
      <c r="A28" s="65"/>
      <c r="B28" s="74" t="s">
        <v>31</v>
      </c>
      <c r="C28" s="74"/>
      <c r="D28" s="75"/>
      <c r="E28" s="62"/>
      <c r="F28" s="64"/>
      <c r="G28" s="62"/>
      <c r="H28" s="62"/>
      <c r="I28" s="62"/>
      <c r="J28" s="62"/>
      <c r="K28" s="62"/>
      <c r="L28" s="62"/>
      <c r="M28" s="62"/>
      <c r="N28" s="63"/>
      <c r="O28" s="41"/>
      <c r="Q28" s="62"/>
      <c r="R28" s="62"/>
      <c r="S28" s="62"/>
      <c r="T28" s="62"/>
      <c r="U28" s="62"/>
      <c r="V28" s="62"/>
      <c r="W28" s="62"/>
      <c r="X28" s="62"/>
      <c r="Y28" s="63"/>
      <c r="Z28" s="41"/>
      <c r="AA28" s="41"/>
      <c r="AB28" s="64"/>
      <c r="AC28" s="62"/>
      <c r="AD28" s="62"/>
      <c r="AE28" s="62"/>
      <c r="AF28" s="62"/>
      <c r="AG28" s="62"/>
      <c r="AH28" s="62"/>
      <c r="AI28" s="62"/>
      <c r="AJ28" s="63"/>
      <c r="AK28" s="68"/>
      <c r="AL28" s="79"/>
      <c r="AM28" s="64"/>
      <c r="AN28" s="62"/>
      <c r="AO28" s="62"/>
      <c r="AP28" s="62"/>
      <c r="AQ28" s="62"/>
      <c r="AR28" s="62"/>
      <c r="AS28" s="62"/>
      <c r="AT28" s="62"/>
      <c r="AU28" s="62"/>
      <c r="AV28" s="63"/>
      <c r="AW28" s="68"/>
      <c r="AY28" s="64"/>
      <c r="AZ28" s="62"/>
      <c r="BA28" s="63"/>
      <c r="BB28" s="62"/>
      <c r="BC28" s="62"/>
      <c r="BD28" s="62"/>
      <c r="BE28" s="62"/>
      <c r="BF28" s="62"/>
      <c r="BG28" s="62"/>
      <c r="BH28" s="62"/>
      <c r="BI28" s="63"/>
      <c r="BJ28" s="68"/>
    </row>
    <row r="29" spans="1:62" s="67" customFormat="1" ht="15" customHeight="1" x14ac:dyDescent="0.25">
      <c r="A29" s="65">
        <v>10</v>
      </c>
      <c r="B29" s="39"/>
      <c r="C29" s="39"/>
      <c r="D29" s="40" t="s">
        <v>127</v>
      </c>
      <c r="E29" s="62"/>
      <c r="F29" s="42">
        <f ca="1">SUMIF(Revenues!$A$3:$A$27,'Current Working'!$A$29:$A$30,Revenues!H$3:H$26)</f>
        <v>0</v>
      </c>
      <c r="G29" s="42">
        <f ca="1">SUMIF(Revenues!$A$3:$A$27,'Current Working'!$A$29:$A$30,Revenues!I$3:I$26)</f>
        <v>0</v>
      </c>
      <c r="H29" s="42">
        <f ca="1">SUMIF(Revenues!$A$3:$A$27,'Current Working'!$A$29:$A$30,Revenues!J$3:J$26)</f>
        <v>0</v>
      </c>
      <c r="I29" s="42">
        <f ca="1">SUMIF(Revenues!$A$3:$A$27,'Current Working'!$A$29:$A$30,Revenues!K$3:K$26)</f>
        <v>0</v>
      </c>
      <c r="J29" s="42">
        <f ca="1">SUMIF(Revenues!$A$3:$A$27,'Current Working'!$A$29:$A$30,Revenues!L$3:L$26)</f>
        <v>0</v>
      </c>
      <c r="K29" s="42">
        <f ca="1">SUMIF(Revenues!$A$3:$A$27,'Current Working'!$A$29:$A$30,Revenues!M$3:M$26)</f>
        <v>0</v>
      </c>
      <c r="L29" s="42">
        <f>SUMIF(Revenues!$A$3:$A$27,'Current Working'!$A$29:$A$30,Revenues!N$3:N$29)</f>
        <v>0</v>
      </c>
      <c r="M29" s="46">
        <f ca="1">L29-G29</f>
        <v>0</v>
      </c>
      <c r="N29" s="47" t="str">
        <f ca="1">IFERROR(M29/G29,"-")</f>
        <v>-</v>
      </c>
      <c r="O29" s="41"/>
      <c r="Q29" s="42">
        <f ca="1">SUMIF(Revenues!$A$3:$A$28,'Current Working'!$A$29:$A$30,Revenues!Q$3:Q$26)</f>
        <v>0</v>
      </c>
      <c r="R29" s="42">
        <f ca="1">SUMIF(Revenues!$A$3:$A$28,'Current Working'!$A$29:$A$30,Revenues!R$3:R$26)</f>
        <v>0</v>
      </c>
      <c r="S29" s="42">
        <f ca="1">SUMIF(Revenues!$A$3:$A$28,'Current Working'!$A$29:$A$30,Revenues!S$3:S$26)</f>
        <v>0</v>
      </c>
      <c r="T29" s="42">
        <f ca="1">SUMIF(Revenues!$A$3:$A$28,'Current Working'!$A$29:$A$30,Revenues!T$3:T$26)</f>
        <v>0</v>
      </c>
      <c r="U29" s="42">
        <f ca="1">SUMIF(Revenues!$A$3:$A$28,'Current Working'!$A$29:$A$30,Revenues!U$3:U$26)</f>
        <v>0</v>
      </c>
      <c r="V29" s="42">
        <f ca="1">SUMIF(Revenues!$A$3:$A$28,'Current Working'!$A$29:$A$30,Revenues!V$3:V$26)</f>
        <v>0</v>
      </c>
      <c r="W29" s="42">
        <f ca="1">SUMIF(Revenues!$A$3:$A$28,'Current Working'!$A$29:$A$30,Revenues!W$3:W$26)</f>
        <v>0</v>
      </c>
      <c r="X29" s="46">
        <f ca="1">Q29-M29</f>
        <v>0</v>
      </c>
      <c r="Y29" s="47" t="str">
        <f ca="1">IFERROR(X29/L29,"-")</f>
        <v>-</v>
      </c>
      <c r="Z29" s="41"/>
      <c r="AA29" s="41"/>
      <c r="AB29" s="42">
        <f>SUMIF(Revenues!$A$3:$A$28,'Current Working'!$A$29,Revenues!Z$3:Z$28)</f>
        <v>0</v>
      </c>
      <c r="AC29" s="42">
        <f>SUMIF(Revenues!$A$3:$A$28,'Current Working'!$A$29,Revenues!AA$3:AA$28)</f>
        <v>0</v>
      </c>
      <c r="AD29" s="42">
        <f>SUMIF(Revenues!$A$3:$A$28,'Current Working'!$A$29,Revenues!AB$3:AB$28)</f>
        <v>0</v>
      </c>
      <c r="AE29" s="42">
        <f>SUMIF(Revenues!$A$3:$A$28,'Current Working'!$A$29,Revenues!AC$3:AC$28)</f>
        <v>0</v>
      </c>
      <c r="AF29" s="42">
        <f>SUMIF(Revenues!$A$3:$A$28,'Current Working'!$A$29,Revenues!AD$3:AD$28)</f>
        <v>0</v>
      </c>
      <c r="AG29" s="42">
        <f>SUMIF(Revenues!$A$3:$A$28,'Current Working'!$A$29,Revenues!AE$3:AE$28)</f>
        <v>0</v>
      </c>
      <c r="AH29" s="42">
        <f>SUMIF(Revenues!$A$3:$A$28,'Current Working'!$A$29,Revenues!AF$3:AF$28)</f>
        <v>0</v>
      </c>
      <c r="AI29" s="46"/>
      <c r="AJ29" s="47"/>
      <c r="AK29" s="68"/>
      <c r="AL29" s="79"/>
      <c r="AM29" s="42">
        <f ca="1">SUMIF(Revenues!$A$3:$A$28,'Current Working'!$A$29,Revenues!AI$3:AI$26)</f>
        <v>0</v>
      </c>
      <c r="AN29" s="42">
        <f ca="1">SUMIF(Revenues!$A$3:$A$28,'Current Working'!$A$29,Revenues!AJ$3:AJ$26)</f>
        <v>0</v>
      </c>
      <c r="AO29" s="42">
        <f ca="1">SUMIF(Revenues!$A$3:$A$28,'Current Working'!$A$29,Revenues!AK$3:AK$26)</f>
        <v>0</v>
      </c>
      <c r="AP29" s="42">
        <f ca="1">SUMIF(Revenues!$A$3:$A$28,'Current Working'!$A$29,Revenues!AL$3:AL$26)</f>
        <v>0</v>
      </c>
      <c r="AQ29" s="42">
        <f ca="1">SUMIF(Revenues!$A$3:$A$28,'Current Working'!$A$29,Revenues!AM$3:AM$26)</f>
        <v>0</v>
      </c>
      <c r="AR29" s="42">
        <f ca="1">SUMIF(Revenues!$A$3:$A$28,'Current Working'!$A$29,Revenues!AN$3:AN$26)</f>
        <v>0</v>
      </c>
      <c r="AS29" s="42">
        <f ca="1">SUMIF(Revenues!$A$3:$A$28,'Current Working'!$A$29,Revenues!AO$3:AO$26)</f>
        <v>0</v>
      </c>
      <c r="AT29" s="42">
        <f ca="1">SUMIF(Revenues!$A$3:$A$28,'Current Working'!$A$29,Revenues!AP$3:AP$26)</f>
        <v>0</v>
      </c>
      <c r="AU29" s="46">
        <f>AK29-AH29</f>
        <v>0</v>
      </c>
      <c r="AV29" s="47" t="str">
        <f>IFERROR(AU29/AF29,"-")</f>
        <v>-</v>
      </c>
      <c r="AW29" s="68"/>
      <c r="AY29" s="42">
        <f ca="1">SUMIF(Revenues!$A$3:$A$28,'Current Working'!$A$29,Revenues!AS$3:AS$26)</f>
        <v>0</v>
      </c>
      <c r="AZ29" s="46">
        <f ca="1">+AY29-AT29</f>
        <v>0</v>
      </c>
      <c r="BA29" s="47" t="str">
        <f ca="1">IFERROR(AZ29/AM29,"-")</f>
        <v>-</v>
      </c>
      <c r="BB29" s="42">
        <f ca="1">SUMIF(Revenues!$A$3:$A$28,'Current Working'!$A$29,Revenues!AT$3:AT$26)</f>
        <v>0</v>
      </c>
      <c r="BC29" s="42">
        <f ca="1">SUMIF(Revenues!$A$3:$A$28,'Current Working'!$A$29,Revenues!AU$3:AU$26)</f>
        <v>0</v>
      </c>
      <c r="BD29" s="42">
        <f ca="1">SUMIF(Revenues!$A$3:$A$28,'Current Working'!$A$29,Revenues!AV$3:AV$26)</f>
        <v>0</v>
      </c>
      <c r="BE29" s="42">
        <f ca="1">SUMIF(Revenues!$A$3:$A$28,'Current Working'!$A$29,Revenues!AW$3:AW$26)</f>
        <v>0</v>
      </c>
      <c r="BF29" s="42">
        <f ca="1">SUMIF(Revenues!$A$3:$A$28,'Current Working'!$A$29,Revenues!AX$3:AX$26)</f>
        <v>0</v>
      </c>
      <c r="BG29" s="42">
        <f ca="1">SUMIF(Revenues!$A$3:$A$28,'Current Working'!$A$29,Revenues!AY$3:AY$26)</f>
        <v>0</v>
      </c>
      <c r="BH29" s="46">
        <f ca="1">AW29-AT29</f>
        <v>0</v>
      </c>
      <c r="BI29" s="47" t="str">
        <f ca="1">IFERROR(BH29/AR29,"-")</f>
        <v>-</v>
      </c>
      <c r="BJ29" s="68"/>
    </row>
    <row r="30" spans="1:62" s="67" customFormat="1" ht="15" customHeight="1" x14ac:dyDescent="0.25">
      <c r="A30" s="65">
        <v>12</v>
      </c>
      <c r="B30" s="39"/>
      <c r="C30" s="39"/>
      <c r="D30" s="40" t="s">
        <v>128</v>
      </c>
      <c r="E30" s="62"/>
      <c r="F30" s="42">
        <f ca="1">SUMIF(Revenues!$A$3:$A$27,'Current Working'!$A$29:$A$30,Revenues!H$3:H$26)</f>
        <v>0</v>
      </c>
      <c r="G30" s="42">
        <f ca="1">SUMIF(Revenues!$A$3:$A$27,'Current Working'!$A$29:$A$30,Revenues!I$3:I$26)</f>
        <v>0</v>
      </c>
      <c r="H30" s="42">
        <f ca="1">SUMIF(Revenues!$A$3:$A$27,'Current Working'!$A$29:$A$30,Revenues!J$3:J$26)</f>
        <v>0</v>
      </c>
      <c r="I30" s="42">
        <f ca="1">SUMIF(Revenues!$A$3:$A$27,'Current Working'!$A$29:$A$30,Revenues!K$3:K$26)</f>
        <v>0</v>
      </c>
      <c r="J30" s="42">
        <f ca="1">SUMIF(Revenues!$A$3:$A$27,'Current Working'!$A$29:$A$30,Revenues!L$3:L$26)</f>
        <v>0</v>
      </c>
      <c r="K30" s="42">
        <f ca="1">SUMIF(Revenues!$A$3:$A$27,'Current Working'!$A$29:$A$30,Revenues!M$3:M$26)</f>
        <v>0</v>
      </c>
      <c r="L30" s="42">
        <f>SUMIF(Revenues!$A$3:$A$27,'Current Working'!$A$29:$A$30,Revenues!N$3:N$29)</f>
        <v>0</v>
      </c>
      <c r="M30" s="46"/>
      <c r="N30" s="47"/>
      <c r="O30" s="41"/>
      <c r="Q30" s="42">
        <f ca="1">SUMIF(Revenues!$A$3:$A$28,'Current Working'!$A$29:$A$30,Revenues!Q$3:Q$26)</f>
        <v>0</v>
      </c>
      <c r="R30" s="42">
        <f ca="1">SUMIF(Revenues!$A$3:$A$28,'Current Working'!$A$29:$A$30,Revenues!R$3:R$26)</f>
        <v>0</v>
      </c>
      <c r="S30" s="42">
        <f ca="1">SUMIF(Revenues!$A$3:$A$28,'Current Working'!$A$29:$A$30,Revenues!S$3:S$26)</f>
        <v>0</v>
      </c>
      <c r="T30" s="42">
        <f ca="1">SUMIF(Revenues!$A$3:$A$28,'Current Working'!$A$29:$A$30,Revenues!T$3:T$26)</f>
        <v>0</v>
      </c>
      <c r="U30" s="42">
        <f ca="1">SUMIF(Revenues!$A$3:$A$28,'Current Working'!$A$29:$A$30,Revenues!U$3:U$26)</f>
        <v>0</v>
      </c>
      <c r="V30" s="42">
        <f ca="1">SUMIF(Revenues!$A$3:$A$28,'Current Working'!$A$29:$A$30,Revenues!V$3:V$26)</f>
        <v>0</v>
      </c>
      <c r="W30" s="42">
        <f ca="1">SUMIF(Revenues!$A$3:$A$28,'Current Working'!$A$29:$A$30,Revenues!W$3:W$26)</f>
        <v>0</v>
      </c>
      <c r="X30" s="46"/>
      <c r="Y30" s="47"/>
      <c r="Z30" s="41"/>
      <c r="AA30" s="41"/>
      <c r="AB30" s="42">
        <f>SUMIF(Revenues!$A$3:$A$28,'Current Working'!$A$29,Revenues!Z$3:Z$28)</f>
        <v>0</v>
      </c>
      <c r="AC30" s="42">
        <f>SUMIF(Revenues!$A$3:$A$28,'Current Working'!$A$29,Revenues!AA$3:AA$28)</f>
        <v>0</v>
      </c>
      <c r="AD30" s="42">
        <f>SUMIF(Revenues!$A$3:$A$28,'Current Working'!$A$29,Revenues!AB$3:AB$28)</f>
        <v>0</v>
      </c>
      <c r="AE30" s="42">
        <f>SUMIF(Revenues!$A$3:$A$28,'Current Working'!$A$29,Revenues!AC$3:AC$28)</f>
        <v>0</v>
      </c>
      <c r="AF30" s="42">
        <f>SUMIF(Revenues!$A$3:$A$28,'Current Working'!$A$29,Revenues!AD$3:AD$28)</f>
        <v>0</v>
      </c>
      <c r="AG30" s="42">
        <f>SUMIF(Revenues!$A$3:$A$28,'Current Working'!$A$29,Revenues!AE$3:AE$28)</f>
        <v>0</v>
      </c>
      <c r="AH30" s="42">
        <f>SUMIF(Revenues!$A$3:$A$28,'Current Working'!$A$29,Revenues!AF$3:AF$28)</f>
        <v>0</v>
      </c>
      <c r="AI30" s="46"/>
      <c r="AJ30" s="47"/>
      <c r="AK30" s="68"/>
      <c r="AL30" s="79"/>
      <c r="AM30" s="42">
        <f ca="1">SUMIF(Revenues!$A$3:$A$28,'Current Working'!$A$29,Revenues!AI$3:AI$26)</f>
        <v>0</v>
      </c>
      <c r="AN30" s="42">
        <f ca="1">SUMIF(Revenues!$A$3:$A$28,'Current Working'!$A$29,Revenues!AJ$3:AJ$26)</f>
        <v>0</v>
      </c>
      <c r="AO30" s="42">
        <f ca="1">SUMIF(Revenues!$A$3:$A$28,'Current Working'!$A$29,Revenues!AK$3:AK$26)</f>
        <v>0</v>
      </c>
      <c r="AP30" s="42">
        <f ca="1">SUMIF(Revenues!$A$3:$A$28,'Current Working'!$A$29,Revenues!AL$3:AL$26)</f>
        <v>0</v>
      </c>
      <c r="AQ30" s="42">
        <f ca="1">SUMIF(Revenues!$A$3:$A$28,'Current Working'!$A$29,Revenues!AM$3:AM$26)</f>
        <v>0</v>
      </c>
      <c r="AR30" s="42">
        <f ca="1">SUMIF(Revenues!$A$3:$A$28,'Current Working'!$A$29,Revenues!AN$3:AN$26)</f>
        <v>0</v>
      </c>
      <c r="AS30" s="42">
        <f ca="1">SUMIF(Revenues!$A$3:$A$28,'Current Working'!$A$29,Revenues!AO$3:AO$26)</f>
        <v>0</v>
      </c>
      <c r="AT30" s="42">
        <f ca="1">SUMIF(Revenues!$A$3:$A$28,'Current Working'!$A$29,Revenues!AP$3:AP$26)</f>
        <v>0</v>
      </c>
      <c r="AU30" s="46"/>
      <c r="AV30" s="47"/>
      <c r="AW30" s="68"/>
      <c r="AY30" s="42"/>
      <c r="AZ30" s="46"/>
      <c r="BA30" s="47"/>
      <c r="BB30" s="42"/>
      <c r="BC30" s="42"/>
      <c r="BD30" s="42"/>
      <c r="BE30" s="42"/>
      <c r="BF30" s="42"/>
      <c r="BG30" s="42"/>
      <c r="BH30" s="46"/>
      <c r="BI30" s="47"/>
      <c r="BJ30" s="68"/>
    </row>
    <row r="31" spans="1:62" s="67" customFormat="1" ht="15" customHeight="1" x14ac:dyDescent="0.25">
      <c r="A31" s="65">
        <v>11</v>
      </c>
      <c r="B31" s="39"/>
      <c r="C31" s="39"/>
      <c r="D31" s="40" t="s">
        <v>32</v>
      </c>
      <c r="E31" s="62"/>
      <c r="F31" s="42">
        <f>SUMIF(Expenses!$A$3:$A$46,'Current Working'!$A$31,Expenses!H$3:H$46)</f>
        <v>0</v>
      </c>
      <c r="G31" s="42">
        <f>SUMIF(Expenses!$A$3:$A$46,'Current Working'!$A$31,Expenses!I$3:I$46)</f>
        <v>0</v>
      </c>
      <c r="H31" s="42">
        <f>SUMIF(Expenses!$A$3:$A$46,'Current Working'!$A$31,Expenses!J$3:J$46)</f>
        <v>0</v>
      </c>
      <c r="I31" s="42">
        <f>SUMIF(Expenses!$A$3:$A$46,'Current Working'!$A$31,Expenses!K$3:K$46)</f>
        <v>0</v>
      </c>
      <c r="J31" s="42">
        <f>SUMIF(Expenses!$A$3:$A$46,'Current Working'!$A$31,Expenses!L$3:L$46)</f>
        <v>0</v>
      </c>
      <c r="K31" s="42">
        <f>SUMIF(Expenses!$A$3:$A$46,'Current Working'!$A$31,Expenses!M$3:M$46)</f>
        <v>0</v>
      </c>
      <c r="L31" s="42">
        <f>-SUMIF(Expenses!$A$3:$A$46,'Current Working'!$A$31,Expenses!N$3:N$46)</f>
        <v>0</v>
      </c>
      <c r="M31" s="46">
        <f>L31-G31</f>
        <v>0</v>
      </c>
      <c r="N31" s="47" t="str">
        <f>IFERROR(M31/G31,"-")</f>
        <v>-</v>
      </c>
      <c r="O31" s="41"/>
      <c r="Q31" s="42">
        <f>-SUMIF(Expenses!$A$3:$A$46,'Current Working'!$A$31,Expenses!Q$3:Q$46)</f>
        <v>0</v>
      </c>
      <c r="R31" s="42">
        <f>-SUMIF(Expenses!$A$3:$A$46,'Current Working'!$A$31,Expenses!R$3:R$46)</f>
        <v>0</v>
      </c>
      <c r="S31" s="42">
        <f>-SUMIF(Expenses!$A$3:$A$46,'Current Working'!$A$31,Expenses!S$3:S$46)</f>
        <v>0</v>
      </c>
      <c r="T31" s="42">
        <f>-SUMIF(Expenses!$A$3:$A$46,'Current Working'!$A$31,Expenses!T$3:T$46)</f>
        <v>0</v>
      </c>
      <c r="U31" s="42">
        <f>-SUMIF(Expenses!$A$3:$A$46,'Current Working'!$A$31,Expenses!U$3:U$46)</f>
        <v>0</v>
      </c>
      <c r="V31" s="42">
        <f>-SUMIF(Expenses!$A$3:$A$46,'Current Working'!$A$31,Expenses!V$3:V$46)</f>
        <v>0</v>
      </c>
      <c r="W31" s="42">
        <f>-SUMIF(Expenses!$A$3:$A$46,'Current Working'!$A$31,Expenses!W$3:W$46)</f>
        <v>0</v>
      </c>
      <c r="X31" s="82">
        <f>Q31-M31</f>
        <v>0</v>
      </c>
      <c r="Y31" s="47" t="str">
        <f>IFERROR(X31/L31,"-")</f>
        <v>-</v>
      </c>
      <c r="Z31" s="41"/>
      <c r="AA31" s="41"/>
      <c r="AB31" s="42">
        <f>-SUMIF(Expenses!$A$3:$A$46,'Current Working'!$A$31,Expenses!Z$3:Z$46)</f>
        <v>0</v>
      </c>
      <c r="AC31" s="42">
        <f>-SUMIF(Expenses!$A$3:$A$46,'Current Working'!$A$31,Expenses!AA$3:AA$46)</f>
        <v>0</v>
      </c>
      <c r="AD31" s="42">
        <f>-SUMIF(Expenses!$A$3:$A$46,'Current Working'!$A$31,Expenses!AB$3:AB$46)</f>
        <v>0</v>
      </c>
      <c r="AE31" s="42">
        <f>-SUMIF(Expenses!$A$3:$A$46,'Current Working'!$A$31,Expenses!AC$3:AC$46)</f>
        <v>0</v>
      </c>
      <c r="AF31" s="42">
        <f>-SUMIF(Expenses!$A$3:$A$46,'Current Working'!$A$31,Expenses!AD$3:AD$46)</f>
        <v>0</v>
      </c>
      <c r="AG31" s="42">
        <f>-SUMIF(Expenses!$A$3:$A$46,'Current Working'!$A$31,Expenses!AE$3:AE$46)</f>
        <v>0</v>
      </c>
      <c r="AH31" s="42">
        <f>-SUMIF(Expenses!$A$3:$A$46,'Current Working'!$A$31,Expenses!AF$3:AF$46)</f>
        <v>0</v>
      </c>
      <c r="AI31" s="46"/>
      <c r="AJ31" s="47"/>
      <c r="AK31" s="68"/>
      <c r="AL31" s="79"/>
      <c r="AM31" s="81">
        <f>-SUMIF(Expenses!$A$3:$A$46,'Current Working'!$A$31,Expenses!AI$3:AI$46)</f>
        <v>0</v>
      </c>
      <c r="AN31" s="81">
        <f>-SUMIF(Expenses!$A$3:$A$46,'Current Working'!$A$31,Expenses!AJ$3:AJ$46)</f>
        <v>0</v>
      </c>
      <c r="AO31" s="81">
        <f>-SUMIF(Expenses!$A$3:$A$46,'Current Working'!$A$31,Expenses!AK$3:AK$46)</f>
        <v>0</v>
      </c>
      <c r="AP31" s="81">
        <f>-SUMIF(Expenses!$A$3:$A$46,'Current Working'!$A$31,Expenses!AL$3:AL$46)</f>
        <v>0</v>
      </c>
      <c r="AQ31" s="81">
        <f>-SUMIF(Expenses!$A$3:$A$46,'Current Working'!$A$31,Expenses!AM$3:AM$46)</f>
        <v>0</v>
      </c>
      <c r="AR31" s="81">
        <f>-SUMIF(Expenses!$A$3:$A$46,'Current Working'!$A$31,Expenses!AN$3:AN$46)</f>
        <v>0</v>
      </c>
      <c r="AS31" s="81">
        <f>-SUMIF(Expenses!$A$3:$A$46,'Current Working'!$A$31,Expenses!AO$3:AO$46)</f>
        <v>0</v>
      </c>
      <c r="AT31" s="81">
        <f>-SUMIF(Expenses!$A$3:$A$46,'Current Working'!$A$31,Expenses!AP$3:AP$46)</f>
        <v>0</v>
      </c>
      <c r="AU31" s="46">
        <f>+AT31-AN31</f>
        <v>0</v>
      </c>
      <c r="AV31" s="47" t="str">
        <f>IFERROR(AU31/AF31,"-")</f>
        <v>-</v>
      </c>
      <c r="AW31" s="68"/>
      <c r="AY31" s="81">
        <f>-SUMIF(Expenses!$A$3:$A$46,'Current Working'!$A$31,Expenses!AS$3:AS$46)</f>
        <v>0</v>
      </c>
      <c r="AZ31" s="82">
        <f>+AY31-AT31</f>
        <v>0</v>
      </c>
      <c r="BA31" s="47" t="str">
        <f>IFERROR(AZ31/AM31,"-")</f>
        <v>-</v>
      </c>
      <c r="BB31" s="81">
        <f>-SUMIF(Expenses!$A$3:$A$46,'Current Working'!$A$31,Expenses!AT$3:AT$46)</f>
        <v>0</v>
      </c>
      <c r="BC31" s="81">
        <f>-SUMIF(Expenses!$A$3:$A$46,'Current Working'!$A$31,Expenses!AU$3:AU$46)</f>
        <v>0</v>
      </c>
      <c r="BD31" s="81">
        <f>-SUMIF(Expenses!$A$3:$A$46,'Current Working'!$A$31,Expenses!AV$3:AV$46)</f>
        <v>0</v>
      </c>
      <c r="BE31" s="81">
        <f>-SUMIF(Expenses!$A$3:$A$46,'Current Working'!$A$31,Expenses!AW$3:AW$46)</f>
        <v>0</v>
      </c>
      <c r="BF31" s="81">
        <f>-SUMIF(Expenses!$A$3:$A$46,'Current Working'!$A$31,Expenses!AX$3:AX$46)</f>
        <v>0</v>
      </c>
      <c r="BG31" s="81">
        <f>-SUMIF(Expenses!$A$3:$A$46,'Current Working'!$A$31,Expenses!AY$3:AY$46)</f>
        <v>0</v>
      </c>
      <c r="BH31" s="46">
        <f>+BG31-BB31</f>
        <v>0</v>
      </c>
      <c r="BI31" s="47" t="str">
        <f>IFERROR(BH31/AR31,"-")</f>
        <v>-</v>
      </c>
      <c r="BJ31" s="68"/>
    </row>
    <row r="32" spans="1:62" s="67" customFormat="1" ht="15" customHeight="1" x14ac:dyDescent="0.25">
      <c r="A32" s="65"/>
      <c r="B32" s="39"/>
      <c r="C32" s="39" t="s">
        <v>33</v>
      </c>
      <c r="D32" s="40"/>
      <c r="E32" s="62"/>
      <c r="F32" s="76">
        <f ca="1">SUM(F29:F31)</f>
        <v>0</v>
      </c>
      <c r="G32" s="76">
        <f t="shared" ref="G32:L32" ca="1" si="19">SUM(G29:G31)</f>
        <v>0</v>
      </c>
      <c r="H32" s="76">
        <f t="shared" ca="1" si="19"/>
        <v>0</v>
      </c>
      <c r="I32" s="76">
        <f t="shared" ca="1" si="19"/>
        <v>0</v>
      </c>
      <c r="J32" s="76">
        <f t="shared" ca="1" si="19"/>
        <v>0</v>
      </c>
      <c r="K32" s="76">
        <f t="shared" ca="1" si="19"/>
        <v>0</v>
      </c>
      <c r="L32" s="76">
        <f t="shared" si="19"/>
        <v>0</v>
      </c>
      <c r="M32" s="46">
        <f ca="1">L32-G32</f>
        <v>0</v>
      </c>
      <c r="N32" s="47" t="str">
        <f ca="1">IFERROR(M32/G32,"-")</f>
        <v>-</v>
      </c>
      <c r="O32" s="41"/>
      <c r="Q32" s="77">
        <f ca="1">SUM(Q29:Q31)</f>
        <v>0</v>
      </c>
      <c r="R32" s="77">
        <f t="shared" ref="R32:W32" ca="1" si="20">SUM(R29:R31)</f>
        <v>0</v>
      </c>
      <c r="S32" s="77">
        <f t="shared" ca="1" si="20"/>
        <v>0</v>
      </c>
      <c r="T32" s="77">
        <f t="shared" ca="1" si="20"/>
        <v>0</v>
      </c>
      <c r="U32" s="77">
        <f t="shared" ca="1" si="20"/>
        <v>0</v>
      </c>
      <c r="V32" s="77">
        <f t="shared" ca="1" si="20"/>
        <v>0</v>
      </c>
      <c r="W32" s="77">
        <f t="shared" ca="1" si="20"/>
        <v>0</v>
      </c>
      <c r="X32" s="46">
        <f ca="1">Q32-M32</f>
        <v>0</v>
      </c>
      <c r="Y32" s="47" t="str">
        <f ca="1">IFERROR(X32/L32,"-")</f>
        <v>-</v>
      </c>
      <c r="Z32" s="41"/>
      <c r="AA32" s="41"/>
      <c r="AB32" s="77">
        <f t="shared" ref="AB32" si="21">SUM(AB29:AB31)</f>
        <v>0</v>
      </c>
      <c r="AC32" s="77">
        <f t="shared" ref="AC32" si="22">SUM(AC29:AC31)</f>
        <v>0</v>
      </c>
      <c r="AD32" s="77">
        <f t="shared" ref="AD32" si="23">SUM(AD29:AD31)</f>
        <v>0</v>
      </c>
      <c r="AE32" s="77">
        <f t="shared" ref="AE32" si="24">SUM(AE29:AE31)</f>
        <v>0</v>
      </c>
      <c r="AF32" s="77">
        <f t="shared" ref="AF32" si="25">SUM(AF29:AF31)</f>
        <v>0</v>
      </c>
      <c r="AG32" s="77">
        <f t="shared" ref="AG32" si="26">SUM(AG29:AG31)</f>
        <v>0</v>
      </c>
      <c r="AH32" s="77">
        <f t="shared" ref="AH32" si="27">SUM(AH29:AH31)</f>
        <v>0</v>
      </c>
      <c r="AI32" s="46"/>
      <c r="AJ32" s="47"/>
      <c r="AK32" s="68"/>
      <c r="AL32" s="79"/>
      <c r="AM32" s="184">
        <f ca="1">SUM(AM29:AM31)</f>
        <v>0</v>
      </c>
      <c r="AN32" s="83">
        <f t="shared" ref="AN32:AT32" ca="1" si="28">SUM(AN29:AN31)</f>
        <v>0</v>
      </c>
      <c r="AO32" s="83">
        <f t="shared" ca="1" si="28"/>
        <v>0</v>
      </c>
      <c r="AP32" s="83">
        <f t="shared" ca="1" si="28"/>
        <v>0</v>
      </c>
      <c r="AQ32" s="83">
        <f t="shared" ca="1" si="28"/>
        <v>0</v>
      </c>
      <c r="AR32" s="83">
        <f t="shared" ca="1" si="28"/>
        <v>0</v>
      </c>
      <c r="AS32" s="83">
        <f t="shared" ca="1" si="28"/>
        <v>0</v>
      </c>
      <c r="AT32" s="83">
        <f t="shared" ca="1" si="28"/>
        <v>0</v>
      </c>
      <c r="AU32" s="46">
        <f>AK32-AH32</f>
        <v>0</v>
      </c>
      <c r="AV32" s="47" t="str">
        <f>IFERROR(AU32/AF32,"-")</f>
        <v>-</v>
      </c>
      <c r="AW32" s="68"/>
      <c r="AY32" s="76">
        <f ca="1">SUM(AY29:AY31)</f>
        <v>0</v>
      </c>
      <c r="AZ32" s="46">
        <f ca="1">+AY32-AT32</f>
        <v>0</v>
      </c>
      <c r="BA32" s="47" t="str">
        <f ca="1">IFERROR(AZ32/AM32,"-")</f>
        <v>-</v>
      </c>
      <c r="BB32" s="83">
        <f t="shared" ref="BB32:BG32" ca="1" si="29">SUM(BB29:BB31)</f>
        <v>0</v>
      </c>
      <c r="BC32" s="83">
        <f t="shared" ca="1" si="29"/>
        <v>0</v>
      </c>
      <c r="BD32" s="83">
        <f t="shared" ca="1" si="29"/>
        <v>0</v>
      </c>
      <c r="BE32" s="83">
        <f t="shared" ca="1" si="29"/>
        <v>0</v>
      </c>
      <c r="BF32" s="83">
        <f t="shared" ca="1" si="29"/>
        <v>0</v>
      </c>
      <c r="BG32" s="83">
        <f t="shared" ca="1" si="29"/>
        <v>0</v>
      </c>
      <c r="BH32" s="46">
        <f ca="1">AW32-AT32</f>
        <v>0</v>
      </c>
      <c r="BI32" s="47" t="str">
        <f ca="1">IFERROR(BH32/AR32,"-")</f>
        <v>-</v>
      </c>
      <c r="BJ32" s="68"/>
    </row>
    <row r="33" spans="1:62" s="67" customFormat="1" ht="15" customHeight="1" x14ac:dyDescent="0.25">
      <c r="A33" s="65"/>
      <c r="B33" s="39"/>
      <c r="C33" s="39"/>
      <c r="D33" s="40"/>
      <c r="E33" s="62"/>
      <c r="F33" s="64"/>
      <c r="G33" s="62"/>
      <c r="H33" s="62"/>
      <c r="I33" s="62"/>
      <c r="J33" s="62"/>
      <c r="K33" s="62"/>
      <c r="L33" s="62"/>
      <c r="M33" s="62"/>
      <c r="N33" s="63"/>
      <c r="O33" s="41"/>
      <c r="Q33" s="62"/>
      <c r="R33" s="62"/>
      <c r="S33" s="62"/>
      <c r="T33" s="62"/>
      <c r="U33" s="62"/>
      <c r="V33" s="62"/>
      <c r="W33" s="62"/>
      <c r="X33" s="62"/>
      <c r="Y33" s="63"/>
      <c r="Z33" s="41"/>
      <c r="AA33" s="41"/>
      <c r="AB33" s="64"/>
      <c r="AC33" s="62"/>
      <c r="AD33" s="62"/>
      <c r="AE33" s="62"/>
      <c r="AF33" s="62"/>
      <c r="AG33" s="62"/>
      <c r="AH33" s="62"/>
      <c r="AI33" s="62"/>
      <c r="AJ33" s="63"/>
      <c r="AK33" s="68"/>
      <c r="AL33" s="79"/>
      <c r="AM33" s="64"/>
      <c r="AN33" s="62"/>
      <c r="AO33" s="62"/>
      <c r="AP33" s="62"/>
      <c r="AQ33" s="62"/>
      <c r="AR33" s="62"/>
      <c r="AS33" s="62"/>
      <c r="AT33" s="62"/>
      <c r="AU33" s="62"/>
      <c r="AV33" s="63"/>
      <c r="AW33" s="68"/>
      <c r="AY33" s="64"/>
      <c r="AZ33" s="62"/>
      <c r="BA33" s="63"/>
      <c r="BB33" s="62"/>
      <c r="BC33" s="62"/>
      <c r="BD33" s="62"/>
      <c r="BE33" s="62"/>
      <c r="BF33" s="62"/>
      <c r="BG33" s="62"/>
      <c r="BH33" s="62"/>
      <c r="BI33" s="63"/>
      <c r="BJ33" s="68"/>
    </row>
    <row r="34" spans="1:62" s="67" customFormat="1" x14ac:dyDescent="0.25">
      <c r="A34" s="65"/>
      <c r="B34" s="39" t="s">
        <v>34</v>
      </c>
      <c r="C34" s="39"/>
      <c r="D34" s="75"/>
      <c r="E34" s="62"/>
      <c r="F34" s="84">
        <f>+F17-F26</f>
        <v>0</v>
      </c>
      <c r="G34" s="83">
        <f>+G17-G26</f>
        <v>-12608</v>
      </c>
      <c r="H34" s="62"/>
      <c r="I34" s="62"/>
      <c r="J34" s="62"/>
      <c r="K34" s="62"/>
      <c r="L34" s="83">
        <f>+L17-L26</f>
        <v>2551.8500000000058</v>
      </c>
      <c r="M34" s="83">
        <f>+M17-M26</f>
        <v>15159.850000000006</v>
      </c>
      <c r="N34" s="62"/>
      <c r="O34" s="41"/>
      <c r="Q34" s="83">
        <f t="shared" ref="Q34:W34" si="30">+Q17-Q26</f>
        <v>0</v>
      </c>
      <c r="R34" s="83">
        <f t="shared" si="30"/>
        <v>0</v>
      </c>
      <c r="S34" s="83">
        <f t="shared" si="30"/>
        <v>0</v>
      </c>
      <c r="T34" s="83">
        <f t="shared" si="30"/>
        <v>0</v>
      </c>
      <c r="U34" s="83">
        <f t="shared" si="30"/>
        <v>0</v>
      </c>
      <c r="V34" s="83">
        <f t="shared" si="30"/>
        <v>-4085.6299999999901</v>
      </c>
      <c r="W34" s="83">
        <f t="shared" si="30"/>
        <v>-4085.6299999999901</v>
      </c>
      <c r="X34" s="62"/>
      <c r="Y34" s="63"/>
      <c r="Z34" s="41"/>
      <c r="AA34" s="41"/>
      <c r="AB34" s="84">
        <f>+AB17-AB26</f>
        <v>0</v>
      </c>
      <c r="AC34" s="83">
        <f>+AC17-AC26</f>
        <v>0</v>
      </c>
      <c r="AD34" s="83">
        <f>+AD17-AD26</f>
        <v>0</v>
      </c>
      <c r="AE34" s="83">
        <f>+AE17-AE26</f>
        <v>0</v>
      </c>
      <c r="AF34" s="83">
        <f>+AF17-AF26</f>
        <v>0</v>
      </c>
      <c r="AG34" s="62"/>
      <c r="AH34" s="83">
        <f>+AH17-AH26</f>
        <v>-13974.470000000001</v>
      </c>
      <c r="AI34" s="62"/>
      <c r="AJ34" s="63"/>
      <c r="AK34" s="68"/>
      <c r="AL34" s="79"/>
      <c r="AM34" s="84">
        <f>+AM17-AM26</f>
        <v>-55836</v>
      </c>
      <c r="AN34" s="83">
        <f>+AN17-AN26</f>
        <v>-58310</v>
      </c>
      <c r="AO34" s="83">
        <f t="shared" ref="AO34:AP34" si="31">+AO17-AO26</f>
        <v>47697.19</v>
      </c>
      <c r="AP34" s="83">
        <f t="shared" si="31"/>
        <v>-499.99999999999636</v>
      </c>
      <c r="AQ34" s="83">
        <f>+AQ17-AQ26</f>
        <v>0</v>
      </c>
      <c r="AR34" s="83">
        <f>+AR17-AR26</f>
        <v>0</v>
      </c>
      <c r="AS34" s="62"/>
      <c r="AT34" s="83">
        <f>+AT17-AT26</f>
        <v>0</v>
      </c>
      <c r="AU34" s="62"/>
      <c r="AV34" s="63"/>
      <c r="AW34" s="68"/>
      <c r="AY34" s="84">
        <f ca="1">+AY17-AY26</f>
        <v>0</v>
      </c>
      <c r="AZ34" s="62"/>
      <c r="BA34" s="63"/>
      <c r="BB34" s="83">
        <f ca="1">+BB17-BB26</f>
        <v>0</v>
      </c>
      <c r="BC34" s="83">
        <f ca="1">+BC17-BC26</f>
        <v>0</v>
      </c>
      <c r="BD34" s="83">
        <f ca="1">+BD17-BD26</f>
        <v>0</v>
      </c>
      <c r="BE34" s="83">
        <f ca="1">+BE17-BE26</f>
        <v>0</v>
      </c>
      <c r="BF34" s="62"/>
      <c r="BG34" s="83">
        <f ca="1">+BG17-BG26</f>
        <v>0</v>
      </c>
      <c r="BH34" s="62"/>
      <c r="BI34" s="63"/>
      <c r="BJ34" s="68"/>
    </row>
    <row r="35" spans="1:62" x14ac:dyDescent="0.25">
      <c r="B35" s="26"/>
      <c r="C35" s="26"/>
      <c r="D35" s="52"/>
      <c r="E35" s="28"/>
      <c r="F35" s="29"/>
      <c r="G35" s="28"/>
      <c r="H35" s="28"/>
      <c r="I35" s="28"/>
      <c r="J35" s="85"/>
      <c r="K35" s="85"/>
      <c r="L35" s="28"/>
      <c r="M35" s="85"/>
      <c r="N35" s="28"/>
      <c r="O35" s="28"/>
      <c r="Q35" s="28"/>
      <c r="R35" s="28"/>
      <c r="S35" s="28"/>
      <c r="T35" s="28"/>
      <c r="U35" s="85"/>
      <c r="V35" s="85"/>
      <c r="W35" s="28"/>
      <c r="X35" s="80"/>
      <c r="Y35" s="62"/>
      <c r="Z35" s="62"/>
      <c r="AA35" s="62"/>
      <c r="AB35" s="64"/>
      <c r="AC35" s="28"/>
      <c r="AD35" s="28"/>
      <c r="AE35" s="28"/>
      <c r="AF35" s="85"/>
      <c r="AG35" s="85"/>
      <c r="AH35" s="28"/>
      <c r="AI35" s="80"/>
      <c r="AJ35" s="62"/>
      <c r="AL35" s="14"/>
      <c r="AM35" s="64"/>
      <c r="AN35" s="28"/>
      <c r="AO35" s="28"/>
      <c r="AP35" s="28"/>
      <c r="AQ35" s="28"/>
      <c r="AR35" s="85"/>
      <c r="AS35" s="85"/>
      <c r="AT35" s="28"/>
      <c r="AU35" s="80"/>
      <c r="AV35" s="62"/>
      <c r="AY35" s="64"/>
      <c r="AZ35" s="80"/>
      <c r="BA35" s="62"/>
      <c r="BB35" s="28"/>
      <c r="BC35" s="28"/>
      <c r="BD35" s="28"/>
      <c r="BE35" s="85"/>
      <c r="BF35" s="85"/>
      <c r="BG35" s="28"/>
      <c r="BH35" s="80"/>
      <c r="BI35" s="62"/>
    </row>
    <row r="36" spans="1:62" ht="15.75" thickBot="1" x14ac:dyDescent="0.3">
      <c r="B36" s="31" t="s">
        <v>35</v>
      </c>
      <c r="C36" s="31"/>
      <c r="D36" s="86"/>
      <c r="E36" s="32"/>
      <c r="F36" s="87">
        <f>+F8+F34</f>
        <v>0</v>
      </c>
      <c r="G36" s="88">
        <f>+G8+G34</f>
        <v>-12608</v>
      </c>
      <c r="H36" s="32"/>
      <c r="I36" s="32"/>
      <c r="J36" s="32"/>
      <c r="K36" s="32"/>
      <c r="L36" s="88">
        <f>+L8+L34</f>
        <v>2551.8500000000058</v>
      </c>
      <c r="M36" s="28"/>
      <c r="N36" s="89"/>
      <c r="O36" s="32"/>
      <c r="Q36" s="88">
        <f t="shared" ref="Q36:W36" si="32">+Q8+Q34</f>
        <v>2551.8500000000058</v>
      </c>
      <c r="R36" s="88">
        <f t="shared" si="32"/>
        <v>2551.8500000000058</v>
      </c>
      <c r="S36" s="88">
        <f t="shared" si="32"/>
        <v>0</v>
      </c>
      <c r="T36" s="88">
        <f t="shared" si="32"/>
        <v>0</v>
      </c>
      <c r="U36" s="88">
        <f t="shared" si="32"/>
        <v>0</v>
      </c>
      <c r="V36" s="88">
        <f t="shared" si="32"/>
        <v>-4085.6299999999901</v>
      </c>
      <c r="W36" s="88">
        <f t="shared" si="32"/>
        <v>-1533.7799999999843</v>
      </c>
      <c r="X36" s="62"/>
      <c r="Y36" s="90"/>
      <c r="Z36" s="91"/>
      <c r="AA36" s="91"/>
      <c r="AB36" s="92">
        <f>+AB8+AB34</f>
        <v>-1533.7799999999843</v>
      </c>
      <c r="AC36" s="88">
        <f>+AC8+AC34</f>
        <v>-1533.7799999999843</v>
      </c>
      <c r="AD36" s="88">
        <f>+AD8+AD34</f>
        <v>0</v>
      </c>
      <c r="AE36" s="88">
        <f>+AE8+AE34</f>
        <v>0</v>
      </c>
      <c r="AF36" s="88">
        <f>+AF8+AF34</f>
        <v>0</v>
      </c>
      <c r="AG36" s="32"/>
      <c r="AH36" s="88">
        <f>+AH8+AH34</f>
        <v>-15508.249999999985</v>
      </c>
      <c r="AI36" s="62"/>
      <c r="AJ36" s="90"/>
      <c r="AL36" s="14"/>
      <c r="AM36" s="92">
        <f t="shared" ref="AM36:AR36" si="33">+AM8+AM34</f>
        <v>-71344.249999999985</v>
      </c>
      <c r="AN36" s="88">
        <f t="shared" si="33"/>
        <v>-58310</v>
      </c>
      <c r="AO36" s="88">
        <f t="shared" si="33"/>
        <v>47697.19</v>
      </c>
      <c r="AP36" s="88">
        <f t="shared" si="33"/>
        <v>-499.99999999999636</v>
      </c>
      <c r="AQ36" s="88">
        <f t="shared" si="33"/>
        <v>0</v>
      </c>
      <c r="AR36" s="88">
        <f t="shared" si="33"/>
        <v>0</v>
      </c>
      <c r="AS36" s="32"/>
      <c r="AT36" s="88">
        <f>+AT8+AT34</f>
        <v>-15508.249999999985</v>
      </c>
      <c r="AU36" s="62"/>
      <c r="AV36" s="90"/>
      <c r="AY36" s="92">
        <f ca="1">+AY8+AY34</f>
        <v>-15508.249999999985</v>
      </c>
      <c r="AZ36" s="62"/>
      <c r="BA36" s="90"/>
      <c r="BB36" s="88">
        <f t="shared" ref="BB36:BG36" ca="1" si="34">+BB8+BB34</f>
        <v>0</v>
      </c>
      <c r="BC36" s="88">
        <f t="shared" ca="1" si="34"/>
        <v>0</v>
      </c>
      <c r="BD36" s="88">
        <f t="shared" ca="1" si="34"/>
        <v>0</v>
      </c>
      <c r="BE36" s="88">
        <f t="shared" ca="1" si="34"/>
        <v>0</v>
      </c>
      <c r="BF36" s="88">
        <f t="shared" si="34"/>
        <v>0</v>
      </c>
      <c r="BG36" s="88">
        <f t="shared" ca="1" si="34"/>
        <v>-15508.249999999985</v>
      </c>
      <c r="BH36" s="62"/>
      <c r="BI36" s="90"/>
    </row>
    <row r="37" spans="1:62" ht="15.75" thickTop="1" x14ac:dyDescent="0.25">
      <c r="B37" s="26"/>
      <c r="C37" s="26"/>
      <c r="D37" s="93"/>
      <c r="E37" s="28"/>
      <c r="F37" s="29"/>
      <c r="G37" s="28"/>
      <c r="H37" s="28"/>
      <c r="I37" s="28"/>
      <c r="J37" s="28"/>
      <c r="K37" s="28"/>
      <c r="L37" s="28"/>
      <c r="M37" s="28"/>
      <c r="N37" s="28"/>
      <c r="O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C37" s="28"/>
      <c r="AD37" s="28"/>
      <c r="AE37" s="28"/>
      <c r="AF37" s="28"/>
      <c r="AG37" s="28"/>
      <c r="AH37" s="28"/>
      <c r="AL37" s="14"/>
      <c r="AN37" s="28"/>
      <c r="AO37" s="28"/>
      <c r="AP37" s="28"/>
      <c r="AQ37" s="28"/>
      <c r="AR37" s="28"/>
      <c r="AS37" s="28"/>
      <c r="AT37" s="28"/>
      <c r="BB37" s="28"/>
      <c r="BC37" s="28"/>
      <c r="BD37" s="28"/>
      <c r="BE37" s="28"/>
      <c r="BF37" s="28"/>
      <c r="BG37" s="28"/>
    </row>
    <row r="38" spans="1:62" outlineLevel="1" x14ac:dyDescent="0.25">
      <c r="F38" s="94"/>
      <c r="G38" s="91"/>
      <c r="H38" s="91"/>
      <c r="I38" s="91"/>
      <c r="J38" s="91"/>
      <c r="K38" s="91"/>
      <c r="L38" s="95"/>
      <c r="M38" s="91"/>
      <c r="N38" s="91"/>
      <c r="O38" s="91"/>
      <c r="Q38" s="91"/>
      <c r="R38" s="91"/>
      <c r="S38" s="91"/>
      <c r="T38" s="91"/>
      <c r="U38" s="91"/>
      <c r="V38" s="91"/>
      <c r="W38" s="96"/>
      <c r="X38" s="91"/>
      <c r="Y38" s="91"/>
      <c r="Z38" s="91"/>
      <c r="AA38" s="91"/>
      <c r="AC38" s="97"/>
      <c r="AD38" s="97"/>
      <c r="AE38" s="97"/>
      <c r="AF38" s="97"/>
      <c r="AG38" s="97"/>
      <c r="AH38" s="98"/>
      <c r="AI38" s="14"/>
      <c r="AJ38" s="14"/>
      <c r="AK38" s="14"/>
      <c r="AL38" s="14"/>
      <c r="AM38" s="99"/>
      <c r="AN38" s="91"/>
      <c r="AO38" s="91"/>
      <c r="AP38" s="91"/>
      <c r="AQ38" s="91"/>
      <c r="AR38" s="91"/>
      <c r="AS38" s="91"/>
      <c r="AT38" s="96" t="s">
        <v>36</v>
      </c>
      <c r="BB38" s="91"/>
      <c r="BC38" s="91"/>
      <c r="BD38" s="91"/>
      <c r="BE38" s="91"/>
      <c r="BF38" s="91"/>
      <c r="BG38" s="96"/>
    </row>
    <row r="39" spans="1:62" outlineLevel="1" x14ac:dyDescent="0.25">
      <c r="F39" s="94"/>
      <c r="G39" s="91"/>
      <c r="H39" s="91"/>
      <c r="I39" s="91"/>
      <c r="J39" s="91"/>
      <c r="K39" s="91"/>
      <c r="L39" s="91"/>
      <c r="M39" s="91"/>
      <c r="N39" s="91"/>
      <c r="O39" s="91"/>
      <c r="Q39" s="91">
        <v>0</v>
      </c>
      <c r="R39" s="91"/>
      <c r="S39" s="91"/>
      <c r="T39" s="91"/>
      <c r="U39" s="91"/>
      <c r="V39" s="91"/>
      <c r="W39" s="100"/>
      <c r="X39" s="91"/>
      <c r="Y39" s="91"/>
      <c r="Z39" s="91"/>
      <c r="AA39" s="91"/>
      <c r="AB39" s="101">
        <v>0</v>
      </c>
      <c r="AC39" s="97"/>
      <c r="AD39" s="97"/>
      <c r="AE39" s="97"/>
      <c r="AF39" s="97"/>
      <c r="AG39" s="97"/>
      <c r="AH39" s="102"/>
      <c r="AI39" s="14"/>
      <c r="AJ39" s="14"/>
      <c r="AK39" s="14"/>
      <c r="AL39" s="14"/>
      <c r="AM39" s="103"/>
      <c r="AN39" s="91"/>
      <c r="AO39" s="91"/>
      <c r="AP39" s="91"/>
      <c r="AQ39" s="91"/>
      <c r="AR39" s="91"/>
      <c r="AS39" s="91"/>
      <c r="AT39" s="100" t="s">
        <v>37</v>
      </c>
      <c r="AY39" s="101">
        <v>0</v>
      </c>
      <c r="BB39" s="91"/>
      <c r="BC39" s="91"/>
      <c r="BD39" s="91"/>
      <c r="BE39" s="91"/>
      <c r="BF39" s="91"/>
      <c r="BG39" s="100"/>
    </row>
    <row r="40" spans="1:62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6">
        <v>0</v>
      </c>
      <c r="R40" s="105"/>
      <c r="S40" s="91"/>
      <c r="T40" s="91"/>
      <c r="U40" s="91"/>
      <c r="V40" s="91"/>
      <c r="W40" s="100"/>
      <c r="X40" s="91"/>
      <c r="Y40" s="91"/>
      <c r="Z40" s="91"/>
      <c r="AA40" s="91"/>
      <c r="AB40" s="107">
        <v>0</v>
      </c>
      <c r="AC40" s="108"/>
      <c r="AD40" s="97"/>
      <c r="AE40" s="97"/>
      <c r="AF40" s="97"/>
      <c r="AG40" s="97"/>
      <c r="AH40" s="102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100" t="s">
        <v>38</v>
      </c>
      <c r="AY40" s="107">
        <v>0</v>
      </c>
      <c r="BB40" s="105"/>
      <c r="BC40" s="91"/>
      <c r="BD40" s="91"/>
      <c r="BE40" s="91"/>
      <c r="BF40" s="91"/>
      <c r="BG40" s="100"/>
    </row>
    <row r="41" spans="1:62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f>SUM(Q39:Q40)</f>
        <v>0</v>
      </c>
      <c r="R41" s="105"/>
      <c r="S41" s="91"/>
      <c r="T41" s="91"/>
      <c r="U41" s="91"/>
      <c r="V41" s="91"/>
      <c r="W41" s="109"/>
      <c r="X41" s="91"/>
      <c r="Y41" s="91"/>
      <c r="Z41" s="91"/>
      <c r="AA41" s="91"/>
      <c r="AB41" s="101">
        <f>SUM(AB39:AB40)</f>
        <v>0</v>
      </c>
      <c r="AC41" s="108"/>
      <c r="AD41" s="97"/>
      <c r="AE41" s="97"/>
      <c r="AF41" s="97"/>
      <c r="AG41" s="97"/>
      <c r="AH41" s="110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09" t="s">
        <v>39</v>
      </c>
      <c r="AY41" s="101">
        <f>SUM(AY39:AY40)</f>
        <v>0</v>
      </c>
      <c r="BB41" s="105"/>
      <c r="BC41" s="91"/>
      <c r="BD41" s="91"/>
      <c r="BE41" s="91"/>
      <c r="BF41" s="91"/>
      <c r="BG41" s="109"/>
    </row>
    <row r="42" spans="1:62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5"/>
      <c r="R42" s="105"/>
      <c r="S42" s="91"/>
      <c r="T42" s="91"/>
      <c r="U42" s="91"/>
      <c r="V42" s="91"/>
      <c r="W42" s="109"/>
      <c r="X42" s="91"/>
      <c r="Y42" s="91"/>
      <c r="Z42" s="91"/>
      <c r="AA42" s="91"/>
      <c r="AB42" s="101"/>
      <c r="AC42" s="108"/>
      <c r="AD42" s="97"/>
      <c r="AE42" s="97"/>
      <c r="AF42" s="97"/>
      <c r="AG42" s="97"/>
      <c r="AH42" s="110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09"/>
      <c r="AY42" s="101"/>
      <c r="BB42" s="105"/>
      <c r="BC42" s="91"/>
      <c r="BD42" s="91"/>
      <c r="BE42" s="91"/>
      <c r="BF42" s="91"/>
      <c r="BG42" s="109"/>
    </row>
    <row r="43" spans="1:62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/>
      <c r="R43" s="105"/>
      <c r="S43" s="91"/>
      <c r="T43" s="91"/>
      <c r="U43" s="91"/>
      <c r="V43" s="91"/>
      <c r="W43" s="96"/>
      <c r="X43" s="91"/>
      <c r="Y43" s="91"/>
      <c r="Z43" s="91"/>
      <c r="AA43" s="91"/>
      <c r="AB43" s="101"/>
      <c r="AC43" s="108"/>
      <c r="AD43" s="97"/>
      <c r="AE43" s="97"/>
      <c r="AF43" s="97"/>
      <c r="AG43" s="97"/>
      <c r="AH43" s="98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96" t="s">
        <v>40</v>
      </c>
      <c r="AY43" s="101"/>
      <c r="BB43" s="105"/>
      <c r="BC43" s="91"/>
      <c r="BD43" s="91"/>
      <c r="BE43" s="91"/>
      <c r="BF43" s="91"/>
      <c r="BG43" s="96"/>
    </row>
    <row r="44" spans="1:62" outlineLevel="1" x14ac:dyDescent="0.25">
      <c r="F44" s="104"/>
      <c r="G44" s="105"/>
      <c r="H44" s="91"/>
      <c r="I44" s="91"/>
      <c r="J44" s="91"/>
      <c r="K44" s="91"/>
      <c r="L44" s="91"/>
      <c r="M44" s="91"/>
      <c r="N44" s="91"/>
      <c r="O44" s="91"/>
      <c r="Q44" s="105">
        <v>0</v>
      </c>
      <c r="R44" s="105"/>
      <c r="S44" s="91"/>
      <c r="T44" s="91"/>
      <c r="U44" s="91"/>
      <c r="V44" s="91"/>
      <c r="W44" s="111"/>
      <c r="X44" s="91"/>
      <c r="Y44" s="91"/>
      <c r="Z44" s="91"/>
      <c r="AA44" s="91"/>
      <c r="AB44" s="101">
        <v>0</v>
      </c>
      <c r="AC44" s="108"/>
      <c r="AD44" s="97"/>
      <c r="AE44" s="97"/>
      <c r="AF44" s="97"/>
      <c r="AG44" s="97"/>
      <c r="AH44" s="112"/>
      <c r="AI44" s="14"/>
      <c r="AJ44" s="14"/>
      <c r="AK44" s="14"/>
      <c r="AL44" s="14"/>
      <c r="AM44" s="103"/>
      <c r="AN44" s="105"/>
      <c r="AO44" s="105"/>
      <c r="AP44" s="91"/>
      <c r="AQ44" s="91"/>
      <c r="AR44" s="91"/>
      <c r="AS44" s="91"/>
      <c r="AT44" s="111" t="s">
        <v>41</v>
      </c>
      <c r="AY44" s="101">
        <v>0</v>
      </c>
      <c r="BB44" s="105"/>
      <c r="BC44" s="91"/>
      <c r="BD44" s="91"/>
      <c r="BE44" s="91"/>
      <c r="BF44" s="91"/>
      <c r="BG44" s="111"/>
    </row>
    <row r="45" spans="1:62" outlineLevel="1" x14ac:dyDescent="0.25">
      <c r="F45" s="104"/>
      <c r="G45" s="105"/>
      <c r="H45" s="91"/>
      <c r="I45" s="91"/>
      <c r="J45" s="91"/>
      <c r="K45" s="91"/>
      <c r="L45" s="91"/>
      <c r="M45" s="91"/>
      <c r="N45" s="91"/>
      <c r="O45" s="91"/>
      <c r="Q45" s="106">
        <v>0</v>
      </c>
      <c r="R45" s="105"/>
      <c r="S45" s="91"/>
      <c r="T45" s="91"/>
      <c r="U45" s="91"/>
      <c r="V45" s="91"/>
      <c r="W45" s="111"/>
      <c r="X45" s="91"/>
      <c r="Y45" s="91"/>
      <c r="Z45" s="91"/>
      <c r="AA45" s="91"/>
      <c r="AB45" s="107">
        <v>0</v>
      </c>
      <c r="AC45" s="108"/>
      <c r="AD45" s="97"/>
      <c r="AE45" s="97"/>
      <c r="AF45" s="97"/>
      <c r="AG45" s="97"/>
      <c r="AH45" s="112"/>
      <c r="AI45" s="14"/>
      <c r="AJ45" s="14"/>
      <c r="AK45" s="14"/>
      <c r="AL45" s="14"/>
      <c r="AM45" s="103"/>
      <c r="AN45" s="105"/>
      <c r="AO45" s="105"/>
      <c r="AP45" s="91"/>
      <c r="AQ45" s="91"/>
      <c r="AR45" s="91"/>
      <c r="AS45" s="91"/>
      <c r="AT45" s="111" t="s">
        <v>42</v>
      </c>
      <c r="AY45" s="107">
        <v>0</v>
      </c>
      <c r="BB45" s="105"/>
      <c r="BC45" s="91"/>
      <c r="BD45" s="91"/>
      <c r="BE45" s="91"/>
      <c r="BF45" s="91"/>
      <c r="BG45" s="111"/>
    </row>
    <row r="46" spans="1:62" outlineLevel="1" x14ac:dyDescent="0.25">
      <c r="F46" s="104"/>
      <c r="G46" s="105"/>
      <c r="H46" s="91"/>
      <c r="I46" s="91"/>
      <c r="J46" s="91"/>
      <c r="K46" s="91"/>
      <c r="L46" s="91"/>
      <c r="M46" s="91"/>
      <c r="N46" s="91"/>
      <c r="O46" s="91"/>
      <c r="Q46" s="105">
        <v>0</v>
      </c>
      <c r="R46" s="105"/>
      <c r="S46" s="91"/>
      <c r="T46" s="91"/>
      <c r="U46" s="91"/>
      <c r="V46" s="91"/>
      <c r="W46" s="109"/>
      <c r="X46" s="91"/>
      <c r="Y46" s="91"/>
      <c r="Z46" s="91"/>
      <c r="AA46" s="91"/>
      <c r="AB46" s="101">
        <f>SUM(AB44:AB45)</f>
        <v>0</v>
      </c>
      <c r="AC46" s="108"/>
      <c r="AD46" s="97"/>
      <c r="AE46" s="97"/>
      <c r="AF46" s="97"/>
      <c r="AG46" s="97"/>
      <c r="AH46" s="110"/>
      <c r="AI46" s="14"/>
      <c r="AJ46" s="14"/>
      <c r="AK46" s="14"/>
      <c r="AL46" s="14"/>
      <c r="AM46" s="103"/>
      <c r="AN46" s="105"/>
      <c r="AO46" s="105"/>
      <c r="AP46" s="91"/>
      <c r="AQ46" s="91"/>
      <c r="AR46" s="91"/>
      <c r="AS46" s="91"/>
      <c r="AT46" s="109" t="s">
        <v>43</v>
      </c>
      <c r="AY46" s="101">
        <f>SUM(AY44:AY45)</f>
        <v>0</v>
      </c>
      <c r="BB46" s="105"/>
      <c r="BC46" s="91"/>
      <c r="BD46" s="91"/>
      <c r="BE46" s="91"/>
      <c r="BF46" s="91"/>
      <c r="BG46" s="109"/>
    </row>
    <row r="47" spans="1:62" outlineLevel="1" x14ac:dyDescent="0.25">
      <c r="F47" s="94"/>
      <c r="G47" s="91"/>
      <c r="H47" s="91"/>
      <c r="I47" s="91"/>
      <c r="J47" s="91"/>
      <c r="K47" s="91"/>
      <c r="L47" s="91"/>
      <c r="M47" s="91"/>
      <c r="N47" s="91"/>
      <c r="O47" s="91"/>
      <c r="Q47" s="91"/>
      <c r="R47" s="91"/>
      <c r="S47" s="91"/>
      <c r="T47" s="91"/>
      <c r="U47" s="91"/>
      <c r="V47" s="91"/>
      <c r="W47" s="113"/>
      <c r="X47" s="91"/>
      <c r="Y47" s="91"/>
      <c r="Z47" s="91"/>
      <c r="AA47" s="91"/>
      <c r="AB47" s="101"/>
      <c r="AC47" s="97"/>
      <c r="AD47" s="97"/>
      <c r="AE47" s="97"/>
      <c r="AF47" s="97"/>
      <c r="AG47" s="97"/>
      <c r="AH47" s="114"/>
      <c r="AI47" s="14"/>
      <c r="AJ47" s="14"/>
      <c r="AK47" s="14"/>
      <c r="AL47" s="14"/>
      <c r="AM47" s="103"/>
      <c r="AN47" s="91"/>
      <c r="AO47" s="91"/>
      <c r="AP47" s="91"/>
      <c r="AQ47" s="91"/>
      <c r="AR47" s="91"/>
      <c r="AS47" s="91"/>
      <c r="AT47" s="113"/>
      <c r="AY47" s="101"/>
      <c r="BB47" s="91"/>
      <c r="BC47" s="91"/>
      <c r="BD47" s="91"/>
      <c r="BE47" s="91"/>
      <c r="BF47" s="91"/>
      <c r="BG47" s="113"/>
    </row>
    <row r="48" spans="1:62" ht="15.75" outlineLevel="1" thickBot="1" x14ac:dyDescent="0.3">
      <c r="F48" s="94"/>
      <c r="G48" s="91"/>
      <c r="H48" s="91"/>
      <c r="I48" s="91"/>
      <c r="J48" s="91"/>
      <c r="K48" s="91"/>
      <c r="L48" s="91"/>
      <c r="M48" s="91"/>
      <c r="N48" s="91"/>
      <c r="O48" s="91"/>
      <c r="Q48" s="115">
        <f>Q26</f>
        <v>0</v>
      </c>
      <c r="R48" s="91"/>
      <c r="S48" s="91"/>
      <c r="T48" s="91"/>
      <c r="U48" s="91"/>
      <c r="V48" s="91"/>
      <c r="W48" s="113"/>
      <c r="X48" s="91"/>
      <c r="Y48" s="91"/>
      <c r="Z48" s="91"/>
      <c r="AA48" s="91"/>
      <c r="AB48" s="101">
        <f>AB26+AB41+AB46</f>
        <v>0</v>
      </c>
      <c r="AC48" s="97"/>
      <c r="AD48" s="97"/>
      <c r="AE48" s="97"/>
      <c r="AF48" s="97"/>
      <c r="AG48" s="97"/>
      <c r="AH48" s="114"/>
      <c r="AI48" s="14"/>
      <c r="AJ48" s="14"/>
      <c r="AK48" s="14"/>
      <c r="AL48" s="14"/>
      <c r="AM48" s="103"/>
      <c r="AN48" s="91"/>
      <c r="AO48" s="91"/>
      <c r="AP48" s="91"/>
      <c r="AQ48" s="91"/>
      <c r="AR48" s="91"/>
      <c r="AS48" s="91"/>
      <c r="AT48" s="113" t="s">
        <v>44</v>
      </c>
      <c r="AY48" s="193">
        <f>AY26+AY41+AY46</f>
        <v>0</v>
      </c>
      <c r="BB48" s="91"/>
      <c r="BC48" s="91"/>
      <c r="BD48" s="91"/>
      <c r="BE48" s="91"/>
      <c r="BF48" s="91"/>
      <c r="BG48" s="113"/>
    </row>
    <row r="49" spans="2:59" ht="15.75" thickTop="1" x14ac:dyDescent="0.25">
      <c r="E49" s="91"/>
      <c r="F49" s="94"/>
      <c r="G49" s="91"/>
      <c r="H49" s="91"/>
      <c r="I49" s="91"/>
      <c r="J49" s="91"/>
      <c r="K49" s="91"/>
      <c r="L49" s="91"/>
      <c r="M49" s="91"/>
      <c r="N49" s="91"/>
      <c r="O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C49" s="97"/>
      <c r="AD49" s="97"/>
      <c r="AE49" s="97"/>
      <c r="AF49" s="97"/>
      <c r="AG49" s="97"/>
      <c r="AH49" s="97"/>
      <c r="AI49" s="14"/>
      <c r="AJ49" s="14"/>
      <c r="AK49" s="14"/>
      <c r="AL49" s="14"/>
      <c r="AM49" s="99"/>
      <c r="AN49" s="91"/>
      <c r="AO49" s="91"/>
      <c r="AP49" s="91"/>
      <c r="AQ49" s="91"/>
      <c r="AR49" s="91"/>
      <c r="AS49" s="91"/>
      <c r="AT49" s="91"/>
      <c r="BB49" s="91"/>
      <c r="BC49" s="91"/>
      <c r="BD49" s="91"/>
      <c r="BE49" s="91"/>
      <c r="BF49" s="91"/>
      <c r="BG49" s="91"/>
    </row>
    <row r="50" spans="2:59" outlineLevel="1" x14ac:dyDescent="0.25">
      <c r="B50" s="116" t="s">
        <v>45</v>
      </c>
      <c r="C50" s="116"/>
      <c r="D50" s="117"/>
      <c r="L50" s="118" t="s">
        <v>46</v>
      </c>
      <c r="W50" s="118" t="s">
        <v>47</v>
      </c>
      <c r="AL50" s="14"/>
      <c r="AT50" s="118" t="s">
        <v>48</v>
      </c>
      <c r="BG50" s="118" t="s">
        <v>49</v>
      </c>
    </row>
    <row r="51" spans="2:59" outlineLevel="1" x14ac:dyDescent="0.25">
      <c r="B51" s="74"/>
      <c r="C51" s="74" t="s">
        <v>50</v>
      </c>
      <c r="D51" s="62"/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51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52</v>
      </c>
      <c r="L53" s="83"/>
      <c r="W53" s="83"/>
      <c r="AL53" s="14"/>
      <c r="AT53" s="83"/>
      <c r="BG53" s="83"/>
    </row>
    <row r="54" spans="2:59" outlineLevel="1" x14ac:dyDescent="0.25">
      <c r="B54" s="39"/>
      <c r="C54" s="39"/>
      <c r="D54" s="40" t="s">
        <v>53</v>
      </c>
      <c r="L54" s="83"/>
      <c r="W54" s="83"/>
      <c r="AL54" s="14"/>
      <c r="AT54" s="83"/>
      <c r="BG54" s="83"/>
    </row>
    <row r="55" spans="2:59" outlineLevel="1" x14ac:dyDescent="0.25">
      <c r="B55" s="39"/>
      <c r="C55" s="39"/>
      <c r="D55" s="40" t="s">
        <v>54</v>
      </c>
      <c r="L55" s="83"/>
      <c r="W55" s="83"/>
      <c r="AL55" s="14"/>
      <c r="AT55" s="83"/>
      <c r="BG55" s="83"/>
    </row>
    <row r="56" spans="2:59" outlineLevel="1" x14ac:dyDescent="0.25">
      <c r="B56" s="39"/>
      <c r="C56" s="39"/>
      <c r="D56" s="40" t="s">
        <v>55</v>
      </c>
      <c r="L56" s="83">
        <f>'[1]Balance Sheet'!F11</f>
        <v>0</v>
      </c>
      <c r="W56" s="83"/>
      <c r="AL56" s="14"/>
      <c r="AT56" s="83"/>
      <c r="BG56" s="83"/>
    </row>
    <row r="57" spans="2:59" ht="15.75" outlineLevel="1" thickBot="1" x14ac:dyDescent="0.3">
      <c r="B57" s="39"/>
      <c r="C57" s="74" t="s">
        <v>56</v>
      </c>
      <c r="D57" s="62"/>
      <c r="L57" s="119">
        <f>SUM(L52:L55)</f>
        <v>0</v>
      </c>
      <c r="W57" s="119">
        <f>SUM(W52:W56)</f>
        <v>0</v>
      </c>
      <c r="AL57" s="14"/>
      <c r="AT57" s="119">
        <f>SUM(AT52:AT55)</f>
        <v>0</v>
      </c>
      <c r="BG57" s="119">
        <f>SUM(BG52:BG55)</f>
        <v>0</v>
      </c>
    </row>
    <row r="58" spans="2:59" ht="15.75" outlineLevel="1" thickTop="1" x14ac:dyDescent="0.25">
      <c r="B58" s="39"/>
      <c r="C58" s="39"/>
      <c r="D58" s="40"/>
      <c r="L58" s="83"/>
      <c r="W58" s="83"/>
      <c r="AL58" s="14"/>
      <c r="AT58" s="83"/>
      <c r="BG58" s="83"/>
    </row>
    <row r="59" spans="2:59" outlineLevel="1" x14ac:dyDescent="0.25">
      <c r="B59" s="39"/>
      <c r="C59" s="74" t="s">
        <v>57</v>
      </c>
      <c r="D59" s="62"/>
      <c r="L59" s="83"/>
      <c r="W59" s="83"/>
      <c r="AL59" s="14"/>
      <c r="AT59" s="83"/>
      <c r="BG59" s="83"/>
    </row>
    <row r="60" spans="2:59" outlineLevel="1" x14ac:dyDescent="0.25">
      <c r="B60" s="39"/>
      <c r="C60" s="39"/>
      <c r="D60" s="40" t="s">
        <v>58</v>
      </c>
      <c r="L60" s="83"/>
      <c r="W60" s="83"/>
      <c r="AL60" s="14"/>
      <c r="AT60" s="83"/>
      <c r="BG60" s="83"/>
    </row>
    <row r="61" spans="2:59" outlineLevel="1" x14ac:dyDescent="0.25">
      <c r="B61" s="39"/>
      <c r="C61" s="39"/>
      <c r="D61" s="40" t="s">
        <v>59</v>
      </c>
      <c r="L61" s="83"/>
      <c r="W61" s="83"/>
      <c r="AL61" s="14"/>
      <c r="AT61" s="83"/>
      <c r="BG61" s="83"/>
    </row>
    <row r="62" spans="2:59" outlineLevel="1" x14ac:dyDescent="0.25">
      <c r="B62" s="39"/>
      <c r="C62" s="39"/>
      <c r="D62" s="40" t="s">
        <v>60</v>
      </c>
      <c r="L62" s="83">
        <f>-SUM('[1]Balance Sheet'!F20:F21)</f>
        <v>0</v>
      </c>
      <c r="W62" s="83"/>
      <c r="AL62" s="14"/>
      <c r="AT62" s="83"/>
      <c r="BG62" s="83"/>
    </row>
    <row r="63" spans="2:59" ht="15.75" outlineLevel="1" thickBot="1" x14ac:dyDescent="0.3">
      <c r="B63" s="39"/>
      <c r="C63" s="74" t="s">
        <v>61</v>
      </c>
      <c r="D63" s="62"/>
      <c r="L63" s="119">
        <f>SUM(L60:L62)</f>
        <v>0</v>
      </c>
      <c r="W63" s="119">
        <f>SUM(W60:W62)</f>
        <v>0</v>
      </c>
      <c r="AL63" s="14"/>
      <c r="AT63" s="119">
        <f>SUM(AT60:AT62)</f>
        <v>0</v>
      </c>
      <c r="BG63" s="119">
        <f>SUM(BG60:BG62)</f>
        <v>0</v>
      </c>
    </row>
    <row r="64" spans="2:59" ht="15.75" outlineLevel="1" thickTop="1" x14ac:dyDescent="0.25">
      <c r="B64" s="39"/>
      <c r="C64" s="39"/>
      <c r="D64" s="40"/>
      <c r="L64" s="83"/>
      <c r="W64" s="83"/>
      <c r="AL64" s="14"/>
      <c r="AT64" s="83"/>
      <c r="BG64" s="83"/>
    </row>
    <row r="65" spans="2:59" outlineLevel="1" x14ac:dyDescent="0.25">
      <c r="B65" s="39"/>
      <c r="C65" s="74" t="s">
        <v>62</v>
      </c>
      <c r="D65" s="62"/>
      <c r="L65" s="83">
        <f>+L57+L63</f>
        <v>0</v>
      </c>
      <c r="W65" s="83">
        <f>+W57+W63</f>
        <v>0</v>
      </c>
      <c r="AL65" s="14"/>
      <c r="AT65" s="83">
        <f>+AT57+AT63</f>
        <v>0</v>
      </c>
      <c r="BG65" s="83">
        <f>+BG57+BG63</f>
        <v>0</v>
      </c>
    </row>
    <row r="66" spans="2:59" outlineLevel="1" x14ac:dyDescent="0.25">
      <c r="B66" s="39"/>
      <c r="C66" s="39"/>
      <c r="D66" s="40"/>
      <c r="L66" s="83"/>
      <c r="W66" s="83"/>
      <c r="AL66" s="14"/>
      <c r="AT66" s="83"/>
      <c r="BG66" s="83"/>
    </row>
    <row r="67" spans="2:59" outlineLevel="1" x14ac:dyDescent="0.25">
      <c r="B67" s="39"/>
      <c r="C67" s="74" t="s">
        <v>63</v>
      </c>
      <c r="D67" s="62"/>
      <c r="L67" s="83"/>
      <c r="W67" s="83"/>
      <c r="AL67" s="14"/>
      <c r="AT67" s="83"/>
      <c r="BG67" s="83"/>
    </row>
    <row r="68" spans="2:59" outlineLevel="1" x14ac:dyDescent="0.25">
      <c r="B68" s="39"/>
      <c r="C68" s="39"/>
      <c r="D68" s="40" t="s">
        <v>64</v>
      </c>
      <c r="L68" s="83">
        <f>+L57-L53</f>
        <v>0</v>
      </c>
      <c r="W68" s="83">
        <f>+W57-W53</f>
        <v>0</v>
      </c>
      <c r="AL68" s="14"/>
      <c r="AT68" s="83">
        <f>+AT57</f>
        <v>0</v>
      </c>
      <c r="BG68" s="83">
        <f>+BG57</f>
        <v>0</v>
      </c>
    </row>
    <row r="69" spans="2:59" outlineLevel="1" x14ac:dyDescent="0.25">
      <c r="B69" s="39"/>
      <c r="C69" s="39"/>
      <c r="D69" s="40" t="s">
        <v>58</v>
      </c>
      <c r="L69" s="120">
        <f>+L63</f>
        <v>0</v>
      </c>
      <c r="W69" s="120">
        <f>+W63</f>
        <v>0</v>
      </c>
      <c r="AL69" s="14"/>
      <c r="AT69" s="120">
        <f>+AT63</f>
        <v>0</v>
      </c>
      <c r="BG69" s="120">
        <f>+BG63</f>
        <v>0</v>
      </c>
    </row>
    <row r="70" spans="2:59" outlineLevel="1" x14ac:dyDescent="0.25">
      <c r="B70" s="39"/>
      <c r="C70" s="74" t="s">
        <v>65</v>
      </c>
      <c r="D70" s="62"/>
      <c r="L70" s="83">
        <f>SUM(L68:L69)</f>
        <v>0</v>
      </c>
      <c r="W70" s="83">
        <f>SUM(W68:W69)</f>
        <v>0</v>
      </c>
      <c r="AL70" s="14"/>
      <c r="AT70" s="83">
        <f>SUM(AT68:AT69)</f>
        <v>0</v>
      </c>
      <c r="BG70" s="83">
        <f>SUM(BG68:BG69)</f>
        <v>0</v>
      </c>
    </row>
    <row r="71" spans="2:59" outlineLevel="1" x14ac:dyDescent="0.25">
      <c r="B71" s="39"/>
      <c r="C71" s="39"/>
      <c r="D71" s="40" t="s">
        <v>66</v>
      </c>
      <c r="L71" s="83"/>
      <c r="W71" s="83"/>
      <c r="AL71" s="14"/>
      <c r="AT71" s="83"/>
      <c r="BG71" s="83" t="e">
        <f>-#REF!</f>
        <v>#REF!</v>
      </c>
    </row>
    <row r="72" spans="2:59" outlineLevel="1" x14ac:dyDescent="0.25">
      <c r="B72" s="39"/>
      <c r="C72" s="39"/>
      <c r="D72" s="40" t="s">
        <v>67</v>
      </c>
      <c r="L72" s="120"/>
      <c r="W72" s="120"/>
      <c r="AL72" s="14"/>
      <c r="AT72" s="120"/>
      <c r="BG72" s="120"/>
    </row>
    <row r="73" spans="2:59" ht="15.75" outlineLevel="1" thickBot="1" x14ac:dyDescent="0.3">
      <c r="B73" s="39"/>
      <c r="C73" s="74" t="s">
        <v>68</v>
      </c>
      <c r="D73" s="62"/>
      <c r="L73" s="119">
        <f>SUM(L70:L72)</f>
        <v>0</v>
      </c>
      <c r="W73" s="119">
        <f>SUM(W70:W72)</f>
        <v>0</v>
      </c>
      <c r="AL73" s="14"/>
      <c r="AT73" s="119">
        <f>SUM(AT70:AT72)</f>
        <v>0</v>
      </c>
      <c r="BG73" s="119" t="e">
        <f>SUM(BG70:BG72)</f>
        <v>#REF!</v>
      </c>
    </row>
    <row r="74" spans="2:59" ht="15.75" outlineLevel="1" thickTop="1" x14ac:dyDescent="0.25">
      <c r="AL74" s="14"/>
    </row>
    <row r="75" spans="2:59" outlineLevel="1" x14ac:dyDescent="0.25">
      <c r="L75" s="121">
        <f>+L73-L36</f>
        <v>-2551.8500000000058</v>
      </c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1">
        <f>+W70-W36</f>
        <v>1533.7799999999843</v>
      </c>
      <c r="AL75" s="14"/>
      <c r="AT75" s="121">
        <f>+AT73-AT36</f>
        <v>15508.249999999985</v>
      </c>
      <c r="BG75" s="123" t="e">
        <f ca="1">+BG73-BG36</f>
        <v>#REF!</v>
      </c>
    </row>
    <row r="76" spans="2:59" outlineLevel="1" x14ac:dyDescent="0.25">
      <c r="W76" s="122"/>
      <c r="AL76" s="14"/>
      <c r="AT76" s="122"/>
      <c r="BG76" s="122">
        <f>3063401-BG26</f>
        <v>3063401</v>
      </c>
    </row>
    <row r="77" spans="2:59" x14ac:dyDescent="0.25">
      <c r="W77" s="122"/>
      <c r="AH77" s="122"/>
      <c r="AL77" s="14"/>
      <c r="AT77" s="122"/>
      <c r="BG77" s="122"/>
    </row>
    <row r="78" spans="2:59" x14ac:dyDescent="0.25">
      <c r="AG78" s="124"/>
    </row>
    <row r="79" spans="2:59" x14ac:dyDescent="0.25">
      <c r="AG79" s="124"/>
      <c r="AH79" s="14"/>
    </row>
    <row r="80" spans="2:59" x14ac:dyDescent="0.25">
      <c r="AG80" s="124"/>
      <c r="AH80" s="14"/>
    </row>
    <row r="81" spans="33:34" x14ac:dyDescent="0.25">
      <c r="AG81" s="14"/>
      <c r="AH81" s="124"/>
    </row>
    <row r="82" spans="33:34" x14ac:dyDescent="0.25">
      <c r="AH82" s="124"/>
    </row>
    <row r="83" spans="33:34" x14ac:dyDescent="0.25">
      <c r="AH83" s="124"/>
    </row>
    <row r="84" spans="33:34" x14ac:dyDescent="0.25">
      <c r="AH84" s="124"/>
    </row>
    <row r="85" spans="33:34" x14ac:dyDescent="0.25">
      <c r="AH85" s="124"/>
    </row>
    <row r="86" spans="33:34" x14ac:dyDescent="0.25">
      <c r="AH86" s="124"/>
    </row>
    <row r="87" spans="33:34" x14ac:dyDescent="0.25">
      <c r="AH87" s="124"/>
    </row>
    <row r="88" spans="33:34" x14ac:dyDescent="0.25">
      <c r="AH88" s="124"/>
    </row>
    <row r="89" spans="33:34" x14ac:dyDescent="0.25">
      <c r="AH89" s="124"/>
    </row>
    <row r="90" spans="33:34" x14ac:dyDescent="0.25">
      <c r="AH90" s="124"/>
    </row>
    <row r="91" spans="33:34" x14ac:dyDescent="0.25">
      <c r="AH91" s="124"/>
    </row>
    <row r="92" spans="33:34" x14ac:dyDescent="0.25">
      <c r="AH92" s="124"/>
    </row>
    <row r="93" spans="33:34" x14ac:dyDescent="0.25">
      <c r="AH93" s="124"/>
    </row>
    <row r="94" spans="33:34" x14ac:dyDescent="0.25">
      <c r="AH94" s="124"/>
    </row>
    <row r="95" spans="33:34" x14ac:dyDescent="0.25">
      <c r="AH95" s="124"/>
    </row>
    <row r="96" spans="33:34" x14ac:dyDescent="0.25">
      <c r="AH96" s="124"/>
    </row>
    <row r="97" spans="34:34" x14ac:dyDescent="0.25">
      <c r="AH97" s="14"/>
    </row>
    <row r="98" spans="34:34" x14ac:dyDescent="0.25">
      <c r="AH98" s="125"/>
    </row>
    <row r="99" spans="34:34" x14ac:dyDescent="0.25">
      <c r="AH99" s="126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  <row r="105" spans="34:34" x14ac:dyDescent="0.25">
      <c r="AH105" s="14"/>
    </row>
    <row r="106" spans="34:34" x14ac:dyDescent="0.25">
      <c r="AH106" s="14"/>
    </row>
    <row r="107" spans="34:34" x14ac:dyDescent="0.25">
      <c r="AH107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9"/>
  <sheetViews>
    <sheetView zoomScale="120" zoomScaleNormal="120" workbookViewId="0">
      <selection activeCell="A3" sqref="A3:A46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5" hidden="1" customWidth="1" outlineLevel="1"/>
    <col min="4" max="4" width="8" style="185" hidden="1" customWidth="1" outlineLevel="1"/>
    <col min="5" max="5" width="12.5703125" style="185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customWidth="1" outlineLevel="1"/>
    <col min="42" max="42" width="13.7109375" style="143" customWidth="1" outlineLevel="1"/>
    <col min="43" max="43" width="17.7109375" style="143" customWidth="1" outlineLevel="1"/>
    <col min="44" max="44" width="2.7109375" style="143" customWidth="1"/>
    <col min="45" max="45" width="10.7109375" style="143" hidden="1" customWidth="1" outlineLevel="1"/>
    <col min="46" max="46" width="11.85546875" style="143" hidden="1" customWidth="1" outlineLevel="1"/>
    <col min="47" max="50" width="15.42578125" style="143" hidden="1" customWidth="1" outlineLevel="1"/>
    <col min="51" max="51" width="13.7109375" style="143" hidden="1" customWidth="1" outlineLevel="1"/>
    <col min="52" max="52" width="17.7109375" style="143" hidden="1" customWidth="1" outlineLevel="1"/>
    <col min="53" max="53" width="9.140625" style="143" collapsed="1"/>
    <col min="54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1" t="s">
        <v>2</v>
      </c>
      <c r="I1" s="201"/>
      <c r="J1" s="201"/>
      <c r="K1" s="201"/>
      <c r="L1" s="201"/>
      <c r="M1" s="201"/>
      <c r="N1" s="201"/>
      <c r="O1" s="201"/>
      <c r="Q1" s="202" t="s">
        <v>3</v>
      </c>
      <c r="R1" s="202"/>
      <c r="S1" s="202"/>
      <c r="T1" s="202"/>
      <c r="U1" s="202"/>
      <c r="V1" s="202"/>
      <c r="W1" s="202"/>
      <c r="X1" s="202"/>
      <c r="Z1" s="203" t="s">
        <v>4</v>
      </c>
      <c r="AA1" s="203"/>
      <c r="AB1" s="203"/>
      <c r="AC1" s="203"/>
      <c r="AD1" s="203"/>
      <c r="AE1" s="203"/>
      <c r="AF1" s="203"/>
      <c r="AG1" s="203"/>
      <c r="AI1" s="204" t="s">
        <v>5</v>
      </c>
      <c r="AJ1" s="204"/>
      <c r="AK1" s="204"/>
      <c r="AL1" s="204"/>
      <c r="AM1" s="204"/>
      <c r="AN1" s="204"/>
      <c r="AO1" s="204"/>
      <c r="AP1" s="204"/>
      <c r="AQ1" s="204"/>
      <c r="AS1" s="202" t="s">
        <v>6</v>
      </c>
      <c r="AT1" s="202"/>
      <c r="AU1" s="202"/>
      <c r="AV1" s="202"/>
      <c r="AW1" s="202"/>
      <c r="AX1" s="202"/>
      <c r="AY1" s="202"/>
      <c r="AZ1" s="202"/>
    </row>
    <row r="2" spans="1:52" s="190" customFormat="1" ht="33.75" customHeight="1" x14ac:dyDescent="0.2">
      <c r="A2" s="186" t="s">
        <v>69</v>
      </c>
      <c r="B2" s="186" t="s">
        <v>70</v>
      </c>
      <c r="C2" s="187" t="s">
        <v>71</v>
      </c>
      <c r="D2" s="187" t="s">
        <v>72</v>
      </c>
      <c r="E2" s="187" t="s">
        <v>73</v>
      </c>
      <c r="F2" s="188" t="s">
        <v>74</v>
      </c>
      <c r="G2" s="188" t="s">
        <v>75</v>
      </c>
      <c r="H2" s="189" t="s">
        <v>7</v>
      </c>
      <c r="I2" s="189" t="s">
        <v>8</v>
      </c>
      <c r="J2" s="189" t="s">
        <v>76</v>
      </c>
      <c r="K2" s="189" t="s">
        <v>77</v>
      </c>
      <c r="L2" s="189" t="s">
        <v>78</v>
      </c>
      <c r="M2" s="189" t="s">
        <v>79</v>
      </c>
      <c r="N2" s="189" t="s">
        <v>13</v>
      </c>
      <c r="O2" s="189" t="s">
        <v>80</v>
      </c>
      <c r="Q2" s="166" t="s">
        <v>7</v>
      </c>
      <c r="R2" s="166" t="s">
        <v>8</v>
      </c>
      <c r="S2" s="166" t="s">
        <v>76</v>
      </c>
      <c r="T2" s="166" t="s">
        <v>77</v>
      </c>
      <c r="U2" s="166" t="s">
        <v>78</v>
      </c>
      <c r="V2" s="166" t="s">
        <v>79</v>
      </c>
      <c r="W2" s="166" t="s">
        <v>13</v>
      </c>
      <c r="X2" s="166" t="s">
        <v>80</v>
      </c>
      <c r="Z2" s="168" t="s">
        <v>7</v>
      </c>
      <c r="AA2" s="168" t="s">
        <v>8</v>
      </c>
      <c r="AB2" s="168" t="s">
        <v>76</v>
      </c>
      <c r="AC2" s="168" t="s">
        <v>77</v>
      </c>
      <c r="AD2" s="168" t="s">
        <v>78</v>
      </c>
      <c r="AE2" s="168" t="s">
        <v>79</v>
      </c>
      <c r="AF2" s="168" t="s">
        <v>13</v>
      </c>
      <c r="AG2" s="168" t="s">
        <v>80</v>
      </c>
      <c r="AI2" s="170" t="s">
        <v>7</v>
      </c>
      <c r="AJ2" s="170" t="s">
        <v>8</v>
      </c>
      <c r="AK2" s="170" t="s">
        <v>185</v>
      </c>
      <c r="AL2" s="170" t="s">
        <v>76</v>
      </c>
      <c r="AM2" s="170" t="s">
        <v>77</v>
      </c>
      <c r="AN2" s="170" t="s">
        <v>78</v>
      </c>
      <c r="AO2" s="170" t="s">
        <v>79</v>
      </c>
      <c r="AP2" s="170" t="s">
        <v>17</v>
      </c>
      <c r="AQ2" s="174" t="s">
        <v>81</v>
      </c>
      <c r="AR2" s="172"/>
      <c r="AS2" s="166" t="s">
        <v>7</v>
      </c>
      <c r="AT2" s="166" t="s">
        <v>8</v>
      </c>
      <c r="AU2" s="166" t="s">
        <v>76</v>
      </c>
      <c r="AV2" s="166" t="s">
        <v>77</v>
      </c>
      <c r="AW2" s="166" t="s">
        <v>78</v>
      </c>
      <c r="AX2" s="166" t="s">
        <v>79</v>
      </c>
      <c r="AY2" s="166" t="s">
        <v>17</v>
      </c>
      <c r="AZ2" s="183" t="s">
        <v>81</v>
      </c>
    </row>
    <row r="3" spans="1:52" x14ac:dyDescent="0.2">
      <c r="A3" s="191">
        <v>5</v>
      </c>
      <c r="B3" s="143" t="s">
        <v>204</v>
      </c>
      <c r="C3" s="195" t="str">
        <f t="shared" ref="C3:C46" si="0">MID(B3,5,2)</f>
        <v>00</v>
      </c>
      <c r="D3" s="195" t="str">
        <f t="shared" ref="D3:D46" si="1">MID(B3,8,2)</f>
        <v>00</v>
      </c>
      <c r="E3" s="195" t="str">
        <f t="shared" ref="E3:E46" si="2">MID(B3,11,3)</f>
        <v>900</v>
      </c>
      <c r="F3" s="196" t="str">
        <f t="shared" ref="F3:F46" si="3">RIGHT(B3,7)</f>
        <v>6000.01</v>
      </c>
      <c r="G3" s="143" t="s">
        <v>230</v>
      </c>
      <c r="H3" s="164">
        <v>0</v>
      </c>
      <c r="I3" s="164">
        <v>0</v>
      </c>
      <c r="J3" s="164"/>
      <c r="K3" s="164"/>
      <c r="L3" s="164"/>
      <c r="M3" s="164">
        <v>0</v>
      </c>
      <c r="N3" s="141">
        <v>0</v>
      </c>
      <c r="O3" s="141">
        <f t="shared" ref="O3:O17" si="4">N3-I3</f>
        <v>0</v>
      </c>
      <c r="Q3" s="175">
        <v>0</v>
      </c>
      <c r="R3" s="175">
        <v>0</v>
      </c>
      <c r="S3" s="175"/>
      <c r="T3" s="175"/>
      <c r="U3" s="175"/>
      <c r="V3" s="175">
        <v>0</v>
      </c>
      <c r="W3" s="142">
        <v>0</v>
      </c>
      <c r="X3" s="142">
        <f t="shared" ref="X3:X17" si="5">W3-R3</f>
        <v>0</v>
      </c>
      <c r="Z3" s="173">
        <v>0</v>
      </c>
      <c r="AA3" s="173">
        <v>0</v>
      </c>
      <c r="AB3" s="173"/>
      <c r="AC3" s="173"/>
      <c r="AD3" s="173"/>
      <c r="AE3" s="173">
        <v>0</v>
      </c>
      <c r="AF3" s="173">
        <v>0</v>
      </c>
      <c r="AG3" s="173">
        <f t="shared" ref="AG3:AG17" si="6">AF3-AA3</f>
        <v>0</v>
      </c>
      <c r="AI3" s="179">
        <f>IFERROR(VLOOKUP(B3,[2]rptBudgetaryBudgetCrossOrganiza!$A$1:$M$72,4,FALSE),"0")</f>
        <v>0</v>
      </c>
      <c r="AJ3" s="179">
        <f>IFERROR(VLOOKUP(B3,[2]rptBudgetaryBudgetCrossOrganiza!$A$1:$M$72,6,FALSE),"0")</f>
        <v>0</v>
      </c>
      <c r="AK3" s="171"/>
      <c r="AL3" s="179">
        <f>IFERROR(VLOOKUP(B3,[2]rptBudgetaryBudgetCrossOrganiza!$A$1:$M$72,9,FALSE),"0")</f>
        <v>0</v>
      </c>
      <c r="AM3" s="171"/>
      <c r="AN3" s="171"/>
      <c r="AO3" s="171"/>
      <c r="AP3" s="171"/>
      <c r="AQ3" s="171">
        <f t="shared" ref="AQ3:AQ17" si="7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17" si="8">AY3-AT3</f>
        <v>0</v>
      </c>
    </row>
    <row r="4" spans="1:52" x14ac:dyDescent="0.2">
      <c r="A4" s="191">
        <v>6</v>
      </c>
      <c r="B4" s="143" t="s">
        <v>206</v>
      </c>
      <c r="C4" s="195" t="str">
        <f t="shared" si="0"/>
        <v>00</v>
      </c>
      <c r="D4" s="195" t="str">
        <f t="shared" si="1"/>
        <v>00</v>
      </c>
      <c r="E4" s="195" t="str">
        <f t="shared" si="2"/>
        <v>900</v>
      </c>
      <c r="F4" s="196" t="str">
        <f t="shared" si="3"/>
        <v>6200.02</v>
      </c>
      <c r="G4" s="143" t="s">
        <v>99</v>
      </c>
      <c r="H4" s="164">
        <v>0</v>
      </c>
      <c r="I4" s="164">
        <v>0</v>
      </c>
      <c r="J4" s="164"/>
      <c r="K4" s="164"/>
      <c r="L4" s="164"/>
      <c r="M4" s="164">
        <v>0</v>
      </c>
      <c r="N4" s="141">
        <v>0</v>
      </c>
      <c r="O4" s="141">
        <f t="shared" si="4"/>
        <v>0</v>
      </c>
      <c r="Q4" s="175">
        <v>0</v>
      </c>
      <c r="R4" s="175">
        <v>0</v>
      </c>
      <c r="S4" s="175"/>
      <c r="T4" s="175"/>
      <c r="U4" s="175"/>
      <c r="V4" s="175">
        <v>0</v>
      </c>
      <c r="W4" s="142">
        <v>0</v>
      </c>
      <c r="X4" s="142">
        <f t="shared" si="5"/>
        <v>0</v>
      </c>
      <c r="Z4" s="173">
        <v>0</v>
      </c>
      <c r="AA4" s="173">
        <v>0</v>
      </c>
      <c r="AB4" s="173"/>
      <c r="AC4" s="173"/>
      <c r="AD4" s="173"/>
      <c r="AE4" s="173">
        <v>0</v>
      </c>
      <c r="AF4" s="173">
        <v>0</v>
      </c>
      <c r="AG4" s="173">
        <f t="shared" si="6"/>
        <v>0</v>
      </c>
      <c r="AI4" s="179">
        <f>IFERROR(VLOOKUP(B4,[2]rptBudgetaryBudgetCrossOrganiza!$A$1:$M$72,4,FALSE),"0")</f>
        <v>0</v>
      </c>
      <c r="AJ4" s="179">
        <f>IFERROR(VLOOKUP(B4,[2]rptBudgetaryBudgetCrossOrganiza!$A$1:$M$72,6,FALSE),"0")</f>
        <v>0</v>
      </c>
      <c r="AK4" s="171"/>
      <c r="AL4" s="179">
        <f>IFERROR(VLOOKUP(B4,[2]rptBudgetaryBudgetCrossOrganiza!$A$1:$M$72,9,FALSE),"0")</f>
        <v>0</v>
      </c>
      <c r="AM4" s="171"/>
      <c r="AN4" s="171"/>
      <c r="AO4" s="171"/>
      <c r="AP4" s="171"/>
      <c r="AQ4" s="171">
        <f t="shared" si="7"/>
        <v>0</v>
      </c>
      <c r="AS4" s="142"/>
      <c r="AT4" s="142"/>
      <c r="AU4" s="142"/>
      <c r="AV4" s="142"/>
      <c r="AW4" s="142"/>
      <c r="AX4" s="142"/>
      <c r="AY4" s="142"/>
      <c r="AZ4" s="142">
        <f t="shared" si="8"/>
        <v>0</v>
      </c>
    </row>
    <row r="5" spans="1:52" x14ac:dyDescent="0.2">
      <c r="A5" s="191">
        <v>7</v>
      </c>
      <c r="B5" s="143" t="s">
        <v>219</v>
      </c>
      <c r="C5" s="195" t="str">
        <f t="shared" si="0"/>
        <v>00</v>
      </c>
      <c r="D5" s="195" t="str">
        <f t="shared" si="1"/>
        <v>00</v>
      </c>
      <c r="E5" s="195" t="str">
        <f t="shared" si="2"/>
        <v>900</v>
      </c>
      <c r="F5" s="196" t="str">
        <f t="shared" si="3"/>
        <v>7000.02</v>
      </c>
      <c r="G5" s="143" t="s">
        <v>126</v>
      </c>
      <c r="H5" s="164">
        <v>0</v>
      </c>
      <c r="I5" s="164">
        <v>0</v>
      </c>
      <c r="J5" s="164"/>
      <c r="K5" s="164"/>
      <c r="L5" s="164"/>
      <c r="M5" s="164">
        <v>0</v>
      </c>
      <c r="N5" s="141">
        <v>0</v>
      </c>
      <c r="O5" s="141">
        <f t="shared" si="4"/>
        <v>0</v>
      </c>
      <c r="Q5" s="175">
        <v>0</v>
      </c>
      <c r="R5" s="175">
        <v>0</v>
      </c>
      <c r="S5" s="175"/>
      <c r="T5" s="175"/>
      <c r="U5" s="175"/>
      <c r="V5" s="175">
        <v>0</v>
      </c>
      <c r="W5" s="142">
        <v>0</v>
      </c>
      <c r="X5" s="142">
        <f t="shared" si="5"/>
        <v>0</v>
      </c>
      <c r="Z5" s="173">
        <v>0</v>
      </c>
      <c r="AA5" s="173">
        <v>0</v>
      </c>
      <c r="AB5" s="173"/>
      <c r="AC5" s="173"/>
      <c r="AD5" s="173"/>
      <c r="AE5" s="173">
        <v>0</v>
      </c>
      <c r="AF5" s="173">
        <v>0</v>
      </c>
      <c r="AG5" s="173">
        <f t="shared" si="6"/>
        <v>0</v>
      </c>
      <c r="AI5" s="179">
        <f>IFERROR(VLOOKUP(B5,[2]rptBudgetaryBudgetCrossOrganiza!$A$1:$M$72,4,FALSE),"0")</f>
        <v>0</v>
      </c>
      <c r="AJ5" s="179">
        <f>IFERROR(VLOOKUP(B5,[2]rptBudgetaryBudgetCrossOrganiza!$A$1:$M$72,6,FALSE),"0")</f>
        <v>0</v>
      </c>
      <c r="AK5" s="171"/>
      <c r="AL5" s="179">
        <f>IFERROR(VLOOKUP(B5,[2]rptBudgetaryBudgetCrossOrganiza!$A$1:$M$72,9,FALSE),"0")</f>
        <v>0</v>
      </c>
      <c r="AM5" s="171"/>
      <c r="AN5" s="171"/>
      <c r="AO5" s="171"/>
      <c r="AP5" s="171"/>
      <c r="AQ5" s="171">
        <f t="shared" si="7"/>
        <v>0</v>
      </c>
      <c r="AS5" s="142"/>
      <c r="AT5" s="142"/>
      <c r="AU5" s="142"/>
      <c r="AV5" s="142"/>
      <c r="AW5" s="142"/>
      <c r="AX5" s="142"/>
      <c r="AY5" s="142"/>
      <c r="AZ5" s="142">
        <f t="shared" si="8"/>
        <v>0</v>
      </c>
    </row>
    <row r="6" spans="1:52" x14ac:dyDescent="0.2">
      <c r="A6" s="191">
        <v>7</v>
      </c>
      <c r="B6" s="143" t="s">
        <v>221</v>
      </c>
      <c r="C6" s="195" t="str">
        <f t="shared" si="0"/>
        <v>00</v>
      </c>
      <c r="D6" s="195" t="str">
        <f t="shared" si="1"/>
        <v>00</v>
      </c>
      <c r="E6" s="195" t="str">
        <f t="shared" si="2"/>
        <v>900</v>
      </c>
      <c r="F6" s="196" t="str">
        <f t="shared" si="3"/>
        <v>7010.01</v>
      </c>
      <c r="G6" s="143" t="s">
        <v>242</v>
      </c>
      <c r="H6" s="164">
        <v>0</v>
      </c>
      <c r="I6" s="164">
        <v>12608</v>
      </c>
      <c r="J6" s="164"/>
      <c r="K6" s="164"/>
      <c r="L6" s="164"/>
      <c r="M6" s="164">
        <v>12607.1</v>
      </c>
      <c r="N6" s="141">
        <v>12607.1</v>
      </c>
      <c r="O6" s="141">
        <f t="shared" si="4"/>
        <v>-0.8999999999996362</v>
      </c>
      <c r="Q6" s="175">
        <v>0</v>
      </c>
      <c r="R6" s="175">
        <v>15775</v>
      </c>
      <c r="S6" s="175"/>
      <c r="T6" s="175"/>
      <c r="U6" s="175"/>
      <c r="V6" s="175">
        <v>15775</v>
      </c>
      <c r="W6" s="142">
        <v>15775</v>
      </c>
      <c r="X6" s="142">
        <f t="shared" si="5"/>
        <v>0</v>
      </c>
      <c r="Z6" s="173">
        <v>0</v>
      </c>
      <c r="AA6" s="173">
        <v>0</v>
      </c>
      <c r="AB6" s="173"/>
      <c r="AC6" s="173"/>
      <c r="AD6" s="173"/>
      <c r="AE6" s="173">
        <v>0</v>
      </c>
      <c r="AF6" s="173">
        <v>0</v>
      </c>
      <c r="AG6" s="173">
        <f t="shared" si="6"/>
        <v>0</v>
      </c>
      <c r="AI6" s="179">
        <f>IFERROR(VLOOKUP(B6,[2]rptBudgetaryBudgetCrossOrganiza!$A$1:$M$72,4,FALSE),"0")</f>
        <v>0</v>
      </c>
      <c r="AJ6" s="179">
        <f>IFERROR(VLOOKUP(B6,[2]rptBudgetaryBudgetCrossOrganiza!$A$1:$M$72,6,FALSE),"0")</f>
        <v>0</v>
      </c>
      <c r="AK6" s="171"/>
      <c r="AL6" s="179">
        <f>IFERROR(VLOOKUP(B6,[2]rptBudgetaryBudgetCrossOrganiza!$A$1:$M$72,9,FALSE),"0")</f>
        <v>0</v>
      </c>
      <c r="AM6" s="171"/>
      <c r="AN6" s="171"/>
      <c r="AO6" s="171"/>
      <c r="AP6" s="171"/>
      <c r="AQ6" s="171">
        <f t="shared" si="7"/>
        <v>0</v>
      </c>
      <c r="AS6" s="142"/>
      <c r="AT6" s="142"/>
      <c r="AU6" s="142"/>
      <c r="AV6" s="142"/>
      <c r="AW6" s="142"/>
      <c r="AX6" s="142"/>
      <c r="AY6" s="142"/>
      <c r="AZ6" s="142">
        <f t="shared" si="8"/>
        <v>0</v>
      </c>
    </row>
    <row r="7" spans="1:52" x14ac:dyDescent="0.2">
      <c r="A7" s="191">
        <v>7</v>
      </c>
      <c r="B7" s="143" t="s">
        <v>222</v>
      </c>
      <c r="C7" s="195" t="str">
        <f t="shared" si="0"/>
        <v>00</v>
      </c>
      <c r="D7" s="195" t="str">
        <f t="shared" si="1"/>
        <v>00</v>
      </c>
      <c r="E7" s="195" t="str">
        <f t="shared" si="2"/>
        <v>900</v>
      </c>
      <c r="F7" s="196" t="str">
        <f t="shared" si="3"/>
        <v>7010.02</v>
      </c>
      <c r="G7" s="143" t="s">
        <v>243</v>
      </c>
      <c r="H7" s="164">
        <v>0</v>
      </c>
      <c r="I7" s="164">
        <v>0</v>
      </c>
      <c r="J7" s="164"/>
      <c r="K7" s="164"/>
      <c r="L7" s="164"/>
      <c r="M7" s="164">
        <v>0</v>
      </c>
      <c r="N7" s="141">
        <v>0</v>
      </c>
      <c r="O7" s="141">
        <f t="shared" si="4"/>
        <v>0</v>
      </c>
      <c r="Q7" s="175">
        <v>0</v>
      </c>
      <c r="R7" s="175">
        <v>0</v>
      </c>
      <c r="S7" s="175"/>
      <c r="T7" s="175"/>
      <c r="U7" s="175"/>
      <c r="V7" s="175">
        <v>0</v>
      </c>
      <c r="W7" s="142">
        <v>0</v>
      </c>
      <c r="X7" s="142">
        <f t="shared" si="5"/>
        <v>0</v>
      </c>
      <c r="Z7" s="173">
        <v>0</v>
      </c>
      <c r="AA7" s="173">
        <v>0</v>
      </c>
      <c r="AB7" s="173"/>
      <c r="AC7" s="173"/>
      <c r="AD7" s="173"/>
      <c r="AE7" s="173">
        <v>0</v>
      </c>
      <c r="AF7" s="173">
        <v>0</v>
      </c>
      <c r="AG7" s="173">
        <f t="shared" si="6"/>
        <v>0</v>
      </c>
      <c r="AI7" s="179">
        <f>IFERROR(VLOOKUP(B7,[2]rptBudgetaryBudgetCrossOrganiza!$A$1:$M$72,4,FALSE),"0")</f>
        <v>0</v>
      </c>
      <c r="AJ7" s="179">
        <f>IFERROR(VLOOKUP(B7,[2]rptBudgetaryBudgetCrossOrganiza!$A$1:$M$72,6,FALSE),"0")</f>
        <v>0</v>
      </c>
      <c r="AK7" s="171"/>
      <c r="AL7" s="179">
        <f>IFERROR(VLOOKUP(B7,[2]rptBudgetaryBudgetCrossOrganiza!$A$1:$M$72,9,FALSE),"0")</f>
        <v>0</v>
      </c>
      <c r="AM7" s="171"/>
      <c r="AN7" s="171"/>
      <c r="AO7" s="171"/>
      <c r="AP7" s="171"/>
      <c r="AQ7" s="171">
        <f t="shared" si="7"/>
        <v>0</v>
      </c>
      <c r="AS7" s="142"/>
      <c r="AT7" s="142"/>
      <c r="AU7" s="142"/>
      <c r="AV7" s="142"/>
      <c r="AW7" s="142"/>
      <c r="AX7" s="142"/>
      <c r="AY7" s="142"/>
      <c r="AZ7" s="142">
        <f t="shared" si="8"/>
        <v>0</v>
      </c>
    </row>
    <row r="8" spans="1:52" x14ac:dyDescent="0.2">
      <c r="A8" s="191">
        <v>7</v>
      </c>
      <c r="B8" s="143" t="s">
        <v>223</v>
      </c>
      <c r="C8" s="195" t="str">
        <f t="shared" si="0"/>
        <v>00</v>
      </c>
      <c r="D8" s="195" t="str">
        <f t="shared" si="1"/>
        <v>00</v>
      </c>
      <c r="E8" s="195" t="str">
        <f t="shared" si="2"/>
        <v>900</v>
      </c>
      <c r="F8" s="196" t="str">
        <f t="shared" si="3"/>
        <v>7010.03</v>
      </c>
      <c r="G8" s="143" t="s">
        <v>244</v>
      </c>
      <c r="H8" s="164">
        <v>0</v>
      </c>
      <c r="I8" s="164">
        <v>0</v>
      </c>
      <c r="J8" s="164"/>
      <c r="K8" s="164"/>
      <c r="L8" s="164"/>
      <c r="M8" s="164">
        <v>0</v>
      </c>
      <c r="N8" s="141">
        <v>0</v>
      </c>
      <c r="O8" s="141">
        <f t="shared" si="4"/>
        <v>0</v>
      </c>
      <c r="Q8" s="175">
        <v>0</v>
      </c>
      <c r="R8" s="175">
        <v>0</v>
      </c>
      <c r="S8" s="175"/>
      <c r="T8" s="175"/>
      <c r="U8" s="175"/>
      <c r="V8" s="175">
        <v>0</v>
      </c>
      <c r="W8" s="142">
        <v>0</v>
      </c>
      <c r="X8" s="142">
        <f t="shared" si="5"/>
        <v>0</v>
      </c>
      <c r="Z8" s="173">
        <v>0</v>
      </c>
      <c r="AA8" s="173">
        <v>0</v>
      </c>
      <c r="AB8" s="173"/>
      <c r="AC8" s="173"/>
      <c r="AD8" s="173"/>
      <c r="AE8" s="173">
        <v>0</v>
      </c>
      <c r="AF8" s="173">
        <v>0</v>
      </c>
      <c r="AG8" s="173">
        <f t="shared" si="6"/>
        <v>0</v>
      </c>
      <c r="AI8" s="179">
        <f>IFERROR(VLOOKUP(B8,[2]rptBudgetaryBudgetCrossOrganiza!$A$1:$M$72,4,FALSE),"0")</f>
        <v>0</v>
      </c>
      <c r="AJ8" s="179">
        <f>IFERROR(VLOOKUP(B8,[2]rptBudgetaryBudgetCrossOrganiza!$A$1:$M$72,6,FALSE),"0")</f>
        <v>0</v>
      </c>
      <c r="AK8" s="171"/>
      <c r="AL8" s="179">
        <f>IFERROR(VLOOKUP(B8,[2]rptBudgetaryBudgetCrossOrganiza!$A$1:$M$72,9,FALSE),"0")</f>
        <v>0</v>
      </c>
      <c r="AM8" s="171"/>
      <c r="AN8" s="171"/>
      <c r="AO8" s="171"/>
      <c r="AP8" s="171"/>
      <c r="AQ8" s="171">
        <f t="shared" si="7"/>
        <v>0</v>
      </c>
      <c r="AS8" s="142"/>
      <c r="AT8" s="142"/>
      <c r="AU8" s="142"/>
      <c r="AV8" s="142"/>
      <c r="AW8" s="142"/>
      <c r="AX8" s="142"/>
      <c r="AY8" s="142"/>
      <c r="AZ8" s="142">
        <f t="shared" si="8"/>
        <v>0</v>
      </c>
    </row>
    <row r="9" spans="1:52" x14ac:dyDescent="0.2">
      <c r="A9" s="191">
        <v>7</v>
      </c>
      <c r="B9" s="143" t="s">
        <v>224</v>
      </c>
      <c r="C9" s="195" t="str">
        <f t="shared" si="0"/>
        <v>00</v>
      </c>
      <c r="D9" s="195" t="str">
        <f t="shared" si="1"/>
        <v>00</v>
      </c>
      <c r="E9" s="195" t="str">
        <f t="shared" si="2"/>
        <v>900</v>
      </c>
      <c r="F9" s="196" t="str">
        <f t="shared" si="3"/>
        <v>7010.04</v>
      </c>
      <c r="G9" s="143" t="s">
        <v>245</v>
      </c>
      <c r="H9" s="164">
        <v>0</v>
      </c>
      <c r="I9" s="164">
        <v>0</v>
      </c>
      <c r="J9" s="164"/>
      <c r="K9" s="164"/>
      <c r="L9" s="164"/>
      <c r="M9" s="164">
        <v>0</v>
      </c>
      <c r="N9" s="141">
        <v>0</v>
      </c>
      <c r="O9" s="141">
        <f t="shared" si="4"/>
        <v>0</v>
      </c>
      <c r="Q9" s="175">
        <v>0</v>
      </c>
      <c r="R9" s="175">
        <v>0</v>
      </c>
      <c r="S9" s="175"/>
      <c r="T9" s="175"/>
      <c r="U9" s="175"/>
      <c r="V9" s="175">
        <v>0</v>
      </c>
      <c r="W9" s="142">
        <v>0</v>
      </c>
      <c r="X9" s="142">
        <f t="shared" si="5"/>
        <v>0</v>
      </c>
      <c r="Z9" s="173">
        <v>0</v>
      </c>
      <c r="AA9" s="173">
        <v>0</v>
      </c>
      <c r="AB9" s="173"/>
      <c r="AC9" s="173"/>
      <c r="AD9" s="173"/>
      <c r="AE9" s="173">
        <v>0</v>
      </c>
      <c r="AF9" s="173">
        <v>0</v>
      </c>
      <c r="AG9" s="173">
        <f t="shared" si="6"/>
        <v>0</v>
      </c>
      <c r="AI9" s="179">
        <f>IFERROR(VLOOKUP(B9,[2]rptBudgetaryBudgetCrossOrganiza!$A$1:$M$72,4,FALSE),"0")</f>
        <v>0</v>
      </c>
      <c r="AJ9" s="179">
        <f>IFERROR(VLOOKUP(B9,[2]rptBudgetaryBudgetCrossOrganiza!$A$1:$M$72,6,FALSE),"0")</f>
        <v>0</v>
      </c>
      <c r="AK9" s="171"/>
      <c r="AL9" s="179">
        <f>IFERROR(VLOOKUP(B9,[2]rptBudgetaryBudgetCrossOrganiza!$A$1:$M$72,9,FALSE),"0")</f>
        <v>0</v>
      </c>
      <c r="AM9" s="171"/>
      <c r="AN9" s="171"/>
      <c r="AO9" s="171"/>
      <c r="AP9" s="171"/>
      <c r="AQ9" s="171">
        <f t="shared" si="7"/>
        <v>0</v>
      </c>
      <c r="AS9" s="142"/>
      <c r="AT9" s="142"/>
      <c r="AU9" s="142"/>
      <c r="AV9" s="142"/>
      <c r="AW9" s="142"/>
      <c r="AX9" s="142"/>
      <c r="AY9" s="142"/>
      <c r="AZ9" s="142">
        <f t="shared" si="8"/>
        <v>0</v>
      </c>
    </row>
    <row r="10" spans="1:52" x14ac:dyDescent="0.2">
      <c r="A10" s="191">
        <v>7</v>
      </c>
      <c r="B10" s="143" t="s">
        <v>225</v>
      </c>
      <c r="C10" s="195" t="str">
        <f t="shared" si="0"/>
        <v>00</v>
      </c>
      <c r="D10" s="195" t="str">
        <f t="shared" si="1"/>
        <v>00</v>
      </c>
      <c r="E10" s="195" t="str">
        <f t="shared" si="2"/>
        <v>900</v>
      </c>
      <c r="F10" s="196" t="str">
        <f t="shared" si="3"/>
        <v>7010.05</v>
      </c>
      <c r="G10" s="143" t="s">
        <v>246</v>
      </c>
      <c r="H10" s="164">
        <v>0</v>
      </c>
      <c r="I10" s="164">
        <v>0</v>
      </c>
      <c r="J10" s="164"/>
      <c r="K10" s="164"/>
      <c r="L10" s="164"/>
      <c r="M10" s="164">
        <v>0</v>
      </c>
      <c r="N10" s="141">
        <v>0</v>
      </c>
      <c r="O10" s="141">
        <f t="shared" si="4"/>
        <v>0</v>
      </c>
      <c r="Q10" s="175">
        <v>0</v>
      </c>
      <c r="R10" s="175">
        <v>0</v>
      </c>
      <c r="S10" s="175"/>
      <c r="T10" s="175"/>
      <c r="U10" s="175"/>
      <c r="V10" s="175">
        <v>0</v>
      </c>
      <c r="W10" s="142">
        <v>0</v>
      </c>
      <c r="X10" s="142">
        <f t="shared" si="5"/>
        <v>0</v>
      </c>
      <c r="Z10" s="173">
        <v>0</v>
      </c>
      <c r="AA10" s="173">
        <v>0</v>
      </c>
      <c r="AB10" s="173"/>
      <c r="AC10" s="173"/>
      <c r="AD10" s="173"/>
      <c r="AE10" s="173">
        <v>0</v>
      </c>
      <c r="AF10" s="173">
        <v>0</v>
      </c>
      <c r="AG10" s="173">
        <f t="shared" si="6"/>
        <v>0</v>
      </c>
      <c r="AI10" s="179">
        <f>IFERROR(VLOOKUP(B10,[2]rptBudgetaryBudgetCrossOrganiza!$A$1:$M$72,4,FALSE),"0")</f>
        <v>0</v>
      </c>
      <c r="AJ10" s="179">
        <f>IFERROR(VLOOKUP(B10,[2]rptBudgetaryBudgetCrossOrganiza!$A$1:$M$72,6,FALSE),"0")</f>
        <v>0</v>
      </c>
      <c r="AK10" s="171"/>
      <c r="AL10" s="179">
        <f>IFERROR(VLOOKUP(B10,[2]rptBudgetaryBudgetCrossOrganiza!$A$1:$M$72,9,FALSE),"0")</f>
        <v>0</v>
      </c>
      <c r="AM10" s="171"/>
      <c r="AN10" s="171"/>
      <c r="AO10" s="171"/>
      <c r="AP10" s="171"/>
      <c r="AQ10" s="171">
        <f t="shared" si="7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8"/>
        <v>0</v>
      </c>
    </row>
    <row r="11" spans="1:52" x14ac:dyDescent="0.2">
      <c r="A11" s="191">
        <v>7</v>
      </c>
      <c r="B11" s="143" t="s">
        <v>226</v>
      </c>
      <c r="C11" s="195" t="str">
        <f t="shared" si="0"/>
        <v>00</v>
      </c>
      <c r="D11" s="195" t="str">
        <f t="shared" si="1"/>
        <v>00</v>
      </c>
      <c r="E11" s="195" t="str">
        <f t="shared" si="2"/>
        <v>900</v>
      </c>
      <c r="F11" s="196" t="str">
        <f t="shared" si="3"/>
        <v>7010.06</v>
      </c>
      <c r="G11" s="143" t="s">
        <v>247</v>
      </c>
      <c r="H11" s="164">
        <v>0</v>
      </c>
      <c r="I11" s="164">
        <v>0</v>
      </c>
      <c r="J11" s="164"/>
      <c r="K11" s="164"/>
      <c r="L11" s="164"/>
      <c r="M11" s="164">
        <v>0</v>
      </c>
      <c r="N11" s="141">
        <v>0</v>
      </c>
      <c r="O11" s="141">
        <f t="shared" si="4"/>
        <v>0</v>
      </c>
      <c r="Q11" s="175">
        <v>0</v>
      </c>
      <c r="R11" s="175">
        <v>0</v>
      </c>
      <c r="S11" s="175"/>
      <c r="T11" s="175"/>
      <c r="U11" s="175"/>
      <c r="V11" s="175">
        <v>0</v>
      </c>
      <c r="W11" s="142">
        <v>0</v>
      </c>
      <c r="X11" s="142">
        <f t="shared" si="5"/>
        <v>0</v>
      </c>
      <c r="Z11" s="173">
        <v>0</v>
      </c>
      <c r="AA11" s="173">
        <v>0</v>
      </c>
      <c r="AB11" s="173"/>
      <c r="AC11" s="173"/>
      <c r="AD11" s="173"/>
      <c r="AE11" s="173">
        <v>0</v>
      </c>
      <c r="AF11" s="173">
        <v>0</v>
      </c>
      <c r="AG11" s="173">
        <f t="shared" si="6"/>
        <v>0</v>
      </c>
      <c r="AI11" s="179">
        <f>IFERROR(VLOOKUP(B11,[2]rptBudgetaryBudgetCrossOrganiza!$A$1:$M$72,4,FALSE),"0")</f>
        <v>0</v>
      </c>
      <c r="AJ11" s="179">
        <f>IFERROR(VLOOKUP(B11,[2]rptBudgetaryBudgetCrossOrganiza!$A$1:$M$72,6,FALSE),"0")</f>
        <v>0</v>
      </c>
      <c r="AK11" s="171"/>
      <c r="AL11" s="179">
        <f>IFERROR(VLOOKUP(B11,[2]rptBudgetaryBudgetCrossOrganiza!$A$1:$M$72,9,FALSE),"0")</f>
        <v>0</v>
      </c>
      <c r="AM11" s="171"/>
      <c r="AN11" s="171"/>
      <c r="AO11" s="171"/>
      <c r="AP11" s="171"/>
      <c r="AQ11" s="171">
        <f t="shared" si="7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8"/>
        <v>0</v>
      </c>
    </row>
    <row r="12" spans="1:52" x14ac:dyDescent="0.2">
      <c r="A12" s="191">
        <v>7</v>
      </c>
      <c r="B12" s="143" t="s">
        <v>227</v>
      </c>
      <c r="C12" s="195" t="str">
        <f t="shared" si="0"/>
        <v>00</v>
      </c>
      <c r="D12" s="195" t="str">
        <f t="shared" si="1"/>
        <v>00</v>
      </c>
      <c r="E12" s="195" t="str">
        <f t="shared" si="2"/>
        <v>900</v>
      </c>
      <c r="F12" s="196" t="str">
        <f t="shared" si="3"/>
        <v>7010.19</v>
      </c>
      <c r="G12" s="143" t="s">
        <v>248</v>
      </c>
      <c r="H12" s="164">
        <v>0</v>
      </c>
      <c r="I12" s="164">
        <v>0</v>
      </c>
      <c r="J12" s="164"/>
      <c r="K12" s="164"/>
      <c r="L12" s="164"/>
      <c r="M12" s="164">
        <v>-109.54</v>
      </c>
      <c r="N12" s="141">
        <v>-109.54</v>
      </c>
      <c r="O12" s="141">
        <f t="shared" si="4"/>
        <v>-109.54</v>
      </c>
      <c r="Q12" s="175">
        <v>0</v>
      </c>
      <c r="R12" s="175">
        <v>0</v>
      </c>
      <c r="S12" s="175"/>
      <c r="T12" s="175"/>
      <c r="U12" s="175"/>
      <c r="V12" s="175">
        <v>0</v>
      </c>
      <c r="W12" s="142">
        <v>0</v>
      </c>
      <c r="X12" s="142">
        <f t="shared" si="5"/>
        <v>0</v>
      </c>
      <c r="Z12" s="173">
        <v>0</v>
      </c>
      <c r="AA12" s="173">
        <v>0</v>
      </c>
      <c r="AB12" s="173"/>
      <c r="AC12" s="173"/>
      <c r="AD12" s="173"/>
      <c r="AE12" s="173">
        <v>0</v>
      </c>
      <c r="AF12" s="173">
        <v>0</v>
      </c>
      <c r="AG12" s="173">
        <f t="shared" si="6"/>
        <v>0</v>
      </c>
      <c r="AI12" s="179">
        <f>IFERROR(VLOOKUP(B12,[2]rptBudgetaryBudgetCrossOrganiza!$A$1:$M$72,4,FALSE),"0")</f>
        <v>0</v>
      </c>
      <c r="AJ12" s="179">
        <f>IFERROR(VLOOKUP(B12,[2]rptBudgetaryBudgetCrossOrganiza!$A$1:$M$72,6,FALSE),"0")</f>
        <v>0</v>
      </c>
      <c r="AK12" s="171"/>
      <c r="AL12" s="179">
        <f>IFERROR(VLOOKUP(B12,[2]rptBudgetaryBudgetCrossOrganiza!$A$1:$M$72,9,FALSE),"0")</f>
        <v>0</v>
      </c>
      <c r="AM12" s="171"/>
      <c r="AN12" s="171"/>
      <c r="AO12" s="171"/>
      <c r="AP12" s="171"/>
      <c r="AQ12" s="171">
        <f t="shared" si="7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8"/>
        <v>0</v>
      </c>
    </row>
    <row r="13" spans="1:52" x14ac:dyDescent="0.2">
      <c r="A13" s="191">
        <v>11</v>
      </c>
      <c r="B13" s="143" t="s">
        <v>228</v>
      </c>
      <c r="C13" s="195" t="str">
        <f t="shared" si="0"/>
        <v>00</v>
      </c>
      <c r="D13" s="195" t="str">
        <f t="shared" si="1"/>
        <v>00</v>
      </c>
      <c r="E13" s="195" t="str">
        <f t="shared" si="2"/>
        <v>900</v>
      </c>
      <c r="F13" s="196" t="str">
        <f t="shared" si="3"/>
        <v>9000.01</v>
      </c>
      <c r="G13" s="143" t="s">
        <v>249</v>
      </c>
      <c r="H13" s="164">
        <v>0</v>
      </c>
      <c r="I13" s="164">
        <v>0</v>
      </c>
      <c r="J13" s="164"/>
      <c r="K13" s="164"/>
      <c r="L13" s="164"/>
      <c r="M13" s="164">
        <v>0</v>
      </c>
      <c r="N13" s="141">
        <v>0</v>
      </c>
      <c r="O13" s="141">
        <f t="shared" si="4"/>
        <v>0</v>
      </c>
      <c r="Q13" s="175">
        <v>0</v>
      </c>
      <c r="R13" s="175">
        <v>0</v>
      </c>
      <c r="S13" s="175"/>
      <c r="T13" s="175"/>
      <c r="U13" s="175"/>
      <c r="V13" s="175">
        <v>0</v>
      </c>
      <c r="W13" s="142">
        <v>0</v>
      </c>
      <c r="X13" s="142">
        <f t="shared" si="5"/>
        <v>0</v>
      </c>
      <c r="Z13" s="173">
        <v>0</v>
      </c>
      <c r="AA13" s="173">
        <v>0</v>
      </c>
      <c r="AB13" s="173"/>
      <c r="AC13" s="173"/>
      <c r="AD13" s="173"/>
      <c r="AE13" s="173">
        <v>0</v>
      </c>
      <c r="AF13" s="173">
        <v>0</v>
      </c>
      <c r="AG13" s="173">
        <f t="shared" si="6"/>
        <v>0</v>
      </c>
      <c r="AI13" s="179">
        <f>IFERROR(VLOOKUP(B13,[2]rptBudgetaryBudgetCrossOrganiza!$A$1:$M$72,4,FALSE),"0")</f>
        <v>0</v>
      </c>
      <c r="AJ13" s="179">
        <f>IFERROR(VLOOKUP(B13,[2]rptBudgetaryBudgetCrossOrganiza!$A$1:$M$72,6,FALSE),"0")</f>
        <v>0</v>
      </c>
      <c r="AK13" s="171"/>
      <c r="AL13" s="179">
        <f>IFERROR(VLOOKUP(B13,[2]rptBudgetaryBudgetCrossOrganiza!$A$1:$M$72,9,FALSE),"0")</f>
        <v>0</v>
      </c>
      <c r="AM13" s="171"/>
      <c r="AN13" s="171"/>
      <c r="AO13" s="171"/>
      <c r="AP13" s="171"/>
      <c r="AQ13" s="171">
        <f t="shared" si="7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8"/>
        <v>0</v>
      </c>
    </row>
    <row r="14" spans="1:52" x14ac:dyDescent="0.2">
      <c r="A14" s="191">
        <v>99</v>
      </c>
      <c r="B14" s="143" t="s">
        <v>229</v>
      </c>
      <c r="C14" s="195" t="str">
        <f t="shared" si="0"/>
        <v>00</v>
      </c>
      <c r="D14" s="195" t="str">
        <f t="shared" si="1"/>
        <v>00</v>
      </c>
      <c r="E14" s="195" t="str">
        <f t="shared" si="2"/>
        <v>900</v>
      </c>
      <c r="F14" s="196" t="str">
        <f t="shared" si="3"/>
        <v>9887.01</v>
      </c>
      <c r="G14" s="143" t="s">
        <v>250</v>
      </c>
      <c r="H14" s="164">
        <v>0</v>
      </c>
      <c r="I14" s="164">
        <v>0</v>
      </c>
      <c r="J14" s="164"/>
      <c r="K14" s="164"/>
      <c r="L14" s="164"/>
      <c r="M14" s="164">
        <v>0</v>
      </c>
      <c r="N14" s="141">
        <v>0</v>
      </c>
      <c r="O14" s="141">
        <f t="shared" si="4"/>
        <v>0</v>
      </c>
      <c r="Q14" s="175">
        <v>0</v>
      </c>
      <c r="R14" s="175">
        <v>0</v>
      </c>
      <c r="S14" s="175"/>
      <c r="T14" s="175"/>
      <c r="U14" s="175"/>
      <c r="V14" s="175">
        <v>0</v>
      </c>
      <c r="W14" s="142">
        <v>0</v>
      </c>
      <c r="X14" s="142">
        <f t="shared" si="5"/>
        <v>0</v>
      </c>
      <c r="Z14" s="173">
        <v>0</v>
      </c>
      <c r="AA14" s="173">
        <v>0</v>
      </c>
      <c r="AB14" s="173"/>
      <c r="AC14" s="173"/>
      <c r="AD14" s="173"/>
      <c r="AE14" s="173">
        <v>0</v>
      </c>
      <c r="AF14" s="173">
        <v>0</v>
      </c>
      <c r="AG14" s="173">
        <f t="shared" si="6"/>
        <v>0</v>
      </c>
      <c r="AI14" s="179">
        <f>IFERROR(VLOOKUP(B14,[2]rptBudgetaryBudgetCrossOrganiza!$A$1:$M$72,4,FALSE),"0")</f>
        <v>0</v>
      </c>
      <c r="AJ14" s="179">
        <f>IFERROR(VLOOKUP(B14,[2]rptBudgetaryBudgetCrossOrganiza!$A$1:$M$72,6,FALSE),"0")</f>
        <v>0</v>
      </c>
      <c r="AK14" s="171"/>
      <c r="AL14" s="179">
        <f>IFERROR(VLOOKUP(B14,[2]rptBudgetaryBudgetCrossOrganiza!$A$1:$M$72,9,FALSE),"0")</f>
        <v>0</v>
      </c>
      <c r="AM14" s="171"/>
      <c r="AN14" s="171"/>
      <c r="AO14" s="171"/>
      <c r="AP14" s="171"/>
      <c r="AQ14" s="171">
        <f t="shared" si="7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8"/>
        <v>0</v>
      </c>
    </row>
    <row r="15" spans="1:52" x14ac:dyDescent="0.2">
      <c r="A15" s="191">
        <v>4</v>
      </c>
      <c r="B15" s="143" t="s">
        <v>186</v>
      </c>
      <c r="C15" s="195" t="str">
        <f t="shared" si="0"/>
        <v>11</v>
      </c>
      <c r="D15" s="195" t="str">
        <f t="shared" si="1"/>
        <v>00</v>
      </c>
      <c r="E15" s="195" t="str">
        <f t="shared" si="2"/>
        <v>200</v>
      </c>
      <c r="F15" s="196" t="str">
        <f t="shared" si="3"/>
        <v>5000.01</v>
      </c>
      <c r="G15" s="143" t="s">
        <v>82</v>
      </c>
      <c r="H15" s="164">
        <v>0</v>
      </c>
      <c r="I15" s="164">
        <v>0</v>
      </c>
      <c r="J15" s="164"/>
      <c r="K15" s="164"/>
      <c r="L15" s="164"/>
      <c r="M15" s="164">
        <v>0</v>
      </c>
      <c r="N15" s="141">
        <v>0</v>
      </c>
      <c r="O15" s="141">
        <f t="shared" si="4"/>
        <v>0</v>
      </c>
      <c r="Q15" s="175">
        <v>0</v>
      </c>
      <c r="R15" s="175">
        <v>0</v>
      </c>
      <c r="S15" s="175"/>
      <c r="T15" s="175"/>
      <c r="U15" s="175"/>
      <c r="V15" s="175">
        <v>0</v>
      </c>
      <c r="W15" s="142">
        <v>0</v>
      </c>
      <c r="X15" s="142">
        <f t="shared" si="5"/>
        <v>0</v>
      </c>
      <c r="Z15" s="173">
        <v>0</v>
      </c>
      <c r="AA15" s="173">
        <v>0</v>
      </c>
      <c r="AB15" s="173"/>
      <c r="AC15" s="173"/>
      <c r="AD15" s="173"/>
      <c r="AE15" s="173">
        <v>0</v>
      </c>
      <c r="AF15" s="173">
        <v>0</v>
      </c>
      <c r="AG15" s="173">
        <f t="shared" si="6"/>
        <v>0</v>
      </c>
      <c r="AI15" s="179">
        <f>IFERROR(VLOOKUP(B15,[2]rptBudgetaryBudgetCrossOrganiza!$A$1:$M$72,4,FALSE),"0")</f>
        <v>0</v>
      </c>
      <c r="AJ15" s="179">
        <f>IFERROR(VLOOKUP(B15,[2]rptBudgetaryBudgetCrossOrganiza!$A$1:$M$72,6,FALSE),"0")</f>
        <v>0</v>
      </c>
      <c r="AK15" s="171"/>
      <c r="AL15" s="179">
        <f>IFERROR(VLOOKUP(B15,[2]rptBudgetaryBudgetCrossOrganiza!$A$1:$M$72,9,FALSE),"0")</f>
        <v>0</v>
      </c>
      <c r="AM15" s="171"/>
      <c r="AN15" s="171"/>
      <c r="AO15" s="171"/>
      <c r="AP15" s="171"/>
      <c r="AQ15" s="171">
        <f t="shared" si="7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8"/>
        <v>0</v>
      </c>
    </row>
    <row r="16" spans="1:52" x14ac:dyDescent="0.2">
      <c r="A16" s="191">
        <v>4</v>
      </c>
      <c r="B16" s="143" t="s">
        <v>187</v>
      </c>
      <c r="C16" s="195" t="str">
        <f t="shared" si="0"/>
        <v>11</v>
      </c>
      <c r="D16" s="195" t="str">
        <f t="shared" si="1"/>
        <v>00</v>
      </c>
      <c r="E16" s="195" t="str">
        <f t="shared" si="2"/>
        <v>200</v>
      </c>
      <c r="F16" s="196" t="str">
        <f t="shared" si="3"/>
        <v>5000.03</v>
      </c>
      <c r="G16" s="143" t="s">
        <v>83</v>
      </c>
      <c r="H16" s="164">
        <v>0</v>
      </c>
      <c r="I16" s="164">
        <v>124510</v>
      </c>
      <c r="J16" s="164"/>
      <c r="K16" s="164"/>
      <c r="L16" s="164"/>
      <c r="M16" s="164">
        <v>79428.11</v>
      </c>
      <c r="N16" s="141">
        <v>79428.11</v>
      </c>
      <c r="O16" s="141">
        <f t="shared" si="4"/>
        <v>-45081.89</v>
      </c>
      <c r="Q16" s="175">
        <v>0</v>
      </c>
      <c r="R16" s="175">
        <v>0</v>
      </c>
      <c r="S16" s="175"/>
      <c r="T16" s="175"/>
      <c r="U16" s="175"/>
      <c r="V16" s="175">
        <v>75663.399999999994</v>
      </c>
      <c r="W16" s="142">
        <v>75663.399999999994</v>
      </c>
      <c r="X16" s="142">
        <f t="shared" si="5"/>
        <v>75663.399999999994</v>
      </c>
      <c r="Z16" s="173">
        <v>0</v>
      </c>
      <c r="AA16" s="173">
        <v>0</v>
      </c>
      <c r="AB16" s="173"/>
      <c r="AC16" s="173"/>
      <c r="AD16" s="173"/>
      <c r="AE16" s="173">
        <v>25215.25</v>
      </c>
      <c r="AF16" s="173">
        <v>25215.25</v>
      </c>
      <c r="AG16" s="173">
        <f t="shared" si="6"/>
        <v>25215.25</v>
      </c>
      <c r="AI16" s="179">
        <f>IFERROR(VLOOKUP(B16,[2]rptBudgetaryBudgetCrossOrganiza!$A$1:$M$72,4,FALSE),"0")</f>
        <v>0</v>
      </c>
      <c r="AJ16" s="179">
        <v>56028</v>
      </c>
      <c r="AK16" s="171">
        <v>56028</v>
      </c>
      <c r="AL16" s="179">
        <f>IFERROR(VLOOKUP(B16,[2]rptBudgetaryBudgetCrossOrganiza!$A$1:$M$72,9,FALSE),"0")</f>
        <v>26469.1</v>
      </c>
      <c r="AM16" s="171"/>
      <c r="AN16" s="171"/>
      <c r="AO16" s="171"/>
      <c r="AP16" s="171"/>
      <c r="AQ16" s="171">
        <f t="shared" si="7"/>
        <v>-56028</v>
      </c>
      <c r="AS16" s="142"/>
      <c r="AT16" s="142"/>
      <c r="AU16" s="142"/>
      <c r="AV16" s="142"/>
      <c r="AW16" s="142"/>
      <c r="AX16" s="142"/>
      <c r="AY16" s="142"/>
      <c r="AZ16" s="142">
        <f t="shared" si="8"/>
        <v>0</v>
      </c>
    </row>
    <row r="17" spans="1:52" x14ac:dyDescent="0.2">
      <c r="A17" s="191">
        <v>4</v>
      </c>
      <c r="B17" s="143" t="s">
        <v>188</v>
      </c>
      <c r="C17" s="195" t="str">
        <f t="shared" si="0"/>
        <v>11</v>
      </c>
      <c r="D17" s="195" t="str">
        <f t="shared" si="1"/>
        <v>00</v>
      </c>
      <c r="E17" s="195" t="str">
        <f t="shared" si="2"/>
        <v>200</v>
      </c>
      <c r="F17" s="196" t="str">
        <f t="shared" si="3"/>
        <v>5000.04</v>
      </c>
      <c r="G17" s="143" t="s">
        <v>84</v>
      </c>
      <c r="H17" s="164">
        <v>0</v>
      </c>
      <c r="I17" s="164">
        <v>0</v>
      </c>
      <c r="J17" s="164"/>
      <c r="K17" s="164"/>
      <c r="L17" s="164"/>
      <c r="M17" s="164">
        <v>0</v>
      </c>
      <c r="N17" s="141">
        <v>0</v>
      </c>
      <c r="O17" s="141">
        <f t="shared" si="4"/>
        <v>0</v>
      </c>
      <c r="Q17" s="175">
        <v>0</v>
      </c>
      <c r="R17" s="175">
        <v>0</v>
      </c>
      <c r="S17" s="175"/>
      <c r="T17" s="175"/>
      <c r="U17" s="175"/>
      <c r="V17" s="175">
        <v>0</v>
      </c>
      <c r="W17" s="142">
        <v>0</v>
      </c>
      <c r="X17" s="142">
        <f t="shared" si="5"/>
        <v>0</v>
      </c>
      <c r="Z17" s="173">
        <v>0</v>
      </c>
      <c r="AA17" s="173">
        <v>0</v>
      </c>
      <c r="AB17" s="173"/>
      <c r="AC17" s="173"/>
      <c r="AD17" s="173"/>
      <c r="AE17" s="173">
        <v>0</v>
      </c>
      <c r="AF17" s="173">
        <v>0</v>
      </c>
      <c r="AG17" s="173">
        <f t="shared" si="6"/>
        <v>0</v>
      </c>
      <c r="AI17" s="179">
        <f>IFERROR(VLOOKUP(B17,[2]rptBudgetaryBudgetCrossOrganiza!$A$1:$M$72,4,FALSE),"0")</f>
        <v>0</v>
      </c>
      <c r="AJ17" s="179">
        <f>IFERROR(VLOOKUP(B17,[2]rptBudgetaryBudgetCrossOrganiza!$A$1:$M$72,6,FALSE),"0")</f>
        <v>0</v>
      </c>
      <c r="AK17" s="171"/>
      <c r="AL17" s="179">
        <f>IFERROR(VLOOKUP(B17,[2]rptBudgetaryBudgetCrossOrganiza!$A$1:$M$72,9,FALSE),"0")</f>
        <v>0</v>
      </c>
      <c r="AM17" s="171"/>
      <c r="AN17" s="171"/>
      <c r="AO17" s="171"/>
      <c r="AP17" s="171"/>
      <c r="AQ17" s="171">
        <f t="shared" si="7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8"/>
        <v>0</v>
      </c>
    </row>
    <row r="18" spans="1:52" x14ac:dyDescent="0.2">
      <c r="A18" s="191">
        <v>4</v>
      </c>
      <c r="B18" s="143" t="s">
        <v>189</v>
      </c>
      <c r="C18" s="195" t="str">
        <f t="shared" si="0"/>
        <v>11</v>
      </c>
      <c r="D18" s="195" t="str">
        <f t="shared" si="1"/>
        <v>00</v>
      </c>
      <c r="E18" s="195" t="str">
        <f t="shared" si="2"/>
        <v>200</v>
      </c>
      <c r="F18" s="196" t="str">
        <f t="shared" si="3"/>
        <v>5000.10</v>
      </c>
      <c r="G18" s="143" t="s">
        <v>85</v>
      </c>
      <c r="H18" s="164">
        <v>0</v>
      </c>
      <c r="I18" s="164">
        <v>0</v>
      </c>
      <c r="J18" s="164"/>
      <c r="K18" s="164"/>
      <c r="L18" s="164"/>
      <c r="M18" s="164">
        <v>0</v>
      </c>
      <c r="N18" s="141">
        <v>0</v>
      </c>
      <c r="O18" s="141"/>
      <c r="Q18" s="175">
        <v>0</v>
      </c>
      <c r="R18" s="175">
        <v>0</v>
      </c>
      <c r="S18" s="175"/>
      <c r="T18" s="175"/>
      <c r="U18" s="175"/>
      <c r="V18" s="175">
        <v>0</v>
      </c>
      <c r="W18" s="142">
        <v>0</v>
      </c>
      <c r="X18" s="142"/>
      <c r="Z18" s="173">
        <v>0</v>
      </c>
      <c r="AA18" s="173">
        <v>0</v>
      </c>
      <c r="AB18" s="173"/>
      <c r="AC18" s="173"/>
      <c r="AD18" s="173"/>
      <c r="AE18" s="173">
        <v>0</v>
      </c>
      <c r="AF18" s="173">
        <v>0</v>
      </c>
      <c r="AG18" s="173"/>
      <c r="AI18" s="179">
        <f>IFERROR(VLOOKUP(B18,[2]rptBudgetaryBudgetCrossOrganiza!$A$1:$M$72,4,FALSE),"0")</f>
        <v>0</v>
      </c>
      <c r="AJ18" s="179">
        <f>IFERROR(VLOOKUP(B18,[2]rptBudgetaryBudgetCrossOrganiza!$A$1:$M$72,6,FALSE),"0")</f>
        <v>0</v>
      </c>
      <c r="AK18" s="171"/>
      <c r="AL18" s="179">
        <f>IFERROR(VLOOKUP(B18,[2]rptBudgetaryBudgetCrossOrganiza!$A$1:$M$72,9,FALSE),"0")</f>
        <v>0</v>
      </c>
      <c r="AM18" s="171"/>
      <c r="AN18" s="171"/>
      <c r="AO18" s="171"/>
      <c r="AP18" s="171"/>
      <c r="AQ18" s="171"/>
      <c r="AS18" s="142"/>
      <c r="AT18" s="142"/>
      <c r="AU18" s="142"/>
      <c r="AV18" s="142"/>
      <c r="AW18" s="142"/>
      <c r="AX18" s="142"/>
      <c r="AY18" s="142"/>
      <c r="AZ18" s="142"/>
    </row>
    <row r="19" spans="1:52" x14ac:dyDescent="0.2">
      <c r="A19" s="191">
        <v>4</v>
      </c>
      <c r="B19" s="143" t="s">
        <v>190</v>
      </c>
      <c r="C19" s="195" t="str">
        <f t="shared" si="0"/>
        <v>11</v>
      </c>
      <c r="D19" s="195" t="str">
        <f t="shared" si="1"/>
        <v>00</v>
      </c>
      <c r="E19" s="195" t="str">
        <f t="shared" si="2"/>
        <v>200</v>
      </c>
      <c r="F19" s="196" t="str">
        <f t="shared" si="3"/>
        <v>5000.11</v>
      </c>
      <c r="G19" s="143" t="s">
        <v>86</v>
      </c>
      <c r="H19" s="164">
        <v>0</v>
      </c>
      <c r="I19" s="164">
        <v>0</v>
      </c>
      <c r="J19" s="164"/>
      <c r="K19" s="164"/>
      <c r="L19" s="164"/>
      <c r="M19" s="164">
        <v>0</v>
      </c>
      <c r="N19" s="141">
        <v>0</v>
      </c>
      <c r="O19" s="141">
        <f t="shared" ref="O19:O46" si="9">N19-I19</f>
        <v>0</v>
      </c>
      <c r="Q19" s="175">
        <v>0</v>
      </c>
      <c r="R19" s="175">
        <v>0</v>
      </c>
      <c r="S19" s="175"/>
      <c r="T19" s="175"/>
      <c r="U19" s="175"/>
      <c r="V19" s="175">
        <v>0</v>
      </c>
      <c r="W19" s="142">
        <v>0</v>
      </c>
      <c r="X19" s="142">
        <f t="shared" ref="X19:X46" si="10">W19-R19</f>
        <v>0</v>
      </c>
      <c r="Z19" s="173">
        <v>0</v>
      </c>
      <c r="AA19" s="173">
        <v>0</v>
      </c>
      <c r="AB19" s="173"/>
      <c r="AC19" s="173"/>
      <c r="AD19" s="173"/>
      <c r="AE19" s="173">
        <v>0</v>
      </c>
      <c r="AF19" s="173">
        <v>0</v>
      </c>
      <c r="AG19" s="173">
        <f t="shared" ref="AG19:AG46" si="11">AF19-AA19</f>
        <v>0</v>
      </c>
      <c r="AI19" s="179">
        <f>IFERROR(VLOOKUP(B19,[2]rptBudgetaryBudgetCrossOrganiza!$A$1:$M$72,4,FALSE),"0")</f>
        <v>0</v>
      </c>
      <c r="AJ19" s="179">
        <f>IFERROR(VLOOKUP(B19,[2]rptBudgetaryBudgetCrossOrganiza!$A$1:$M$72,6,FALSE),"0")</f>
        <v>0</v>
      </c>
      <c r="AK19" s="171"/>
      <c r="AL19" s="179">
        <f>IFERROR(VLOOKUP(B19,[2]rptBudgetaryBudgetCrossOrganiza!$A$1:$M$72,9,FALSE),"0")</f>
        <v>0</v>
      </c>
      <c r="AM19" s="171"/>
      <c r="AN19" s="171"/>
      <c r="AO19" s="171"/>
      <c r="AP19" s="171"/>
      <c r="AQ19" s="171">
        <f t="shared" ref="AQ19:AQ46" si="12">AP19-AJ19</f>
        <v>0</v>
      </c>
      <c r="AS19" s="142"/>
      <c r="AT19" s="142"/>
      <c r="AU19" s="142"/>
      <c r="AV19" s="142"/>
      <c r="AW19" s="142"/>
      <c r="AX19" s="142"/>
      <c r="AY19" s="142"/>
      <c r="AZ19" s="142">
        <f t="shared" ref="AZ19:AZ46" si="13">AY19-AT19</f>
        <v>0</v>
      </c>
    </row>
    <row r="20" spans="1:52" x14ac:dyDescent="0.2">
      <c r="A20" s="191">
        <v>4</v>
      </c>
      <c r="B20" s="143" t="s">
        <v>191</v>
      </c>
      <c r="C20" s="195" t="str">
        <f t="shared" si="0"/>
        <v>11</v>
      </c>
      <c r="D20" s="195" t="str">
        <f t="shared" si="1"/>
        <v>00</v>
      </c>
      <c r="E20" s="195" t="str">
        <f t="shared" si="2"/>
        <v>200</v>
      </c>
      <c r="F20" s="196" t="str">
        <f t="shared" si="3"/>
        <v>5000.99</v>
      </c>
      <c r="G20" s="143" t="s">
        <v>87</v>
      </c>
      <c r="H20" s="164">
        <v>0</v>
      </c>
      <c r="I20" s="164">
        <v>0</v>
      </c>
      <c r="J20" s="164"/>
      <c r="K20" s="164"/>
      <c r="L20" s="164"/>
      <c r="M20" s="164">
        <v>0</v>
      </c>
      <c r="N20" s="141">
        <v>0</v>
      </c>
      <c r="O20" s="141">
        <f t="shared" si="9"/>
        <v>0</v>
      </c>
      <c r="Q20" s="175">
        <v>0</v>
      </c>
      <c r="R20" s="175">
        <v>0</v>
      </c>
      <c r="S20" s="175"/>
      <c r="T20" s="175"/>
      <c r="U20" s="175"/>
      <c r="V20" s="175">
        <v>0</v>
      </c>
      <c r="W20" s="142">
        <v>0</v>
      </c>
      <c r="X20" s="142">
        <f t="shared" si="10"/>
        <v>0</v>
      </c>
      <c r="Z20" s="173">
        <v>0</v>
      </c>
      <c r="AA20" s="173">
        <v>0</v>
      </c>
      <c r="AB20" s="173"/>
      <c r="AC20" s="173"/>
      <c r="AD20" s="173"/>
      <c r="AE20" s="173">
        <v>0</v>
      </c>
      <c r="AF20" s="173">
        <v>0</v>
      </c>
      <c r="AG20" s="173">
        <f t="shared" si="11"/>
        <v>0</v>
      </c>
      <c r="AI20" s="179">
        <f>IFERROR(VLOOKUP(B20,[2]rptBudgetaryBudgetCrossOrganiza!$A$1:$M$72,4,FALSE),"0")</f>
        <v>0</v>
      </c>
      <c r="AJ20" s="179">
        <f>IFERROR(VLOOKUP(B20,[2]rptBudgetaryBudgetCrossOrganiza!$A$1:$M$72,6,FALSE),"0")</f>
        <v>0</v>
      </c>
      <c r="AK20" s="171"/>
      <c r="AL20" s="179">
        <f>IFERROR(VLOOKUP(B20,[2]rptBudgetaryBudgetCrossOrganiza!$A$1:$M$72,9,FALSE),"0")</f>
        <v>0</v>
      </c>
      <c r="AM20" s="171"/>
      <c r="AN20" s="171"/>
      <c r="AO20" s="171"/>
      <c r="AP20" s="171"/>
      <c r="AQ20" s="171">
        <f t="shared" si="12"/>
        <v>0</v>
      </c>
      <c r="AS20" s="142"/>
      <c r="AT20" s="142"/>
      <c r="AU20" s="142"/>
      <c r="AV20" s="142"/>
      <c r="AW20" s="142"/>
      <c r="AX20" s="142"/>
      <c r="AY20" s="142"/>
      <c r="AZ20" s="142">
        <f t="shared" si="13"/>
        <v>0</v>
      </c>
    </row>
    <row r="21" spans="1:52" x14ac:dyDescent="0.2">
      <c r="A21" s="191">
        <v>4</v>
      </c>
      <c r="B21" s="143" t="s">
        <v>193</v>
      </c>
      <c r="C21" s="195" t="str">
        <f t="shared" si="0"/>
        <v>11</v>
      </c>
      <c r="D21" s="195" t="str">
        <f t="shared" si="1"/>
        <v>00</v>
      </c>
      <c r="E21" s="195" t="str">
        <f t="shared" si="2"/>
        <v>200</v>
      </c>
      <c r="F21" s="196" t="str">
        <f t="shared" si="3"/>
        <v>5100.01</v>
      </c>
      <c r="G21" s="143" t="s">
        <v>88</v>
      </c>
      <c r="H21" s="164">
        <v>0</v>
      </c>
      <c r="I21" s="164">
        <v>0</v>
      </c>
      <c r="J21" s="164"/>
      <c r="K21" s="164"/>
      <c r="L21" s="164"/>
      <c r="M21" s="164">
        <v>0</v>
      </c>
      <c r="N21" s="141">
        <v>0</v>
      </c>
      <c r="O21" s="141">
        <f t="shared" si="9"/>
        <v>0</v>
      </c>
      <c r="Q21" s="175">
        <v>0</v>
      </c>
      <c r="R21" s="175">
        <v>0</v>
      </c>
      <c r="S21" s="175"/>
      <c r="T21" s="175"/>
      <c r="U21" s="175"/>
      <c r="V21" s="175">
        <v>0</v>
      </c>
      <c r="W21" s="142">
        <v>0</v>
      </c>
      <c r="X21" s="142">
        <f t="shared" si="10"/>
        <v>0</v>
      </c>
      <c r="Z21" s="173">
        <v>0</v>
      </c>
      <c r="AA21" s="173">
        <v>0</v>
      </c>
      <c r="AB21" s="173"/>
      <c r="AC21" s="173"/>
      <c r="AD21" s="173"/>
      <c r="AE21" s="173">
        <v>0</v>
      </c>
      <c r="AF21" s="173">
        <v>0</v>
      </c>
      <c r="AG21" s="173">
        <f t="shared" si="11"/>
        <v>0</v>
      </c>
      <c r="AI21" s="179">
        <f>IFERROR(VLOOKUP(B21,[2]rptBudgetaryBudgetCrossOrganiza!$A$1:$M$72,4,FALSE),"0")</f>
        <v>0</v>
      </c>
      <c r="AJ21" s="179">
        <f>IFERROR(VLOOKUP(B21,[2]rptBudgetaryBudgetCrossOrganiza!$A$1:$M$72,6,FALSE),"0")</f>
        <v>0</v>
      </c>
      <c r="AK21" s="171"/>
      <c r="AL21" s="179">
        <f>IFERROR(VLOOKUP(B21,[2]rptBudgetaryBudgetCrossOrganiza!$A$1:$M$72,9,FALSE),"0")</f>
        <v>0</v>
      </c>
      <c r="AM21" s="171"/>
      <c r="AN21" s="171"/>
      <c r="AO21" s="171"/>
      <c r="AP21" s="171"/>
      <c r="AQ21" s="171">
        <f t="shared" si="12"/>
        <v>0</v>
      </c>
      <c r="AS21" s="142"/>
      <c r="AT21" s="142"/>
      <c r="AU21" s="142"/>
      <c r="AV21" s="142"/>
      <c r="AW21" s="142"/>
      <c r="AX21" s="142"/>
      <c r="AY21" s="142"/>
      <c r="AZ21" s="142">
        <f t="shared" si="13"/>
        <v>0</v>
      </c>
    </row>
    <row r="22" spans="1:52" x14ac:dyDescent="0.2">
      <c r="A22" s="191">
        <v>4</v>
      </c>
      <c r="B22" s="192" t="s">
        <v>194</v>
      </c>
      <c r="C22" s="195" t="str">
        <f t="shared" si="0"/>
        <v>11</v>
      </c>
      <c r="D22" s="195" t="str">
        <f t="shared" si="1"/>
        <v>00</v>
      </c>
      <c r="E22" s="195" t="str">
        <f t="shared" si="2"/>
        <v>200</v>
      </c>
      <c r="F22" s="196" t="str">
        <f t="shared" si="3"/>
        <v>5100.02</v>
      </c>
      <c r="G22" s="143" t="s">
        <v>89</v>
      </c>
      <c r="H22" s="164">
        <v>0</v>
      </c>
      <c r="I22" s="164">
        <v>0</v>
      </c>
      <c r="J22" s="164"/>
      <c r="K22" s="164"/>
      <c r="L22" s="164"/>
      <c r="M22" s="164">
        <v>0</v>
      </c>
      <c r="N22" s="141">
        <v>0</v>
      </c>
      <c r="O22" s="141">
        <f t="shared" si="9"/>
        <v>0</v>
      </c>
      <c r="Q22" s="175">
        <v>0</v>
      </c>
      <c r="R22" s="175">
        <v>0</v>
      </c>
      <c r="S22" s="175"/>
      <c r="T22" s="175"/>
      <c r="U22" s="175"/>
      <c r="V22" s="175">
        <v>0</v>
      </c>
      <c r="W22" s="142">
        <v>0</v>
      </c>
      <c r="X22" s="142">
        <f t="shared" si="10"/>
        <v>0</v>
      </c>
      <c r="Z22" s="173">
        <v>0</v>
      </c>
      <c r="AA22" s="173">
        <v>0</v>
      </c>
      <c r="AB22" s="173"/>
      <c r="AC22" s="173"/>
      <c r="AD22" s="173"/>
      <c r="AE22" s="173">
        <v>0</v>
      </c>
      <c r="AF22" s="173">
        <v>0</v>
      </c>
      <c r="AG22" s="173">
        <f t="shared" si="11"/>
        <v>0</v>
      </c>
      <c r="AI22" s="179">
        <f>IFERROR(VLOOKUP(B22,[2]rptBudgetaryBudgetCrossOrganiza!$A$1:$M$72,4,FALSE),"0")</f>
        <v>0</v>
      </c>
      <c r="AJ22" s="179">
        <f>IFERROR(VLOOKUP(B22,[2]rptBudgetaryBudgetCrossOrganiza!$A$1:$M$72,6,FALSE),"0")</f>
        <v>0</v>
      </c>
      <c r="AK22" s="171"/>
      <c r="AL22" s="179">
        <f>IFERROR(VLOOKUP(B22,[2]rptBudgetaryBudgetCrossOrganiza!$A$1:$M$72,9,FALSE),"0")</f>
        <v>0</v>
      </c>
      <c r="AM22" s="171"/>
      <c r="AN22" s="171"/>
      <c r="AO22" s="171"/>
      <c r="AP22" s="171"/>
      <c r="AQ22" s="171">
        <f t="shared" si="12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13"/>
        <v>0</v>
      </c>
    </row>
    <row r="23" spans="1:52" x14ac:dyDescent="0.2">
      <c r="A23" s="191">
        <v>4</v>
      </c>
      <c r="B23" s="143" t="s">
        <v>195</v>
      </c>
      <c r="C23" s="195" t="str">
        <f t="shared" si="0"/>
        <v>11</v>
      </c>
      <c r="D23" s="195" t="str">
        <f t="shared" si="1"/>
        <v>00</v>
      </c>
      <c r="E23" s="195" t="str">
        <f t="shared" si="2"/>
        <v>200</v>
      </c>
      <c r="F23" s="196" t="str">
        <f t="shared" si="3"/>
        <v>5100.03</v>
      </c>
      <c r="G23" s="143" t="s">
        <v>90</v>
      </c>
      <c r="H23" s="164">
        <v>0</v>
      </c>
      <c r="I23" s="164">
        <v>0</v>
      </c>
      <c r="J23" s="164"/>
      <c r="K23" s="164"/>
      <c r="L23" s="164"/>
      <c r="M23" s="164">
        <v>0</v>
      </c>
      <c r="N23" s="141">
        <v>0</v>
      </c>
      <c r="O23" s="141">
        <f t="shared" si="9"/>
        <v>0</v>
      </c>
      <c r="Q23" s="175">
        <v>0</v>
      </c>
      <c r="R23" s="175">
        <v>0</v>
      </c>
      <c r="S23" s="175"/>
      <c r="T23" s="175"/>
      <c r="U23" s="175"/>
      <c r="V23" s="175">
        <v>0</v>
      </c>
      <c r="W23" s="142">
        <v>0</v>
      </c>
      <c r="X23" s="142">
        <f t="shared" si="10"/>
        <v>0</v>
      </c>
      <c r="Z23" s="173">
        <v>0</v>
      </c>
      <c r="AA23" s="173">
        <v>0</v>
      </c>
      <c r="AB23" s="173"/>
      <c r="AC23" s="173"/>
      <c r="AD23" s="173"/>
      <c r="AE23" s="173">
        <v>0</v>
      </c>
      <c r="AF23" s="173">
        <v>0</v>
      </c>
      <c r="AG23" s="173">
        <f t="shared" si="11"/>
        <v>0</v>
      </c>
      <c r="AI23" s="179">
        <f>IFERROR(VLOOKUP(B23,[2]rptBudgetaryBudgetCrossOrganiza!$A$1:$M$72,4,FALSE),"0")</f>
        <v>0</v>
      </c>
      <c r="AJ23" s="179">
        <f>IFERROR(VLOOKUP(B23,[2]rptBudgetaryBudgetCrossOrganiza!$A$1:$M$72,6,FALSE),"0")</f>
        <v>0</v>
      </c>
      <c r="AK23" s="171"/>
      <c r="AL23" s="179">
        <f>IFERROR(VLOOKUP(B23,[2]rptBudgetaryBudgetCrossOrganiza!$A$1:$M$72,9,FALSE),"0")</f>
        <v>0</v>
      </c>
      <c r="AM23" s="171"/>
      <c r="AN23" s="171"/>
      <c r="AO23" s="171"/>
      <c r="AP23" s="171"/>
      <c r="AQ23" s="171">
        <f t="shared" si="12"/>
        <v>0</v>
      </c>
      <c r="AS23" s="142"/>
      <c r="AT23" s="142"/>
      <c r="AU23" s="142"/>
      <c r="AV23" s="142"/>
      <c r="AW23" s="142"/>
      <c r="AX23" s="142"/>
      <c r="AY23" s="142"/>
      <c r="AZ23" s="142">
        <f t="shared" si="13"/>
        <v>0</v>
      </c>
    </row>
    <row r="24" spans="1:52" x14ac:dyDescent="0.2">
      <c r="A24" s="191">
        <v>4</v>
      </c>
      <c r="B24" s="143" t="s">
        <v>196</v>
      </c>
      <c r="C24" s="195" t="str">
        <f t="shared" si="0"/>
        <v>11</v>
      </c>
      <c r="D24" s="195" t="str">
        <f t="shared" si="1"/>
        <v>00</v>
      </c>
      <c r="E24" s="195" t="str">
        <f t="shared" si="2"/>
        <v>200</v>
      </c>
      <c r="F24" s="196" t="str">
        <f t="shared" si="3"/>
        <v>5100.04</v>
      </c>
      <c r="G24" s="143" t="s">
        <v>91</v>
      </c>
      <c r="H24" s="164">
        <v>0</v>
      </c>
      <c r="I24" s="164">
        <v>0</v>
      </c>
      <c r="J24" s="164"/>
      <c r="K24" s="164"/>
      <c r="L24" s="164"/>
      <c r="M24" s="164">
        <v>0</v>
      </c>
      <c r="N24" s="141">
        <v>0</v>
      </c>
      <c r="O24" s="141">
        <f t="shared" si="9"/>
        <v>0</v>
      </c>
      <c r="Q24" s="175">
        <v>0</v>
      </c>
      <c r="R24" s="175">
        <v>0</v>
      </c>
      <c r="S24" s="175"/>
      <c r="T24" s="175"/>
      <c r="U24" s="175"/>
      <c r="V24" s="175">
        <v>0</v>
      </c>
      <c r="W24" s="142">
        <v>0</v>
      </c>
      <c r="X24" s="142">
        <f t="shared" si="10"/>
        <v>0</v>
      </c>
      <c r="Z24" s="173">
        <v>0</v>
      </c>
      <c r="AA24" s="173">
        <v>0</v>
      </c>
      <c r="AB24" s="173"/>
      <c r="AC24" s="173"/>
      <c r="AD24" s="173"/>
      <c r="AE24" s="173">
        <v>0</v>
      </c>
      <c r="AF24" s="173">
        <v>0</v>
      </c>
      <c r="AG24" s="173">
        <f t="shared" si="11"/>
        <v>0</v>
      </c>
      <c r="AI24" s="179">
        <f>IFERROR(VLOOKUP(B24,[2]rptBudgetaryBudgetCrossOrganiza!$A$1:$M$72,4,FALSE),"0")</f>
        <v>0</v>
      </c>
      <c r="AJ24" s="179">
        <f>IFERROR(VLOOKUP(B24,[2]rptBudgetaryBudgetCrossOrganiza!$A$1:$M$72,6,FALSE),"0")</f>
        <v>0</v>
      </c>
      <c r="AK24" s="171"/>
      <c r="AL24" s="179">
        <f>IFERROR(VLOOKUP(B24,[2]rptBudgetaryBudgetCrossOrganiza!$A$1:$M$72,9,FALSE),"0")</f>
        <v>0</v>
      </c>
      <c r="AM24" s="171"/>
      <c r="AN24" s="171"/>
      <c r="AO24" s="171"/>
      <c r="AP24" s="171"/>
      <c r="AQ24" s="171">
        <f t="shared" si="12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13"/>
        <v>0</v>
      </c>
    </row>
    <row r="25" spans="1:52" x14ac:dyDescent="0.2">
      <c r="A25" s="191">
        <v>4</v>
      </c>
      <c r="B25" s="143" t="s">
        <v>197</v>
      </c>
      <c r="C25" s="195" t="str">
        <f t="shared" si="0"/>
        <v>11</v>
      </c>
      <c r="D25" s="195" t="str">
        <f t="shared" si="1"/>
        <v>00</v>
      </c>
      <c r="E25" s="195" t="str">
        <f t="shared" si="2"/>
        <v>200</v>
      </c>
      <c r="F25" s="196" t="str">
        <f t="shared" si="3"/>
        <v>5100.05</v>
      </c>
      <c r="G25" s="143" t="s">
        <v>92</v>
      </c>
      <c r="H25" s="164">
        <v>0</v>
      </c>
      <c r="I25" s="164">
        <v>0</v>
      </c>
      <c r="J25" s="164"/>
      <c r="K25" s="164"/>
      <c r="L25" s="164"/>
      <c r="M25" s="164">
        <v>0</v>
      </c>
      <c r="N25" s="141">
        <v>0</v>
      </c>
      <c r="O25" s="141">
        <f t="shared" si="9"/>
        <v>0</v>
      </c>
      <c r="Q25" s="175">
        <v>0</v>
      </c>
      <c r="R25" s="175">
        <v>0</v>
      </c>
      <c r="S25" s="175"/>
      <c r="T25" s="175"/>
      <c r="U25" s="175"/>
      <c r="V25" s="175">
        <v>0</v>
      </c>
      <c r="W25" s="142">
        <v>0</v>
      </c>
      <c r="X25" s="142">
        <f t="shared" si="10"/>
        <v>0</v>
      </c>
      <c r="Z25" s="173">
        <v>0</v>
      </c>
      <c r="AA25" s="173">
        <v>0</v>
      </c>
      <c r="AB25" s="173"/>
      <c r="AC25" s="173"/>
      <c r="AD25" s="173"/>
      <c r="AE25" s="173">
        <v>0</v>
      </c>
      <c r="AF25" s="173">
        <v>0</v>
      </c>
      <c r="AG25" s="173">
        <f t="shared" si="11"/>
        <v>0</v>
      </c>
      <c r="AI25" s="179">
        <f>IFERROR(VLOOKUP(B25,[2]rptBudgetaryBudgetCrossOrganiza!$A$1:$M$72,4,FALSE),"0")</f>
        <v>0</v>
      </c>
      <c r="AJ25" s="179">
        <f>IFERROR(VLOOKUP(B25,[2]rptBudgetaryBudgetCrossOrganiza!$A$1:$M$72,6,FALSE),"0")</f>
        <v>0</v>
      </c>
      <c r="AK25" s="171"/>
      <c r="AL25" s="179">
        <f>IFERROR(VLOOKUP(B25,[2]rptBudgetaryBudgetCrossOrganiza!$A$1:$M$72,9,FALSE),"0")</f>
        <v>0</v>
      </c>
      <c r="AM25" s="171"/>
      <c r="AN25" s="171"/>
      <c r="AO25" s="171"/>
      <c r="AP25" s="171"/>
      <c r="AQ25" s="171">
        <f t="shared" si="12"/>
        <v>0</v>
      </c>
      <c r="AS25" s="142"/>
      <c r="AT25" s="142"/>
      <c r="AU25" s="142"/>
      <c r="AV25" s="142"/>
      <c r="AW25" s="142"/>
      <c r="AX25" s="142"/>
      <c r="AY25" s="142"/>
      <c r="AZ25" s="142">
        <f t="shared" si="13"/>
        <v>0</v>
      </c>
    </row>
    <row r="26" spans="1:52" x14ac:dyDescent="0.2">
      <c r="A26" s="191">
        <v>4</v>
      </c>
      <c r="B26" s="143" t="s">
        <v>198</v>
      </c>
      <c r="C26" s="195" t="str">
        <f t="shared" si="0"/>
        <v>11</v>
      </c>
      <c r="D26" s="195" t="str">
        <f t="shared" si="1"/>
        <v>00</v>
      </c>
      <c r="E26" s="195" t="str">
        <f t="shared" si="2"/>
        <v>200</v>
      </c>
      <c r="F26" s="196" t="str">
        <f t="shared" si="3"/>
        <v>5100.06</v>
      </c>
      <c r="G26" s="143" t="s">
        <v>93</v>
      </c>
      <c r="H26" s="164">
        <v>0</v>
      </c>
      <c r="I26" s="164">
        <v>0</v>
      </c>
      <c r="J26" s="164"/>
      <c r="K26" s="164"/>
      <c r="L26" s="164"/>
      <c r="M26" s="164">
        <v>0</v>
      </c>
      <c r="N26" s="141">
        <v>0</v>
      </c>
      <c r="O26" s="141">
        <f t="shared" si="9"/>
        <v>0</v>
      </c>
      <c r="Q26" s="175">
        <v>0</v>
      </c>
      <c r="R26" s="175">
        <v>0</v>
      </c>
      <c r="S26" s="175"/>
      <c r="T26" s="175"/>
      <c r="U26" s="175"/>
      <c r="V26" s="175">
        <v>0</v>
      </c>
      <c r="W26" s="142">
        <v>0</v>
      </c>
      <c r="X26" s="142">
        <f t="shared" si="10"/>
        <v>0</v>
      </c>
      <c r="Z26" s="173">
        <v>0</v>
      </c>
      <c r="AA26" s="173">
        <v>0</v>
      </c>
      <c r="AB26" s="173"/>
      <c r="AC26" s="173"/>
      <c r="AD26" s="173"/>
      <c r="AE26" s="173">
        <v>0</v>
      </c>
      <c r="AF26" s="173">
        <v>0</v>
      </c>
      <c r="AG26" s="173">
        <f t="shared" si="11"/>
        <v>0</v>
      </c>
      <c r="AI26" s="179">
        <f>IFERROR(VLOOKUP(B26,[2]rptBudgetaryBudgetCrossOrganiza!$A$1:$M$72,4,FALSE),"0")</f>
        <v>0</v>
      </c>
      <c r="AJ26" s="179">
        <f>IFERROR(VLOOKUP(B26,[2]rptBudgetaryBudgetCrossOrganiza!$A$1:$M$72,6,FALSE),"0")</f>
        <v>0</v>
      </c>
      <c r="AK26" s="171"/>
      <c r="AL26" s="179">
        <f>IFERROR(VLOOKUP(B26,[2]rptBudgetaryBudgetCrossOrganiza!$A$1:$M$72,9,FALSE),"0")</f>
        <v>0</v>
      </c>
      <c r="AM26" s="171"/>
      <c r="AN26" s="171"/>
      <c r="AO26" s="171"/>
      <c r="AP26" s="171"/>
      <c r="AQ26" s="171">
        <f t="shared" si="12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13"/>
        <v>0</v>
      </c>
    </row>
    <row r="27" spans="1:52" x14ac:dyDescent="0.2">
      <c r="A27" s="191">
        <v>4</v>
      </c>
      <c r="B27" s="143" t="s">
        <v>199</v>
      </c>
      <c r="C27" s="195" t="str">
        <f t="shared" si="0"/>
        <v>11</v>
      </c>
      <c r="D27" s="195" t="str">
        <f t="shared" si="1"/>
        <v>00</v>
      </c>
      <c r="E27" s="195" t="str">
        <f t="shared" si="2"/>
        <v>200</v>
      </c>
      <c r="F27" s="196" t="str">
        <f t="shared" si="3"/>
        <v>5100.07</v>
      </c>
      <c r="G27" s="143" t="s">
        <v>94</v>
      </c>
      <c r="H27" s="164">
        <v>0</v>
      </c>
      <c r="I27" s="164">
        <v>0</v>
      </c>
      <c r="J27" s="164"/>
      <c r="K27" s="164"/>
      <c r="L27" s="164"/>
      <c r="M27" s="164">
        <v>0</v>
      </c>
      <c r="N27" s="141">
        <v>0</v>
      </c>
      <c r="O27" s="141">
        <f t="shared" si="9"/>
        <v>0</v>
      </c>
      <c r="Q27" s="175">
        <v>0</v>
      </c>
      <c r="R27" s="175">
        <v>0</v>
      </c>
      <c r="S27" s="175"/>
      <c r="T27" s="175"/>
      <c r="U27" s="175"/>
      <c r="V27" s="175">
        <v>0</v>
      </c>
      <c r="W27" s="142">
        <v>0</v>
      </c>
      <c r="X27" s="142">
        <f t="shared" si="10"/>
        <v>0</v>
      </c>
      <c r="Z27" s="173">
        <v>0</v>
      </c>
      <c r="AA27" s="173">
        <v>0</v>
      </c>
      <c r="AB27" s="173"/>
      <c r="AC27" s="173"/>
      <c r="AD27" s="173"/>
      <c r="AE27" s="173">
        <v>0</v>
      </c>
      <c r="AF27" s="173">
        <v>0</v>
      </c>
      <c r="AG27" s="173">
        <f t="shared" si="11"/>
        <v>0</v>
      </c>
      <c r="AI27" s="179">
        <f>IFERROR(VLOOKUP(B27,[2]rptBudgetaryBudgetCrossOrganiza!$A$1:$M$72,4,FALSE),"0")</f>
        <v>0</v>
      </c>
      <c r="AJ27" s="179">
        <f>IFERROR(VLOOKUP(B27,[2]rptBudgetaryBudgetCrossOrganiza!$A$1:$M$72,6,FALSE),"0")</f>
        <v>0</v>
      </c>
      <c r="AK27" s="171"/>
      <c r="AL27" s="179">
        <f>IFERROR(VLOOKUP(B27,[2]rptBudgetaryBudgetCrossOrganiza!$A$1:$M$72,9,FALSE),"0")</f>
        <v>0</v>
      </c>
      <c r="AM27" s="171"/>
      <c r="AN27" s="171"/>
      <c r="AO27" s="171"/>
      <c r="AP27" s="171"/>
      <c r="AQ27" s="171">
        <f t="shared" si="12"/>
        <v>0</v>
      </c>
      <c r="AS27" s="142"/>
      <c r="AT27" s="142"/>
      <c r="AU27" s="142"/>
      <c r="AV27" s="142"/>
      <c r="AW27" s="142"/>
      <c r="AX27" s="142"/>
      <c r="AY27" s="142"/>
      <c r="AZ27" s="142">
        <f t="shared" si="13"/>
        <v>0</v>
      </c>
    </row>
    <row r="28" spans="1:52" x14ac:dyDescent="0.2">
      <c r="A28" s="191">
        <v>4</v>
      </c>
      <c r="B28" s="143" t="s">
        <v>200</v>
      </c>
      <c r="C28" s="195" t="str">
        <f t="shared" si="0"/>
        <v>11</v>
      </c>
      <c r="D28" s="195" t="str">
        <f t="shared" si="1"/>
        <v>00</v>
      </c>
      <c r="E28" s="195" t="str">
        <f t="shared" si="2"/>
        <v>200</v>
      </c>
      <c r="F28" s="196" t="str">
        <f t="shared" si="3"/>
        <v>5100.08</v>
      </c>
      <c r="G28" s="143" t="s">
        <v>95</v>
      </c>
      <c r="H28" s="164">
        <v>0</v>
      </c>
      <c r="I28" s="164">
        <v>0</v>
      </c>
      <c r="J28" s="164"/>
      <c r="K28" s="164"/>
      <c r="L28" s="164"/>
      <c r="M28" s="164">
        <v>0</v>
      </c>
      <c r="N28" s="141">
        <v>0</v>
      </c>
      <c r="O28" s="141">
        <f t="shared" si="9"/>
        <v>0</v>
      </c>
      <c r="Q28" s="175">
        <v>0</v>
      </c>
      <c r="R28" s="175">
        <v>0</v>
      </c>
      <c r="S28" s="175"/>
      <c r="T28" s="175"/>
      <c r="U28" s="175"/>
      <c r="V28" s="175">
        <v>0</v>
      </c>
      <c r="W28" s="142">
        <v>0</v>
      </c>
      <c r="X28" s="142">
        <f t="shared" si="10"/>
        <v>0</v>
      </c>
      <c r="Z28" s="173">
        <v>0</v>
      </c>
      <c r="AA28" s="173">
        <v>0</v>
      </c>
      <c r="AB28" s="173"/>
      <c r="AC28" s="173"/>
      <c r="AD28" s="173"/>
      <c r="AE28" s="173">
        <v>0</v>
      </c>
      <c r="AF28" s="173">
        <v>0</v>
      </c>
      <c r="AG28" s="173">
        <f t="shared" si="11"/>
        <v>0</v>
      </c>
      <c r="AI28" s="179">
        <f>IFERROR(VLOOKUP(B28,[2]rptBudgetaryBudgetCrossOrganiza!$A$1:$M$72,4,FALSE),"0")</f>
        <v>0</v>
      </c>
      <c r="AJ28" s="179">
        <f>IFERROR(VLOOKUP(B28,[2]rptBudgetaryBudgetCrossOrganiza!$A$1:$M$72,6,FALSE),"0")</f>
        <v>0</v>
      </c>
      <c r="AK28" s="171"/>
      <c r="AL28" s="179">
        <f>IFERROR(VLOOKUP(B28,[2]rptBudgetaryBudgetCrossOrganiza!$A$1:$M$72,9,FALSE),"0")</f>
        <v>0</v>
      </c>
      <c r="AM28" s="171"/>
      <c r="AN28" s="171"/>
      <c r="AO28" s="171"/>
      <c r="AP28" s="171"/>
      <c r="AQ28" s="171">
        <f t="shared" si="12"/>
        <v>0</v>
      </c>
      <c r="AS28" s="142"/>
      <c r="AT28" s="142"/>
      <c r="AU28" s="142"/>
      <c r="AV28" s="142"/>
      <c r="AW28" s="142"/>
      <c r="AX28" s="142"/>
      <c r="AY28" s="142"/>
      <c r="AZ28" s="142">
        <f t="shared" si="13"/>
        <v>0</v>
      </c>
    </row>
    <row r="29" spans="1:52" x14ac:dyDescent="0.2">
      <c r="A29" s="191">
        <v>4</v>
      </c>
      <c r="B29" s="143" t="s">
        <v>201</v>
      </c>
      <c r="C29" s="195" t="str">
        <f t="shared" si="0"/>
        <v>11</v>
      </c>
      <c r="D29" s="195" t="str">
        <f t="shared" si="1"/>
        <v>00</v>
      </c>
      <c r="E29" s="195" t="str">
        <f t="shared" si="2"/>
        <v>200</v>
      </c>
      <c r="F29" s="196" t="str">
        <f t="shared" si="3"/>
        <v>5100.10</v>
      </c>
      <c r="G29" s="143" t="s">
        <v>96</v>
      </c>
      <c r="H29" s="164">
        <v>0</v>
      </c>
      <c r="I29" s="164">
        <v>0</v>
      </c>
      <c r="J29" s="164"/>
      <c r="K29" s="164"/>
      <c r="L29" s="164"/>
      <c r="M29" s="164">
        <v>0</v>
      </c>
      <c r="N29" s="141">
        <v>0</v>
      </c>
      <c r="O29" s="141">
        <f t="shared" si="9"/>
        <v>0</v>
      </c>
      <c r="Q29" s="175">
        <v>0</v>
      </c>
      <c r="R29" s="175">
        <v>0</v>
      </c>
      <c r="S29" s="175"/>
      <c r="T29" s="175"/>
      <c r="U29" s="175"/>
      <c r="V29" s="175">
        <v>0</v>
      </c>
      <c r="W29" s="142">
        <v>0</v>
      </c>
      <c r="X29" s="142">
        <f t="shared" si="10"/>
        <v>0</v>
      </c>
      <c r="Z29" s="173">
        <v>0</v>
      </c>
      <c r="AA29" s="173">
        <v>0</v>
      </c>
      <c r="AB29" s="173"/>
      <c r="AC29" s="173"/>
      <c r="AD29" s="173"/>
      <c r="AE29" s="173">
        <v>0</v>
      </c>
      <c r="AF29" s="173">
        <v>0</v>
      </c>
      <c r="AG29" s="173">
        <f t="shared" si="11"/>
        <v>0</v>
      </c>
      <c r="AI29" s="179">
        <f>IFERROR(VLOOKUP(B29,[2]rptBudgetaryBudgetCrossOrganiza!$A$1:$M$72,4,FALSE),"0")</f>
        <v>0</v>
      </c>
      <c r="AJ29" s="179">
        <f>IFERROR(VLOOKUP(B29,[2]rptBudgetaryBudgetCrossOrganiza!$A$1:$M$72,6,FALSE),"0")</f>
        <v>0</v>
      </c>
      <c r="AK29" s="171"/>
      <c r="AL29" s="179">
        <f>IFERROR(VLOOKUP(B29,[2]rptBudgetaryBudgetCrossOrganiza!$A$1:$M$72,9,FALSE),"0")</f>
        <v>0</v>
      </c>
      <c r="AM29" s="171"/>
      <c r="AN29" s="171"/>
      <c r="AO29" s="171"/>
      <c r="AP29" s="171"/>
      <c r="AQ29" s="171">
        <f t="shared" si="12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13"/>
        <v>0</v>
      </c>
    </row>
    <row r="30" spans="1:52" x14ac:dyDescent="0.2">
      <c r="A30" s="191">
        <v>4</v>
      </c>
      <c r="B30" s="143" t="s">
        <v>202</v>
      </c>
      <c r="C30" s="195" t="str">
        <f t="shared" si="0"/>
        <v>11</v>
      </c>
      <c r="D30" s="195" t="str">
        <f t="shared" si="1"/>
        <v>00</v>
      </c>
      <c r="E30" s="195" t="str">
        <f t="shared" si="2"/>
        <v>200</v>
      </c>
      <c r="F30" s="196" t="str">
        <f t="shared" si="3"/>
        <v>5100.11</v>
      </c>
      <c r="G30" s="143" t="s">
        <v>97</v>
      </c>
      <c r="H30" s="164">
        <v>0</v>
      </c>
      <c r="I30" s="164">
        <v>0</v>
      </c>
      <c r="J30" s="164"/>
      <c r="K30" s="164"/>
      <c r="L30" s="164"/>
      <c r="M30" s="164">
        <v>0</v>
      </c>
      <c r="N30" s="141">
        <v>0</v>
      </c>
      <c r="O30" s="141">
        <f t="shared" si="9"/>
        <v>0</v>
      </c>
      <c r="Q30" s="175">
        <v>0</v>
      </c>
      <c r="R30" s="175">
        <v>0</v>
      </c>
      <c r="S30" s="175"/>
      <c r="T30" s="175"/>
      <c r="U30" s="175"/>
      <c r="V30" s="175">
        <v>0</v>
      </c>
      <c r="W30" s="142">
        <v>0</v>
      </c>
      <c r="X30" s="142">
        <f t="shared" si="10"/>
        <v>0</v>
      </c>
      <c r="Z30" s="173">
        <v>0</v>
      </c>
      <c r="AA30" s="173">
        <v>0</v>
      </c>
      <c r="AB30" s="173"/>
      <c r="AC30" s="173"/>
      <c r="AD30" s="173"/>
      <c r="AE30" s="173">
        <v>0</v>
      </c>
      <c r="AF30" s="173">
        <v>0</v>
      </c>
      <c r="AG30" s="173">
        <f t="shared" si="11"/>
        <v>0</v>
      </c>
      <c r="AI30" s="179">
        <f>IFERROR(VLOOKUP(B30,[2]rptBudgetaryBudgetCrossOrganiza!$A$1:$M$72,4,FALSE),"0")</f>
        <v>0</v>
      </c>
      <c r="AJ30" s="179">
        <f>IFERROR(VLOOKUP(B30,[2]rptBudgetaryBudgetCrossOrganiza!$A$1:$M$72,6,FALSE),"0")</f>
        <v>0</v>
      </c>
      <c r="AK30" s="171"/>
      <c r="AL30" s="179">
        <f>IFERROR(VLOOKUP(B30,[2]rptBudgetaryBudgetCrossOrganiza!$A$1:$M$72,9,FALSE),"0")</f>
        <v>0</v>
      </c>
      <c r="AM30" s="171"/>
      <c r="AN30" s="171"/>
      <c r="AO30" s="171"/>
      <c r="AP30" s="171"/>
      <c r="AQ30" s="171">
        <f t="shared" si="12"/>
        <v>0</v>
      </c>
      <c r="AS30" s="142"/>
      <c r="AT30" s="142"/>
      <c r="AU30" s="142"/>
      <c r="AV30" s="142"/>
      <c r="AW30" s="142"/>
      <c r="AX30" s="142"/>
      <c r="AY30" s="142"/>
      <c r="AZ30" s="142">
        <f t="shared" si="13"/>
        <v>0</v>
      </c>
    </row>
    <row r="31" spans="1:52" x14ac:dyDescent="0.2">
      <c r="A31" s="191">
        <v>4</v>
      </c>
      <c r="B31" s="143" t="s">
        <v>203</v>
      </c>
      <c r="C31" s="195" t="str">
        <f t="shared" si="0"/>
        <v>11</v>
      </c>
      <c r="D31" s="195" t="str">
        <f t="shared" si="1"/>
        <v>00</v>
      </c>
      <c r="E31" s="195" t="str">
        <f t="shared" si="2"/>
        <v>200</v>
      </c>
      <c r="F31" s="196" t="str">
        <f t="shared" si="3"/>
        <v>5100.15</v>
      </c>
      <c r="G31" s="143" t="s">
        <v>98</v>
      </c>
      <c r="H31" s="164">
        <v>0</v>
      </c>
      <c r="I31" s="164">
        <v>0</v>
      </c>
      <c r="J31" s="164"/>
      <c r="K31" s="164"/>
      <c r="L31" s="164"/>
      <c r="M31" s="164">
        <v>0</v>
      </c>
      <c r="N31" s="141">
        <v>0</v>
      </c>
      <c r="O31" s="141">
        <f t="shared" si="9"/>
        <v>0</v>
      </c>
      <c r="Q31" s="175">
        <v>0</v>
      </c>
      <c r="R31" s="175">
        <v>0</v>
      </c>
      <c r="S31" s="175"/>
      <c r="T31" s="175"/>
      <c r="U31" s="175"/>
      <c r="V31" s="175">
        <v>0</v>
      </c>
      <c r="W31" s="142">
        <v>0</v>
      </c>
      <c r="X31" s="142">
        <f t="shared" si="10"/>
        <v>0</v>
      </c>
      <c r="Z31" s="173">
        <v>0</v>
      </c>
      <c r="AA31" s="173">
        <v>0</v>
      </c>
      <c r="AB31" s="173"/>
      <c r="AC31" s="173"/>
      <c r="AD31" s="173"/>
      <c r="AE31" s="173">
        <v>0</v>
      </c>
      <c r="AF31" s="173">
        <v>0</v>
      </c>
      <c r="AG31" s="173">
        <f t="shared" si="11"/>
        <v>0</v>
      </c>
      <c r="AI31" s="179">
        <f>IFERROR(VLOOKUP(B31,[2]rptBudgetaryBudgetCrossOrganiza!$A$1:$M$72,4,FALSE),"0")</f>
        <v>0</v>
      </c>
      <c r="AJ31" s="179">
        <f>IFERROR(VLOOKUP(B31,[2]rptBudgetaryBudgetCrossOrganiza!$A$1:$M$72,6,FALSE),"0")</f>
        <v>0</v>
      </c>
      <c r="AK31" s="171"/>
      <c r="AL31" s="179">
        <f>IFERROR(VLOOKUP(B31,[2]rptBudgetaryBudgetCrossOrganiza!$A$1:$M$72,9,FALSE),"0")</f>
        <v>0</v>
      </c>
      <c r="AM31" s="171"/>
      <c r="AN31" s="171"/>
      <c r="AO31" s="171"/>
      <c r="AP31" s="171"/>
      <c r="AQ31" s="171">
        <f t="shared" si="12"/>
        <v>0</v>
      </c>
      <c r="AS31" s="142"/>
      <c r="AT31" s="142"/>
      <c r="AU31" s="142"/>
      <c r="AV31" s="142"/>
      <c r="AW31" s="142"/>
      <c r="AX31" s="142"/>
      <c r="AY31" s="142"/>
      <c r="AZ31" s="142">
        <f t="shared" si="13"/>
        <v>0</v>
      </c>
    </row>
    <row r="32" spans="1:52" x14ac:dyDescent="0.2">
      <c r="A32" s="191">
        <v>5</v>
      </c>
      <c r="B32" s="143" t="s">
        <v>205</v>
      </c>
      <c r="C32" s="195" t="str">
        <f t="shared" si="0"/>
        <v>11</v>
      </c>
      <c r="D32" s="195" t="str">
        <f t="shared" si="1"/>
        <v>00</v>
      </c>
      <c r="E32" s="195" t="str">
        <f t="shared" si="2"/>
        <v>200</v>
      </c>
      <c r="F32" s="196" t="str">
        <f t="shared" si="3"/>
        <v>6000.01</v>
      </c>
      <c r="G32" s="143" t="s">
        <v>230</v>
      </c>
      <c r="H32" s="164">
        <v>0</v>
      </c>
      <c r="I32" s="164">
        <v>0</v>
      </c>
      <c r="J32" s="164"/>
      <c r="K32" s="164"/>
      <c r="L32" s="164"/>
      <c r="M32" s="164">
        <v>0</v>
      </c>
      <c r="N32" s="141">
        <v>0</v>
      </c>
      <c r="O32" s="141">
        <f t="shared" si="9"/>
        <v>0</v>
      </c>
      <c r="Q32" s="175">
        <v>0</v>
      </c>
      <c r="R32" s="175">
        <v>0</v>
      </c>
      <c r="S32" s="175"/>
      <c r="T32" s="175"/>
      <c r="U32" s="175"/>
      <c r="V32" s="175">
        <v>0</v>
      </c>
      <c r="W32" s="142">
        <v>0</v>
      </c>
      <c r="X32" s="142">
        <f t="shared" si="10"/>
        <v>0</v>
      </c>
      <c r="Z32" s="173">
        <v>0</v>
      </c>
      <c r="AA32" s="173">
        <v>0</v>
      </c>
      <c r="AB32" s="173"/>
      <c r="AC32" s="173"/>
      <c r="AD32" s="173"/>
      <c r="AE32" s="173">
        <v>0</v>
      </c>
      <c r="AF32" s="173">
        <v>0</v>
      </c>
      <c r="AG32" s="173">
        <f t="shared" si="11"/>
        <v>0</v>
      </c>
      <c r="AI32" s="179">
        <f>IFERROR(VLOOKUP(B32,[2]rptBudgetaryBudgetCrossOrganiza!$A$1:$M$72,4,FALSE),"0")</f>
        <v>0</v>
      </c>
      <c r="AJ32" s="179">
        <f>IFERROR(VLOOKUP(B32,[2]rptBudgetaryBudgetCrossOrganiza!$A$1:$M$72,6,FALSE),"0")</f>
        <v>0</v>
      </c>
      <c r="AK32" s="171"/>
      <c r="AL32" s="179">
        <f>IFERROR(VLOOKUP(B32,[2]rptBudgetaryBudgetCrossOrganiza!$A$1:$M$72,9,FALSE),"0")</f>
        <v>0</v>
      </c>
      <c r="AM32" s="171"/>
      <c r="AN32" s="171"/>
      <c r="AO32" s="171"/>
      <c r="AP32" s="171"/>
      <c r="AQ32" s="171">
        <f t="shared" si="12"/>
        <v>0</v>
      </c>
      <c r="AS32" s="142"/>
      <c r="AT32" s="142"/>
      <c r="AU32" s="142"/>
      <c r="AV32" s="142"/>
      <c r="AW32" s="142"/>
      <c r="AX32" s="142"/>
      <c r="AY32" s="142"/>
      <c r="AZ32" s="142">
        <f t="shared" si="13"/>
        <v>0</v>
      </c>
    </row>
    <row r="33" spans="1:52" x14ac:dyDescent="0.2">
      <c r="A33" s="191">
        <v>6</v>
      </c>
      <c r="B33" s="143" t="s">
        <v>207</v>
      </c>
      <c r="C33" s="195" t="str">
        <f t="shared" si="0"/>
        <v>11</v>
      </c>
      <c r="D33" s="195" t="str">
        <f t="shared" si="1"/>
        <v>00</v>
      </c>
      <c r="E33" s="195" t="str">
        <f t="shared" si="2"/>
        <v>200</v>
      </c>
      <c r="F33" s="196" t="str">
        <f t="shared" si="3"/>
        <v>6200.02</v>
      </c>
      <c r="G33" s="143" t="s">
        <v>99</v>
      </c>
      <c r="H33" s="164">
        <v>0</v>
      </c>
      <c r="I33" s="164">
        <v>0</v>
      </c>
      <c r="J33" s="164"/>
      <c r="K33" s="164"/>
      <c r="L33" s="164"/>
      <c r="M33" s="164">
        <v>0</v>
      </c>
      <c r="N33" s="141">
        <v>0</v>
      </c>
      <c r="O33" s="141">
        <f t="shared" si="9"/>
        <v>0</v>
      </c>
      <c r="Q33" s="175">
        <v>0</v>
      </c>
      <c r="R33" s="175">
        <v>0</v>
      </c>
      <c r="S33" s="175"/>
      <c r="T33" s="175"/>
      <c r="U33" s="175"/>
      <c r="V33" s="175">
        <v>0</v>
      </c>
      <c r="W33" s="142">
        <v>0</v>
      </c>
      <c r="X33" s="142">
        <f t="shared" si="10"/>
        <v>0</v>
      </c>
      <c r="Z33" s="173">
        <v>0</v>
      </c>
      <c r="AA33" s="173">
        <v>0</v>
      </c>
      <c r="AB33" s="173"/>
      <c r="AC33" s="173"/>
      <c r="AD33" s="173"/>
      <c r="AE33" s="173">
        <v>0</v>
      </c>
      <c r="AF33" s="173">
        <v>0</v>
      </c>
      <c r="AG33" s="173">
        <f t="shared" si="11"/>
        <v>0</v>
      </c>
      <c r="AI33" s="179">
        <f>IFERROR(VLOOKUP(B33,[2]rptBudgetaryBudgetCrossOrganiza!$A$1:$M$72,4,FALSE),"0")</f>
        <v>0</v>
      </c>
      <c r="AJ33" s="179">
        <f>IFERROR(VLOOKUP(B33,[2]rptBudgetaryBudgetCrossOrganiza!$A$1:$M$72,6,FALSE),"0")</f>
        <v>0</v>
      </c>
      <c r="AK33" s="171"/>
      <c r="AL33" s="179">
        <f>IFERROR(VLOOKUP(B33,[2]rptBudgetaryBudgetCrossOrganiza!$A$1:$M$72,9,FALSE),"0")</f>
        <v>0</v>
      </c>
      <c r="AM33" s="171"/>
      <c r="AN33" s="171"/>
      <c r="AO33" s="171"/>
      <c r="AP33" s="171"/>
      <c r="AQ33" s="171">
        <f t="shared" si="12"/>
        <v>0</v>
      </c>
      <c r="AS33" s="142"/>
      <c r="AT33" s="142"/>
      <c r="AU33" s="142"/>
      <c r="AV33" s="142"/>
      <c r="AW33" s="142"/>
      <c r="AX33" s="142"/>
      <c r="AY33" s="142"/>
      <c r="AZ33" s="142">
        <f t="shared" si="13"/>
        <v>0</v>
      </c>
    </row>
    <row r="34" spans="1:52" x14ac:dyDescent="0.2">
      <c r="A34" s="191">
        <v>6</v>
      </c>
      <c r="B34" s="143" t="s">
        <v>208</v>
      </c>
      <c r="C34" s="195" t="str">
        <f t="shared" si="0"/>
        <v>11</v>
      </c>
      <c r="D34" s="195" t="str">
        <f t="shared" si="1"/>
        <v>00</v>
      </c>
      <c r="E34" s="195" t="str">
        <f t="shared" si="2"/>
        <v>200</v>
      </c>
      <c r="F34" s="196" t="str">
        <f t="shared" si="3"/>
        <v>6210.07</v>
      </c>
      <c r="G34" s="143" t="s">
        <v>231</v>
      </c>
      <c r="H34" s="164">
        <v>0</v>
      </c>
      <c r="I34" s="164">
        <v>0</v>
      </c>
      <c r="J34" s="164"/>
      <c r="K34" s="164"/>
      <c r="L34" s="164"/>
      <c r="M34" s="164">
        <v>10581.82</v>
      </c>
      <c r="N34" s="141">
        <v>10581.82</v>
      </c>
      <c r="O34" s="141">
        <f t="shared" si="9"/>
        <v>10581.82</v>
      </c>
      <c r="Q34" s="175">
        <v>0</v>
      </c>
      <c r="R34" s="175">
        <v>0</v>
      </c>
      <c r="S34" s="175"/>
      <c r="T34" s="175"/>
      <c r="U34" s="175"/>
      <c r="V34" s="175">
        <v>5325</v>
      </c>
      <c r="W34" s="142">
        <v>5325</v>
      </c>
      <c r="X34" s="142">
        <f t="shared" si="10"/>
        <v>5325</v>
      </c>
      <c r="Z34" s="173">
        <v>0</v>
      </c>
      <c r="AA34" s="173">
        <v>0</v>
      </c>
      <c r="AB34" s="173"/>
      <c r="AC34" s="173"/>
      <c r="AD34" s="173"/>
      <c r="AE34" s="173">
        <v>0</v>
      </c>
      <c r="AF34" s="173">
        <v>0</v>
      </c>
      <c r="AG34" s="173">
        <f t="shared" si="11"/>
        <v>0</v>
      </c>
      <c r="AI34" s="179">
        <f>IFERROR(VLOOKUP(B34,[2]rptBudgetaryBudgetCrossOrganiza!$A$1:$M$72,4,FALSE),"0")</f>
        <v>0</v>
      </c>
      <c r="AJ34" s="179">
        <f>IFERROR(VLOOKUP(B34,[2]rptBudgetaryBudgetCrossOrganiza!$A$1:$M$72,6,FALSE),"0")</f>
        <v>0</v>
      </c>
      <c r="AK34" s="197">
        <v>12559</v>
      </c>
      <c r="AL34" s="179">
        <f>IFERROR(VLOOKUP(B34,[2]rptBudgetaryBudgetCrossOrganiza!$A$1:$M$72,9,FALSE),"0")</f>
        <v>0</v>
      </c>
      <c r="AM34" s="171"/>
      <c r="AN34" s="171"/>
      <c r="AO34" s="171"/>
      <c r="AP34" s="171"/>
      <c r="AQ34" s="171">
        <f t="shared" si="12"/>
        <v>0</v>
      </c>
      <c r="AS34" s="142"/>
      <c r="AT34" s="142"/>
      <c r="AU34" s="142"/>
      <c r="AV34" s="142"/>
      <c r="AW34" s="142"/>
      <c r="AX34" s="142"/>
      <c r="AY34" s="142"/>
      <c r="AZ34" s="142">
        <f t="shared" si="13"/>
        <v>0</v>
      </c>
    </row>
    <row r="35" spans="1:52" x14ac:dyDescent="0.2">
      <c r="A35" s="191">
        <v>6</v>
      </c>
      <c r="B35" s="143" t="s">
        <v>209</v>
      </c>
      <c r="C35" s="195" t="str">
        <f t="shared" si="0"/>
        <v>11</v>
      </c>
      <c r="D35" s="195" t="str">
        <f t="shared" si="1"/>
        <v>00</v>
      </c>
      <c r="E35" s="195" t="str">
        <f t="shared" si="2"/>
        <v>200</v>
      </c>
      <c r="F35" s="196" t="str">
        <f t="shared" si="3"/>
        <v>6210.08</v>
      </c>
      <c r="G35" s="143" t="s">
        <v>232</v>
      </c>
      <c r="H35" s="164">
        <v>0</v>
      </c>
      <c r="I35" s="164">
        <v>3700</v>
      </c>
      <c r="J35" s="164"/>
      <c r="K35" s="164"/>
      <c r="L35" s="164"/>
      <c r="M35" s="164">
        <v>2189.0300000000002</v>
      </c>
      <c r="N35" s="141">
        <v>2189.0300000000002</v>
      </c>
      <c r="O35" s="141">
        <f t="shared" si="9"/>
        <v>-1510.9699999999998</v>
      </c>
      <c r="Q35" s="175">
        <v>0</v>
      </c>
      <c r="R35" s="175">
        <v>0</v>
      </c>
      <c r="S35" s="175"/>
      <c r="T35" s="175"/>
      <c r="U35" s="175"/>
      <c r="V35" s="175">
        <v>0</v>
      </c>
      <c r="W35" s="142">
        <v>0</v>
      </c>
      <c r="X35" s="142">
        <f t="shared" si="10"/>
        <v>0</v>
      </c>
      <c r="Z35" s="173">
        <v>0</v>
      </c>
      <c r="AA35" s="173">
        <v>0</v>
      </c>
      <c r="AB35" s="173"/>
      <c r="AC35" s="173"/>
      <c r="AD35" s="173"/>
      <c r="AE35" s="173">
        <v>0</v>
      </c>
      <c r="AF35" s="173">
        <v>0</v>
      </c>
      <c r="AG35" s="173">
        <f t="shared" si="11"/>
        <v>0</v>
      </c>
      <c r="AI35" s="179">
        <f>IFERROR(VLOOKUP(B35,[2]rptBudgetaryBudgetCrossOrganiza!$A$1:$M$72,4,FALSE),"0")</f>
        <v>0</v>
      </c>
      <c r="AJ35" s="179">
        <v>65230</v>
      </c>
      <c r="AK35" s="171">
        <v>65230</v>
      </c>
      <c r="AL35" s="179">
        <f>IFERROR(VLOOKUP(B35,[2]rptBudgetaryBudgetCrossOrganiza!$A$1:$M$72,9,FALSE),"0")</f>
        <v>0</v>
      </c>
      <c r="AM35" s="171"/>
      <c r="AN35" s="171"/>
      <c r="AO35" s="171"/>
      <c r="AP35" s="171"/>
      <c r="AQ35" s="171">
        <f t="shared" si="12"/>
        <v>-65230</v>
      </c>
      <c r="AS35" s="142"/>
      <c r="AT35" s="142"/>
      <c r="AU35" s="142"/>
      <c r="AV35" s="142"/>
      <c r="AW35" s="142"/>
      <c r="AX35" s="142"/>
      <c r="AY35" s="142"/>
      <c r="AZ35" s="142">
        <f t="shared" si="13"/>
        <v>0</v>
      </c>
    </row>
    <row r="36" spans="1:52" x14ac:dyDescent="0.2">
      <c r="A36" s="191">
        <v>6</v>
      </c>
      <c r="B36" s="143" t="s">
        <v>210</v>
      </c>
      <c r="C36" s="195" t="str">
        <f t="shared" si="0"/>
        <v>11</v>
      </c>
      <c r="D36" s="195" t="str">
        <f t="shared" si="1"/>
        <v>00</v>
      </c>
      <c r="E36" s="195" t="str">
        <f t="shared" si="2"/>
        <v>200</v>
      </c>
      <c r="F36" s="196" t="str">
        <f t="shared" si="3"/>
        <v>6210.12</v>
      </c>
      <c r="G36" s="143" t="s">
        <v>233</v>
      </c>
      <c r="H36" s="164">
        <v>0</v>
      </c>
      <c r="I36" s="164">
        <v>1959</v>
      </c>
      <c r="J36" s="164"/>
      <c r="K36" s="164"/>
      <c r="L36" s="164"/>
      <c r="M36" s="164">
        <v>-123.82</v>
      </c>
      <c r="N36" s="141">
        <v>-123.82</v>
      </c>
      <c r="O36" s="141">
        <f t="shared" si="9"/>
        <v>-2082.8200000000002</v>
      </c>
      <c r="Q36" s="175">
        <v>0</v>
      </c>
      <c r="R36" s="175">
        <v>0</v>
      </c>
      <c r="S36" s="175"/>
      <c r="T36" s="175"/>
      <c r="U36" s="175"/>
      <c r="V36" s="175">
        <v>1953.22</v>
      </c>
      <c r="W36" s="142">
        <v>1953.22</v>
      </c>
      <c r="X36" s="142">
        <f t="shared" si="10"/>
        <v>1953.22</v>
      </c>
      <c r="Z36" s="173">
        <v>0</v>
      </c>
      <c r="AA36" s="173">
        <v>0</v>
      </c>
      <c r="AB36" s="173"/>
      <c r="AC36" s="173"/>
      <c r="AD36" s="173"/>
      <c r="AE36" s="173">
        <v>0</v>
      </c>
      <c r="AF36" s="173">
        <v>0</v>
      </c>
      <c r="AG36" s="173">
        <f t="shared" si="11"/>
        <v>0</v>
      </c>
      <c r="AI36" s="179">
        <f>IFERROR(VLOOKUP(B36,[2]rptBudgetaryBudgetCrossOrganiza!$A$1:$M$72,4,FALSE),"0")</f>
        <v>0</v>
      </c>
      <c r="AJ36" s="179">
        <f>IFERROR(VLOOKUP(B36,[2]rptBudgetaryBudgetCrossOrganiza!$A$1:$M$72,6,FALSE),"0")</f>
        <v>0</v>
      </c>
      <c r="AK36" s="171"/>
      <c r="AL36" s="179">
        <f>IFERROR(VLOOKUP(B36,[2]rptBudgetaryBudgetCrossOrganiza!$A$1:$M$72,9,FALSE),"0")</f>
        <v>0</v>
      </c>
      <c r="AM36" s="171"/>
      <c r="AN36" s="171"/>
      <c r="AO36" s="171"/>
      <c r="AP36" s="171"/>
      <c r="AQ36" s="171">
        <f t="shared" si="12"/>
        <v>0</v>
      </c>
      <c r="AS36" s="142"/>
      <c r="AT36" s="142"/>
      <c r="AU36" s="142"/>
      <c r="AV36" s="142"/>
      <c r="AW36" s="142"/>
      <c r="AX36" s="142"/>
      <c r="AY36" s="142"/>
      <c r="AZ36" s="142">
        <f t="shared" si="13"/>
        <v>0</v>
      </c>
    </row>
    <row r="37" spans="1:52" x14ac:dyDescent="0.2">
      <c r="A37" s="191">
        <v>6</v>
      </c>
      <c r="B37" s="143" t="s">
        <v>211</v>
      </c>
      <c r="C37" s="195" t="str">
        <f t="shared" si="0"/>
        <v>11</v>
      </c>
      <c r="D37" s="195" t="str">
        <f t="shared" si="1"/>
        <v>00</v>
      </c>
      <c r="E37" s="195" t="str">
        <f t="shared" si="2"/>
        <v>200</v>
      </c>
      <c r="F37" s="196" t="str">
        <f t="shared" si="3"/>
        <v>6210.13</v>
      </c>
      <c r="G37" s="143" t="s">
        <v>234</v>
      </c>
      <c r="H37" s="164">
        <v>0</v>
      </c>
      <c r="I37" s="164">
        <v>0</v>
      </c>
      <c r="J37" s="164"/>
      <c r="K37" s="164"/>
      <c r="L37" s="164"/>
      <c r="M37" s="164">
        <v>0</v>
      </c>
      <c r="N37" s="141">
        <v>0</v>
      </c>
      <c r="O37" s="141">
        <f t="shared" si="9"/>
        <v>0</v>
      </c>
      <c r="Q37" s="175">
        <v>0</v>
      </c>
      <c r="R37" s="175">
        <v>0</v>
      </c>
      <c r="S37" s="175"/>
      <c r="T37" s="175"/>
      <c r="U37" s="175"/>
      <c r="V37" s="175">
        <v>0</v>
      </c>
      <c r="W37" s="142">
        <v>0</v>
      </c>
      <c r="X37" s="142">
        <f t="shared" si="10"/>
        <v>0</v>
      </c>
      <c r="Z37" s="173">
        <v>0</v>
      </c>
      <c r="AA37" s="173">
        <v>0</v>
      </c>
      <c r="AB37" s="173"/>
      <c r="AC37" s="173"/>
      <c r="AD37" s="173"/>
      <c r="AE37" s="173">
        <v>0</v>
      </c>
      <c r="AF37" s="173">
        <v>0</v>
      </c>
      <c r="AG37" s="173">
        <f t="shared" si="11"/>
        <v>0</v>
      </c>
      <c r="AI37" s="179">
        <f>IFERROR(VLOOKUP(B37,[2]rptBudgetaryBudgetCrossOrganiza!$A$1:$M$72,4,FALSE),"0")</f>
        <v>0</v>
      </c>
      <c r="AJ37" s="179">
        <f>IFERROR(VLOOKUP(B37,[2]rptBudgetaryBudgetCrossOrganiza!$A$1:$M$72,6,FALSE),"0")</f>
        <v>0</v>
      </c>
      <c r="AK37" s="171"/>
      <c r="AL37" s="179">
        <f>IFERROR(VLOOKUP(B37,[2]rptBudgetaryBudgetCrossOrganiza!$A$1:$M$72,9,FALSE),"0")</f>
        <v>0</v>
      </c>
      <c r="AM37" s="171"/>
      <c r="AN37" s="171"/>
      <c r="AO37" s="171"/>
      <c r="AP37" s="171"/>
      <c r="AQ37" s="171">
        <f t="shared" si="12"/>
        <v>0</v>
      </c>
      <c r="AS37" s="142"/>
      <c r="AT37" s="142"/>
      <c r="AU37" s="142"/>
      <c r="AV37" s="142"/>
      <c r="AW37" s="142"/>
      <c r="AX37" s="142"/>
      <c r="AY37" s="142"/>
      <c r="AZ37" s="142">
        <f t="shared" si="13"/>
        <v>0</v>
      </c>
    </row>
    <row r="38" spans="1:52" x14ac:dyDescent="0.2">
      <c r="A38" s="191">
        <v>6</v>
      </c>
      <c r="B38" s="143" t="s">
        <v>212</v>
      </c>
      <c r="C38" s="195" t="str">
        <f t="shared" si="0"/>
        <v>11</v>
      </c>
      <c r="D38" s="195" t="str">
        <f t="shared" si="1"/>
        <v>00</v>
      </c>
      <c r="E38" s="195" t="str">
        <f t="shared" si="2"/>
        <v>200</v>
      </c>
      <c r="F38" s="196" t="str">
        <f t="shared" si="3"/>
        <v>6210.14</v>
      </c>
      <c r="G38" s="143" t="s">
        <v>235</v>
      </c>
      <c r="H38" s="164">
        <v>0</v>
      </c>
      <c r="I38" s="164">
        <v>0</v>
      </c>
      <c r="J38" s="164"/>
      <c r="K38" s="164"/>
      <c r="L38" s="164"/>
      <c r="M38" s="164">
        <v>0</v>
      </c>
      <c r="N38" s="141">
        <v>0</v>
      </c>
      <c r="O38" s="141">
        <f t="shared" si="9"/>
        <v>0</v>
      </c>
      <c r="Q38" s="175">
        <v>0</v>
      </c>
      <c r="R38" s="175">
        <v>0</v>
      </c>
      <c r="S38" s="175"/>
      <c r="T38" s="175"/>
      <c r="U38" s="175"/>
      <c r="V38" s="175">
        <v>0</v>
      </c>
      <c r="W38" s="142">
        <v>0</v>
      </c>
      <c r="X38" s="142">
        <f t="shared" si="10"/>
        <v>0</v>
      </c>
      <c r="Z38" s="173">
        <v>0</v>
      </c>
      <c r="AA38" s="173">
        <v>0</v>
      </c>
      <c r="AB38" s="173"/>
      <c r="AC38" s="173"/>
      <c r="AD38" s="173"/>
      <c r="AE38" s="173">
        <v>14504.13</v>
      </c>
      <c r="AF38" s="173">
        <v>14504.13</v>
      </c>
      <c r="AG38" s="173">
        <f t="shared" si="11"/>
        <v>14504.13</v>
      </c>
      <c r="AI38" s="179">
        <f>IFERROR(VLOOKUP(B38,[2]rptBudgetaryBudgetCrossOrganiza!$A$1:$M$72,4,FALSE),"0")</f>
        <v>56610</v>
      </c>
      <c r="AJ38" s="179">
        <f>IFERROR(VLOOKUP(B38,[2]rptBudgetaryBudgetCrossOrganiza!$A$1:$M$72,6,FALSE),"0")</f>
        <v>59084</v>
      </c>
      <c r="AK38" s="197">
        <v>38265</v>
      </c>
      <c r="AL38" s="179">
        <f>IFERROR(VLOOKUP(B38,[2]rptBudgetaryBudgetCrossOrganiza!$A$1:$M$72,9,FALSE),"0")</f>
        <v>1282.76</v>
      </c>
      <c r="AM38" s="171"/>
      <c r="AN38" s="171"/>
      <c r="AO38" s="171"/>
      <c r="AP38" s="171"/>
      <c r="AQ38" s="171">
        <f t="shared" si="12"/>
        <v>-59084</v>
      </c>
      <c r="AS38" s="142"/>
      <c r="AT38" s="142"/>
      <c r="AU38" s="142"/>
      <c r="AV38" s="142"/>
      <c r="AW38" s="142"/>
      <c r="AX38" s="142"/>
      <c r="AY38" s="142"/>
      <c r="AZ38" s="142">
        <f t="shared" si="13"/>
        <v>0</v>
      </c>
    </row>
    <row r="39" spans="1:52" x14ac:dyDescent="0.2">
      <c r="A39" s="191">
        <v>6</v>
      </c>
      <c r="B39" s="143" t="s">
        <v>213</v>
      </c>
      <c r="C39" s="195" t="str">
        <f t="shared" si="0"/>
        <v>11</v>
      </c>
      <c r="D39" s="195" t="str">
        <f t="shared" si="1"/>
        <v>00</v>
      </c>
      <c r="E39" s="195" t="str">
        <f t="shared" si="2"/>
        <v>200</v>
      </c>
      <c r="F39" s="196" t="str">
        <f t="shared" si="3"/>
        <v>6210.15</v>
      </c>
      <c r="G39" s="143" t="s">
        <v>236</v>
      </c>
      <c r="H39" s="164">
        <v>0</v>
      </c>
      <c r="I39" s="164">
        <v>0</v>
      </c>
      <c r="J39" s="164"/>
      <c r="K39" s="164"/>
      <c r="L39" s="164"/>
      <c r="M39" s="164">
        <v>0</v>
      </c>
      <c r="N39" s="141">
        <v>0</v>
      </c>
      <c r="O39" s="141">
        <f t="shared" si="9"/>
        <v>0</v>
      </c>
      <c r="Q39" s="175">
        <v>0</v>
      </c>
      <c r="R39" s="175">
        <v>0</v>
      </c>
      <c r="S39" s="175"/>
      <c r="T39" s="175"/>
      <c r="U39" s="175"/>
      <c r="V39" s="175">
        <v>0</v>
      </c>
      <c r="W39" s="142">
        <v>0</v>
      </c>
      <c r="X39" s="142">
        <f t="shared" si="10"/>
        <v>0</v>
      </c>
      <c r="Z39" s="173">
        <v>0</v>
      </c>
      <c r="AA39" s="173">
        <v>0</v>
      </c>
      <c r="AB39" s="173"/>
      <c r="AC39" s="173"/>
      <c r="AD39" s="173"/>
      <c r="AE39" s="173">
        <v>0</v>
      </c>
      <c r="AF39" s="173">
        <v>0</v>
      </c>
      <c r="AG39" s="173">
        <f t="shared" si="11"/>
        <v>0</v>
      </c>
      <c r="AI39" s="179">
        <f>IFERROR(VLOOKUP(B39,[2]rptBudgetaryBudgetCrossOrganiza!$A$1:$M$72,4,FALSE),"0")</f>
        <v>0</v>
      </c>
      <c r="AJ39" s="179">
        <f>IFERROR(VLOOKUP(B39,[2]rptBudgetaryBudgetCrossOrganiza!$A$1:$M$72,6,FALSE),"0")</f>
        <v>0</v>
      </c>
      <c r="AK39" s="171"/>
      <c r="AL39" s="179">
        <f>IFERROR(VLOOKUP(B39,[2]rptBudgetaryBudgetCrossOrganiza!$A$1:$M$72,9,FALSE),"0")</f>
        <v>0</v>
      </c>
      <c r="AM39" s="171"/>
      <c r="AN39" s="171"/>
      <c r="AO39" s="171"/>
      <c r="AP39" s="171"/>
      <c r="AQ39" s="171">
        <f t="shared" si="12"/>
        <v>0</v>
      </c>
      <c r="AS39" s="142"/>
      <c r="AT39" s="142"/>
      <c r="AU39" s="142"/>
      <c r="AV39" s="142"/>
      <c r="AW39" s="142"/>
      <c r="AX39" s="142"/>
      <c r="AY39" s="142"/>
      <c r="AZ39" s="142">
        <f t="shared" si="13"/>
        <v>0</v>
      </c>
    </row>
    <row r="40" spans="1:52" x14ac:dyDescent="0.2">
      <c r="A40" s="191">
        <v>6</v>
      </c>
      <c r="B40" s="143" t="s">
        <v>214</v>
      </c>
      <c r="C40" s="195" t="str">
        <f t="shared" si="0"/>
        <v>11</v>
      </c>
      <c r="D40" s="195" t="str">
        <f t="shared" si="1"/>
        <v>00</v>
      </c>
      <c r="E40" s="195" t="str">
        <f t="shared" si="2"/>
        <v>200</v>
      </c>
      <c r="F40" s="196" t="str">
        <f t="shared" si="3"/>
        <v>6210.16</v>
      </c>
      <c r="G40" s="143" t="s">
        <v>237</v>
      </c>
      <c r="H40" s="164">
        <v>0</v>
      </c>
      <c r="I40" s="164">
        <v>15361</v>
      </c>
      <c r="J40" s="164"/>
      <c r="K40" s="164"/>
      <c r="L40" s="164"/>
      <c r="M40" s="164">
        <v>18415.990000000002</v>
      </c>
      <c r="N40" s="141">
        <v>18415.990000000002</v>
      </c>
      <c r="O40" s="141">
        <f t="shared" si="9"/>
        <v>3054.9900000000016</v>
      </c>
      <c r="Q40" s="175">
        <v>0</v>
      </c>
      <c r="R40" s="175">
        <v>0</v>
      </c>
      <c r="S40" s="175"/>
      <c r="T40" s="175"/>
      <c r="U40" s="175"/>
      <c r="V40" s="175">
        <v>773.45</v>
      </c>
      <c r="W40" s="142">
        <v>773.45</v>
      </c>
      <c r="X40" s="142">
        <f t="shared" si="10"/>
        <v>773.45</v>
      </c>
      <c r="Z40" s="173">
        <v>0</v>
      </c>
      <c r="AA40" s="173">
        <v>16701</v>
      </c>
      <c r="AB40" s="173"/>
      <c r="AC40" s="173"/>
      <c r="AD40" s="173"/>
      <c r="AE40" s="173">
        <v>16199</v>
      </c>
      <c r="AF40" s="173">
        <v>16199</v>
      </c>
      <c r="AG40" s="173">
        <f t="shared" si="11"/>
        <v>-502</v>
      </c>
      <c r="AI40" s="179">
        <f>IFERROR(VLOOKUP(B40,[2]rptBudgetaryBudgetCrossOrganiza!$A$1:$M$72,4,FALSE),"0")</f>
        <v>0</v>
      </c>
      <c r="AJ40" s="179">
        <f>IFERROR(VLOOKUP(B40,[2]rptBudgetaryBudgetCrossOrganiza!$A$1:$M$72,6,FALSE),"0")</f>
        <v>0</v>
      </c>
      <c r="AK40" s="171"/>
      <c r="AL40" s="179">
        <f>IFERROR(VLOOKUP(B40,[2]rptBudgetaryBudgetCrossOrganiza!$A$1:$M$72,9,FALSE),"0")</f>
        <v>0</v>
      </c>
      <c r="AM40" s="171"/>
      <c r="AN40" s="171"/>
      <c r="AO40" s="171"/>
      <c r="AP40" s="171"/>
      <c r="AQ40" s="171">
        <f t="shared" si="12"/>
        <v>0</v>
      </c>
      <c r="AS40" s="142"/>
      <c r="AT40" s="142"/>
      <c r="AU40" s="142"/>
      <c r="AV40" s="142"/>
      <c r="AW40" s="142"/>
      <c r="AX40" s="142"/>
      <c r="AY40" s="142"/>
      <c r="AZ40" s="142">
        <f t="shared" si="13"/>
        <v>0</v>
      </c>
    </row>
    <row r="41" spans="1:52" x14ac:dyDescent="0.2">
      <c r="A41" s="191">
        <v>6</v>
      </c>
      <c r="B41" s="143" t="s">
        <v>215</v>
      </c>
      <c r="C41" s="195" t="str">
        <f t="shared" si="0"/>
        <v>11</v>
      </c>
      <c r="D41" s="195" t="str">
        <f t="shared" si="1"/>
        <v>00</v>
      </c>
      <c r="E41" s="195" t="str">
        <f t="shared" si="2"/>
        <v>200</v>
      </c>
      <c r="F41" s="196" t="str">
        <f t="shared" si="3"/>
        <v>6210.17</v>
      </c>
      <c r="G41" s="143" t="s">
        <v>238</v>
      </c>
      <c r="H41" s="164">
        <v>0</v>
      </c>
      <c r="I41" s="164">
        <v>0</v>
      </c>
      <c r="J41" s="164"/>
      <c r="K41" s="164"/>
      <c r="L41" s="164"/>
      <c r="M41" s="164">
        <v>0</v>
      </c>
      <c r="N41" s="141">
        <v>0</v>
      </c>
      <c r="O41" s="141">
        <f t="shared" si="9"/>
        <v>0</v>
      </c>
      <c r="Q41" s="175">
        <v>0</v>
      </c>
      <c r="R41" s="175">
        <v>0</v>
      </c>
      <c r="S41" s="175"/>
      <c r="T41" s="175"/>
      <c r="U41" s="175"/>
      <c r="V41" s="175">
        <v>0</v>
      </c>
      <c r="W41" s="142">
        <v>0</v>
      </c>
      <c r="X41" s="142">
        <f t="shared" si="10"/>
        <v>0</v>
      </c>
      <c r="Z41" s="173">
        <v>0</v>
      </c>
      <c r="AA41" s="173">
        <v>0</v>
      </c>
      <c r="AB41" s="173"/>
      <c r="AC41" s="173"/>
      <c r="AD41" s="173"/>
      <c r="AE41" s="173">
        <v>0</v>
      </c>
      <c r="AF41" s="173">
        <v>0</v>
      </c>
      <c r="AG41" s="173">
        <f t="shared" si="11"/>
        <v>0</v>
      </c>
      <c r="AI41" s="179">
        <f>IFERROR(VLOOKUP(B41,[2]rptBudgetaryBudgetCrossOrganiza!$A$1:$M$72,4,FALSE),"0")</f>
        <v>0</v>
      </c>
      <c r="AJ41" s="179">
        <f>IFERROR(VLOOKUP(B41,[2]rptBudgetaryBudgetCrossOrganiza!$A$1:$M$72,6,FALSE),"0")</f>
        <v>0</v>
      </c>
      <c r="AK41" s="171"/>
      <c r="AL41" s="179">
        <f>IFERROR(VLOOKUP(B41,[2]rptBudgetaryBudgetCrossOrganiza!$A$1:$M$72,9,FALSE),"0")</f>
        <v>0</v>
      </c>
      <c r="AM41" s="171"/>
      <c r="AN41" s="171"/>
      <c r="AO41" s="171"/>
      <c r="AP41" s="171"/>
      <c r="AQ41" s="171">
        <f t="shared" si="12"/>
        <v>0</v>
      </c>
      <c r="AS41" s="142"/>
      <c r="AT41" s="142"/>
      <c r="AU41" s="142"/>
      <c r="AV41" s="142"/>
      <c r="AW41" s="142"/>
      <c r="AX41" s="142"/>
      <c r="AY41" s="142"/>
      <c r="AZ41" s="142">
        <f t="shared" si="13"/>
        <v>0</v>
      </c>
    </row>
    <row r="42" spans="1:52" x14ac:dyDescent="0.2">
      <c r="A42" s="191">
        <v>6</v>
      </c>
      <c r="B42" s="143" t="s">
        <v>216</v>
      </c>
      <c r="C42" s="195" t="str">
        <f t="shared" si="0"/>
        <v>11</v>
      </c>
      <c r="D42" s="195" t="str">
        <f t="shared" si="1"/>
        <v>00</v>
      </c>
      <c r="E42" s="195" t="str">
        <f t="shared" si="2"/>
        <v>200</v>
      </c>
      <c r="F42" s="196" t="str">
        <f t="shared" si="3"/>
        <v>6210.18</v>
      </c>
      <c r="G42" s="143" t="s">
        <v>239</v>
      </c>
      <c r="H42" s="164">
        <v>0</v>
      </c>
      <c r="I42" s="164">
        <v>0</v>
      </c>
      <c r="J42" s="164"/>
      <c r="K42" s="164"/>
      <c r="L42" s="164"/>
      <c r="M42" s="164">
        <v>0</v>
      </c>
      <c r="N42" s="141">
        <v>0</v>
      </c>
      <c r="O42" s="141">
        <f t="shared" si="9"/>
        <v>0</v>
      </c>
      <c r="Q42" s="175">
        <v>0</v>
      </c>
      <c r="R42" s="175">
        <v>0</v>
      </c>
      <c r="S42" s="175"/>
      <c r="T42" s="175"/>
      <c r="U42" s="175"/>
      <c r="V42" s="175">
        <v>0</v>
      </c>
      <c r="W42" s="142">
        <v>0</v>
      </c>
      <c r="X42" s="142">
        <f t="shared" si="10"/>
        <v>0</v>
      </c>
      <c r="Z42" s="173">
        <v>0</v>
      </c>
      <c r="AA42" s="173">
        <v>0</v>
      </c>
      <c r="AB42" s="173"/>
      <c r="AC42" s="173"/>
      <c r="AD42" s="173"/>
      <c r="AE42" s="173">
        <v>0</v>
      </c>
      <c r="AF42" s="173">
        <v>0</v>
      </c>
      <c r="AG42" s="173">
        <f t="shared" si="11"/>
        <v>0</v>
      </c>
      <c r="AI42" s="179">
        <f>IFERROR(VLOOKUP(B42,[2]rptBudgetaryBudgetCrossOrganiza!$A$1:$M$72,4,FALSE),"0")</f>
        <v>0</v>
      </c>
      <c r="AJ42" s="179">
        <f>IFERROR(VLOOKUP(B42,[2]rptBudgetaryBudgetCrossOrganiza!$A$1:$M$72,6,FALSE),"0")</f>
        <v>0</v>
      </c>
      <c r="AK42" s="171"/>
      <c r="AL42" s="179">
        <f>IFERROR(VLOOKUP(B42,[2]rptBudgetaryBudgetCrossOrganiza!$A$1:$M$72,9,FALSE),"0")</f>
        <v>0</v>
      </c>
      <c r="AM42" s="171"/>
      <c r="AN42" s="171"/>
      <c r="AO42" s="171"/>
      <c r="AP42" s="171"/>
      <c r="AQ42" s="171">
        <f t="shared" si="12"/>
        <v>0</v>
      </c>
      <c r="AS42" s="142"/>
      <c r="AT42" s="142"/>
      <c r="AU42" s="142"/>
      <c r="AV42" s="142"/>
      <c r="AW42" s="142"/>
      <c r="AX42" s="142"/>
      <c r="AY42" s="142"/>
      <c r="AZ42" s="142">
        <f t="shared" si="13"/>
        <v>0</v>
      </c>
    </row>
    <row r="43" spans="1:52" x14ac:dyDescent="0.2">
      <c r="A43" s="191">
        <v>6</v>
      </c>
      <c r="B43" s="143" t="s">
        <v>217</v>
      </c>
      <c r="C43" s="195" t="str">
        <f t="shared" si="0"/>
        <v>11</v>
      </c>
      <c r="D43" s="195" t="str">
        <f t="shared" si="1"/>
        <v>00</v>
      </c>
      <c r="E43" s="195" t="str">
        <f t="shared" si="2"/>
        <v>200</v>
      </c>
      <c r="F43" s="196" t="str">
        <f t="shared" si="3"/>
        <v>6210.19</v>
      </c>
      <c r="G43" s="143" t="s">
        <v>240</v>
      </c>
      <c r="H43" s="164">
        <v>0</v>
      </c>
      <c r="I43" s="164">
        <v>0</v>
      </c>
      <c r="J43" s="164"/>
      <c r="K43" s="164"/>
      <c r="L43" s="164"/>
      <c r="M43" s="164">
        <v>0</v>
      </c>
      <c r="N43" s="141">
        <v>0</v>
      </c>
      <c r="O43" s="141">
        <f t="shared" si="9"/>
        <v>0</v>
      </c>
      <c r="Q43" s="175">
        <v>0</v>
      </c>
      <c r="R43" s="175">
        <v>0</v>
      </c>
      <c r="S43" s="175"/>
      <c r="T43" s="175"/>
      <c r="U43" s="175"/>
      <c r="V43" s="175">
        <v>0</v>
      </c>
      <c r="W43" s="142">
        <v>0</v>
      </c>
      <c r="X43" s="142">
        <f t="shared" si="10"/>
        <v>0</v>
      </c>
      <c r="Z43" s="173">
        <v>0</v>
      </c>
      <c r="AA43" s="173">
        <v>0</v>
      </c>
      <c r="AB43" s="173"/>
      <c r="AC43" s="173"/>
      <c r="AD43" s="173"/>
      <c r="AE43" s="173">
        <v>0</v>
      </c>
      <c r="AF43" s="173">
        <v>0</v>
      </c>
      <c r="AG43" s="173">
        <f t="shared" si="11"/>
        <v>0</v>
      </c>
      <c r="AI43" s="179">
        <f>IFERROR(VLOOKUP(B43,[2]rptBudgetaryBudgetCrossOrganiza!$A$1:$M$72,4,FALSE),"0")</f>
        <v>0</v>
      </c>
      <c r="AJ43" s="179">
        <f>IFERROR(VLOOKUP(B43,[2]rptBudgetaryBudgetCrossOrganiza!$A$1:$M$72,6,FALSE),"0")</f>
        <v>0</v>
      </c>
      <c r="AK43" s="171"/>
      <c r="AL43" s="179">
        <f>IFERROR(VLOOKUP(B43,[2]rptBudgetaryBudgetCrossOrganiza!$A$1:$M$72,9,FALSE),"0")</f>
        <v>0</v>
      </c>
      <c r="AM43" s="171"/>
      <c r="AN43" s="171"/>
      <c r="AO43" s="171"/>
      <c r="AP43" s="171"/>
      <c r="AQ43" s="171">
        <f t="shared" si="12"/>
        <v>0</v>
      </c>
      <c r="AS43" s="142"/>
      <c r="AT43" s="142"/>
      <c r="AU43" s="142"/>
      <c r="AV43" s="142"/>
      <c r="AW43" s="142"/>
      <c r="AX43" s="142"/>
      <c r="AY43" s="142"/>
      <c r="AZ43" s="142">
        <f t="shared" si="13"/>
        <v>0</v>
      </c>
    </row>
    <row r="44" spans="1:52" x14ac:dyDescent="0.2">
      <c r="A44" s="191">
        <v>6</v>
      </c>
      <c r="B44" s="143" t="s">
        <v>218</v>
      </c>
      <c r="C44" s="195" t="str">
        <f t="shared" si="0"/>
        <v>11</v>
      </c>
      <c r="D44" s="195" t="str">
        <f t="shared" si="1"/>
        <v>00</v>
      </c>
      <c r="E44" s="195" t="str">
        <f t="shared" si="2"/>
        <v>200</v>
      </c>
      <c r="F44" s="196" t="str">
        <f t="shared" si="3"/>
        <v>6600.04</v>
      </c>
      <c r="G44" s="143" t="s">
        <v>100</v>
      </c>
      <c r="H44" s="164">
        <v>0</v>
      </c>
      <c r="I44" s="164">
        <v>3300</v>
      </c>
      <c r="J44" s="164"/>
      <c r="K44" s="164"/>
      <c r="L44" s="164"/>
      <c r="M44" s="164">
        <v>-323.31</v>
      </c>
      <c r="N44" s="141">
        <v>-323.31</v>
      </c>
      <c r="O44" s="141">
        <f t="shared" si="9"/>
        <v>-3623.31</v>
      </c>
      <c r="Q44" s="175">
        <v>0</v>
      </c>
      <c r="R44" s="175">
        <v>0</v>
      </c>
      <c r="S44" s="175"/>
      <c r="T44" s="175"/>
      <c r="U44" s="175"/>
      <c r="V44" s="175">
        <v>1993.88</v>
      </c>
      <c r="W44" s="142">
        <v>1993.88</v>
      </c>
      <c r="X44" s="142">
        <f t="shared" si="10"/>
        <v>1993.88</v>
      </c>
      <c r="Z44" s="173">
        <v>0</v>
      </c>
      <c r="AA44" s="173">
        <v>0</v>
      </c>
      <c r="AB44" s="173"/>
      <c r="AC44" s="173"/>
      <c r="AD44" s="173"/>
      <c r="AE44" s="173">
        <v>0</v>
      </c>
      <c r="AF44" s="173">
        <v>0</v>
      </c>
      <c r="AG44" s="173">
        <f t="shared" si="11"/>
        <v>0</v>
      </c>
      <c r="AI44" s="179">
        <f>IFERROR(VLOOKUP(B44,[2]rptBudgetaryBudgetCrossOrganiza!$A$1:$M$72,4,FALSE),"0")</f>
        <v>0</v>
      </c>
      <c r="AJ44" s="179">
        <f>IFERROR(VLOOKUP(B44,[2]rptBudgetaryBudgetCrossOrganiza!$A$1:$M$72,6,FALSE),"0")</f>
        <v>0</v>
      </c>
      <c r="AK44" s="171"/>
      <c r="AL44" s="179">
        <f>IFERROR(VLOOKUP(B44,[2]rptBudgetaryBudgetCrossOrganiza!$A$1:$M$72,9,FALSE),"0")</f>
        <v>500</v>
      </c>
      <c r="AM44" s="171"/>
      <c r="AN44" s="171"/>
      <c r="AO44" s="171"/>
      <c r="AP44" s="171"/>
      <c r="AQ44" s="171">
        <f t="shared" si="12"/>
        <v>0</v>
      </c>
      <c r="AS44" s="142"/>
      <c r="AT44" s="142"/>
      <c r="AU44" s="142"/>
      <c r="AV44" s="142"/>
      <c r="AW44" s="142"/>
      <c r="AX44" s="142"/>
      <c r="AY44" s="142"/>
      <c r="AZ44" s="142">
        <f t="shared" si="13"/>
        <v>0</v>
      </c>
    </row>
    <row r="45" spans="1:52" x14ac:dyDescent="0.2">
      <c r="A45" s="191">
        <v>7</v>
      </c>
      <c r="B45" s="143" t="s">
        <v>220</v>
      </c>
      <c r="C45" s="195" t="str">
        <f t="shared" si="0"/>
        <v>11</v>
      </c>
      <c r="D45" s="195" t="str">
        <f t="shared" si="1"/>
        <v>00</v>
      </c>
      <c r="E45" s="195" t="str">
        <f t="shared" si="2"/>
        <v>200</v>
      </c>
      <c r="F45" s="196" t="str">
        <f t="shared" si="3"/>
        <v>7000.04</v>
      </c>
      <c r="G45" s="143" t="s">
        <v>241</v>
      </c>
      <c r="H45" s="164">
        <v>0</v>
      </c>
      <c r="I45" s="164">
        <v>30000</v>
      </c>
      <c r="J45" s="164"/>
      <c r="K45" s="164"/>
      <c r="L45" s="164"/>
      <c r="M45" s="164">
        <v>29976.79</v>
      </c>
      <c r="N45" s="141">
        <v>29976.79</v>
      </c>
      <c r="O45" s="141">
        <f t="shared" si="9"/>
        <v>-23.209999999999127</v>
      </c>
      <c r="Q45" s="175">
        <v>0</v>
      </c>
      <c r="R45" s="175">
        <v>0</v>
      </c>
      <c r="S45" s="175"/>
      <c r="T45" s="175"/>
      <c r="U45" s="175"/>
      <c r="V45" s="175">
        <v>0</v>
      </c>
      <c r="W45" s="142">
        <v>0</v>
      </c>
      <c r="X45" s="142">
        <f t="shared" si="10"/>
        <v>0</v>
      </c>
      <c r="Z45" s="173">
        <v>0</v>
      </c>
      <c r="AA45" s="173">
        <v>0</v>
      </c>
      <c r="AB45" s="173"/>
      <c r="AC45" s="173"/>
      <c r="AD45" s="173"/>
      <c r="AE45" s="173">
        <v>0</v>
      </c>
      <c r="AF45" s="173">
        <v>0</v>
      </c>
      <c r="AG45" s="173">
        <f t="shared" si="11"/>
        <v>0</v>
      </c>
      <c r="AI45" s="179">
        <f>IFERROR(VLOOKUP(B45,[2]rptBudgetaryBudgetCrossOrganiza!$A$1:$M$72,4,FALSE),"0")</f>
        <v>0</v>
      </c>
      <c r="AJ45" s="179">
        <f>IFERROR(VLOOKUP(B45,[2]rptBudgetaryBudgetCrossOrganiza!$A$1:$M$72,6,FALSE),"0")</f>
        <v>0</v>
      </c>
      <c r="AK45" s="171"/>
      <c r="AL45" s="179">
        <f>IFERROR(VLOOKUP(B45,[2]rptBudgetaryBudgetCrossOrganiza!$A$1:$M$72,9,FALSE),"0")</f>
        <v>0</v>
      </c>
      <c r="AM45" s="171"/>
      <c r="AN45" s="171"/>
      <c r="AO45" s="171"/>
      <c r="AP45" s="171"/>
      <c r="AQ45" s="171">
        <f t="shared" si="12"/>
        <v>0</v>
      </c>
      <c r="AS45" s="142"/>
      <c r="AT45" s="142"/>
      <c r="AU45" s="142"/>
      <c r="AV45" s="142"/>
      <c r="AW45" s="142"/>
      <c r="AX45" s="142"/>
      <c r="AY45" s="142"/>
      <c r="AZ45" s="142">
        <f t="shared" si="13"/>
        <v>0</v>
      </c>
    </row>
    <row r="46" spans="1:52" x14ac:dyDescent="0.2">
      <c r="A46" s="191">
        <v>4</v>
      </c>
      <c r="B46" s="143" t="s">
        <v>192</v>
      </c>
      <c r="C46" s="195" t="str">
        <f t="shared" si="0"/>
        <v>11</v>
      </c>
      <c r="D46" s="195" t="str">
        <f t="shared" si="1"/>
        <v>00</v>
      </c>
      <c r="E46" s="195" t="str">
        <f t="shared" si="2"/>
        <v>210</v>
      </c>
      <c r="F46" s="196" t="str">
        <f t="shared" si="3"/>
        <v>5000.99</v>
      </c>
      <c r="G46" s="143" t="s">
        <v>87</v>
      </c>
      <c r="H46" s="164">
        <v>0</v>
      </c>
      <c r="I46" s="164">
        <v>0</v>
      </c>
      <c r="J46" s="164"/>
      <c r="K46" s="164"/>
      <c r="L46" s="164"/>
      <c r="M46" s="164">
        <v>0</v>
      </c>
      <c r="N46" s="141">
        <v>0</v>
      </c>
      <c r="O46" s="141">
        <f t="shared" si="9"/>
        <v>0</v>
      </c>
      <c r="Q46" s="175">
        <v>0</v>
      </c>
      <c r="R46" s="175">
        <v>0</v>
      </c>
      <c r="S46" s="175"/>
      <c r="T46" s="175"/>
      <c r="U46" s="175"/>
      <c r="V46" s="175">
        <v>0</v>
      </c>
      <c r="W46" s="142">
        <v>0</v>
      </c>
      <c r="X46" s="142">
        <f t="shared" si="10"/>
        <v>0</v>
      </c>
      <c r="Z46" s="173">
        <v>0</v>
      </c>
      <c r="AA46" s="173">
        <v>0</v>
      </c>
      <c r="AB46" s="173"/>
      <c r="AC46" s="173"/>
      <c r="AD46" s="173"/>
      <c r="AE46" s="173">
        <v>0</v>
      </c>
      <c r="AF46" s="173">
        <v>0</v>
      </c>
      <c r="AG46" s="173">
        <f t="shared" si="11"/>
        <v>0</v>
      </c>
      <c r="AI46" s="179">
        <f>IFERROR(VLOOKUP(B46,[2]rptBudgetaryBudgetCrossOrganiza!$A$1:$M$72,4,FALSE),"0")</f>
        <v>0</v>
      </c>
      <c r="AJ46" s="179">
        <f>IFERROR(VLOOKUP(B46,[2]rptBudgetaryBudgetCrossOrganiza!$A$1:$M$72,6,FALSE),"0")</f>
        <v>0</v>
      </c>
      <c r="AK46" s="171"/>
      <c r="AL46" s="179">
        <f>IFERROR(VLOOKUP(B46,[2]rptBudgetaryBudgetCrossOrganiza!$A$1:$M$72,9,FALSE),"0")</f>
        <v>0</v>
      </c>
      <c r="AM46" s="171"/>
      <c r="AN46" s="171"/>
      <c r="AO46" s="171"/>
      <c r="AP46" s="171"/>
      <c r="AQ46" s="171">
        <f t="shared" si="12"/>
        <v>0</v>
      </c>
      <c r="AS46" s="142"/>
      <c r="AT46" s="142"/>
      <c r="AU46" s="142"/>
      <c r="AV46" s="142"/>
      <c r="AW46" s="142"/>
      <c r="AX46" s="142"/>
      <c r="AY46" s="142"/>
      <c r="AZ46" s="142">
        <f t="shared" si="13"/>
        <v>0</v>
      </c>
    </row>
    <row r="47" spans="1:52" x14ac:dyDescent="0.2">
      <c r="H47" s="143">
        <f>SUBTOTAL(9,H3:H46)</f>
        <v>0</v>
      </c>
      <c r="I47" s="143">
        <f>SUBTOTAL(9,I3:I46)</f>
        <v>191438</v>
      </c>
      <c r="J47" s="143">
        <f>SUM(J3:J46)</f>
        <v>0</v>
      </c>
      <c r="K47" s="143">
        <f>SUM(K3:K46)</f>
        <v>0</v>
      </c>
      <c r="L47" s="143">
        <f>SUM(L3:L46)</f>
        <v>0</v>
      </c>
      <c r="M47" s="143">
        <f>SUM(M3:M46)</f>
        <v>152642.16999999998</v>
      </c>
      <c r="N47" s="143">
        <f>SUBTOTAL(9,N3:N46)</f>
        <v>152642.16999999998</v>
      </c>
      <c r="O47" s="143">
        <f>SUM(O3:O46)</f>
        <v>-38795.829999999994</v>
      </c>
      <c r="Q47" s="143">
        <f t="shared" ref="Q47:W47" si="14">SUBTOTAL(9,Q3:Q46)</f>
        <v>0</v>
      </c>
      <c r="R47" s="143">
        <f t="shared" si="14"/>
        <v>15775</v>
      </c>
      <c r="S47" s="143">
        <f t="shared" si="14"/>
        <v>0</v>
      </c>
      <c r="T47" s="143">
        <f t="shared" si="14"/>
        <v>0</v>
      </c>
      <c r="U47" s="143">
        <f t="shared" si="14"/>
        <v>0</v>
      </c>
      <c r="V47" s="143">
        <f t="shared" si="14"/>
        <v>101483.95</v>
      </c>
      <c r="W47" s="143">
        <f t="shared" si="14"/>
        <v>101483.95</v>
      </c>
      <c r="X47" s="143">
        <f>SUM(X3:X46)</f>
        <v>85708.95</v>
      </c>
      <c r="Z47" s="143">
        <f t="shared" ref="Z47:AG47" si="15">SUBTOTAL(9,Z3:Z46)</f>
        <v>0</v>
      </c>
      <c r="AA47" s="143">
        <f t="shared" si="15"/>
        <v>16701</v>
      </c>
      <c r="AB47" s="143">
        <f t="shared" si="15"/>
        <v>0</v>
      </c>
      <c r="AC47" s="143">
        <f t="shared" si="15"/>
        <v>0</v>
      </c>
      <c r="AD47" s="143">
        <f t="shared" si="15"/>
        <v>0</v>
      </c>
      <c r="AE47" s="143">
        <f t="shared" si="15"/>
        <v>55918.38</v>
      </c>
      <c r="AF47" s="143">
        <f t="shared" si="15"/>
        <v>55918.38</v>
      </c>
      <c r="AG47" s="143">
        <f t="shared" si="15"/>
        <v>39217.379999999997</v>
      </c>
      <c r="AI47" s="143">
        <f t="shared" ref="AI47:AQ47" si="16">SUM(AI3:AI46)</f>
        <v>56610</v>
      </c>
      <c r="AJ47" s="143">
        <f t="shared" si="16"/>
        <v>180342</v>
      </c>
      <c r="AK47" s="143">
        <f t="shared" si="16"/>
        <v>172082</v>
      </c>
      <c r="AL47" s="143">
        <f t="shared" si="16"/>
        <v>28251.859999999997</v>
      </c>
      <c r="AM47" s="143">
        <f t="shared" si="16"/>
        <v>0</v>
      </c>
      <c r="AN47" s="143">
        <f t="shared" si="16"/>
        <v>0</v>
      </c>
      <c r="AO47" s="143">
        <f t="shared" si="16"/>
        <v>0</v>
      </c>
      <c r="AP47" s="143">
        <f t="shared" si="16"/>
        <v>0</v>
      </c>
      <c r="AQ47" s="143">
        <f t="shared" si="16"/>
        <v>-180342</v>
      </c>
      <c r="AS47" s="143">
        <f t="shared" ref="AS47:AZ47" si="17">SUM(AS3:AS46)</f>
        <v>0</v>
      </c>
      <c r="AT47" s="143">
        <f t="shared" si="17"/>
        <v>0</v>
      </c>
      <c r="AU47" s="143">
        <f t="shared" si="17"/>
        <v>0</v>
      </c>
      <c r="AV47" s="143">
        <f t="shared" si="17"/>
        <v>0</v>
      </c>
      <c r="AW47" s="143">
        <f t="shared" si="17"/>
        <v>0</v>
      </c>
      <c r="AX47" s="143">
        <f t="shared" si="17"/>
        <v>0</v>
      </c>
      <c r="AY47" s="143">
        <f t="shared" si="17"/>
        <v>0</v>
      </c>
      <c r="AZ47" s="143">
        <f t="shared" si="17"/>
        <v>0</v>
      </c>
    </row>
    <row r="49" spans="9:9" x14ac:dyDescent="0.2">
      <c r="I49" s="143">
        <f>H47-I47</f>
        <v>-191438</v>
      </c>
    </row>
  </sheetData>
  <autoFilter ref="A2:BJ46"/>
  <sortState ref="A3:BA46">
    <sortCondition ref="B3:B46"/>
  </sortState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0"/>
  <sheetViews>
    <sheetView topLeftCell="C1" zoomScale="120" zoomScaleNormal="120" workbookViewId="0">
      <selection activeCell="AL18" sqref="AL18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hidden="1" customWidth="1" outlineLevel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bestFit="1" customWidth="1"/>
    <col min="42" max="42" width="13.7109375" style="131" bestFit="1" customWidth="1"/>
    <col min="43" max="43" width="14.85546875" style="131" customWidth="1"/>
    <col min="44" max="44" width="2.7109375" style="131" customWidth="1"/>
    <col min="45" max="45" width="10.7109375" style="131" hidden="1" customWidth="1" outlineLevel="1"/>
    <col min="46" max="46" width="11.85546875" style="131" hidden="1" customWidth="1" outlineLevel="1"/>
    <col min="47" max="50" width="15.42578125" style="131" hidden="1" customWidth="1" outlineLevel="1"/>
    <col min="51" max="51" width="13.7109375" style="131" hidden="1" customWidth="1" outlineLevel="1"/>
    <col min="52" max="52" width="17.7109375" style="131" hidden="1" customWidth="1" outlineLevel="1"/>
    <col min="53" max="53" width="9.140625" style="131" collapsed="1"/>
    <col min="54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5" t="s">
        <v>2</v>
      </c>
      <c r="I1" s="205"/>
      <c r="J1" s="205"/>
      <c r="K1" s="205"/>
      <c r="L1" s="205"/>
      <c r="M1" s="205"/>
      <c r="N1" s="205"/>
      <c r="O1" s="145"/>
      <c r="Q1" s="206" t="s">
        <v>3</v>
      </c>
      <c r="R1" s="206"/>
      <c r="S1" s="206"/>
      <c r="T1" s="206"/>
      <c r="U1" s="206"/>
      <c r="V1" s="206"/>
      <c r="W1" s="206"/>
      <c r="X1" s="206"/>
      <c r="Z1" s="207" t="s">
        <v>4</v>
      </c>
      <c r="AA1" s="207"/>
      <c r="AB1" s="207"/>
      <c r="AC1" s="207"/>
      <c r="AD1" s="207"/>
      <c r="AE1" s="207"/>
      <c r="AF1" s="207"/>
      <c r="AG1" s="207"/>
      <c r="AI1" s="208" t="s">
        <v>5</v>
      </c>
      <c r="AJ1" s="208"/>
      <c r="AK1" s="208"/>
      <c r="AL1" s="208"/>
      <c r="AM1" s="208"/>
      <c r="AN1" s="208"/>
      <c r="AO1" s="208"/>
      <c r="AP1" s="208"/>
      <c r="AQ1" s="208"/>
      <c r="AS1" s="206" t="s">
        <v>6</v>
      </c>
      <c r="AT1" s="206"/>
      <c r="AU1" s="206"/>
      <c r="AV1" s="206"/>
      <c r="AW1" s="206"/>
      <c r="AX1" s="206"/>
      <c r="AY1" s="206"/>
      <c r="AZ1" s="206"/>
    </row>
    <row r="2" spans="1:62" s="148" customFormat="1" ht="25.5" x14ac:dyDescent="0.2">
      <c r="A2" s="132" t="s">
        <v>69</v>
      </c>
      <c r="B2" s="133" t="s">
        <v>70</v>
      </c>
      <c r="C2" s="146" t="s">
        <v>71</v>
      </c>
      <c r="D2" s="146" t="s">
        <v>72</v>
      </c>
      <c r="E2" s="132" t="s">
        <v>73</v>
      </c>
      <c r="F2" s="134" t="s">
        <v>74</v>
      </c>
      <c r="G2" s="134" t="s">
        <v>75</v>
      </c>
      <c r="H2" s="135" t="s">
        <v>7</v>
      </c>
      <c r="I2" s="135" t="s">
        <v>8</v>
      </c>
      <c r="J2" s="135" t="s">
        <v>76</v>
      </c>
      <c r="K2" s="135" t="s">
        <v>77</v>
      </c>
      <c r="L2" s="135" t="s">
        <v>78</v>
      </c>
      <c r="M2" s="135" t="s">
        <v>79</v>
      </c>
      <c r="N2" s="135" t="s">
        <v>13</v>
      </c>
      <c r="O2" s="135" t="s">
        <v>80</v>
      </c>
      <c r="P2" s="147"/>
      <c r="Q2" s="136" t="s">
        <v>7</v>
      </c>
      <c r="R2" s="136" t="s">
        <v>8</v>
      </c>
      <c r="S2" s="136" t="s">
        <v>76</v>
      </c>
      <c r="T2" s="136" t="s">
        <v>77</v>
      </c>
      <c r="U2" s="136" t="s">
        <v>78</v>
      </c>
      <c r="V2" s="136" t="s">
        <v>79</v>
      </c>
      <c r="W2" s="136" t="s">
        <v>13</v>
      </c>
      <c r="X2" s="136" t="s">
        <v>80</v>
      </c>
      <c r="Y2" s="147"/>
      <c r="Z2" s="137" t="s">
        <v>7</v>
      </c>
      <c r="AA2" s="137" t="s">
        <v>8</v>
      </c>
      <c r="AB2" s="137" t="s">
        <v>76</v>
      </c>
      <c r="AC2" s="137" t="s">
        <v>77</v>
      </c>
      <c r="AD2" s="137" t="s">
        <v>78</v>
      </c>
      <c r="AE2" s="137" t="s">
        <v>79</v>
      </c>
      <c r="AF2" s="137" t="s">
        <v>13</v>
      </c>
      <c r="AG2" s="137" t="s">
        <v>80</v>
      </c>
      <c r="AH2" s="147"/>
      <c r="AI2" s="138" t="s">
        <v>7</v>
      </c>
      <c r="AJ2" s="138" t="s">
        <v>8</v>
      </c>
      <c r="AK2" s="138" t="s">
        <v>185</v>
      </c>
      <c r="AL2" s="138" t="s">
        <v>76</v>
      </c>
      <c r="AM2" s="138" t="s">
        <v>77</v>
      </c>
      <c r="AN2" s="138" t="s">
        <v>78</v>
      </c>
      <c r="AO2" s="138" t="s">
        <v>79</v>
      </c>
      <c r="AP2" s="138" t="s">
        <v>17</v>
      </c>
      <c r="AQ2" s="139" t="s">
        <v>81</v>
      </c>
      <c r="AR2" s="140"/>
      <c r="AS2" s="136" t="s">
        <v>7</v>
      </c>
      <c r="AT2" s="136" t="s">
        <v>8</v>
      </c>
      <c r="AU2" s="136" t="s">
        <v>76</v>
      </c>
      <c r="AV2" s="136" t="s">
        <v>77</v>
      </c>
      <c r="AW2" s="136" t="s">
        <v>78</v>
      </c>
      <c r="AX2" s="136" t="s">
        <v>79</v>
      </c>
      <c r="AY2" s="136" t="s">
        <v>17</v>
      </c>
      <c r="AZ2" s="180" t="s">
        <v>81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131</v>
      </c>
      <c r="C3" s="195" t="str">
        <f>MID(B3,5,2)</f>
        <v>00</v>
      </c>
      <c r="D3" s="195" t="str">
        <f>MID(B3,8,2)</f>
        <v>00</v>
      </c>
      <c r="E3" s="195" t="str">
        <f>MID(B3,11,3)</f>
        <v>900</v>
      </c>
      <c r="F3" s="196" t="str">
        <f>RIGHT(B3,7)</f>
        <v>4450.08</v>
      </c>
      <c r="G3" s="150" t="s">
        <v>158</v>
      </c>
      <c r="H3" s="164">
        <f>IFERROR(VLOOKUP(B3,[3]rptBudgetaryBudgetCrossOrganiza!$A$1:$N$72,4,FALSE),"0")</f>
        <v>0</v>
      </c>
      <c r="I3" s="164">
        <f>IFERROR(VLOOKUP(B3,[3]rptBudgetaryBudgetCrossOrganiza!$A$1:$N$72,6,FALSE),"0")</f>
        <v>0</v>
      </c>
      <c r="J3" s="164"/>
      <c r="K3" s="164"/>
      <c r="L3" s="164"/>
      <c r="M3" s="164">
        <f>IFERROR(VLOOKUP(B3,[3]rptBudgetaryBudgetCrossOrganiza!$A$1:$N$72,9,FALSE),"0")</f>
        <v>0</v>
      </c>
      <c r="N3" s="164">
        <v>0</v>
      </c>
      <c r="O3" s="165">
        <f>N3-H3</f>
        <v>0</v>
      </c>
      <c r="P3" s="147"/>
      <c r="Q3" s="175">
        <v>0</v>
      </c>
      <c r="R3" s="175">
        <v>0</v>
      </c>
      <c r="S3" s="175"/>
      <c r="T3" s="175"/>
      <c r="U3" s="175"/>
      <c r="V3" s="175">
        <v>0</v>
      </c>
      <c r="W3" s="175">
        <v>0</v>
      </c>
      <c r="X3" s="176">
        <f>W3-R3</f>
        <v>0</v>
      </c>
      <c r="Y3" s="167"/>
      <c r="Z3" s="173">
        <f>IFERROR(VLOOKUP(B3,[4]rptBudgetaryBudgetCrossOrganiza!$A$2:$L$72,3,FALSE),"0")</f>
        <v>0</v>
      </c>
      <c r="AA3" s="173">
        <f>IFERROR(VLOOKUP(B3,[4]rptBudgetaryBudgetCrossOrganiza!$A$2:$L$72,5,FALSE),"0")</f>
        <v>0</v>
      </c>
      <c r="AB3" s="173"/>
      <c r="AC3" s="173"/>
      <c r="AD3" s="173"/>
      <c r="AE3" s="173">
        <f>IFERROR(VLOOKUP(B3,[4]rptBudgetaryBudgetCrossOrganiza!$A$2:$L$72,8,FALSE),"0")</f>
        <v>0</v>
      </c>
      <c r="AF3" s="177">
        <v>0</v>
      </c>
      <c r="AG3" s="178">
        <f>AF3-AA3</f>
        <v>0</v>
      </c>
      <c r="AH3" s="167"/>
      <c r="AI3" s="179">
        <f>IFERROR(VLOOKUP(B3,[2]rptBudgetaryBudgetCrossOrganiza!$A$1:$M$72,4,FALSE),"0")</f>
        <v>0</v>
      </c>
      <c r="AJ3" s="179">
        <f>IFERROR(VLOOKUP(B3,[2]rptBudgetaryBudgetCrossOrganiza!$A$1:$M$72,6,FALSE),"0")</f>
        <v>0</v>
      </c>
      <c r="AK3" s="171"/>
      <c r="AL3" s="179">
        <f>IFERROR(VLOOKUP(B3,[2]rptBudgetaryBudgetCrossOrganiza!$A$1:$M$72,9,FALSE),"0")</f>
        <v>0</v>
      </c>
      <c r="AM3" s="169"/>
      <c r="AN3" s="169"/>
      <c r="AO3" s="169"/>
      <c r="AP3" s="169"/>
      <c r="AQ3" s="179">
        <f>AP3-AJ3</f>
        <v>0</v>
      </c>
      <c r="AR3" s="172"/>
      <c r="AS3" s="175"/>
      <c r="AT3" s="175"/>
      <c r="AU3" s="175"/>
      <c r="AV3" s="175"/>
      <c r="AW3" s="175"/>
      <c r="AX3" s="175"/>
      <c r="AY3" s="175"/>
      <c r="AZ3" s="176">
        <f>AY3-AT3</f>
        <v>0</v>
      </c>
      <c r="BA3" s="167"/>
      <c r="BB3" s="167"/>
      <c r="BC3" s="167"/>
      <c r="BD3" s="167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132</v>
      </c>
      <c r="C4" s="195" t="str">
        <f t="shared" ref="C4:C29" si="0">MID(B4,5,2)</f>
        <v>00</v>
      </c>
      <c r="D4" s="195" t="str">
        <f t="shared" ref="D4:D8" si="1">MID(B4,8,2)</f>
        <v>00</v>
      </c>
      <c r="E4" s="195" t="str">
        <f t="shared" ref="E4:E8" si="2">MID(B4,11,3)</f>
        <v>900</v>
      </c>
      <c r="F4" s="196" t="str">
        <f t="shared" ref="F4:F8" si="3">RIGHT(B4,7)</f>
        <v>4450.09</v>
      </c>
      <c r="G4" s="130" t="s">
        <v>159</v>
      </c>
      <c r="H4" s="164">
        <f>IFERROR(VLOOKUP(B4,[3]rptBudgetaryBudgetCrossOrganiza!$A$1:$N$72,4,FALSE),"0")</f>
        <v>0</v>
      </c>
      <c r="I4" s="164">
        <f>IFERROR(VLOOKUP(B4,[3]rptBudgetaryBudgetCrossOrganiza!$A$1:$N$72,6,FALSE),"0")</f>
        <v>0</v>
      </c>
      <c r="J4" s="165"/>
      <c r="K4" s="165"/>
      <c r="L4" s="165"/>
      <c r="M4" s="164">
        <f>IFERROR(VLOOKUP(B4,[3]rptBudgetaryBudgetCrossOrganiza!$A$1:$N$72,9,FALSE),"0")</f>
        <v>10581.82</v>
      </c>
      <c r="N4" s="164">
        <v>10581.82</v>
      </c>
      <c r="O4" s="165">
        <f>N4-H4</f>
        <v>10581.82</v>
      </c>
      <c r="Q4" s="175">
        <v>0</v>
      </c>
      <c r="R4" s="175">
        <v>0</v>
      </c>
      <c r="S4" s="176"/>
      <c r="T4" s="176"/>
      <c r="U4" s="176"/>
      <c r="V4" s="175">
        <v>5325</v>
      </c>
      <c r="W4" s="175">
        <v>5325</v>
      </c>
      <c r="X4" s="176">
        <f t="shared" ref="X4:X29" si="4">W4-R4</f>
        <v>5325</v>
      </c>
      <c r="Y4" s="143"/>
      <c r="Z4" s="173">
        <f>IFERROR(VLOOKUP(B4,[4]rptBudgetaryBudgetCrossOrganiza!$A$2:$L$72,3,FALSE),"0")</f>
        <v>0</v>
      </c>
      <c r="AA4" s="173">
        <f>IFERROR(VLOOKUP(B4,[4]rptBudgetaryBudgetCrossOrganiza!$A$2:$L$72,5,FALSE),"0")</f>
        <v>0</v>
      </c>
      <c r="AB4" s="173"/>
      <c r="AC4" s="173"/>
      <c r="AD4" s="173"/>
      <c r="AE4" s="173">
        <f>IFERROR(VLOOKUP(B4,[4]rptBudgetaryBudgetCrossOrganiza!$A$2:$L$72,8,FALSE),"0")</f>
        <v>0</v>
      </c>
      <c r="AF4" s="177">
        <v>0</v>
      </c>
      <c r="AG4" s="178">
        <f t="shared" ref="AG4:AG29" si="5">AF4-AA4</f>
        <v>0</v>
      </c>
      <c r="AH4" s="143"/>
      <c r="AI4" s="179">
        <f>IFERROR(VLOOKUP(B4,[2]rptBudgetaryBudgetCrossOrganiza!$A$1:$M$72,4,FALSE),"0")</f>
        <v>0</v>
      </c>
      <c r="AJ4" s="179">
        <f>IFERROR(VLOOKUP(B4,[2]rptBudgetaryBudgetCrossOrganiza!$A$1:$M$72,6,FALSE),"0")</f>
        <v>0</v>
      </c>
      <c r="AK4" s="197">
        <f>3867.64+8691</f>
        <v>12558.64</v>
      </c>
      <c r="AL4" s="179">
        <f>IFERROR(VLOOKUP(B4,[2]rptBudgetaryBudgetCrossOrganiza!$A$1:$M$72,9,FALSE),"0")</f>
        <v>0</v>
      </c>
      <c r="AM4" s="179"/>
      <c r="AN4" s="179"/>
      <c r="AO4" s="179"/>
      <c r="AP4" s="179"/>
      <c r="AQ4" s="179">
        <f t="shared" ref="AQ4:AQ29" si="6">AP4-AJ4</f>
        <v>0</v>
      </c>
      <c r="AR4" s="143"/>
      <c r="AS4" s="176"/>
      <c r="AT4" s="176"/>
      <c r="AU4" s="176"/>
      <c r="AV4" s="176"/>
      <c r="AW4" s="176"/>
      <c r="AX4" s="176"/>
      <c r="AY4" s="176"/>
      <c r="AZ4" s="176">
        <f t="shared" ref="AZ4:AZ29" si="7"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133</v>
      </c>
      <c r="C5" s="195" t="str">
        <f t="shared" si="0"/>
        <v>00</v>
      </c>
      <c r="D5" s="195" t="str">
        <f t="shared" si="1"/>
        <v>00</v>
      </c>
      <c r="E5" s="195" t="str">
        <f t="shared" si="2"/>
        <v>900</v>
      </c>
      <c r="F5" s="196" t="str">
        <f t="shared" si="3"/>
        <v>4450.22</v>
      </c>
      <c r="G5" s="130" t="s">
        <v>160</v>
      </c>
      <c r="H5" s="164">
        <f>IFERROR(VLOOKUP(B5,[3]rptBudgetaryBudgetCrossOrganiza!$A$1:$N$72,4,FALSE),"0")</f>
        <v>0</v>
      </c>
      <c r="I5" s="164">
        <f>IFERROR(VLOOKUP(B5,[3]rptBudgetaryBudgetCrossOrganiza!$A$1:$N$72,6,FALSE),"0")</f>
        <v>0</v>
      </c>
      <c r="J5" s="165"/>
      <c r="K5" s="165"/>
      <c r="L5" s="165"/>
      <c r="M5" s="164">
        <f>IFERROR(VLOOKUP(B5,[3]rptBudgetaryBudgetCrossOrganiza!$A$1:$N$72,9,FALSE),"0")</f>
        <v>0</v>
      </c>
      <c r="N5" s="164">
        <v>0</v>
      </c>
      <c r="O5" s="165">
        <f t="shared" ref="O5:O27" si="8">N5-H5</f>
        <v>0</v>
      </c>
      <c r="Q5" s="175">
        <v>0</v>
      </c>
      <c r="R5" s="175">
        <v>0</v>
      </c>
      <c r="S5" s="176"/>
      <c r="T5" s="176"/>
      <c r="U5" s="176"/>
      <c r="V5" s="175">
        <v>0</v>
      </c>
      <c r="W5" s="175">
        <v>0</v>
      </c>
      <c r="X5" s="176">
        <f t="shared" si="4"/>
        <v>0</v>
      </c>
      <c r="Y5" s="143"/>
      <c r="Z5" s="173">
        <f>IFERROR(VLOOKUP(B5,[4]rptBudgetaryBudgetCrossOrganiza!$A$2:$L$72,3,FALSE),"0")</f>
        <v>0</v>
      </c>
      <c r="AA5" s="173">
        <f>IFERROR(VLOOKUP(B5,[4]rptBudgetaryBudgetCrossOrganiza!$A$2:$L$72,5,FALSE),"0")</f>
        <v>0</v>
      </c>
      <c r="AB5" s="173"/>
      <c r="AC5" s="173"/>
      <c r="AD5" s="173"/>
      <c r="AE5" s="173">
        <f>IFERROR(VLOOKUP(B5,[4]rptBudgetaryBudgetCrossOrganiza!$A$2:$L$72,8,FALSE),"0")</f>
        <v>0</v>
      </c>
      <c r="AF5" s="177">
        <v>0</v>
      </c>
      <c r="AG5" s="178">
        <f t="shared" si="5"/>
        <v>0</v>
      </c>
      <c r="AH5" s="143"/>
      <c r="AI5" s="179">
        <f>IFERROR(VLOOKUP(B5,[2]rptBudgetaryBudgetCrossOrganiza!$A$1:$M$72,4,FALSE),"0")</f>
        <v>0</v>
      </c>
      <c r="AJ5" s="179">
        <f>IFERROR(VLOOKUP(B5,[2]rptBudgetaryBudgetCrossOrganiza!$A$1:$M$72,6,FALSE),"0")</f>
        <v>0</v>
      </c>
      <c r="AK5" s="171"/>
      <c r="AL5" s="179">
        <f>IFERROR(VLOOKUP(B5,[2]rptBudgetaryBudgetCrossOrganiza!$A$1:$M$72,9,FALSE),"0")</f>
        <v>0</v>
      </c>
      <c r="AM5" s="179"/>
      <c r="AN5" s="179"/>
      <c r="AO5" s="179"/>
      <c r="AP5" s="179"/>
      <c r="AQ5" s="179">
        <f t="shared" si="6"/>
        <v>0</v>
      </c>
      <c r="AR5" s="143"/>
      <c r="AS5" s="176"/>
      <c r="AT5" s="176"/>
      <c r="AU5" s="176"/>
      <c r="AV5" s="176"/>
      <c r="AW5" s="176"/>
      <c r="AX5" s="176"/>
      <c r="AY5" s="176"/>
      <c r="AZ5" s="176">
        <f t="shared" si="7"/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134</v>
      </c>
      <c r="C6" s="195" t="str">
        <f t="shared" si="0"/>
        <v>00</v>
      </c>
      <c r="D6" s="195" t="str">
        <f t="shared" si="1"/>
        <v>00</v>
      </c>
      <c r="E6" s="195" t="str">
        <f t="shared" si="2"/>
        <v>900</v>
      </c>
      <c r="F6" s="196" t="str">
        <f t="shared" si="3"/>
        <v>4450.23</v>
      </c>
      <c r="G6" s="130" t="s">
        <v>161</v>
      </c>
      <c r="H6" s="164">
        <f>IFERROR(VLOOKUP(B6,[3]rptBudgetaryBudgetCrossOrganiza!$A$1:$N$72,4,FALSE),"0")</f>
        <v>0</v>
      </c>
      <c r="I6" s="164">
        <f>IFERROR(VLOOKUP(B6,[3]rptBudgetaryBudgetCrossOrganiza!$A$1:$N$72,6,FALSE),"0")</f>
        <v>115000</v>
      </c>
      <c r="J6" s="165"/>
      <c r="K6" s="165"/>
      <c r="L6" s="165"/>
      <c r="M6" s="164">
        <f>IFERROR(VLOOKUP(B6,[3]rptBudgetaryBudgetCrossOrganiza!$A$1:$N$72,9,FALSE),"0")</f>
        <v>0</v>
      </c>
      <c r="N6" s="164">
        <v>0</v>
      </c>
      <c r="O6" s="165">
        <f t="shared" si="8"/>
        <v>0</v>
      </c>
      <c r="Q6" s="175">
        <v>0</v>
      </c>
      <c r="R6" s="175">
        <v>0</v>
      </c>
      <c r="S6" s="176"/>
      <c r="T6" s="176"/>
      <c r="U6" s="176"/>
      <c r="V6" s="175">
        <v>0</v>
      </c>
      <c r="W6" s="175">
        <v>0</v>
      </c>
      <c r="X6" s="176">
        <f t="shared" si="4"/>
        <v>0</v>
      </c>
      <c r="Y6" s="143"/>
      <c r="Z6" s="173">
        <f>IFERROR(VLOOKUP(B6,[4]rptBudgetaryBudgetCrossOrganiza!$A$2:$L$72,3,FALSE),"0")</f>
        <v>0</v>
      </c>
      <c r="AA6" s="173">
        <f>IFERROR(VLOOKUP(B6,[4]rptBudgetaryBudgetCrossOrganiza!$A$2:$L$72,5,FALSE),"0")</f>
        <v>0</v>
      </c>
      <c r="AB6" s="173"/>
      <c r="AC6" s="173"/>
      <c r="AD6" s="173"/>
      <c r="AE6" s="173">
        <f>IFERROR(VLOOKUP(B6,[4]rptBudgetaryBudgetCrossOrganiza!$A$2:$L$72,8,FALSE),"0")</f>
        <v>0</v>
      </c>
      <c r="AF6" s="177">
        <v>0</v>
      </c>
      <c r="AG6" s="178">
        <f t="shared" si="5"/>
        <v>0</v>
      </c>
      <c r="AH6" s="143"/>
      <c r="AI6" s="179">
        <f>IFERROR(VLOOKUP(B6,[2]rptBudgetaryBudgetCrossOrganiza!$A$1:$M$72,4,FALSE),"0")</f>
        <v>0</v>
      </c>
      <c r="AJ6" s="179">
        <f>IFERROR(VLOOKUP(B6,[2]rptBudgetaryBudgetCrossOrganiza!$A$1:$M$72,6,FALSE),"0")</f>
        <v>0</v>
      </c>
      <c r="AK6" s="171"/>
      <c r="AL6" s="179">
        <f>IFERROR(VLOOKUP(B6,[2]rptBudgetaryBudgetCrossOrganiza!$A$1:$M$72,9,FALSE),"0")</f>
        <v>0</v>
      </c>
      <c r="AM6" s="179"/>
      <c r="AN6" s="179"/>
      <c r="AO6" s="179"/>
      <c r="AP6" s="179"/>
      <c r="AQ6" s="179">
        <f t="shared" si="6"/>
        <v>0</v>
      </c>
      <c r="AR6" s="143"/>
      <c r="AS6" s="176"/>
      <c r="AT6" s="176"/>
      <c r="AU6" s="176"/>
      <c r="AV6" s="176"/>
      <c r="AW6" s="176"/>
      <c r="AX6" s="176"/>
      <c r="AY6" s="176"/>
      <c r="AZ6" s="176">
        <f t="shared" si="7"/>
        <v>0</v>
      </c>
      <c r="BA6" s="143"/>
      <c r="BB6" s="143"/>
      <c r="BC6" s="143"/>
      <c r="BD6" s="143"/>
    </row>
    <row r="7" spans="1:62" x14ac:dyDescent="0.2">
      <c r="A7" s="127">
        <v>1</v>
      </c>
      <c r="B7" s="128" t="s">
        <v>135</v>
      </c>
      <c r="C7" s="195" t="str">
        <f t="shared" si="0"/>
        <v>00</v>
      </c>
      <c r="D7" s="195" t="str">
        <f t="shared" si="1"/>
        <v>00</v>
      </c>
      <c r="E7" s="195" t="str">
        <f t="shared" si="2"/>
        <v>900</v>
      </c>
      <c r="F7" s="196" t="str">
        <f t="shared" si="3"/>
        <v>4450.24</v>
      </c>
      <c r="G7" s="130" t="s">
        <v>162</v>
      </c>
      <c r="H7" s="164">
        <f>IFERROR(VLOOKUP(B7,[3]rptBudgetaryBudgetCrossOrganiza!$A$1:$N$72,4,FALSE),"0")</f>
        <v>0</v>
      </c>
      <c r="I7" s="164">
        <f>IFERROR(VLOOKUP(B7,[3]rptBudgetaryBudgetCrossOrganiza!$A$1:$N$72,6,FALSE),"0")</f>
        <v>0</v>
      </c>
      <c r="J7" s="165"/>
      <c r="K7" s="165"/>
      <c r="L7" s="165"/>
      <c r="M7" s="164">
        <f>IFERROR(VLOOKUP(B7,[3]rptBudgetaryBudgetCrossOrganiza!$A$1:$N$72,9,FALSE),"0")</f>
        <v>0</v>
      </c>
      <c r="N7" s="164">
        <v>0</v>
      </c>
      <c r="O7" s="165">
        <f t="shared" si="8"/>
        <v>0</v>
      </c>
      <c r="Q7" s="175">
        <v>0</v>
      </c>
      <c r="R7" s="175">
        <v>0</v>
      </c>
      <c r="S7" s="176"/>
      <c r="T7" s="176"/>
      <c r="U7" s="176"/>
      <c r="V7" s="175">
        <v>0</v>
      </c>
      <c r="W7" s="175">
        <v>0</v>
      </c>
      <c r="X7" s="176">
        <f t="shared" si="4"/>
        <v>0</v>
      </c>
      <c r="Y7" s="143"/>
      <c r="Z7" s="173">
        <f>IFERROR(VLOOKUP(B7,[4]rptBudgetaryBudgetCrossOrganiza!$A$2:$L$72,3,FALSE),"0")</f>
        <v>0</v>
      </c>
      <c r="AA7" s="173">
        <f>IFERROR(VLOOKUP(B7,[4]rptBudgetaryBudgetCrossOrganiza!$A$2:$L$72,5,FALSE),"0")</f>
        <v>0</v>
      </c>
      <c r="AB7" s="173"/>
      <c r="AC7" s="173"/>
      <c r="AD7" s="173"/>
      <c r="AE7" s="173">
        <f>IFERROR(VLOOKUP(B7,[4]rptBudgetaryBudgetCrossOrganiza!$A$2:$L$72,8,FALSE),"0")</f>
        <v>0</v>
      </c>
      <c r="AF7" s="177">
        <v>0</v>
      </c>
      <c r="AG7" s="178">
        <f t="shared" si="5"/>
        <v>0</v>
      </c>
      <c r="AH7" s="143"/>
      <c r="AI7" s="179">
        <f>IFERROR(VLOOKUP(B7,[2]rptBudgetaryBudgetCrossOrganiza!$A$1:$M$72,4,FALSE),"0")</f>
        <v>0</v>
      </c>
      <c r="AJ7" s="179">
        <f>IFERROR(VLOOKUP(B7,[2]rptBudgetaryBudgetCrossOrganiza!$A$1:$M$72,6,FALSE),"0")</f>
        <v>0</v>
      </c>
      <c r="AK7" s="171"/>
      <c r="AL7" s="179">
        <f>IFERROR(VLOOKUP(B7,[2]rptBudgetaryBudgetCrossOrganiza!$A$1:$M$72,9,FALSE),"0")</f>
        <v>0</v>
      </c>
      <c r="AM7" s="179"/>
      <c r="AN7" s="179"/>
      <c r="AO7" s="179"/>
      <c r="AP7" s="179"/>
      <c r="AQ7" s="179">
        <f t="shared" si="6"/>
        <v>0</v>
      </c>
      <c r="AR7" s="143"/>
      <c r="AS7" s="176"/>
      <c r="AT7" s="176"/>
      <c r="AU7" s="176"/>
      <c r="AV7" s="176"/>
      <c r="AW7" s="176"/>
      <c r="AX7" s="176"/>
      <c r="AY7" s="176"/>
      <c r="AZ7" s="176">
        <f t="shared" si="7"/>
        <v>0</v>
      </c>
      <c r="BA7" s="143"/>
      <c r="BB7" s="143"/>
      <c r="BC7" s="143"/>
      <c r="BD7" s="143"/>
    </row>
    <row r="8" spans="1:62" x14ac:dyDescent="0.2">
      <c r="A8" s="127">
        <v>1</v>
      </c>
      <c r="B8" s="128" t="s">
        <v>136</v>
      </c>
      <c r="C8" s="195" t="str">
        <f t="shared" si="0"/>
        <v>00</v>
      </c>
      <c r="D8" s="195" t="str">
        <f t="shared" si="1"/>
        <v>00</v>
      </c>
      <c r="E8" s="195" t="str">
        <f t="shared" si="2"/>
        <v>900</v>
      </c>
      <c r="F8" s="196" t="str">
        <f t="shared" si="3"/>
        <v>4450.25</v>
      </c>
      <c r="G8" s="130" t="s">
        <v>163</v>
      </c>
      <c r="H8" s="164">
        <f>IFERROR(VLOOKUP(B8,[3]rptBudgetaryBudgetCrossOrganiza!$A$1:$N$72,4,FALSE),"0")</f>
        <v>0</v>
      </c>
      <c r="I8" s="164">
        <f>IFERROR(VLOOKUP(B8,[3]rptBudgetaryBudgetCrossOrganiza!$A$1:$N$72,6,FALSE),"0")</f>
        <v>0</v>
      </c>
      <c r="J8" s="165"/>
      <c r="K8" s="165"/>
      <c r="L8" s="165"/>
      <c r="M8" s="164">
        <f>IFERROR(VLOOKUP(B8,[3]rptBudgetaryBudgetCrossOrganiza!$A$1:$N$72,9,FALSE),"0")</f>
        <v>0</v>
      </c>
      <c r="N8" s="164">
        <v>0</v>
      </c>
      <c r="O8" s="165">
        <f t="shared" si="8"/>
        <v>0</v>
      </c>
      <c r="Q8" s="175">
        <v>0</v>
      </c>
      <c r="R8" s="175">
        <v>0</v>
      </c>
      <c r="S8" s="176"/>
      <c r="T8" s="176"/>
      <c r="U8" s="176"/>
      <c r="V8" s="175">
        <v>0</v>
      </c>
      <c r="W8" s="175">
        <v>0</v>
      </c>
      <c r="X8" s="176">
        <f t="shared" si="4"/>
        <v>0</v>
      </c>
      <c r="Y8" s="143"/>
      <c r="Z8" s="173">
        <f>IFERROR(VLOOKUP(B8,[4]rptBudgetaryBudgetCrossOrganiza!$A$2:$L$72,3,FALSE),"0")</f>
        <v>0</v>
      </c>
      <c r="AA8" s="173">
        <f>IFERROR(VLOOKUP(B8,[4]rptBudgetaryBudgetCrossOrganiza!$A$2:$L$72,5,FALSE),"0")</f>
        <v>0</v>
      </c>
      <c r="AB8" s="173"/>
      <c r="AC8" s="173"/>
      <c r="AD8" s="173"/>
      <c r="AE8" s="173">
        <f>IFERROR(VLOOKUP(B8,[4]rptBudgetaryBudgetCrossOrganiza!$A$2:$L$72,8,FALSE),"0")</f>
        <v>0</v>
      </c>
      <c r="AF8" s="177">
        <v>0</v>
      </c>
      <c r="AG8" s="178">
        <f t="shared" si="5"/>
        <v>0</v>
      </c>
      <c r="AH8" s="143"/>
      <c r="AI8" s="179">
        <f>IFERROR(VLOOKUP(B8,[2]rptBudgetaryBudgetCrossOrganiza!$A$1:$M$72,4,FALSE),"0")</f>
        <v>0</v>
      </c>
      <c r="AJ8" s="179">
        <f>IFERROR(VLOOKUP(B8,[2]rptBudgetaryBudgetCrossOrganiza!$A$1:$M$72,6,FALSE),"0")</f>
        <v>0</v>
      </c>
      <c r="AK8" s="171"/>
      <c r="AL8" s="179">
        <f>IFERROR(VLOOKUP(B8,[2]rptBudgetaryBudgetCrossOrganiza!$A$1:$M$72,9,FALSE),"0")</f>
        <v>0</v>
      </c>
      <c r="AM8" s="179"/>
      <c r="AN8" s="179"/>
      <c r="AO8" s="179"/>
      <c r="AP8" s="179"/>
      <c r="AQ8" s="179">
        <f t="shared" si="6"/>
        <v>0</v>
      </c>
      <c r="AR8" s="143"/>
      <c r="AS8" s="176"/>
      <c r="AT8" s="176"/>
      <c r="AU8" s="176"/>
      <c r="AV8" s="176"/>
      <c r="AW8" s="176"/>
      <c r="AX8" s="176"/>
      <c r="AY8" s="176"/>
      <c r="AZ8" s="176">
        <f t="shared" si="7"/>
        <v>0</v>
      </c>
      <c r="BA8" s="143"/>
      <c r="BB8" s="143"/>
      <c r="BC8" s="143"/>
      <c r="BD8" s="143"/>
    </row>
    <row r="9" spans="1:62" x14ac:dyDescent="0.2">
      <c r="A9" s="127">
        <v>1</v>
      </c>
      <c r="B9" s="128" t="s">
        <v>137</v>
      </c>
      <c r="C9" s="195" t="str">
        <f t="shared" si="0"/>
        <v>00</v>
      </c>
      <c r="D9" s="195" t="str">
        <f t="shared" ref="D9:D29" si="9">MID(B9,8,2)</f>
        <v>00</v>
      </c>
      <c r="E9" s="195" t="str">
        <f t="shared" ref="E9:E29" si="10">MID(B9,11,3)</f>
        <v>900</v>
      </c>
      <c r="F9" s="196" t="str">
        <f t="shared" ref="F9:F29" si="11">RIGHT(B9,7)</f>
        <v>4450.26</v>
      </c>
      <c r="G9" s="130" t="s">
        <v>164</v>
      </c>
      <c r="H9" s="164">
        <f>IFERROR(VLOOKUP(B9,[3]rptBudgetaryBudgetCrossOrganiza!$A$1:$N$72,4,FALSE),"0")</f>
        <v>0</v>
      </c>
      <c r="I9" s="164">
        <f>IFERROR(VLOOKUP(B9,[3]rptBudgetaryBudgetCrossOrganiza!$A$1:$N$72,6,FALSE),"0")</f>
        <v>0</v>
      </c>
      <c r="J9" s="165"/>
      <c r="K9" s="165"/>
      <c r="L9" s="165"/>
      <c r="M9" s="164">
        <f>IFERROR(VLOOKUP(B9,[3]rptBudgetaryBudgetCrossOrganiza!$A$1:$N$72,9,FALSE),"0")</f>
        <v>0</v>
      </c>
      <c r="N9" s="164">
        <v>0</v>
      </c>
      <c r="O9" s="165"/>
      <c r="Q9" s="175">
        <v>0</v>
      </c>
      <c r="R9" s="175">
        <v>0</v>
      </c>
      <c r="S9" s="176"/>
      <c r="T9" s="176"/>
      <c r="U9" s="176"/>
      <c r="V9" s="175">
        <v>0</v>
      </c>
      <c r="W9" s="175">
        <v>0</v>
      </c>
      <c r="X9" s="176">
        <f t="shared" si="4"/>
        <v>0</v>
      </c>
      <c r="Y9" s="143"/>
      <c r="Z9" s="173">
        <f>IFERROR(VLOOKUP(B9,[4]rptBudgetaryBudgetCrossOrganiza!$A$2:$L$72,3,FALSE),"0")</f>
        <v>0</v>
      </c>
      <c r="AA9" s="173">
        <f>IFERROR(VLOOKUP(B9,[4]rptBudgetaryBudgetCrossOrganiza!$A$2:$L$72,5,FALSE),"0")</f>
        <v>0</v>
      </c>
      <c r="AB9" s="173"/>
      <c r="AC9" s="173"/>
      <c r="AD9" s="173"/>
      <c r="AE9" s="173">
        <f>IFERROR(VLOOKUP(B9,[4]rptBudgetaryBudgetCrossOrganiza!$A$2:$L$72,8,FALSE),"0")</f>
        <v>0</v>
      </c>
      <c r="AF9" s="177">
        <v>0</v>
      </c>
      <c r="AG9" s="178">
        <f t="shared" si="5"/>
        <v>0</v>
      </c>
      <c r="AH9" s="143"/>
      <c r="AI9" s="179">
        <f>IFERROR(VLOOKUP(B9,[2]rptBudgetaryBudgetCrossOrganiza!$A$1:$M$72,4,FALSE),"0")</f>
        <v>0</v>
      </c>
      <c r="AJ9" s="179">
        <f>IFERROR(VLOOKUP(B9,[2]rptBudgetaryBudgetCrossOrganiza!$A$1:$M$72,6,FALSE),"0")</f>
        <v>0</v>
      </c>
      <c r="AK9" s="171"/>
      <c r="AL9" s="179">
        <f>IFERROR(VLOOKUP(B9,[2]rptBudgetaryBudgetCrossOrganiza!$A$1:$M$72,9,FALSE),"0")</f>
        <v>0</v>
      </c>
      <c r="AM9" s="179"/>
      <c r="AN9" s="179"/>
      <c r="AO9" s="179"/>
      <c r="AP9" s="179"/>
      <c r="AQ9" s="179">
        <f t="shared" si="6"/>
        <v>0</v>
      </c>
      <c r="AR9" s="143"/>
      <c r="AS9" s="176"/>
      <c r="AT9" s="176"/>
      <c r="AU9" s="176"/>
      <c r="AV9" s="176"/>
      <c r="AW9" s="176"/>
      <c r="AX9" s="176"/>
      <c r="AY9" s="176"/>
      <c r="AZ9" s="176">
        <f t="shared" si="7"/>
        <v>0</v>
      </c>
      <c r="BA9" s="143"/>
      <c r="BB9" s="143"/>
      <c r="BC9" s="143"/>
      <c r="BD9" s="143"/>
    </row>
    <row r="10" spans="1:62" x14ac:dyDescent="0.2">
      <c r="A10" s="127">
        <v>1</v>
      </c>
      <c r="B10" s="128" t="s">
        <v>138</v>
      </c>
      <c r="C10" s="195" t="str">
        <f t="shared" si="0"/>
        <v>00</v>
      </c>
      <c r="D10" s="195" t="str">
        <f t="shared" si="9"/>
        <v>00</v>
      </c>
      <c r="E10" s="195" t="str">
        <f t="shared" si="10"/>
        <v>900</v>
      </c>
      <c r="F10" s="196" t="str">
        <f t="shared" si="11"/>
        <v>4450.27</v>
      </c>
      <c r="G10" s="130" t="s">
        <v>165</v>
      </c>
      <c r="H10" s="164">
        <f>IFERROR(VLOOKUP(B10,[3]rptBudgetaryBudgetCrossOrganiza!$A$1:$N$72,4,FALSE),"0")</f>
        <v>0</v>
      </c>
      <c r="I10" s="164">
        <f>IFERROR(VLOOKUP(B10,[3]rptBudgetaryBudgetCrossOrganiza!$A$1:$N$72,6,FALSE),"0")</f>
        <v>0</v>
      </c>
      <c r="J10" s="165"/>
      <c r="K10" s="165"/>
      <c r="L10" s="165"/>
      <c r="M10" s="164">
        <f>IFERROR(VLOOKUP(B10,[3]rptBudgetaryBudgetCrossOrganiza!$A$1:$N$72,9,FALSE),"0")</f>
        <v>0</v>
      </c>
      <c r="N10" s="164">
        <v>0</v>
      </c>
      <c r="O10" s="165"/>
      <c r="Q10" s="175">
        <v>0</v>
      </c>
      <c r="R10" s="175">
        <v>0</v>
      </c>
      <c r="S10" s="176"/>
      <c r="T10" s="176"/>
      <c r="U10" s="176"/>
      <c r="V10" s="175">
        <v>0</v>
      </c>
      <c r="W10" s="175">
        <v>0</v>
      </c>
      <c r="X10" s="176">
        <f t="shared" si="4"/>
        <v>0</v>
      </c>
      <c r="Y10" s="143"/>
      <c r="Z10" s="173">
        <f>IFERROR(VLOOKUP(B10,[4]rptBudgetaryBudgetCrossOrganiza!$A$2:$L$72,3,FALSE),"0")</f>
        <v>0</v>
      </c>
      <c r="AA10" s="173">
        <f>IFERROR(VLOOKUP(B10,[4]rptBudgetaryBudgetCrossOrganiza!$A$2:$L$72,5,FALSE),"0")</f>
        <v>0</v>
      </c>
      <c r="AB10" s="173"/>
      <c r="AC10" s="173"/>
      <c r="AD10" s="173"/>
      <c r="AE10" s="173">
        <f>IFERROR(VLOOKUP(B10,[4]rptBudgetaryBudgetCrossOrganiza!$A$2:$L$72,8,FALSE),"0")</f>
        <v>0</v>
      </c>
      <c r="AF10" s="177">
        <v>0</v>
      </c>
      <c r="AG10" s="178">
        <f t="shared" si="5"/>
        <v>0</v>
      </c>
      <c r="AH10" s="143"/>
      <c r="AI10" s="179">
        <f>IFERROR(VLOOKUP(B10,[2]rptBudgetaryBudgetCrossOrganiza!$A$1:$M$72,4,FALSE),"0")</f>
        <v>0</v>
      </c>
      <c r="AJ10" s="179">
        <f>IFERROR(VLOOKUP(B10,[2]rptBudgetaryBudgetCrossOrganiza!$A$1:$M$72,6,FALSE),"0")</f>
        <v>0</v>
      </c>
      <c r="AK10" s="171"/>
      <c r="AL10" s="179">
        <f>IFERROR(VLOOKUP(B10,[2]rptBudgetaryBudgetCrossOrganiza!$A$1:$M$72,9,FALSE),"0")</f>
        <v>0</v>
      </c>
      <c r="AM10" s="179"/>
      <c r="AN10" s="179"/>
      <c r="AO10" s="179"/>
      <c r="AP10" s="179"/>
      <c r="AQ10" s="179">
        <f t="shared" si="6"/>
        <v>0</v>
      </c>
      <c r="AR10" s="143"/>
      <c r="AS10" s="176"/>
      <c r="AT10" s="176"/>
      <c r="AU10" s="176"/>
      <c r="AV10" s="176"/>
      <c r="AW10" s="176"/>
      <c r="AX10" s="176"/>
      <c r="AY10" s="176"/>
      <c r="AZ10" s="176">
        <f t="shared" si="7"/>
        <v>0</v>
      </c>
      <c r="BA10" s="143"/>
      <c r="BB10" s="143"/>
      <c r="BC10" s="143"/>
      <c r="BD10" s="143"/>
    </row>
    <row r="11" spans="1:62" x14ac:dyDescent="0.2">
      <c r="A11" s="127">
        <v>13</v>
      </c>
      <c r="B11" s="128" t="s">
        <v>139</v>
      </c>
      <c r="C11" s="195" t="str">
        <f t="shared" si="0"/>
        <v>00</v>
      </c>
      <c r="D11" s="195" t="str">
        <f t="shared" si="9"/>
        <v>00</v>
      </c>
      <c r="E11" s="195" t="str">
        <f t="shared" si="10"/>
        <v>900</v>
      </c>
      <c r="F11" s="196" t="str">
        <f t="shared" si="11"/>
        <v>4450.28</v>
      </c>
      <c r="G11" s="130" t="s">
        <v>166</v>
      </c>
      <c r="H11" s="164">
        <f>IFERROR(VLOOKUP(B11,[3]rptBudgetaryBudgetCrossOrganiza!$A$1:$N$72,4,FALSE),"0")</f>
        <v>0</v>
      </c>
      <c r="I11" s="164">
        <f>IFERROR(VLOOKUP(B11,[3]rptBudgetaryBudgetCrossOrganiza!$A$1:$N$72,6,FALSE),"0")</f>
        <v>15361</v>
      </c>
      <c r="J11" s="165"/>
      <c r="K11" s="165"/>
      <c r="L11" s="165"/>
      <c r="M11" s="164">
        <f>IFERROR(VLOOKUP(B11,[3]rptBudgetaryBudgetCrossOrganiza!$A$1:$N$72,9,FALSE),"0")</f>
        <v>27294.65</v>
      </c>
      <c r="N11" s="164">
        <v>27294.65</v>
      </c>
      <c r="O11" s="165"/>
      <c r="Q11" s="175">
        <v>0</v>
      </c>
      <c r="R11" s="175">
        <v>15775</v>
      </c>
      <c r="S11" s="176"/>
      <c r="T11" s="176"/>
      <c r="U11" s="176"/>
      <c r="V11" s="175">
        <v>15775</v>
      </c>
      <c r="W11" s="175">
        <v>15775</v>
      </c>
      <c r="X11" s="176">
        <f t="shared" si="4"/>
        <v>0</v>
      </c>
      <c r="Y11" s="143"/>
      <c r="Z11" s="173">
        <f>IFERROR(VLOOKUP(B11,[4]rptBudgetaryBudgetCrossOrganiza!$A$2:$L$72,3,FALSE),"0")</f>
        <v>0</v>
      </c>
      <c r="AA11" s="173">
        <f>IFERROR(VLOOKUP(B11,[4]rptBudgetaryBudgetCrossOrganiza!$A$2:$L$72,5,FALSE),"0")</f>
        <v>16701</v>
      </c>
      <c r="AB11" s="173"/>
      <c r="AC11" s="173"/>
      <c r="AD11" s="173"/>
      <c r="AE11" s="173">
        <f>IFERROR(VLOOKUP(B11,[4]rptBudgetaryBudgetCrossOrganiza!$A$2:$L$72,8,FALSE),"0")</f>
        <v>773.45</v>
      </c>
      <c r="AF11" s="177">
        <v>773.45</v>
      </c>
      <c r="AG11" s="178">
        <f t="shared" si="5"/>
        <v>-15927.55</v>
      </c>
      <c r="AH11" s="143"/>
      <c r="AI11" s="179">
        <f>IFERROR(VLOOKUP(B11,[2]rptBudgetaryBudgetCrossOrganiza!$A$1:$M$72,4,FALSE),"0")</f>
        <v>774</v>
      </c>
      <c r="AJ11" s="179">
        <f>IFERROR(VLOOKUP(B11,[2]rptBudgetaryBudgetCrossOrganiza!$A$1:$M$72,6,FALSE),"0")</f>
        <v>774</v>
      </c>
      <c r="AK11" s="197">
        <f>15927.55+53810+16225</f>
        <v>85962.55</v>
      </c>
      <c r="AL11" s="179">
        <f>IFERROR(VLOOKUP(B11,[2]rptBudgetaryBudgetCrossOrganiza!$A$1:$M$72,9,FALSE),"0")</f>
        <v>0</v>
      </c>
      <c r="AM11" s="179"/>
      <c r="AN11" s="179"/>
      <c r="AO11" s="179"/>
      <c r="AP11" s="179"/>
      <c r="AQ11" s="179">
        <f t="shared" si="6"/>
        <v>-774</v>
      </c>
      <c r="AR11" s="143"/>
      <c r="AS11" s="176"/>
      <c r="AT11" s="176"/>
      <c r="AU11" s="176"/>
      <c r="AV11" s="176"/>
      <c r="AW11" s="176"/>
      <c r="AX11" s="176"/>
      <c r="AY11" s="176"/>
      <c r="AZ11" s="176">
        <f t="shared" si="7"/>
        <v>0</v>
      </c>
      <c r="BA11" s="143"/>
      <c r="BB11" s="143"/>
      <c r="BC11" s="143"/>
      <c r="BD11" s="143"/>
    </row>
    <row r="12" spans="1:62" x14ac:dyDescent="0.2">
      <c r="A12" s="127">
        <v>1</v>
      </c>
      <c r="B12" s="128" t="s">
        <v>140</v>
      </c>
      <c r="C12" s="195" t="str">
        <f t="shared" si="0"/>
        <v>00</v>
      </c>
      <c r="D12" s="195" t="str">
        <f t="shared" si="9"/>
        <v>00</v>
      </c>
      <c r="E12" s="195" t="str">
        <f t="shared" si="10"/>
        <v>900</v>
      </c>
      <c r="F12" s="196" t="str">
        <f t="shared" si="11"/>
        <v>4450.29</v>
      </c>
      <c r="G12" s="130" t="s">
        <v>167</v>
      </c>
      <c r="H12" s="164">
        <f>IFERROR(VLOOKUP(B12,[3]rptBudgetaryBudgetCrossOrganiza!$A$1:$N$72,4,FALSE),"0")</f>
        <v>0</v>
      </c>
      <c r="I12" s="164">
        <f>IFERROR(VLOOKUP(B12,[3]rptBudgetaryBudgetCrossOrganiza!$A$1:$N$72,6,FALSE),"0")</f>
        <v>0</v>
      </c>
      <c r="J12" s="165"/>
      <c r="K12" s="165"/>
      <c r="L12" s="165"/>
      <c r="M12" s="164">
        <f>IFERROR(VLOOKUP(B12,[3]rptBudgetaryBudgetCrossOrganiza!$A$1:$N$72,9,FALSE),"0")</f>
        <v>0</v>
      </c>
      <c r="N12" s="164">
        <v>0</v>
      </c>
      <c r="O12" s="165"/>
      <c r="Q12" s="175">
        <v>0</v>
      </c>
      <c r="R12" s="175">
        <v>0</v>
      </c>
      <c r="S12" s="176"/>
      <c r="T12" s="176"/>
      <c r="U12" s="176"/>
      <c r="V12" s="175">
        <v>0</v>
      </c>
      <c r="W12" s="175">
        <v>0</v>
      </c>
      <c r="X12" s="176">
        <f t="shared" si="4"/>
        <v>0</v>
      </c>
      <c r="Y12" s="143"/>
      <c r="Z12" s="173">
        <f>IFERROR(VLOOKUP(B12,[4]rptBudgetaryBudgetCrossOrganiza!$A$2:$L$72,3,FALSE),"0")</f>
        <v>0</v>
      </c>
      <c r="AA12" s="173">
        <f>IFERROR(VLOOKUP(B12,[4]rptBudgetaryBudgetCrossOrganiza!$A$2:$L$72,5,FALSE),"0")</f>
        <v>0</v>
      </c>
      <c r="AB12" s="173"/>
      <c r="AC12" s="173"/>
      <c r="AD12" s="173"/>
      <c r="AE12" s="173">
        <f>IFERROR(VLOOKUP(B12,[4]rptBudgetaryBudgetCrossOrganiza!$A$2:$L$72,8,FALSE),"0")</f>
        <v>435</v>
      </c>
      <c r="AF12" s="177">
        <v>435</v>
      </c>
      <c r="AG12" s="178">
        <f t="shared" si="5"/>
        <v>435</v>
      </c>
      <c r="AH12" s="143"/>
      <c r="AI12" s="179">
        <f>IFERROR(VLOOKUP(B12,[2]rptBudgetaryBudgetCrossOrganiza!$A$1:$M$72,4,FALSE),"0")</f>
        <v>0</v>
      </c>
      <c r="AJ12" s="179">
        <f>IFERROR(VLOOKUP(B12,[2]rptBudgetaryBudgetCrossOrganiza!$A$1:$M$72,6,FALSE),"0")</f>
        <v>0</v>
      </c>
      <c r="AK12" s="171"/>
      <c r="AL12" s="179">
        <f>IFERROR(VLOOKUP(B12,[2]rptBudgetaryBudgetCrossOrganiza!$A$1:$M$72,9,FALSE),"0")</f>
        <v>0</v>
      </c>
      <c r="AM12" s="179"/>
      <c r="AN12" s="179"/>
      <c r="AO12" s="179"/>
      <c r="AP12" s="179"/>
      <c r="AQ12" s="179">
        <f t="shared" si="6"/>
        <v>0</v>
      </c>
      <c r="AR12" s="143"/>
      <c r="AS12" s="176"/>
      <c r="AT12" s="176"/>
      <c r="AU12" s="176"/>
      <c r="AV12" s="176"/>
      <c r="AW12" s="176"/>
      <c r="AX12" s="176"/>
      <c r="AY12" s="176"/>
      <c r="AZ12" s="176">
        <f t="shared" si="7"/>
        <v>0</v>
      </c>
      <c r="BA12" s="143"/>
      <c r="BB12" s="143"/>
      <c r="BC12" s="143"/>
      <c r="BD12" s="143"/>
    </row>
    <row r="13" spans="1:62" x14ac:dyDescent="0.2">
      <c r="A13" s="127">
        <v>1</v>
      </c>
      <c r="B13" s="128" t="s">
        <v>141</v>
      </c>
      <c r="C13" s="195" t="str">
        <f t="shared" si="0"/>
        <v>00</v>
      </c>
      <c r="D13" s="195" t="str">
        <f t="shared" si="9"/>
        <v>00</v>
      </c>
      <c r="E13" s="195" t="str">
        <f t="shared" si="10"/>
        <v>900</v>
      </c>
      <c r="F13" s="196" t="str">
        <f t="shared" si="11"/>
        <v>4450.34</v>
      </c>
      <c r="G13" s="130" t="s">
        <v>168</v>
      </c>
      <c r="H13" s="164">
        <f>IFERROR(VLOOKUP(B13,[3]rptBudgetaryBudgetCrossOrganiza!$A$1:$N$72,4,FALSE),"0")</f>
        <v>0</v>
      </c>
      <c r="I13" s="164">
        <f>IFERROR(VLOOKUP(B13,[3]rptBudgetaryBudgetCrossOrganiza!$A$1:$N$72,6,FALSE),"0")</f>
        <v>0</v>
      </c>
      <c r="J13" s="165"/>
      <c r="K13" s="165"/>
      <c r="L13" s="165"/>
      <c r="M13" s="164">
        <f>IFERROR(VLOOKUP(B13,[3]rptBudgetaryBudgetCrossOrganiza!$A$1:$N$72,9,FALSE),"0")</f>
        <v>0</v>
      </c>
      <c r="N13" s="164">
        <v>0</v>
      </c>
      <c r="O13" s="165"/>
      <c r="Q13" s="175">
        <v>0</v>
      </c>
      <c r="R13" s="175">
        <v>0</v>
      </c>
      <c r="S13" s="176"/>
      <c r="T13" s="176"/>
      <c r="U13" s="176"/>
      <c r="V13" s="175">
        <v>0</v>
      </c>
      <c r="W13" s="175">
        <v>0</v>
      </c>
      <c r="X13" s="176">
        <f t="shared" si="4"/>
        <v>0</v>
      </c>
      <c r="Y13" s="143"/>
      <c r="Z13" s="173">
        <f>IFERROR(VLOOKUP(B13,[4]rptBudgetaryBudgetCrossOrganiza!$A$2:$L$72,3,FALSE),"0")</f>
        <v>0</v>
      </c>
      <c r="AA13" s="173">
        <f>IFERROR(VLOOKUP(B13,[4]rptBudgetaryBudgetCrossOrganiza!$A$2:$L$72,5,FALSE),"0")</f>
        <v>0</v>
      </c>
      <c r="AB13" s="173"/>
      <c r="AC13" s="173"/>
      <c r="AD13" s="173"/>
      <c r="AE13" s="173">
        <f>IFERROR(VLOOKUP(B13,[4]rptBudgetaryBudgetCrossOrganiza!$A$2:$L$72,8,FALSE),"0")</f>
        <v>0</v>
      </c>
      <c r="AF13" s="177">
        <v>0</v>
      </c>
      <c r="AG13" s="178">
        <f t="shared" si="5"/>
        <v>0</v>
      </c>
      <c r="AH13" s="143"/>
      <c r="AI13" s="179">
        <f>IFERROR(VLOOKUP(B13,[2]rptBudgetaryBudgetCrossOrganiza!$A$1:$M$72,4,FALSE),"0")</f>
        <v>0</v>
      </c>
      <c r="AJ13" s="179">
        <f>IFERROR(VLOOKUP(B13,[2]rptBudgetaryBudgetCrossOrganiza!$A$1:$M$72,6,FALSE),"0")</f>
        <v>0</v>
      </c>
      <c r="AK13" s="171"/>
      <c r="AL13" s="179">
        <f>IFERROR(VLOOKUP(B13,[2]rptBudgetaryBudgetCrossOrganiza!$A$1:$M$72,9,FALSE),"0")</f>
        <v>0</v>
      </c>
      <c r="AM13" s="179"/>
      <c r="AN13" s="179"/>
      <c r="AO13" s="179"/>
      <c r="AP13" s="179"/>
      <c r="AQ13" s="179">
        <f t="shared" si="6"/>
        <v>0</v>
      </c>
      <c r="AR13" s="143"/>
      <c r="AS13" s="176"/>
      <c r="AT13" s="176"/>
      <c r="AU13" s="176"/>
      <c r="AV13" s="176"/>
      <c r="AW13" s="176"/>
      <c r="AX13" s="176"/>
      <c r="AY13" s="176"/>
      <c r="AZ13" s="176">
        <f t="shared" si="7"/>
        <v>0</v>
      </c>
      <c r="BA13" s="143"/>
      <c r="BB13" s="143"/>
      <c r="BC13" s="143"/>
      <c r="BD13" s="143"/>
    </row>
    <row r="14" spans="1:62" x14ac:dyDescent="0.2">
      <c r="A14" s="127">
        <v>1</v>
      </c>
      <c r="B14" s="128" t="s">
        <v>142</v>
      </c>
      <c r="C14" s="195" t="str">
        <f t="shared" si="0"/>
        <v>00</v>
      </c>
      <c r="D14" s="195" t="str">
        <f t="shared" si="9"/>
        <v>00</v>
      </c>
      <c r="E14" s="195" t="str">
        <f t="shared" si="10"/>
        <v>900</v>
      </c>
      <c r="F14" s="196" t="str">
        <f t="shared" si="11"/>
        <v>4475.07</v>
      </c>
      <c r="G14" s="130" t="s">
        <v>169</v>
      </c>
      <c r="H14" s="164">
        <f>IFERROR(VLOOKUP(B14,[3]rptBudgetaryBudgetCrossOrganiza!$A$1:$N$72,4,FALSE),"0")</f>
        <v>0</v>
      </c>
      <c r="I14" s="164">
        <f>IFERROR(VLOOKUP(B14,[3]rptBudgetaryBudgetCrossOrganiza!$A$1:$N$72,6,FALSE),"0")</f>
        <v>0</v>
      </c>
      <c r="J14" s="165"/>
      <c r="K14" s="165"/>
      <c r="L14" s="165"/>
      <c r="M14" s="164">
        <f>IFERROR(VLOOKUP(B14,[3]rptBudgetaryBudgetCrossOrganiza!$A$1:$N$72,9,FALSE),"0")</f>
        <v>0</v>
      </c>
      <c r="N14" s="164">
        <v>0</v>
      </c>
      <c r="O14" s="165"/>
      <c r="Q14" s="175">
        <v>0</v>
      </c>
      <c r="R14" s="175">
        <v>0</v>
      </c>
      <c r="S14" s="176"/>
      <c r="T14" s="176"/>
      <c r="U14" s="176"/>
      <c r="V14" s="175">
        <v>0</v>
      </c>
      <c r="W14" s="175">
        <v>0</v>
      </c>
      <c r="X14" s="176">
        <f t="shared" si="4"/>
        <v>0</v>
      </c>
      <c r="Y14" s="143"/>
      <c r="Z14" s="173">
        <f>IFERROR(VLOOKUP(B14,[4]rptBudgetaryBudgetCrossOrganiza!$A$2:$L$72,3,FALSE),"0")</f>
        <v>0</v>
      </c>
      <c r="AA14" s="173">
        <f>IFERROR(VLOOKUP(B14,[4]rptBudgetaryBudgetCrossOrganiza!$A$2:$L$72,5,FALSE),"0")</f>
        <v>0</v>
      </c>
      <c r="AB14" s="173"/>
      <c r="AC14" s="173"/>
      <c r="AD14" s="173"/>
      <c r="AE14" s="173">
        <f>IFERROR(VLOOKUP(B14,[4]rptBudgetaryBudgetCrossOrganiza!$A$2:$L$72,8,FALSE),"0")</f>
        <v>0</v>
      </c>
      <c r="AF14" s="177">
        <v>0</v>
      </c>
      <c r="AG14" s="178">
        <f t="shared" si="5"/>
        <v>0</v>
      </c>
      <c r="AH14" s="143"/>
      <c r="AI14" s="179">
        <f>IFERROR(VLOOKUP(B14,[2]rptBudgetaryBudgetCrossOrganiza!$A$1:$M$72,4,FALSE),"0")</f>
        <v>0</v>
      </c>
      <c r="AJ14" s="179">
        <f>IFERROR(VLOOKUP(B14,[2]rptBudgetaryBudgetCrossOrganiza!$A$1:$M$72,6,FALSE),"0")</f>
        <v>0</v>
      </c>
      <c r="AK14" s="171"/>
      <c r="AL14" s="179">
        <f>IFERROR(VLOOKUP(B14,[2]rptBudgetaryBudgetCrossOrganiza!$A$1:$M$72,9,FALSE),"0")</f>
        <v>0</v>
      </c>
      <c r="AM14" s="179"/>
      <c r="AN14" s="179"/>
      <c r="AO14" s="179"/>
      <c r="AP14" s="179"/>
      <c r="AQ14" s="179">
        <f t="shared" si="6"/>
        <v>0</v>
      </c>
      <c r="AR14" s="143"/>
      <c r="AS14" s="176"/>
      <c r="AT14" s="176"/>
      <c r="AU14" s="176"/>
      <c r="AV14" s="176"/>
      <c r="AW14" s="176"/>
      <c r="AX14" s="176"/>
      <c r="AY14" s="176"/>
      <c r="AZ14" s="176">
        <f t="shared" si="7"/>
        <v>0</v>
      </c>
      <c r="BA14" s="143"/>
      <c r="BB14" s="143"/>
      <c r="BC14" s="143"/>
      <c r="BD14" s="143"/>
    </row>
    <row r="15" spans="1:62" x14ac:dyDescent="0.2">
      <c r="A15" s="127">
        <v>14</v>
      </c>
      <c r="B15" s="128" t="s">
        <v>143</v>
      </c>
      <c r="C15" s="195" t="str">
        <f t="shared" si="0"/>
        <v>00</v>
      </c>
      <c r="D15" s="195" t="str">
        <f t="shared" si="9"/>
        <v>00</v>
      </c>
      <c r="E15" s="195" t="str">
        <f t="shared" si="10"/>
        <v>900</v>
      </c>
      <c r="F15" s="196" t="str">
        <f t="shared" si="11"/>
        <v>4475.08</v>
      </c>
      <c r="G15" s="130" t="s">
        <v>170</v>
      </c>
      <c r="H15" s="164">
        <f>IFERROR(VLOOKUP(B15,[3]rptBudgetaryBudgetCrossOrganiza!$A$1:$N$72,4,FALSE),"0")</f>
        <v>0</v>
      </c>
      <c r="I15" s="164">
        <f>IFERROR(VLOOKUP(B15,[3]rptBudgetaryBudgetCrossOrganiza!$A$1:$N$72,6,FALSE),"0")</f>
        <v>0</v>
      </c>
      <c r="J15" s="165"/>
      <c r="K15" s="165"/>
      <c r="L15" s="165"/>
      <c r="M15" s="164">
        <f>IFERROR(VLOOKUP(B15,[3]rptBudgetaryBudgetCrossOrganiza!$A$1:$N$72,9,FALSE),"0")</f>
        <v>117317.55</v>
      </c>
      <c r="N15" s="164">
        <v>117317.55</v>
      </c>
      <c r="O15" s="165"/>
      <c r="Q15" s="175">
        <v>0</v>
      </c>
      <c r="R15" s="175">
        <v>0</v>
      </c>
      <c r="S15" s="176"/>
      <c r="T15" s="176"/>
      <c r="U15" s="176"/>
      <c r="V15" s="175">
        <v>30335.25</v>
      </c>
      <c r="W15" s="175">
        <v>30335.25</v>
      </c>
      <c r="X15" s="176">
        <f t="shared" si="4"/>
        <v>30335.25</v>
      </c>
      <c r="Y15" s="143"/>
      <c r="Z15" s="173">
        <f>IFERROR(VLOOKUP(B15,[4]rptBudgetaryBudgetCrossOrganiza!$A$2:$L$72,3,FALSE),"0")</f>
        <v>0</v>
      </c>
      <c r="AA15" s="173">
        <f>IFERROR(VLOOKUP(B15,[4]rptBudgetaryBudgetCrossOrganiza!$A$2:$L$72,5,FALSE),"0")</f>
        <v>0</v>
      </c>
      <c r="AB15" s="173"/>
      <c r="AC15" s="173"/>
      <c r="AD15" s="173"/>
      <c r="AE15" s="173">
        <f>IFERROR(VLOOKUP(B15,[4]rptBudgetaryBudgetCrossOrganiza!$A$2:$L$72,8,FALSE),"0")</f>
        <v>40735.46</v>
      </c>
      <c r="AF15" s="177">
        <v>40735.46</v>
      </c>
      <c r="AG15" s="178">
        <f t="shared" si="5"/>
        <v>40735.46</v>
      </c>
      <c r="AH15" s="143"/>
      <c r="AI15" s="179">
        <f>IFERROR(VLOOKUP(B15,[2]rptBudgetaryBudgetCrossOrganiza!$A$1:$M$72,4,FALSE),"0")</f>
        <v>0</v>
      </c>
      <c r="AJ15" s="179">
        <v>121258</v>
      </c>
      <c r="AK15" s="171">
        <f>67500+53758</f>
        <v>121258</v>
      </c>
      <c r="AL15" s="179">
        <f>IFERROR(VLOOKUP(B15,[2]rptBudgetaryBudgetCrossOrganiza!$A$1:$M$72,9,FALSE),"0")</f>
        <v>27751.86</v>
      </c>
      <c r="AM15" s="179"/>
      <c r="AN15" s="179"/>
      <c r="AO15" s="179"/>
      <c r="AP15" s="179"/>
      <c r="AQ15" s="179">
        <f t="shared" si="6"/>
        <v>-121258</v>
      </c>
      <c r="AR15" s="143"/>
      <c r="AS15" s="176"/>
      <c r="AT15" s="176"/>
      <c r="AU15" s="176"/>
      <c r="AV15" s="176"/>
      <c r="AW15" s="176"/>
      <c r="AX15" s="176"/>
      <c r="AY15" s="176"/>
      <c r="AZ15" s="176">
        <f t="shared" si="7"/>
        <v>0</v>
      </c>
      <c r="BA15" s="143"/>
      <c r="BB15" s="143"/>
      <c r="BC15" s="143"/>
      <c r="BD15" s="143"/>
    </row>
    <row r="16" spans="1:62" x14ac:dyDescent="0.2">
      <c r="A16" s="127">
        <v>1</v>
      </c>
      <c r="B16" s="128" t="s">
        <v>144</v>
      </c>
      <c r="C16" s="195" t="str">
        <f t="shared" si="0"/>
        <v>00</v>
      </c>
      <c r="D16" s="195" t="str">
        <f t="shared" si="9"/>
        <v>00</v>
      </c>
      <c r="E16" s="195" t="str">
        <f t="shared" si="10"/>
        <v>900</v>
      </c>
      <c r="F16" s="196" t="str">
        <f t="shared" si="11"/>
        <v>4475.09</v>
      </c>
      <c r="G16" s="130" t="s">
        <v>171</v>
      </c>
      <c r="H16" s="164">
        <f>IFERROR(VLOOKUP(B16,[3]rptBudgetaryBudgetCrossOrganiza!$A$1:$N$72,4,FALSE),"0")</f>
        <v>0</v>
      </c>
      <c r="I16" s="164">
        <f>IFERROR(VLOOKUP(B16,[3]rptBudgetaryBudgetCrossOrganiza!$A$1:$N$72,6,FALSE),"0")</f>
        <v>0</v>
      </c>
      <c r="J16" s="165"/>
      <c r="K16" s="165"/>
      <c r="L16" s="165"/>
      <c r="M16" s="164">
        <f>IFERROR(VLOOKUP(B16,[3]rptBudgetaryBudgetCrossOrganiza!$A$1:$N$72,9,FALSE),"0")</f>
        <v>0</v>
      </c>
      <c r="N16" s="164">
        <v>0</v>
      </c>
      <c r="O16" s="165"/>
      <c r="Q16" s="175">
        <v>0</v>
      </c>
      <c r="R16" s="175">
        <v>0</v>
      </c>
      <c r="S16" s="176"/>
      <c r="T16" s="176"/>
      <c r="U16" s="176"/>
      <c r="V16" s="175">
        <v>0</v>
      </c>
      <c r="W16" s="175">
        <v>0</v>
      </c>
      <c r="X16" s="176">
        <f t="shared" si="4"/>
        <v>0</v>
      </c>
      <c r="Y16" s="143"/>
      <c r="Z16" s="173">
        <f>IFERROR(VLOOKUP(B16,[4]rptBudgetaryBudgetCrossOrganiza!$A$2:$L$72,3,FALSE),"0")</f>
        <v>0</v>
      </c>
      <c r="AA16" s="173">
        <f>IFERROR(VLOOKUP(B16,[4]rptBudgetaryBudgetCrossOrganiza!$A$2:$L$72,5,FALSE),"0")</f>
        <v>0</v>
      </c>
      <c r="AB16" s="173"/>
      <c r="AC16" s="173"/>
      <c r="AD16" s="173"/>
      <c r="AE16" s="173">
        <f>IFERROR(VLOOKUP(B16,[4]rptBudgetaryBudgetCrossOrganiza!$A$2:$L$72,8,FALSE),"0")</f>
        <v>0</v>
      </c>
      <c r="AF16" s="177">
        <v>0</v>
      </c>
      <c r="AG16" s="178">
        <f t="shared" si="5"/>
        <v>0</v>
      </c>
      <c r="AH16" s="143"/>
      <c r="AI16" s="179">
        <f>IFERROR(VLOOKUP(B16,[2]rptBudgetaryBudgetCrossOrganiza!$A$1:$M$72,4,FALSE),"0")</f>
        <v>0</v>
      </c>
      <c r="AJ16" s="179">
        <f>IFERROR(VLOOKUP(B16,[2]rptBudgetaryBudgetCrossOrganiza!$A$1:$M$72,6,FALSE),"0")</f>
        <v>0</v>
      </c>
      <c r="AK16" s="171"/>
      <c r="AL16" s="179">
        <f>IFERROR(VLOOKUP(B16,[2]rptBudgetaryBudgetCrossOrganiza!$A$1:$M$72,9,FALSE),"0")</f>
        <v>0</v>
      </c>
      <c r="AM16" s="179"/>
      <c r="AN16" s="179"/>
      <c r="AO16" s="179"/>
      <c r="AP16" s="179"/>
      <c r="AQ16" s="179">
        <f t="shared" si="6"/>
        <v>0</v>
      </c>
      <c r="AR16" s="143"/>
      <c r="AS16" s="176"/>
      <c r="AT16" s="176"/>
      <c r="AU16" s="176"/>
      <c r="AV16" s="176"/>
      <c r="AW16" s="176"/>
      <c r="AX16" s="176"/>
      <c r="AY16" s="176"/>
      <c r="AZ16" s="176">
        <f t="shared" si="7"/>
        <v>0</v>
      </c>
      <c r="BA16" s="143"/>
      <c r="BB16" s="143"/>
      <c r="BC16" s="143"/>
      <c r="BD16" s="143"/>
    </row>
    <row r="17" spans="1:56" x14ac:dyDescent="0.2">
      <c r="A17" s="127">
        <v>1</v>
      </c>
      <c r="B17" s="128" t="s">
        <v>145</v>
      </c>
      <c r="C17" s="195" t="str">
        <f t="shared" si="0"/>
        <v>00</v>
      </c>
      <c r="D17" s="195" t="str">
        <f t="shared" si="9"/>
        <v>00</v>
      </c>
      <c r="E17" s="195" t="str">
        <f t="shared" si="10"/>
        <v>900</v>
      </c>
      <c r="F17" s="196" t="str">
        <f t="shared" si="11"/>
        <v>4475.11</v>
      </c>
      <c r="G17" s="130" t="s">
        <v>172</v>
      </c>
      <c r="H17" s="164">
        <f>IFERROR(VLOOKUP(B17,[3]rptBudgetaryBudgetCrossOrganiza!$A$1:$N$72,4,FALSE),"0")</f>
        <v>0</v>
      </c>
      <c r="I17" s="164">
        <f>IFERROR(VLOOKUP(B17,[3]rptBudgetaryBudgetCrossOrganiza!$A$1:$N$72,6,FALSE),"0")</f>
        <v>0</v>
      </c>
      <c r="J17" s="165"/>
      <c r="K17" s="165"/>
      <c r="L17" s="165"/>
      <c r="M17" s="164">
        <f>IFERROR(VLOOKUP(B17,[3]rptBudgetaryBudgetCrossOrganiza!$A$1:$N$72,9,FALSE),"0")</f>
        <v>0</v>
      </c>
      <c r="N17" s="164">
        <v>0</v>
      </c>
      <c r="O17" s="165"/>
      <c r="Q17" s="175">
        <v>0</v>
      </c>
      <c r="R17" s="175">
        <v>0</v>
      </c>
      <c r="S17" s="176"/>
      <c r="T17" s="176"/>
      <c r="U17" s="176"/>
      <c r="V17" s="175">
        <v>0</v>
      </c>
      <c r="W17" s="175">
        <v>0</v>
      </c>
      <c r="X17" s="176">
        <f t="shared" si="4"/>
        <v>0</v>
      </c>
      <c r="Y17" s="143"/>
      <c r="Z17" s="173">
        <f>IFERROR(VLOOKUP(B17,[4]rptBudgetaryBudgetCrossOrganiza!$A$2:$L$72,3,FALSE),"0")</f>
        <v>0</v>
      </c>
      <c r="AA17" s="173">
        <f>IFERROR(VLOOKUP(B17,[4]rptBudgetaryBudgetCrossOrganiza!$A$2:$L$72,5,FALSE),"0")</f>
        <v>0</v>
      </c>
      <c r="AB17" s="173"/>
      <c r="AC17" s="173"/>
      <c r="AD17" s="173"/>
      <c r="AE17" s="173">
        <f>IFERROR(VLOOKUP(B17,[4]rptBudgetaryBudgetCrossOrganiza!$A$2:$L$72,8,FALSE),"0")</f>
        <v>0</v>
      </c>
      <c r="AF17" s="177">
        <v>0</v>
      </c>
      <c r="AG17" s="178">
        <f t="shared" si="5"/>
        <v>0</v>
      </c>
      <c r="AH17" s="143"/>
      <c r="AI17" s="179">
        <f>IFERROR(VLOOKUP(B17,[2]rptBudgetaryBudgetCrossOrganiza!$A$1:$M$72,4,FALSE),"0")</f>
        <v>0</v>
      </c>
      <c r="AJ17" s="179">
        <f>IFERROR(VLOOKUP(B17,[2]rptBudgetaryBudgetCrossOrganiza!$A$1:$M$72,6,FALSE),"0")</f>
        <v>0</v>
      </c>
      <c r="AK17" s="171"/>
      <c r="AL17" s="179">
        <f>IFERROR(VLOOKUP(B17,[2]rptBudgetaryBudgetCrossOrganiza!$A$1:$M$72,9,FALSE),"0")</f>
        <v>0</v>
      </c>
      <c r="AM17" s="179"/>
      <c r="AN17" s="179"/>
      <c r="AO17" s="179"/>
      <c r="AP17" s="179"/>
      <c r="AQ17" s="179">
        <f t="shared" si="6"/>
        <v>0</v>
      </c>
      <c r="AR17" s="143"/>
      <c r="AS17" s="176"/>
      <c r="AT17" s="176"/>
      <c r="AU17" s="176"/>
      <c r="AV17" s="176"/>
      <c r="AW17" s="176"/>
      <c r="AX17" s="176"/>
      <c r="AY17" s="176"/>
      <c r="AZ17" s="176">
        <f t="shared" si="7"/>
        <v>0</v>
      </c>
      <c r="BA17" s="143"/>
      <c r="BB17" s="143"/>
      <c r="BC17" s="143"/>
      <c r="BD17" s="143"/>
    </row>
    <row r="18" spans="1:56" x14ac:dyDescent="0.2">
      <c r="A18" s="127">
        <v>15</v>
      </c>
      <c r="B18" s="128" t="s">
        <v>146</v>
      </c>
      <c r="C18" s="195" t="str">
        <f t="shared" si="0"/>
        <v>00</v>
      </c>
      <c r="D18" s="195" t="str">
        <f t="shared" si="9"/>
        <v>00</v>
      </c>
      <c r="E18" s="195" t="str">
        <f t="shared" si="10"/>
        <v>900</v>
      </c>
      <c r="F18" s="196" t="str">
        <f t="shared" si="11"/>
        <v>4475.12</v>
      </c>
      <c r="G18" s="130" t="s">
        <v>173</v>
      </c>
      <c r="H18" s="164">
        <f>IFERROR(VLOOKUP(B18,[3]rptBudgetaryBudgetCrossOrganiza!$A$1:$N$72,4,FALSE),"0")</f>
        <v>0</v>
      </c>
      <c r="I18" s="164">
        <f>IFERROR(VLOOKUP(B18,[3]rptBudgetaryBudgetCrossOrganiza!$A$1:$N$72,6,FALSE),"0")</f>
        <v>48469</v>
      </c>
      <c r="J18" s="165"/>
      <c r="K18" s="165"/>
      <c r="L18" s="165"/>
      <c r="M18" s="164">
        <f>IFERROR(VLOOKUP(B18,[3]rptBudgetaryBudgetCrossOrganiza!$A$1:$N$72,9,FALSE),"0")</f>
        <v>0</v>
      </c>
      <c r="N18" s="164">
        <v>0</v>
      </c>
      <c r="O18" s="165"/>
      <c r="Q18" s="175">
        <v>0</v>
      </c>
      <c r="R18" s="175">
        <v>0</v>
      </c>
      <c r="S18" s="176"/>
      <c r="T18" s="176"/>
      <c r="U18" s="176"/>
      <c r="V18" s="175">
        <v>45963.07</v>
      </c>
      <c r="W18" s="175">
        <v>45963.07</v>
      </c>
      <c r="X18" s="176">
        <f t="shared" si="4"/>
        <v>45963.07</v>
      </c>
      <c r="Y18" s="143"/>
      <c r="Z18" s="173">
        <f>IFERROR(VLOOKUP(B18,[4]rptBudgetaryBudgetCrossOrganiza!$A$2:$L$72,3,FALSE),"0")</f>
        <v>0</v>
      </c>
      <c r="AA18" s="173">
        <f>IFERROR(VLOOKUP(B18,[4]rptBudgetaryBudgetCrossOrganiza!$A$2:$L$72,5,FALSE),"0")</f>
        <v>0</v>
      </c>
      <c r="AB18" s="173"/>
      <c r="AC18" s="173"/>
      <c r="AD18" s="173"/>
      <c r="AE18" s="173">
        <f>IFERROR(VLOOKUP(B18,[4]rptBudgetaryBudgetCrossOrganiza!$A$2:$L$72,8,FALSE),"0")</f>
        <v>0</v>
      </c>
      <c r="AF18" s="177">
        <v>0</v>
      </c>
      <c r="AG18" s="178">
        <f t="shared" si="5"/>
        <v>0</v>
      </c>
      <c r="AH18" s="143"/>
      <c r="AI18" s="179">
        <f>IFERROR(VLOOKUP(B18,[2]rptBudgetaryBudgetCrossOrganiza!$A$1:$M$72,4,FALSE),"0")</f>
        <v>0</v>
      </c>
      <c r="AJ18" s="179">
        <f>IFERROR(VLOOKUP(B18,[2]rptBudgetaryBudgetCrossOrganiza!$A$1:$M$72,6,FALSE),"0")</f>
        <v>0</v>
      </c>
      <c r="AK18" s="171"/>
      <c r="AL18" s="179">
        <f>IFERROR(VLOOKUP(B18,[2]rptBudgetaryBudgetCrossOrganiza!$A$1:$M$72,9,FALSE),"0")</f>
        <v>0</v>
      </c>
      <c r="AM18" s="179"/>
      <c r="AN18" s="179"/>
      <c r="AO18" s="179"/>
      <c r="AP18" s="179"/>
      <c r="AQ18" s="179">
        <f t="shared" si="6"/>
        <v>0</v>
      </c>
      <c r="AR18" s="143"/>
      <c r="AS18" s="176"/>
      <c r="AT18" s="176"/>
      <c r="AU18" s="176"/>
      <c r="AV18" s="176"/>
      <c r="AW18" s="176"/>
      <c r="AX18" s="176"/>
      <c r="AY18" s="176"/>
      <c r="AZ18" s="176">
        <f t="shared" si="7"/>
        <v>0</v>
      </c>
      <c r="BA18" s="143"/>
      <c r="BB18" s="143"/>
      <c r="BC18" s="143"/>
      <c r="BD18" s="143"/>
    </row>
    <row r="19" spans="1:56" x14ac:dyDescent="0.2">
      <c r="A19" s="127">
        <v>1</v>
      </c>
      <c r="B19" s="128" t="s">
        <v>147</v>
      </c>
      <c r="C19" s="195" t="str">
        <f t="shared" si="0"/>
        <v>00</v>
      </c>
      <c r="D19" s="195" t="str">
        <f t="shared" si="9"/>
        <v>00</v>
      </c>
      <c r="E19" s="195" t="str">
        <f t="shared" si="10"/>
        <v>900</v>
      </c>
      <c r="F19" s="196" t="str">
        <f t="shared" si="11"/>
        <v>4475.13</v>
      </c>
      <c r="G19" s="130" t="s">
        <v>174</v>
      </c>
      <c r="H19" s="164">
        <f>IFERROR(VLOOKUP(B19,[3]rptBudgetaryBudgetCrossOrganiza!$A$1:$N$72,4,FALSE),"0")</f>
        <v>0</v>
      </c>
      <c r="I19" s="164">
        <f>IFERROR(VLOOKUP(B19,[3]rptBudgetaryBudgetCrossOrganiza!$A$1:$N$72,6,FALSE),"0")</f>
        <v>0</v>
      </c>
      <c r="J19" s="165"/>
      <c r="K19" s="165"/>
      <c r="L19" s="165"/>
      <c r="M19" s="164">
        <f>IFERROR(VLOOKUP(B19,[3]rptBudgetaryBudgetCrossOrganiza!$A$1:$N$72,9,FALSE),"0")</f>
        <v>0</v>
      </c>
      <c r="N19" s="164">
        <v>0</v>
      </c>
      <c r="O19" s="165"/>
      <c r="Q19" s="175">
        <v>0</v>
      </c>
      <c r="R19" s="175">
        <v>0</v>
      </c>
      <c r="S19" s="176"/>
      <c r="T19" s="176"/>
      <c r="U19" s="176"/>
      <c r="V19" s="175">
        <v>0</v>
      </c>
      <c r="W19" s="175">
        <v>0</v>
      </c>
      <c r="X19" s="176">
        <f t="shared" si="4"/>
        <v>0</v>
      </c>
      <c r="Y19" s="143"/>
      <c r="Z19" s="173">
        <f>IFERROR(VLOOKUP(B19,[4]rptBudgetaryBudgetCrossOrganiza!$A$2:$L$72,3,FALSE),"0")</f>
        <v>0</v>
      </c>
      <c r="AA19" s="173">
        <f>IFERROR(VLOOKUP(B19,[4]rptBudgetaryBudgetCrossOrganiza!$A$2:$L$72,5,FALSE),"0")</f>
        <v>0</v>
      </c>
      <c r="AB19" s="173"/>
      <c r="AC19" s="173"/>
      <c r="AD19" s="173"/>
      <c r="AE19" s="173">
        <f>IFERROR(VLOOKUP(B19,[4]rptBudgetaryBudgetCrossOrganiza!$A$2:$L$72,8,FALSE),"0")</f>
        <v>0</v>
      </c>
      <c r="AF19" s="177">
        <v>0</v>
      </c>
      <c r="AG19" s="178">
        <f t="shared" si="5"/>
        <v>0</v>
      </c>
      <c r="AH19" s="143"/>
      <c r="AI19" s="179">
        <f>IFERROR(VLOOKUP(B19,[2]rptBudgetaryBudgetCrossOrganiza!$A$1:$M$72,4,FALSE),"0")</f>
        <v>0</v>
      </c>
      <c r="AJ19" s="179">
        <f>IFERROR(VLOOKUP(B19,[2]rptBudgetaryBudgetCrossOrganiza!$A$1:$M$72,6,FALSE),"0")</f>
        <v>0</v>
      </c>
      <c r="AK19" s="171"/>
      <c r="AL19" s="179">
        <f>IFERROR(VLOOKUP(B19,[2]rptBudgetaryBudgetCrossOrganiza!$A$1:$M$72,9,FALSE),"0")</f>
        <v>0</v>
      </c>
      <c r="AM19" s="179"/>
      <c r="AN19" s="179"/>
      <c r="AO19" s="179"/>
      <c r="AP19" s="179"/>
      <c r="AQ19" s="179">
        <f t="shared" si="6"/>
        <v>0</v>
      </c>
      <c r="AR19" s="143"/>
      <c r="AS19" s="176"/>
      <c r="AT19" s="176"/>
      <c r="AU19" s="176"/>
      <c r="AV19" s="176"/>
      <c r="AW19" s="176"/>
      <c r="AX19" s="176"/>
      <c r="AY19" s="176"/>
      <c r="AZ19" s="176">
        <f t="shared" si="7"/>
        <v>0</v>
      </c>
      <c r="BA19" s="143"/>
      <c r="BB19" s="143"/>
      <c r="BC19" s="143"/>
      <c r="BD19" s="143"/>
    </row>
    <row r="20" spans="1:56" x14ac:dyDescent="0.2">
      <c r="A20" s="127">
        <v>1</v>
      </c>
      <c r="B20" s="128" t="s">
        <v>148</v>
      </c>
      <c r="C20" s="195" t="str">
        <f t="shared" si="0"/>
        <v>00</v>
      </c>
      <c r="D20" s="195" t="str">
        <f t="shared" si="9"/>
        <v>00</v>
      </c>
      <c r="E20" s="195" t="str">
        <f t="shared" si="10"/>
        <v>900</v>
      </c>
      <c r="F20" s="196" t="str">
        <f t="shared" si="11"/>
        <v>4475.21</v>
      </c>
      <c r="G20" s="130" t="s">
        <v>175</v>
      </c>
      <c r="H20" s="164">
        <f>IFERROR(VLOOKUP(B20,[3]rptBudgetaryBudgetCrossOrganiza!$A$1:$N$72,4,FALSE),"0")</f>
        <v>0</v>
      </c>
      <c r="I20" s="164">
        <f>IFERROR(VLOOKUP(B20,[3]rptBudgetaryBudgetCrossOrganiza!$A$1:$N$72,6,FALSE),"0")</f>
        <v>0</v>
      </c>
      <c r="J20" s="165"/>
      <c r="K20" s="165"/>
      <c r="L20" s="165"/>
      <c r="M20" s="164">
        <f>IFERROR(VLOOKUP(B20,[3]rptBudgetaryBudgetCrossOrganiza!$A$1:$N$72,9,FALSE),"0")</f>
        <v>0</v>
      </c>
      <c r="N20" s="164">
        <v>0</v>
      </c>
      <c r="O20" s="165"/>
      <c r="Q20" s="175">
        <v>0</v>
      </c>
      <c r="R20" s="175">
        <v>0</v>
      </c>
      <c r="S20" s="176"/>
      <c r="T20" s="176"/>
      <c r="U20" s="176"/>
      <c r="V20" s="175">
        <v>0</v>
      </c>
      <c r="W20" s="175">
        <v>0</v>
      </c>
      <c r="X20" s="176">
        <f t="shared" si="4"/>
        <v>0</v>
      </c>
      <c r="Y20" s="143"/>
      <c r="Z20" s="173">
        <f>IFERROR(VLOOKUP(B20,[4]rptBudgetaryBudgetCrossOrganiza!$A$2:$L$72,3,FALSE),"0")</f>
        <v>0</v>
      </c>
      <c r="AA20" s="173">
        <f>IFERROR(VLOOKUP(B20,[4]rptBudgetaryBudgetCrossOrganiza!$A$2:$L$72,5,FALSE),"0")</f>
        <v>0</v>
      </c>
      <c r="AB20" s="173"/>
      <c r="AC20" s="173"/>
      <c r="AD20" s="173"/>
      <c r="AE20" s="173">
        <f>IFERROR(VLOOKUP(B20,[4]rptBudgetaryBudgetCrossOrganiza!$A$2:$L$72,8,FALSE),"0")</f>
        <v>0</v>
      </c>
      <c r="AF20" s="177">
        <v>0</v>
      </c>
      <c r="AG20" s="178">
        <f t="shared" si="5"/>
        <v>0</v>
      </c>
      <c r="AH20" s="143"/>
      <c r="AI20" s="179">
        <f>IFERROR(VLOOKUP(B20,[2]rptBudgetaryBudgetCrossOrganiza!$A$1:$M$72,4,FALSE),"0")</f>
        <v>0</v>
      </c>
      <c r="AJ20" s="179">
        <f>IFERROR(VLOOKUP(B20,[2]rptBudgetaryBudgetCrossOrganiza!$A$1:$M$72,6,FALSE),"0")</f>
        <v>0</v>
      </c>
      <c r="AK20" s="171"/>
      <c r="AL20" s="179">
        <f>IFERROR(VLOOKUP(B20,[2]rptBudgetaryBudgetCrossOrganiza!$A$1:$M$72,9,FALSE),"0")</f>
        <v>0</v>
      </c>
      <c r="AM20" s="179"/>
      <c r="AN20" s="179"/>
      <c r="AO20" s="179"/>
      <c r="AP20" s="179"/>
      <c r="AQ20" s="179">
        <f t="shared" si="6"/>
        <v>0</v>
      </c>
      <c r="AR20" s="143"/>
      <c r="AS20" s="176"/>
      <c r="AT20" s="176"/>
      <c r="AU20" s="176"/>
      <c r="AV20" s="176"/>
      <c r="AW20" s="176"/>
      <c r="AX20" s="176"/>
      <c r="AY20" s="176"/>
      <c r="AZ20" s="176">
        <f t="shared" si="7"/>
        <v>0</v>
      </c>
      <c r="BA20" s="143"/>
      <c r="BB20" s="143"/>
      <c r="BC20" s="143"/>
      <c r="BD20" s="143"/>
    </row>
    <row r="21" spans="1:56" x14ac:dyDescent="0.2">
      <c r="A21" s="127">
        <v>2</v>
      </c>
      <c r="B21" s="128" t="s">
        <v>149</v>
      </c>
      <c r="C21" s="195" t="str">
        <f t="shared" si="0"/>
        <v>00</v>
      </c>
      <c r="D21" s="195" t="str">
        <f t="shared" si="9"/>
        <v>00</v>
      </c>
      <c r="E21" s="195" t="str">
        <f t="shared" si="10"/>
        <v>900</v>
      </c>
      <c r="F21" s="196" t="str">
        <f t="shared" si="11"/>
        <v>4700.01</v>
      </c>
      <c r="G21" s="130" t="s">
        <v>176</v>
      </c>
      <c r="H21" s="164">
        <f>IFERROR(VLOOKUP(B21,[3]rptBudgetaryBudgetCrossOrganiza!$A$1:$N$72,4,FALSE),"0")</f>
        <v>0</v>
      </c>
      <c r="I21" s="164">
        <f>IFERROR(VLOOKUP(B21,[3]rptBudgetaryBudgetCrossOrganiza!$A$1:$N$72,6,FALSE),"0")</f>
        <v>0</v>
      </c>
      <c r="J21" s="165"/>
      <c r="K21" s="165"/>
      <c r="L21" s="165"/>
      <c r="M21" s="164">
        <f>IFERROR(VLOOKUP(B21,[3]rptBudgetaryBudgetCrossOrganiza!$A$1:$N$72,9,FALSE),"0")</f>
        <v>0</v>
      </c>
      <c r="N21" s="164">
        <v>0</v>
      </c>
      <c r="O21" s="165"/>
      <c r="Q21" s="175">
        <v>0</v>
      </c>
      <c r="R21" s="175">
        <v>0</v>
      </c>
      <c r="S21" s="176"/>
      <c r="T21" s="176"/>
      <c r="U21" s="176"/>
      <c r="V21" s="175">
        <v>0</v>
      </c>
      <c r="W21" s="175">
        <v>0</v>
      </c>
      <c r="X21" s="176">
        <f t="shared" si="4"/>
        <v>0</v>
      </c>
      <c r="Y21" s="143"/>
      <c r="Z21" s="173">
        <f>IFERROR(VLOOKUP(B21,[4]rptBudgetaryBudgetCrossOrganiza!$A$2:$L$72,3,FALSE),"0")</f>
        <v>0</v>
      </c>
      <c r="AA21" s="173">
        <f>IFERROR(VLOOKUP(B21,[4]rptBudgetaryBudgetCrossOrganiza!$A$2:$L$72,5,FALSE),"0")</f>
        <v>0</v>
      </c>
      <c r="AB21" s="173"/>
      <c r="AC21" s="173"/>
      <c r="AD21" s="173"/>
      <c r="AE21" s="173">
        <f>IFERROR(VLOOKUP(B21,[4]rptBudgetaryBudgetCrossOrganiza!$A$2:$L$72,8,FALSE),"0")</f>
        <v>0</v>
      </c>
      <c r="AF21" s="177">
        <v>0</v>
      </c>
      <c r="AG21" s="178">
        <f t="shared" si="5"/>
        <v>0</v>
      </c>
      <c r="AH21" s="143"/>
      <c r="AI21" s="179">
        <f>IFERROR(VLOOKUP(B21,[2]rptBudgetaryBudgetCrossOrganiza!$A$1:$M$72,4,FALSE),"0")</f>
        <v>0</v>
      </c>
      <c r="AJ21" s="179">
        <f>IFERROR(VLOOKUP(B21,[2]rptBudgetaryBudgetCrossOrganiza!$A$1:$M$72,6,FALSE),"0")</f>
        <v>0</v>
      </c>
      <c r="AK21" s="171"/>
      <c r="AL21" s="179">
        <f>IFERROR(VLOOKUP(B21,[2]rptBudgetaryBudgetCrossOrganiza!$A$1:$M$72,9,FALSE),"0")</f>
        <v>0</v>
      </c>
      <c r="AM21" s="179"/>
      <c r="AN21" s="179"/>
      <c r="AO21" s="179"/>
      <c r="AP21" s="179"/>
      <c r="AQ21" s="179">
        <f t="shared" si="6"/>
        <v>0</v>
      </c>
      <c r="AR21" s="143"/>
      <c r="AS21" s="176"/>
      <c r="AT21" s="176"/>
      <c r="AU21" s="176"/>
      <c r="AV21" s="176"/>
      <c r="AW21" s="176"/>
      <c r="AX21" s="176"/>
      <c r="AY21" s="176"/>
      <c r="AZ21" s="176">
        <f t="shared" si="7"/>
        <v>0</v>
      </c>
      <c r="BA21" s="143"/>
      <c r="BB21" s="143"/>
      <c r="BC21" s="143"/>
      <c r="BD21" s="143"/>
    </row>
    <row r="22" spans="1:56" x14ac:dyDescent="0.2">
      <c r="A22" s="127">
        <v>2</v>
      </c>
      <c r="B22" s="128" t="s">
        <v>150</v>
      </c>
      <c r="C22" s="195" t="str">
        <f t="shared" si="0"/>
        <v>00</v>
      </c>
      <c r="D22" s="195" t="str">
        <f t="shared" si="9"/>
        <v>00</v>
      </c>
      <c r="E22" s="195" t="str">
        <f t="shared" si="10"/>
        <v>900</v>
      </c>
      <c r="F22" s="196" t="str">
        <f t="shared" si="11"/>
        <v>4700.04</v>
      </c>
      <c r="G22" s="130" t="s">
        <v>177</v>
      </c>
      <c r="H22" s="164">
        <f>IFERROR(VLOOKUP(B22,[3]rptBudgetaryBudgetCrossOrganiza!$A$1:$N$72,4,FALSE),"0")</f>
        <v>0</v>
      </c>
      <c r="I22" s="164">
        <f>IFERROR(VLOOKUP(B22,[3]rptBudgetaryBudgetCrossOrganiza!$A$1:$N$72,6,FALSE),"0")</f>
        <v>0</v>
      </c>
      <c r="J22" s="165"/>
      <c r="K22" s="165"/>
      <c r="L22" s="165"/>
      <c r="M22" s="164">
        <f>IFERROR(VLOOKUP(B22,[3]rptBudgetaryBudgetCrossOrganiza!$A$1:$N$72,9,FALSE),"0")</f>
        <v>0</v>
      </c>
      <c r="N22" s="164">
        <v>0</v>
      </c>
      <c r="O22" s="165"/>
      <c r="Q22" s="175">
        <v>0</v>
      </c>
      <c r="R22" s="175">
        <v>0</v>
      </c>
      <c r="S22" s="176"/>
      <c r="T22" s="176"/>
      <c r="U22" s="176"/>
      <c r="V22" s="175">
        <v>0</v>
      </c>
      <c r="W22" s="175">
        <v>0</v>
      </c>
      <c r="X22" s="176">
        <f t="shared" si="4"/>
        <v>0</v>
      </c>
      <c r="Y22" s="143"/>
      <c r="Z22" s="173">
        <f>IFERROR(VLOOKUP(B22,[4]rptBudgetaryBudgetCrossOrganiza!$A$2:$L$72,3,FALSE),"0")</f>
        <v>0</v>
      </c>
      <c r="AA22" s="173">
        <f>IFERROR(VLOOKUP(B22,[4]rptBudgetaryBudgetCrossOrganiza!$A$2:$L$72,5,FALSE),"0")</f>
        <v>0</v>
      </c>
      <c r="AB22" s="173"/>
      <c r="AC22" s="173"/>
      <c r="AD22" s="173"/>
      <c r="AE22" s="173">
        <f>IFERROR(VLOOKUP(B22,[4]rptBudgetaryBudgetCrossOrganiza!$A$2:$L$72,8,FALSE),"0")</f>
        <v>0</v>
      </c>
      <c r="AF22" s="177">
        <v>0</v>
      </c>
      <c r="AG22" s="178">
        <f t="shared" si="5"/>
        <v>0</v>
      </c>
      <c r="AH22" s="143"/>
      <c r="AI22" s="179">
        <f>IFERROR(VLOOKUP(B22,[2]rptBudgetaryBudgetCrossOrganiza!$A$1:$M$72,4,FALSE),"0")</f>
        <v>0</v>
      </c>
      <c r="AJ22" s="179">
        <f>IFERROR(VLOOKUP(B22,[2]rptBudgetaryBudgetCrossOrganiza!$A$1:$M$72,6,FALSE),"0")</f>
        <v>0</v>
      </c>
      <c r="AK22" s="171"/>
      <c r="AL22" s="179">
        <f>IFERROR(VLOOKUP(B22,[2]rptBudgetaryBudgetCrossOrganiza!$A$1:$M$72,9,FALSE),"0")</f>
        <v>0</v>
      </c>
      <c r="AM22" s="179"/>
      <c r="AN22" s="179"/>
      <c r="AO22" s="179"/>
      <c r="AP22" s="179"/>
      <c r="AQ22" s="179">
        <f t="shared" si="6"/>
        <v>0</v>
      </c>
      <c r="AR22" s="143"/>
      <c r="AS22" s="176"/>
      <c r="AT22" s="176"/>
      <c r="AU22" s="176"/>
      <c r="AV22" s="176"/>
      <c r="AW22" s="176"/>
      <c r="AX22" s="176"/>
      <c r="AY22" s="176"/>
      <c r="AZ22" s="176">
        <f t="shared" si="7"/>
        <v>0</v>
      </c>
      <c r="BA22" s="143"/>
      <c r="BB22" s="143"/>
      <c r="BC22" s="143"/>
      <c r="BD22" s="143"/>
    </row>
    <row r="23" spans="1:56" x14ac:dyDescent="0.2">
      <c r="A23" s="127">
        <v>2</v>
      </c>
      <c r="B23" s="128" t="s">
        <v>151</v>
      </c>
      <c r="C23" s="195" t="str">
        <f t="shared" si="0"/>
        <v>00</v>
      </c>
      <c r="D23" s="195" t="str">
        <f t="shared" si="9"/>
        <v>00</v>
      </c>
      <c r="E23" s="195" t="str">
        <f t="shared" si="10"/>
        <v>900</v>
      </c>
      <c r="F23" s="196" t="str">
        <f t="shared" si="11"/>
        <v>4700.22</v>
      </c>
      <c r="G23" s="130" t="s">
        <v>178</v>
      </c>
      <c r="H23" s="164">
        <f>IFERROR(VLOOKUP(B23,[3]rptBudgetaryBudgetCrossOrganiza!$A$1:$N$72,4,FALSE),"0")</f>
        <v>0</v>
      </c>
      <c r="I23" s="164">
        <f>IFERROR(VLOOKUP(B23,[3]rptBudgetaryBudgetCrossOrganiza!$A$1:$N$72,6,FALSE),"0")</f>
        <v>0</v>
      </c>
      <c r="J23" s="165"/>
      <c r="K23" s="165"/>
      <c r="L23" s="165"/>
      <c r="M23" s="164">
        <f>IFERROR(VLOOKUP(B23,[3]rptBudgetaryBudgetCrossOrganiza!$A$1:$N$72,9,FALSE),"0")</f>
        <v>0</v>
      </c>
      <c r="N23" s="164">
        <v>0</v>
      </c>
      <c r="O23" s="165"/>
      <c r="Q23" s="175">
        <v>0</v>
      </c>
      <c r="R23" s="175">
        <v>0</v>
      </c>
      <c r="S23" s="176"/>
      <c r="T23" s="176"/>
      <c r="U23" s="176"/>
      <c r="V23" s="175">
        <v>0</v>
      </c>
      <c r="W23" s="175">
        <v>0</v>
      </c>
      <c r="X23" s="176">
        <f t="shared" si="4"/>
        <v>0</v>
      </c>
      <c r="Y23" s="143"/>
      <c r="Z23" s="173">
        <f>IFERROR(VLOOKUP(B23,[4]rptBudgetaryBudgetCrossOrganiza!$A$2:$L$72,3,FALSE),"0")</f>
        <v>0</v>
      </c>
      <c r="AA23" s="173">
        <f>IFERROR(VLOOKUP(B23,[4]rptBudgetaryBudgetCrossOrganiza!$A$2:$L$72,5,FALSE),"0")</f>
        <v>0</v>
      </c>
      <c r="AB23" s="173"/>
      <c r="AC23" s="173"/>
      <c r="AD23" s="173"/>
      <c r="AE23" s="173">
        <f>IFERROR(VLOOKUP(B23,[4]rptBudgetaryBudgetCrossOrganiza!$A$2:$L$72,8,FALSE),"0")</f>
        <v>0</v>
      </c>
      <c r="AF23" s="177">
        <v>0</v>
      </c>
      <c r="AG23" s="178">
        <f t="shared" si="5"/>
        <v>0</v>
      </c>
      <c r="AH23" s="143"/>
      <c r="AI23" s="179">
        <f>IFERROR(VLOOKUP(B23,[2]rptBudgetaryBudgetCrossOrganiza!$A$1:$M$72,4,FALSE),"0")</f>
        <v>0</v>
      </c>
      <c r="AJ23" s="179">
        <f>IFERROR(VLOOKUP(B23,[2]rptBudgetaryBudgetCrossOrganiza!$A$1:$M$72,6,FALSE),"0")</f>
        <v>0</v>
      </c>
      <c r="AK23" s="171"/>
      <c r="AL23" s="179">
        <f>IFERROR(VLOOKUP(B23,[2]rptBudgetaryBudgetCrossOrganiza!$A$1:$M$72,9,FALSE),"0")</f>
        <v>0</v>
      </c>
      <c r="AM23" s="179"/>
      <c r="AN23" s="179"/>
      <c r="AO23" s="179"/>
      <c r="AP23" s="179"/>
      <c r="AQ23" s="179">
        <f t="shared" si="6"/>
        <v>0</v>
      </c>
      <c r="AR23" s="143"/>
      <c r="AS23" s="176"/>
      <c r="AT23" s="176"/>
      <c r="AU23" s="176"/>
      <c r="AV23" s="176"/>
      <c r="AW23" s="176"/>
      <c r="AX23" s="176"/>
      <c r="AY23" s="176"/>
      <c r="AZ23" s="176">
        <f t="shared" si="7"/>
        <v>0</v>
      </c>
      <c r="BA23" s="143"/>
      <c r="BB23" s="143"/>
      <c r="BC23" s="143"/>
      <c r="BD23" s="143"/>
    </row>
    <row r="24" spans="1:56" x14ac:dyDescent="0.2">
      <c r="A24" s="127">
        <v>10</v>
      </c>
      <c r="B24" s="128" t="s">
        <v>152</v>
      </c>
      <c r="C24" s="195" t="str">
        <f t="shared" si="0"/>
        <v>00</v>
      </c>
      <c r="D24" s="195" t="str">
        <f t="shared" si="9"/>
        <v>00</v>
      </c>
      <c r="E24" s="195" t="str">
        <f t="shared" si="10"/>
        <v>900</v>
      </c>
      <c r="F24" s="196" t="str">
        <f t="shared" si="11"/>
        <v>4900.01</v>
      </c>
      <c r="G24" s="130" t="s">
        <v>179</v>
      </c>
      <c r="H24" s="164">
        <f>IFERROR(VLOOKUP(B24,[3]rptBudgetaryBudgetCrossOrganiza!$A$1:$N$72,4,FALSE),"0")</f>
        <v>0</v>
      </c>
      <c r="I24" s="164">
        <f>IFERROR(VLOOKUP(B24,[3]rptBudgetaryBudgetCrossOrganiza!$A$1:$N$72,6,FALSE),"0")</f>
        <v>0</v>
      </c>
      <c r="J24" s="165"/>
      <c r="K24" s="165"/>
      <c r="L24" s="165"/>
      <c r="M24" s="164">
        <f>IFERROR(VLOOKUP(B24,[3]rptBudgetaryBudgetCrossOrganiza!$A$1:$N$72,9,FALSE),"0")</f>
        <v>0</v>
      </c>
      <c r="N24" s="164">
        <v>0</v>
      </c>
      <c r="O24" s="165">
        <f t="shared" si="8"/>
        <v>0</v>
      </c>
      <c r="Q24" s="175">
        <v>0</v>
      </c>
      <c r="R24" s="175">
        <v>0</v>
      </c>
      <c r="S24" s="176"/>
      <c r="T24" s="176"/>
      <c r="U24" s="176"/>
      <c r="V24" s="175">
        <v>0</v>
      </c>
      <c r="W24" s="175">
        <v>0</v>
      </c>
      <c r="X24" s="176">
        <f t="shared" si="4"/>
        <v>0</v>
      </c>
      <c r="Y24" s="143"/>
      <c r="Z24" s="173">
        <f>IFERROR(VLOOKUP(B24,[4]rptBudgetaryBudgetCrossOrganiza!$A$2:$L$72,3,FALSE),"0")</f>
        <v>0</v>
      </c>
      <c r="AA24" s="173">
        <f>IFERROR(VLOOKUP(B24,[4]rptBudgetaryBudgetCrossOrganiza!$A$2:$L$72,5,FALSE),"0")</f>
        <v>0</v>
      </c>
      <c r="AB24" s="173"/>
      <c r="AC24" s="173"/>
      <c r="AD24" s="173"/>
      <c r="AE24" s="173">
        <f>IFERROR(VLOOKUP(B24,[4]rptBudgetaryBudgetCrossOrganiza!$A$2:$L$72,8,FALSE),"0")</f>
        <v>0</v>
      </c>
      <c r="AF24" s="177">
        <v>0</v>
      </c>
      <c r="AG24" s="178">
        <f t="shared" si="5"/>
        <v>0</v>
      </c>
      <c r="AH24" s="143"/>
      <c r="AI24" s="179">
        <f>IFERROR(VLOOKUP(B24,[2]rptBudgetaryBudgetCrossOrganiza!$A$1:$M$72,4,FALSE),"0")</f>
        <v>0</v>
      </c>
      <c r="AJ24" s="179">
        <f>IFERROR(VLOOKUP(B24,[2]rptBudgetaryBudgetCrossOrganiza!$A$1:$M$72,6,FALSE),"0")</f>
        <v>0</v>
      </c>
      <c r="AK24" s="171"/>
      <c r="AL24" s="179">
        <f>IFERROR(VLOOKUP(B24,[2]rptBudgetaryBudgetCrossOrganiza!$A$1:$M$72,9,FALSE),"0")</f>
        <v>0</v>
      </c>
      <c r="AM24" s="179"/>
      <c r="AN24" s="179"/>
      <c r="AO24" s="179"/>
      <c r="AP24" s="179"/>
      <c r="AQ24" s="179">
        <f t="shared" si="6"/>
        <v>0</v>
      </c>
      <c r="AR24" s="143"/>
      <c r="AS24" s="176"/>
      <c r="AT24" s="176"/>
      <c r="AU24" s="176"/>
      <c r="AV24" s="176"/>
      <c r="AW24" s="176"/>
      <c r="AX24" s="176"/>
      <c r="AY24" s="176"/>
      <c r="AZ24" s="176">
        <f t="shared" si="7"/>
        <v>0</v>
      </c>
      <c r="BA24" s="143"/>
      <c r="BB24" s="143"/>
      <c r="BC24" s="143"/>
      <c r="BD24" s="143"/>
    </row>
    <row r="25" spans="1:56" x14ac:dyDescent="0.2">
      <c r="A25" s="127">
        <v>12</v>
      </c>
      <c r="B25" s="128" t="s">
        <v>153</v>
      </c>
      <c r="C25" s="195" t="str">
        <f t="shared" si="0"/>
        <v>00</v>
      </c>
      <c r="D25" s="195" t="str">
        <f t="shared" si="9"/>
        <v>00</v>
      </c>
      <c r="E25" s="195" t="str">
        <f t="shared" si="10"/>
        <v>900</v>
      </c>
      <c r="F25" s="196" t="str">
        <f t="shared" si="11"/>
        <v>4900.15</v>
      </c>
      <c r="G25" s="130" t="s">
        <v>180</v>
      </c>
      <c r="H25" s="164">
        <f>IFERROR(VLOOKUP(B25,[3]rptBudgetaryBudgetCrossOrganiza!$A$1:$N$72,4,FALSE),"0")</f>
        <v>0</v>
      </c>
      <c r="I25" s="164">
        <f>IFERROR(VLOOKUP(B25,[3]rptBudgetaryBudgetCrossOrganiza!$A$1:$N$72,6,FALSE),"0")</f>
        <v>0</v>
      </c>
      <c r="J25" s="165"/>
      <c r="K25" s="165"/>
      <c r="L25" s="165"/>
      <c r="M25" s="164">
        <f>IFERROR(VLOOKUP(B25,[3]rptBudgetaryBudgetCrossOrganiza!$A$1:$N$72,9,FALSE),"0")</f>
        <v>0</v>
      </c>
      <c r="N25" s="164">
        <v>0</v>
      </c>
      <c r="O25" s="165">
        <f t="shared" si="8"/>
        <v>0</v>
      </c>
      <c r="Q25" s="175">
        <v>0</v>
      </c>
      <c r="R25" s="175">
        <v>0</v>
      </c>
      <c r="S25" s="176"/>
      <c r="T25" s="176"/>
      <c r="U25" s="176"/>
      <c r="V25" s="175">
        <v>0</v>
      </c>
      <c r="W25" s="175">
        <v>0</v>
      </c>
      <c r="X25" s="176">
        <f t="shared" si="4"/>
        <v>0</v>
      </c>
      <c r="Y25" s="143"/>
      <c r="Z25" s="173">
        <f>IFERROR(VLOOKUP(B25,[4]rptBudgetaryBudgetCrossOrganiza!$A$2:$L$72,3,FALSE),"0")</f>
        <v>0</v>
      </c>
      <c r="AA25" s="173">
        <f>IFERROR(VLOOKUP(B25,[4]rptBudgetaryBudgetCrossOrganiza!$A$2:$L$72,5,FALSE),"0")</f>
        <v>0</v>
      </c>
      <c r="AB25" s="173"/>
      <c r="AC25" s="173"/>
      <c r="AD25" s="173"/>
      <c r="AE25" s="173">
        <f>IFERROR(VLOOKUP(B25,[4]rptBudgetaryBudgetCrossOrganiza!$A$2:$L$72,8,FALSE),"0")</f>
        <v>0</v>
      </c>
      <c r="AF25" s="177">
        <v>0</v>
      </c>
      <c r="AG25" s="178">
        <f t="shared" si="5"/>
        <v>0</v>
      </c>
      <c r="AH25" s="143"/>
      <c r="AI25" s="179">
        <f>IFERROR(VLOOKUP(B25,[2]rptBudgetaryBudgetCrossOrganiza!$A$1:$M$72,4,FALSE),"0")</f>
        <v>0</v>
      </c>
      <c r="AJ25" s="179">
        <f>IFERROR(VLOOKUP(B25,[2]rptBudgetaryBudgetCrossOrganiza!$A$1:$M$72,6,FALSE),"0")</f>
        <v>0</v>
      </c>
      <c r="AK25" s="171"/>
      <c r="AL25" s="179">
        <f>IFERROR(VLOOKUP(B25,[2]rptBudgetaryBudgetCrossOrganiza!$A$1:$M$72,9,FALSE),"0")</f>
        <v>0</v>
      </c>
      <c r="AM25" s="179"/>
      <c r="AN25" s="179"/>
      <c r="AO25" s="179"/>
      <c r="AP25" s="179"/>
      <c r="AQ25" s="179">
        <f t="shared" si="6"/>
        <v>0</v>
      </c>
      <c r="AR25" s="143"/>
      <c r="AS25" s="176"/>
      <c r="AT25" s="176"/>
      <c r="AU25" s="176"/>
      <c r="AV25" s="176"/>
      <c r="AW25" s="176"/>
      <c r="AX25" s="176"/>
      <c r="AY25" s="176"/>
      <c r="AZ25" s="176">
        <f t="shared" si="7"/>
        <v>0</v>
      </c>
      <c r="BA25" s="143"/>
      <c r="BB25" s="143"/>
      <c r="BC25" s="143"/>
      <c r="BD25" s="143"/>
    </row>
    <row r="26" spans="1:56" x14ac:dyDescent="0.2">
      <c r="A26" s="127">
        <v>12</v>
      </c>
      <c r="B26" s="128" t="s">
        <v>154</v>
      </c>
      <c r="C26" s="195" t="str">
        <f t="shared" si="0"/>
        <v>00</v>
      </c>
      <c r="D26" s="195" t="str">
        <f t="shared" si="9"/>
        <v>00</v>
      </c>
      <c r="E26" s="195" t="str">
        <f t="shared" si="10"/>
        <v>900</v>
      </c>
      <c r="F26" s="196" t="str">
        <f t="shared" si="11"/>
        <v>4900.16</v>
      </c>
      <c r="G26" s="130" t="s">
        <v>181</v>
      </c>
      <c r="H26" s="164">
        <f>IFERROR(VLOOKUP(B26,[3]rptBudgetaryBudgetCrossOrganiza!$A$1:$N$72,4,FALSE),"0")</f>
        <v>0</v>
      </c>
      <c r="I26" s="164">
        <f>IFERROR(VLOOKUP(B26,[3]rptBudgetaryBudgetCrossOrganiza!$A$1:$N$72,6,FALSE),"0")</f>
        <v>0</v>
      </c>
      <c r="J26" s="165"/>
      <c r="K26" s="165"/>
      <c r="L26" s="165"/>
      <c r="M26" s="164">
        <f>IFERROR(VLOOKUP(B26,[3]rptBudgetaryBudgetCrossOrganiza!$A$1:$N$72,9,FALSE),"0")</f>
        <v>0</v>
      </c>
      <c r="N26" s="164">
        <v>0</v>
      </c>
      <c r="O26" s="165">
        <f t="shared" si="8"/>
        <v>0</v>
      </c>
      <c r="Q26" s="175">
        <v>0</v>
      </c>
      <c r="R26" s="175">
        <v>0</v>
      </c>
      <c r="S26" s="176"/>
      <c r="T26" s="176"/>
      <c r="U26" s="176"/>
      <c r="V26" s="175">
        <v>0</v>
      </c>
      <c r="W26" s="175">
        <v>0</v>
      </c>
      <c r="X26" s="176">
        <f t="shared" si="4"/>
        <v>0</v>
      </c>
      <c r="Y26" s="143"/>
      <c r="Z26" s="173">
        <f>IFERROR(VLOOKUP(B26,[4]rptBudgetaryBudgetCrossOrganiza!$A$2:$L$72,3,FALSE),"0")</f>
        <v>0</v>
      </c>
      <c r="AA26" s="173">
        <f>IFERROR(VLOOKUP(B26,[4]rptBudgetaryBudgetCrossOrganiza!$A$2:$L$72,5,FALSE),"0")</f>
        <v>0</v>
      </c>
      <c r="AB26" s="173"/>
      <c r="AC26" s="173"/>
      <c r="AD26" s="173"/>
      <c r="AE26" s="173">
        <f>IFERROR(VLOOKUP(B26,[4]rptBudgetaryBudgetCrossOrganiza!$A$2:$L$72,8,FALSE),"0")</f>
        <v>0</v>
      </c>
      <c r="AF26" s="177">
        <v>0</v>
      </c>
      <c r="AG26" s="178">
        <f t="shared" si="5"/>
        <v>0</v>
      </c>
      <c r="AH26" s="143"/>
      <c r="AI26" s="179">
        <f>IFERROR(VLOOKUP(B26,[2]rptBudgetaryBudgetCrossOrganiza!$A$1:$M$72,4,FALSE),"0")</f>
        <v>0</v>
      </c>
      <c r="AJ26" s="179">
        <f>IFERROR(VLOOKUP(B26,[2]rptBudgetaryBudgetCrossOrganiza!$A$1:$M$72,6,FALSE),"0")</f>
        <v>0</v>
      </c>
      <c r="AK26" s="171"/>
      <c r="AL26" s="179">
        <f>IFERROR(VLOOKUP(B26,[2]rptBudgetaryBudgetCrossOrganiza!$A$1:$M$72,9,FALSE),"0")</f>
        <v>0</v>
      </c>
      <c r="AM26" s="179"/>
      <c r="AN26" s="179"/>
      <c r="AO26" s="179"/>
      <c r="AP26" s="179"/>
      <c r="AQ26" s="179">
        <f t="shared" si="6"/>
        <v>0</v>
      </c>
      <c r="AR26" s="143"/>
      <c r="AS26" s="176"/>
      <c r="AT26" s="176"/>
      <c r="AU26" s="176"/>
      <c r="AV26" s="176"/>
      <c r="AW26" s="176"/>
      <c r="AX26" s="176"/>
      <c r="AY26" s="176"/>
      <c r="AZ26" s="176">
        <f t="shared" si="7"/>
        <v>0</v>
      </c>
      <c r="BA26" s="143"/>
      <c r="BB26" s="143"/>
      <c r="BC26" s="143"/>
      <c r="BD26" s="143"/>
    </row>
    <row r="27" spans="1:56" x14ac:dyDescent="0.2">
      <c r="A27" s="127">
        <v>12</v>
      </c>
      <c r="B27" s="128" t="s">
        <v>155</v>
      </c>
      <c r="C27" s="195" t="str">
        <f t="shared" si="0"/>
        <v>00</v>
      </c>
      <c r="D27" s="195" t="str">
        <f t="shared" si="9"/>
        <v>00</v>
      </c>
      <c r="E27" s="195" t="str">
        <f t="shared" si="10"/>
        <v>900</v>
      </c>
      <c r="F27" s="196" t="str">
        <f t="shared" si="11"/>
        <v>4900.25</v>
      </c>
      <c r="G27" s="130" t="s">
        <v>182</v>
      </c>
      <c r="H27" s="164">
        <f>IFERROR(VLOOKUP(B27,[3]rptBudgetaryBudgetCrossOrganiza!$A$1:$N$72,4,FALSE),"0")</f>
        <v>0</v>
      </c>
      <c r="I27" s="164">
        <f>IFERROR(VLOOKUP(B27,[3]rptBudgetaryBudgetCrossOrganiza!$A$1:$N$72,6,FALSE),"0")</f>
        <v>0</v>
      </c>
      <c r="J27" s="165"/>
      <c r="K27" s="165"/>
      <c r="L27" s="165"/>
      <c r="M27" s="164">
        <f>IFERROR(VLOOKUP(B27,[3]rptBudgetaryBudgetCrossOrganiza!$A$1:$N$72,9,FALSE),"0")</f>
        <v>0</v>
      </c>
      <c r="N27" s="164">
        <v>0</v>
      </c>
      <c r="O27" s="165">
        <f t="shared" si="8"/>
        <v>0</v>
      </c>
      <c r="Q27" s="175">
        <v>0</v>
      </c>
      <c r="R27" s="175">
        <v>0</v>
      </c>
      <c r="S27" s="176"/>
      <c r="T27" s="176"/>
      <c r="U27" s="176"/>
      <c r="V27" s="175">
        <v>0</v>
      </c>
      <c r="W27" s="175">
        <v>0</v>
      </c>
      <c r="X27" s="176">
        <f t="shared" si="4"/>
        <v>0</v>
      </c>
      <c r="Y27" s="143"/>
      <c r="Z27" s="173">
        <f>IFERROR(VLOOKUP(B27,[4]rptBudgetaryBudgetCrossOrganiza!$A$2:$L$72,3,FALSE),"0")</f>
        <v>0</v>
      </c>
      <c r="AA27" s="173">
        <f>IFERROR(VLOOKUP(B27,[4]rptBudgetaryBudgetCrossOrganiza!$A$2:$L$72,5,FALSE),"0")</f>
        <v>0</v>
      </c>
      <c r="AB27" s="173"/>
      <c r="AC27" s="173"/>
      <c r="AD27" s="173"/>
      <c r="AE27" s="173">
        <f>IFERROR(VLOOKUP(B27,[4]rptBudgetaryBudgetCrossOrganiza!$A$2:$L$72,8,FALSE),"0")</f>
        <v>0</v>
      </c>
      <c r="AF27" s="177">
        <v>0</v>
      </c>
      <c r="AG27" s="178">
        <f t="shared" si="5"/>
        <v>0</v>
      </c>
      <c r="AH27" s="143"/>
      <c r="AI27" s="179">
        <f>IFERROR(VLOOKUP(B27,[2]rptBudgetaryBudgetCrossOrganiza!$A$1:$M$72,4,FALSE),"0")</f>
        <v>0</v>
      </c>
      <c r="AJ27" s="179">
        <f>IFERROR(VLOOKUP(B27,[2]rptBudgetaryBudgetCrossOrganiza!$A$1:$M$72,6,FALSE),"0")</f>
        <v>0</v>
      </c>
      <c r="AK27" s="171"/>
      <c r="AL27" s="179">
        <f>IFERROR(VLOOKUP(B27,[2]rptBudgetaryBudgetCrossOrganiza!$A$1:$M$72,9,FALSE),"0")</f>
        <v>0</v>
      </c>
      <c r="AM27" s="179"/>
      <c r="AN27" s="179"/>
      <c r="AO27" s="179"/>
      <c r="AP27" s="179"/>
      <c r="AQ27" s="179">
        <f t="shared" si="6"/>
        <v>0</v>
      </c>
      <c r="AR27" s="143"/>
      <c r="AS27" s="176"/>
      <c r="AT27" s="176"/>
      <c r="AU27" s="176"/>
      <c r="AV27" s="176"/>
      <c r="AW27" s="176"/>
      <c r="AX27" s="176"/>
      <c r="AY27" s="176"/>
      <c r="AZ27" s="176">
        <f t="shared" si="7"/>
        <v>0</v>
      </c>
      <c r="BA27" s="143"/>
      <c r="BB27" s="143"/>
      <c r="BC27" s="143"/>
      <c r="BD27" s="143"/>
    </row>
    <row r="28" spans="1:56" x14ac:dyDescent="0.2">
      <c r="A28" s="127">
        <v>12</v>
      </c>
      <c r="B28" s="128" t="s">
        <v>156</v>
      </c>
      <c r="C28" s="195" t="str">
        <f t="shared" si="0"/>
        <v>00</v>
      </c>
      <c r="D28" s="195" t="str">
        <f t="shared" si="9"/>
        <v>00</v>
      </c>
      <c r="E28" s="195" t="str">
        <f t="shared" si="10"/>
        <v>900</v>
      </c>
      <c r="F28" s="196" t="str">
        <f t="shared" si="11"/>
        <v>4900.32</v>
      </c>
      <c r="G28" s="130" t="s">
        <v>183</v>
      </c>
      <c r="H28" s="164">
        <f>IFERROR(VLOOKUP(B28,[3]rptBudgetaryBudgetCrossOrganiza!$A$1:$N$72,4,FALSE),"0")</f>
        <v>0</v>
      </c>
      <c r="I28" s="164">
        <f>IFERROR(VLOOKUP(B28,[3]rptBudgetaryBudgetCrossOrganiza!$A$1:$N$72,6,FALSE),"0")</f>
        <v>0</v>
      </c>
      <c r="J28" s="165"/>
      <c r="K28" s="165"/>
      <c r="L28" s="165"/>
      <c r="M28" s="164">
        <f>IFERROR(VLOOKUP(B28,[3]rptBudgetaryBudgetCrossOrganiza!$A$1:$N$72,9,FALSE),"0")</f>
        <v>0</v>
      </c>
      <c r="N28" s="164">
        <v>0</v>
      </c>
      <c r="O28" s="165"/>
      <c r="Q28" s="175">
        <v>0</v>
      </c>
      <c r="R28" s="175">
        <v>0</v>
      </c>
      <c r="S28" s="176"/>
      <c r="T28" s="176"/>
      <c r="U28" s="176"/>
      <c r="V28" s="175">
        <v>0</v>
      </c>
      <c r="W28" s="175">
        <v>0</v>
      </c>
      <c r="X28" s="176">
        <f t="shared" si="4"/>
        <v>0</v>
      </c>
      <c r="Y28" s="143"/>
      <c r="Z28" s="173">
        <f>IFERROR(VLOOKUP(B28,[4]rptBudgetaryBudgetCrossOrganiza!$A$2:$L$72,3,FALSE),"0")</f>
        <v>0</v>
      </c>
      <c r="AA28" s="173">
        <f>IFERROR(VLOOKUP(B28,[4]rptBudgetaryBudgetCrossOrganiza!$A$2:$L$72,5,FALSE),"0")</f>
        <v>0</v>
      </c>
      <c r="AB28" s="173"/>
      <c r="AC28" s="173"/>
      <c r="AD28" s="173"/>
      <c r="AE28" s="173">
        <f>IFERROR(VLOOKUP(B28,[4]rptBudgetaryBudgetCrossOrganiza!$A$2:$L$72,8,FALSE),"0")</f>
        <v>0</v>
      </c>
      <c r="AF28" s="177">
        <v>0</v>
      </c>
      <c r="AG28" s="178">
        <f t="shared" si="5"/>
        <v>0</v>
      </c>
      <c r="AH28" s="143"/>
      <c r="AI28" s="179">
        <f>IFERROR(VLOOKUP(B28,[2]rptBudgetaryBudgetCrossOrganiza!$A$1:$M$72,4,FALSE),"0")</f>
        <v>0</v>
      </c>
      <c r="AJ28" s="179">
        <f>IFERROR(VLOOKUP(B28,[2]rptBudgetaryBudgetCrossOrganiza!$A$1:$M$72,6,FALSE),"0")</f>
        <v>0</v>
      </c>
      <c r="AK28" s="171"/>
      <c r="AL28" s="179">
        <f>IFERROR(VLOOKUP(B28,[2]rptBudgetaryBudgetCrossOrganiza!$A$1:$M$72,9,FALSE),"0")</f>
        <v>0</v>
      </c>
      <c r="AM28" s="179"/>
      <c r="AN28" s="179"/>
      <c r="AO28" s="179"/>
      <c r="AP28" s="179"/>
      <c r="AQ28" s="179">
        <f t="shared" si="6"/>
        <v>0</v>
      </c>
      <c r="AR28" s="143"/>
      <c r="AS28" s="176"/>
      <c r="AT28" s="176"/>
      <c r="AU28" s="176"/>
      <c r="AV28" s="176"/>
      <c r="AW28" s="176"/>
      <c r="AX28" s="176"/>
      <c r="AY28" s="176"/>
      <c r="AZ28" s="176">
        <f t="shared" si="7"/>
        <v>0</v>
      </c>
      <c r="BA28" s="143"/>
      <c r="BB28" s="143"/>
      <c r="BC28" s="143"/>
      <c r="BD28" s="143"/>
    </row>
    <row r="29" spans="1:56" x14ac:dyDescent="0.2">
      <c r="A29" s="127">
        <v>12</v>
      </c>
      <c r="B29" s="128" t="s">
        <v>157</v>
      </c>
      <c r="C29" s="195" t="str">
        <f t="shared" si="0"/>
        <v>00</v>
      </c>
      <c r="D29" s="195" t="str">
        <f t="shared" si="9"/>
        <v>00</v>
      </c>
      <c r="E29" s="195" t="str">
        <f t="shared" si="10"/>
        <v>900</v>
      </c>
      <c r="F29" s="196" t="str">
        <f t="shared" si="11"/>
        <v>4900.84</v>
      </c>
      <c r="G29" s="130" t="s">
        <v>184</v>
      </c>
      <c r="H29" s="164">
        <f>IFERROR(VLOOKUP(B29,[3]rptBudgetaryBudgetCrossOrganiza!$A$1:$N$72,4,FALSE),"0")</f>
        <v>0</v>
      </c>
      <c r="I29" s="164">
        <f>IFERROR(VLOOKUP(B29,[3]rptBudgetaryBudgetCrossOrganiza!$A$1:$N$72,6,FALSE),"0")</f>
        <v>0</v>
      </c>
      <c r="J29" s="165"/>
      <c r="K29" s="165"/>
      <c r="L29" s="165"/>
      <c r="M29" s="164">
        <f>IFERROR(VLOOKUP(B29,[3]rptBudgetaryBudgetCrossOrganiza!$A$1:$N$72,9,FALSE),"0")</f>
        <v>0</v>
      </c>
      <c r="N29" s="164">
        <v>0</v>
      </c>
      <c r="O29" s="165"/>
      <c r="Q29" s="175">
        <v>0</v>
      </c>
      <c r="R29" s="175">
        <v>0</v>
      </c>
      <c r="S29" s="176"/>
      <c r="T29" s="176"/>
      <c r="U29" s="176"/>
      <c r="V29" s="175">
        <v>0</v>
      </c>
      <c r="W29" s="175">
        <v>0</v>
      </c>
      <c r="X29" s="176">
        <f t="shared" si="4"/>
        <v>0</v>
      </c>
      <c r="Y29" s="143"/>
      <c r="Z29" s="173">
        <f>IFERROR(VLOOKUP(B29,[4]rptBudgetaryBudgetCrossOrganiza!$A$2:$L$72,3,FALSE),"0")</f>
        <v>0</v>
      </c>
      <c r="AA29" s="173">
        <f>IFERROR(VLOOKUP(B29,[4]rptBudgetaryBudgetCrossOrganiza!$A$2:$L$72,5,FALSE),"0")</f>
        <v>0</v>
      </c>
      <c r="AB29" s="173"/>
      <c r="AC29" s="173"/>
      <c r="AD29" s="173"/>
      <c r="AE29" s="173">
        <f>IFERROR(VLOOKUP(B29,[4]rptBudgetaryBudgetCrossOrganiza!$A$2:$L$72,8,FALSE),"0")</f>
        <v>0</v>
      </c>
      <c r="AF29" s="177">
        <v>0</v>
      </c>
      <c r="AG29" s="178">
        <f t="shared" si="5"/>
        <v>0</v>
      </c>
      <c r="AH29" s="143"/>
      <c r="AI29" s="179">
        <f>IFERROR(VLOOKUP(B29,[2]rptBudgetaryBudgetCrossOrganiza!$A$1:$M$72,4,FALSE),"0")</f>
        <v>0</v>
      </c>
      <c r="AJ29" s="179">
        <f>IFERROR(VLOOKUP(B29,[2]rptBudgetaryBudgetCrossOrganiza!$A$1:$M$72,6,FALSE),"0")</f>
        <v>0</v>
      </c>
      <c r="AK29" s="171"/>
      <c r="AL29" s="179">
        <f>IFERROR(VLOOKUP(B29,[2]rptBudgetaryBudgetCrossOrganiza!$A$1:$M$72,9,FALSE),"0")</f>
        <v>0</v>
      </c>
      <c r="AM29" s="179"/>
      <c r="AN29" s="179"/>
      <c r="AO29" s="179"/>
      <c r="AP29" s="179"/>
      <c r="AQ29" s="179">
        <f t="shared" si="6"/>
        <v>0</v>
      </c>
      <c r="AR29" s="143"/>
      <c r="AS29" s="176"/>
      <c r="AT29" s="176"/>
      <c r="AU29" s="176"/>
      <c r="AV29" s="176"/>
      <c r="AW29" s="176"/>
      <c r="AX29" s="176"/>
      <c r="AY29" s="176"/>
      <c r="AZ29" s="176">
        <f t="shared" si="7"/>
        <v>0</v>
      </c>
      <c r="BA29" s="143"/>
      <c r="BB29" s="143"/>
      <c r="BC29" s="143"/>
      <c r="BD29" s="143"/>
    </row>
    <row r="30" spans="1:56" x14ac:dyDescent="0.2">
      <c r="H30" s="143">
        <f>SUM(H3:H29)</f>
        <v>0</v>
      </c>
      <c r="I30" s="143">
        <f t="shared" ref="I30:N30" si="12">SUM(I3:I29)</f>
        <v>178830</v>
      </c>
      <c r="J30" s="143">
        <f t="shared" si="12"/>
        <v>0</v>
      </c>
      <c r="K30" s="143">
        <f t="shared" si="12"/>
        <v>0</v>
      </c>
      <c r="L30" s="143">
        <f t="shared" si="12"/>
        <v>0</v>
      </c>
      <c r="M30" s="143">
        <f t="shared" si="12"/>
        <v>155194.02000000002</v>
      </c>
      <c r="N30" s="143">
        <f t="shared" si="12"/>
        <v>155194.02000000002</v>
      </c>
      <c r="O30" s="143">
        <f t="shared" ref="O30" si="13">SUM(O3:O28)</f>
        <v>10581.82</v>
      </c>
      <c r="Q30" s="143">
        <f>SUM(Q3:Q29)</f>
        <v>0</v>
      </c>
      <c r="R30" s="143">
        <f t="shared" ref="R30:X30" si="14">SUM(R3:R29)</f>
        <v>15775</v>
      </c>
      <c r="S30" s="143">
        <f t="shared" si="14"/>
        <v>0</v>
      </c>
      <c r="T30" s="143">
        <f t="shared" si="14"/>
        <v>0</v>
      </c>
      <c r="U30" s="143">
        <f t="shared" si="14"/>
        <v>0</v>
      </c>
      <c r="V30" s="143">
        <f t="shared" si="14"/>
        <v>97398.32</v>
      </c>
      <c r="W30" s="143">
        <f t="shared" si="14"/>
        <v>97398.32</v>
      </c>
      <c r="X30" s="143">
        <f t="shared" si="14"/>
        <v>81623.320000000007</v>
      </c>
      <c r="Y30" s="143"/>
      <c r="Z30" s="143">
        <f>SUM(Z3:Z29)</f>
        <v>0</v>
      </c>
      <c r="AA30" s="143">
        <f t="shared" ref="AA30:AG30" si="15">SUM(AA3:AA29)</f>
        <v>16701</v>
      </c>
      <c r="AB30" s="143">
        <f t="shared" si="15"/>
        <v>0</v>
      </c>
      <c r="AC30" s="143">
        <f t="shared" si="15"/>
        <v>0</v>
      </c>
      <c r="AD30" s="143">
        <f t="shared" si="15"/>
        <v>0</v>
      </c>
      <c r="AE30" s="143">
        <f t="shared" si="15"/>
        <v>41943.909999999996</v>
      </c>
      <c r="AF30" s="143">
        <f t="shared" si="15"/>
        <v>41943.909999999996</v>
      </c>
      <c r="AG30" s="143">
        <f t="shared" si="15"/>
        <v>25242.91</v>
      </c>
      <c r="AH30" s="143"/>
      <c r="AI30" s="143">
        <f t="shared" ref="AI30:AQ30" si="16">SUM(AI3:AI29)</f>
        <v>774</v>
      </c>
      <c r="AJ30" s="143">
        <f t="shared" si="16"/>
        <v>122032</v>
      </c>
      <c r="AK30" s="143">
        <f t="shared" ref="AK30" si="17">SUM(AK3:AK29)</f>
        <v>219779.19</v>
      </c>
      <c r="AL30" s="143">
        <f t="shared" ref="AL30" si="18">SUM(AL3:AL29)</f>
        <v>27751.86</v>
      </c>
      <c r="AM30" s="143">
        <f t="shared" ref="AM30" si="19">SUM(AM3:AM29)</f>
        <v>0</v>
      </c>
      <c r="AN30" s="143">
        <f t="shared" si="16"/>
        <v>0</v>
      </c>
      <c r="AO30" s="143">
        <f t="shared" si="16"/>
        <v>0</v>
      </c>
      <c r="AP30" s="143">
        <f t="shared" si="16"/>
        <v>0</v>
      </c>
      <c r="AQ30" s="143">
        <f t="shared" si="16"/>
        <v>-122032</v>
      </c>
      <c r="AR30" s="143"/>
      <c r="AS30" s="143">
        <f>SUM(AS3:AS29)</f>
        <v>0</v>
      </c>
      <c r="AT30" s="143">
        <f t="shared" ref="AT30:AZ30" si="20">SUM(AT3:AT29)</f>
        <v>0</v>
      </c>
      <c r="AU30" s="143">
        <f t="shared" si="20"/>
        <v>0</v>
      </c>
      <c r="AV30" s="143">
        <f t="shared" si="20"/>
        <v>0</v>
      </c>
      <c r="AW30" s="143">
        <f t="shared" si="20"/>
        <v>0</v>
      </c>
      <c r="AX30" s="143">
        <f t="shared" si="20"/>
        <v>0</v>
      </c>
      <c r="AY30" s="143">
        <f t="shared" si="20"/>
        <v>0</v>
      </c>
      <c r="AZ30" s="143">
        <f t="shared" si="20"/>
        <v>0</v>
      </c>
      <c r="BA30" s="143"/>
      <c r="BB30" s="143"/>
      <c r="BC30" s="143"/>
      <c r="BD30" s="143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2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1" t="s">
        <v>101</v>
      </c>
      <c r="C1" s="151"/>
    </row>
    <row r="2" spans="1:22" x14ac:dyDescent="0.25">
      <c r="A2" s="151" t="s">
        <v>102</v>
      </c>
      <c r="C2" s="151"/>
      <c r="D2" s="153" t="s">
        <v>103</v>
      </c>
      <c r="E2" s="15"/>
      <c r="F2" s="153" t="s">
        <v>2</v>
      </c>
      <c r="G2" s="15"/>
      <c r="H2" s="153" t="s">
        <v>3</v>
      </c>
      <c r="I2" s="15"/>
      <c r="J2" s="153" t="s">
        <v>4</v>
      </c>
      <c r="K2" s="15"/>
      <c r="L2" s="153" t="s">
        <v>5</v>
      </c>
      <c r="M2" s="15"/>
      <c r="N2" s="153"/>
      <c r="O2" s="15"/>
      <c r="P2" s="153"/>
      <c r="Q2" s="154"/>
      <c r="R2" s="153"/>
      <c r="T2" s="155"/>
    </row>
    <row r="4" spans="1:22" x14ac:dyDescent="0.25">
      <c r="A4" s="151" t="s">
        <v>104</v>
      </c>
      <c r="C4" s="151"/>
    </row>
    <row r="5" spans="1:22" x14ac:dyDescent="0.25">
      <c r="B5" s="151"/>
      <c r="C5" s="151" t="s">
        <v>105</v>
      </c>
      <c r="D5" s="156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22" x14ac:dyDescent="0.25">
      <c r="B6" s="151"/>
      <c r="C6" s="151" t="s">
        <v>106</v>
      </c>
      <c r="D6" s="156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</row>
    <row r="7" spans="1:22" x14ac:dyDescent="0.25">
      <c r="B7" s="151"/>
      <c r="C7" s="151" t="s">
        <v>107</v>
      </c>
      <c r="D7" s="156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22" x14ac:dyDescent="0.25">
      <c r="B8" s="151"/>
      <c r="C8" s="151" t="s">
        <v>108</v>
      </c>
      <c r="D8" s="156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22" x14ac:dyDescent="0.25">
      <c r="B9" s="151"/>
      <c r="C9" s="151" t="s">
        <v>109</v>
      </c>
      <c r="D9" s="156"/>
      <c r="E9" s="152"/>
      <c r="F9" s="152"/>
      <c r="G9" s="152"/>
      <c r="H9" s="163"/>
      <c r="I9" s="152"/>
      <c r="J9" s="152"/>
      <c r="K9" s="152"/>
      <c r="L9" s="152"/>
      <c r="M9" s="152"/>
      <c r="N9" s="152"/>
      <c r="O9" s="152"/>
      <c r="P9" s="152"/>
      <c r="Q9" s="152"/>
      <c r="R9" s="152"/>
      <c r="V9" s="157"/>
    </row>
    <row r="10" spans="1:22" x14ac:dyDescent="0.25">
      <c r="A10" s="151" t="s">
        <v>110</v>
      </c>
      <c r="C10" s="151"/>
      <c r="D10" s="158">
        <f>SUM(D5:D8)</f>
        <v>0</v>
      </c>
      <c r="E10" s="152"/>
      <c r="F10" s="158">
        <f>SUM(F5:F8)</f>
        <v>0</v>
      </c>
      <c r="G10" s="152"/>
      <c r="H10" s="159">
        <f>SUM(H5:H9)</f>
        <v>0</v>
      </c>
      <c r="I10" s="152"/>
      <c r="J10" s="159">
        <f>SUM(J5:J9)</f>
        <v>0</v>
      </c>
      <c r="K10" s="152"/>
      <c r="L10" s="159">
        <f>SUM(L5:L9)</f>
        <v>0</v>
      </c>
      <c r="M10" s="152"/>
      <c r="N10" s="159">
        <f>SUM(N5:N9)</f>
        <v>0</v>
      </c>
      <c r="O10" s="152"/>
      <c r="P10" s="159">
        <f>SUM(P5:P9)</f>
        <v>0</v>
      </c>
      <c r="Q10" s="152"/>
      <c r="R10" s="159">
        <f>SUM(R5:R9)</f>
        <v>0</v>
      </c>
      <c r="T10" s="159">
        <f>SUM(T5:T9)</f>
        <v>0</v>
      </c>
    </row>
    <row r="11" spans="1:22" x14ac:dyDescent="0.25">
      <c r="B11" s="151"/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</row>
    <row r="12" spans="1:22" x14ac:dyDescent="0.25">
      <c r="A12" s="151" t="s">
        <v>111</v>
      </c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</row>
    <row r="13" spans="1:22" x14ac:dyDescent="0.25">
      <c r="B13" s="151"/>
      <c r="C13" s="151" t="s">
        <v>112</v>
      </c>
      <c r="D13" s="156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</row>
    <row r="14" spans="1:22" x14ac:dyDescent="0.25">
      <c r="B14" s="151"/>
      <c r="C14" s="151" t="s">
        <v>113</v>
      </c>
      <c r="D14" s="156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</row>
    <row r="15" spans="1:22" x14ac:dyDescent="0.25">
      <c r="B15" s="151"/>
      <c r="C15" s="151" t="s">
        <v>114</v>
      </c>
      <c r="D15" s="156"/>
      <c r="E15" s="152"/>
      <c r="F15" s="152"/>
      <c r="G15" s="152"/>
      <c r="H15" s="152"/>
      <c r="I15" s="152"/>
      <c r="K15" s="152"/>
      <c r="L15" s="152"/>
      <c r="M15" s="152"/>
      <c r="N15" s="152"/>
      <c r="O15" s="152"/>
      <c r="P15" s="152"/>
      <c r="Q15" s="152"/>
      <c r="R15" s="152"/>
    </row>
    <row r="16" spans="1:22" x14ac:dyDescent="0.25">
      <c r="B16" s="151"/>
      <c r="C16" s="151" t="s">
        <v>115</v>
      </c>
      <c r="D16" s="156"/>
      <c r="E16" s="152"/>
      <c r="F16" s="152"/>
      <c r="G16" s="152"/>
      <c r="H16" s="152"/>
      <c r="I16" s="152"/>
      <c r="K16" s="152"/>
      <c r="L16" s="152"/>
      <c r="M16" s="152"/>
      <c r="N16" s="152"/>
      <c r="O16" s="152"/>
      <c r="P16" s="152"/>
      <c r="Q16" s="152"/>
      <c r="R16" s="152"/>
    </row>
    <row r="17" spans="1:20" x14ac:dyDescent="0.25">
      <c r="B17" s="151"/>
      <c r="C17" s="151" t="s">
        <v>116</v>
      </c>
      <c r="D17" s="156"/>
      <c r="E17" s="152"/>
      <c r="F17" s="152"/>
      <c r="G17" s="152"/>
      <c r="H17" s="152"/>
      <c r="I17" s="152"/>
      <c r="K17" s="152"/>
      <c r="L17" s="152"/>
      <c r="M17" s="152"/>
      <c r="N17" s="152"/>
      <c r="O17" s="152"/>
      <c r="P17" s="152"/>
      <c r="Q17" s="152"/>
      <c r="R17" s="152"/>
    </row>
    <row r="18" spans="1:20" x14ac:dyDescent="0.25">
      <c r="B18" s="151"/>
      <c r="C18" s="151" t="s">
        <v>117</v>
      </c>
      <c r="D18" s="156"/>
      <c r="E18" s="152"/>
      <c r="F18" s="152"/>
      <c r="G18" s="152"/>
      <c r="H18" s="152"/>
      <c r="I18" s="152"/>
      <c r="K18" s="152"/>
      <c r="L18" s="152"/>
      <c r="M18" s="152"/>
      <c r="N18" s="152"/>
      <c r="O18" s="152"/>
      <c r="P18" s="152"/>
      <c r="Q18" s="152"/>
      <c r="R18" s="152"/>
    </row>
    <row r="19" spans="1:20" x14ac:dyDescent="0.25">
      <c r="B19" s="151"/>
      <c r="C19" s="151" t="s">
        <v>117</v>
      </c>
      <c r="D19" s="156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</row>
    <row r="20" spans="1:20" x14ac:dyDescent="0.25">
      <c r="B20" s="151"/>
      <c r="C20" s="151" t="s">
        <v>118</v>
      </c>
      <c r="D20" s="156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</row>
    <row r="21" spans="1:20" x14ac:dyDescent="0.25">
      <c r="A21" s="151" t="s">
        <v>119</v>
      </c>
      <c r="C21" s="151"/>
      <c r="D21" s="158">
        <f>SUM(D13:D20)</f>
        <v>0</v>
      </c>
      <c r="E21" s="152"/>
      <c r="F21" s="158">
        <f>SUM(F13:F20)</f>
        <v>0</v>
      </c>
      <c r="G21" s="152"/>
      <c r="H21" s="159">
        <f>SUM(H13:H20)</f>
        <v>0</v>
      </c>
      <c r="I21" s="152"/>
      <c r="J21" s="159"/>
      <c r="K21" s="152"/>
      <c r="L21" s="159"/>
      <c r="M21" s="152"/>
      <c r="N21" s="159"/>
      <c r="O21" s="152"/>
      <c r="P21" s="159"/>
      <c r="Q21" s="152"/>
      <c r="R21" s="159"/>
      <c r="T21" s="159"/>
    </row>
    <row r="22" spans="1:20" x14ac:dyDescent="0.25">
      <c r="B22" s="151"/>
      <c r="C22" s="151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</row>
    <row r="23" spans="1:20" ht="15.75" thickBot="1" x14ac:dyDescent="0.3">
      <c r="A23" s="151" t="s">
        <v>120</v>
      </c>
      <c r="C23" s="151"/>
      <c r="D23" s="160">
        <f>+D10-D21</f>
        <v>0</v>
      </c>
      <c r="E23" s="152"/>
      <c r="F23" s="160">
        <f>+F10-F21</f>
        <v>0</v>
      </c>
      <c r="G23" s="152"/>
      <c r="H23" s="160">
        <f>+H10-H21</f>
        <v>0</v>
      </c>
      <c r="I23" s="152"/>
      <c r="J23" s="161"/>
      <c r="K23" s="152"/>
      <c r="L23" s="161"/>
      <c r="M23" s="152"/>
      <c r="N23" s="161"/>
      <c r="O23" s="152"/>
      <c r="P23" s="161"/>
      <c r="Q23" s="152"/>
      <c r="R23" s="161"/>
      <c r="T23" s="161"/>
    </row>
    <row r="24" spans="1:20" ht="15.75" thickTop="1" x14ac:dyDescent="0.25">
      <c r="A24" t="s">
        <v>121</v>
      </c>
      <c r="B24" s="151"/>
      <c r="C24" s="151"/>
      <c r="D24" s="156">
        <f>+D23-'[1]Current Working'!H61</f>
        <v>-2391589.8199999998</v>
      </c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</row>
    <row r="25" spans="1:20" x14ac:dyDescent="0.25">
      <c r="A25" t="s">
        <v>122</v>
      </c>
    </row>
    <row r="26" spans="1:20" x14ac:dyDescent="0.25">
      <c r="B26" s="152"/>
      <c r="C26" s="151" t="s">
        <v>123</v>
      </c>
      <c r="D26" s="152"/>
      <c r="E26" s="152"/>
      <c r="F26" s="152"/>
      <c r="G26" s="152"/>
      <c r="H26" s="152"/>
      <c r="I26" s="152"/>
      <c r="J26" s="152"/>
      <c r="K26" s="152"/>
      <c r="N26" s="152"/>
      <c r="O26" s="152"/>
      <c r="P26" s="152"/>
      <c r="R26" s="152"/>
      <c r="S26" s="152"/>
    </row>
    <row r="27" spans="1:20" x14ac:dyDescent="0.25">
      <c r="B27" s="152"/>
      <c r="C27" s="151"/>
      <c r="D27" s="152"/>
      <c r="E27" s="152"/>
      <c r="F27" s="152"/>
      <c r="G27" s="152"/>
      <c r="H27" s="152"/>
      <c r="I27" s="152"/>
      <c r="J27" s="152"/>
      <c r="K27" s="152"/>
      <c r="N27" s="152"/>
      <c r="O27" s="152"/>
      <c r="P27" s="152"/>
      <c r="R27" s="152"/>
      <c r="S27" s="152"/>
    </row>
    <row r="28" spans="1:20" x14ac:dyDescent="0.25">
      <c r="B28" s="152"/>
      <c r="C28" s="151"/>
      <c r="D28" s="152"/>
      <c r="E28" s="152"/>
      <c r="F28" s="152"/>
      <c r="G28" s="152"/>
      <c r="H28" s="152"/>
      <c r="I28" s="152"/>
      <c r="J28" s="152"/>
      <c r="K28" s="152"/>
      <c r="N28" s="152"/>
      <c r="O28" s="152"/>
      <c r="R28" s="152"/>
      <c r="S28" s="152"/>
    </row>
    <row r="29" spans="1:20" x14ac:dyDescent="0.25">
      <c r="P29" s="157"/>
      <c r="R29" s="152"/>
      <c r="S29" s="152"/>
    </row>
    <row r="30" spans="1:20" x14ac:dyDescent="0.25">
      <c r="R30" s="152"/>
      <c r="S30" s="152"/>
    </row>
    <row r="31" spans="1:20" x14ac:dyDescent="0.25">
      <c r="R31" s="152"/>
      <c r="S31" s="152"/>
    </row>
    <row r="32" spans="1:20" x14ac:dyDescent="0.25">
      <c r="R32" s="152"/>
      <c r="S32" s="152"/>
    </row>
    <row r="35" spans="3:18" x14ac:dyDescent="0.25">
      <c r="C35" s="162"/>
      <c r="R35" s="1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RowHeight="15" x14ac:dyDescent="0.25"/>
  <cols>
    <col min="1" max="1" width="20" style="1" customWidth="1"/>
    <col min="2" max="16384" width="9.140625" style="1"/>
  </cols>
  <sheetData>
    <row r="2" spans="1:1" x14ac:dyDescent="0.25">
      <c r="A2" s="181"/>
    </row>
    <row r="3" spans="1:1" x14ac:dyDescent="0.25">
      <c r="A3" s="182"/>
    </row>
    <row r="4" spans="1:1" x14ac:dyDescent="0.25">
      <c r="A4" s="182"/>
    </row>
    <row r="5" spans="1:1" x14ac:dyDescent="0.25">
      <c r="A5" s="182"/>
    </row>
    <row r="6" spans="1:1" x14ac:dyDescent="0.25">
      <c r="A6" s="182"/>
    </row>
    <row r="7" spans="1:1" x14ac:dyDescent="0.25">
      <c r="A7" s="182"/>
    </row>
    <row r="8" spans="1:1" x14ac:dyDescent="0.25">
      <c r="A8" s="182"/>
    </row>
    <row r="9" spans="1:1" x14ac:dyDescent="0.25">
      <c r="A9" s="182"/>
    </row>
    <row r="10" spans="1:1" x14ac:dyDescent="0.25">
      <c r="A10" s="182"/>
    </row>
    <row r="11" spans="1:1" x14ac:dyDescent="0.25">
      <c r="A11" s="182"/>
    </row>
    <row r="12" spans="1:1" x14ac:dyDescent="0.25">
      <c r="A12" s="18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QD2UCF5UJE4V-2141839551-23</_dlc_DocId>
    <_dlc_DocIdUrl xmlns="7184055b-e5ea-4162-8b19-ace5c644b73a">
      <Url>http://intranet2/finance/_layouts/15/DocIdRedir.aspx?ID=QD2UCF5UJE4V-2141839551-23</Url>
      <Description>QD2UCF5UJE4V-2141839551-23</Description>
    </_dlc_DocIdUrl>
  </documentManagement>
</p:properties>
</file>

<file path=customXml/itemProps1.xml><?xml version="1.0" encoding="utf-8"?>
<ds:datastoreItem xmlns:ds="http://schemas.openxmlformats.org/officeDocument/2006/customXml" ds:itemID="{41B88430-34D0-4B38-9906-60545BE9F357}"/>
</file>

<file path=customXml/itemProps2.xml><?xml version="1.0" encoding="utf-8"?>
<ds:datastoreItem xmlns:ds="http://schemas.openxmlformats.org/officeDocument/2006/customXml" ds:itemID="{3D16E209-64EE-4FDB-BABF-F3BCC3770B84}"/>
</file>

<file path=customXml/itemProps3.xml><?xml version="1.0" encoding="utf-8"?>
<ds:datastoreItem xmlns:ds="http://schemas.openxmlformats.org/officeDocument/2006/customXml" ds:itemID="{0349C464-C3A3-4937-8D78-63FA84BCE706}"/>
</file>

<file path=customXml/itemProps4.xml><?xml version="1.0" encoding="utf-8"?>
<ds:datastoreItem xmlns:ds="http://schemas.openxmlformats.org/officeDocument/2006/customXml" ds:itemID="{5077F34B-1F76-4767-B512-5E1CF7D447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2020-12-29T23:44:10Z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6346b7fa-47b6-45d7-906f-f9fe2fcab51f</vt:lpwstr>
  </property>
</Properties>
</file>