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275" windowHeight="12525" activeTab="5"/>
  </bookViews>
  <sheets>
    <sheet name="2013" sheetId="1" r:id="rId1"/>
    <sheet name="2014" sheetId="2" r:id="rId2"/>
    <sheet name="Wells" sheetId="3" r:id="rId3"/>
    <sheet name="OpsPLan" sheetId="4" r:id="rId4"/>
    <sheet name="Hist" sheetId="5" r:id="rId5"/>
    <sheet name="SSJID Example" sheetId="6" r:id="rId6"/>
  </sheets>
  <calcPr calcId="145621"/>
</workbook>
</file>

<file path=xl/calcChain.xml><?xml version="1.0" encoding="utf-8"?>
<calcChain xmlns="http://schemas.openxmlformats.org/spreadsheetml/2006/main">
  <c r="N43" i="6" l="1"/>
  <c r="O43" i="6"/>
  <c r="N44" i="6"/>
  <c r="O44" i="6"/>
  <c r="N45" i="6"/>
  <c r="O45" i="6"/>
  <c r="N42" i="6"/>
  <c r="O42" i="6"/>
  <c r="M42" i="6"/>
  <c r="E39" i="6"/>
  <c r="F39" i="6"/>
  <c r="G39" i="6"/>
  <c r="M39" i="6" s="1"/>
  <c r="H39" i="6"/>
  <c r="N39" i="6" s="1"/>
  <c r="I39" i="6"/>
  <c r="J39" i="6"/>
  <c r="K39" i="6"/>
  <c r="E40" i="6"/>
  <c r="M40" i="6" s="1"/>
  <c r="P40" i="6" s="1"/>
  <c r="F40" i="6"/>
  <c r="G40" i="6"/>
  <c r="H40" i="6"/>
  <c r="I40" i="6"/>
  <c r="J40" i="6"/>
  <c r="K40" i="6"/>
  <c r="E33" i="6"/>
  <c r="F33" i="6"/>
  <c r="G33" i="6"/>
  <c r="H33" i="6"/>
  <c r="I33" i="6"/>
  <c r="J33" i="6"/>
  <c r="K33" i="6"/>
  <c r="O33" i="6" s="1"/>
  <c r="E34" i="6"/>
  <c r="M34" i="6" s="1"/>
  <c r="P34" i="6" s="1"/>
  <c r="F34" i="6"/>
  <c r="G34" i="6"/>
  <c r="H34" i="6"/>
  <c r="N34" i="6" s="1"/>
  <c r="I34" i="6"/>
  <c r="J34" i="6"/>
  <c r="K34" i="6"/>
  <c r="O34" i="6" s="1"/>
  <c r="K38" i="6"/>
  <c r="J38" i="6"/>
  <c r="I38" i="6"/>
  <c r="H38" i="6"/>
  <c r="G38" i="6"/>
  <c r="F38" i="6"/>
  <c r="E38" i="6"/>
  <c r="M38" i="6" s="1"/>
  <c r="P38" i="6" s="1"/>
  <c r="K36" i="6"/>
  <c r="J36" i="6"/>
  <c r="I36" i="6"/>
  <c r="H36" i="6"/>
  <c r="G36" i="6"/>
  <c r="F36" i="6"/>
  <c r="E36" i="6"/>
  <c r="M36" i="6" s="1"/>
  <c r="P36" i="6" s="1"/>
  <c r="K32" i="6"/>
  <c r="O32" i="6" s="1"/>
  <c r="J32" i="6"/>
  <c r="I32" i="6"/>
  <c r="H32" i="6"/>
  <c r="N32" i="6" s="1"/>
  <c r="G32" i="6"/>
  <c r="M32" i="6" s="1"/>
  <c r="P32" i="6" s="1"/>
  <c r="F32" i="6"/>
  <c r="E32" i="6"/>
  <c r="F30" i="6"/>
  <c r="G30" i="6"/>
  <c r="H30" i="6"/>
  <c r="I30" i="6"/>
  <c r="J30" i="6"/>
  <c r="N30" i="6" s="1"/>
  <c r="K30" i="6"/>
  <c r="E30" i="6"/>
  <c r="O40" i="6"/>
  <c r="N40" i="6"/>
  <c r="O39" i="6"/>
  <c r="O38" i="6"/>
  <c r="N38" i="6"/>
  <c r="O36" i="6"/>
  <c r="N36" i="6"/>
  <c r="N33" i="6"/>
  <c r="M33" i="6"/>
  <c r="O30" i="6"/>
  <c r="M17" i="6"/>
  <c r="N17" i="6"/>
  <c r="O17" i="6"/>
  <c r="M18" i="6"/>
  <c r="N18" i="6"/>
  <c r="O18" i="6"/>
  <c r="M11" i="6"/>
  <c r="N11" i="6"/>
  <c r="O11" i="6"/>
  <c r="M12" i="6"/>
  <c r="N12" i="6"/>
  <c r="O12" i="6"/>
  <c r="O16" i="6"/>
  <c r="N16" i="6"/>
  <c r="M16" i="6"/>
  <c r="P16" i="6" s="1"/>
  <c r="O14" i="6"/>
  <c r="N14" i="6"/>
  <c r="M14" i="6"/>
  <c r="O10" i="6"/>
  <c r="N10" i="6"/>
  <c r="M10" i="6"/>
  <c r="P10" i="6" s="1"/>
  <c r="O23" i="6"/>
  <c r="N23" i="6"/>
  <c r="O8" i="6"/>
  <c r="N8" i="6"/>
  <c r="M8" i="6"/>
  <c r="O21" i="6"/>
  <c r="N21" i="6"/>
  <c r="P39" i="6" l="1"/>
  <c r="P33" i="6"/>
  <c r="M30" i="6"/>
  <c r="P30" i="6" s="1"/>
  <c r="P17" i="6"/>
  <c r="P18" i="6"/>
  <c r="P12" i="6"/>
  <c r="P11" i="6"/>
  <c r="P8" i="6"/>
  <c r="P14" i="6"/>
  <c r="J26" i="4"/>
  <c r="I26" i="4"/>
  <c r="H26" i="4"/>
  <c r="G26" i="4"/>
  <c r="F26" i="4"/>
  <c r="E26" i="4"/>
  <c r="D26" i="4"/>
  <c r="C26" i="4"/>
  <c r="C23" i="3"/>
  <c r="D33" i="4"/>
  <c r="D35" i="4"/>
  <c r="P6" i="2" s="1"/>
  <c r="E33" i="4"/>
  <c r="E35" i="4"/>
  <c r="P7" i="2"/>
  <c r="F33" i="4"/>
  <c r="F35" i="4" s="1"/>
  <c r="P8" i="2" s="1"/>
  <c r="G33" i="4"/>
  <c r="G35" i="4" s="1"/>
  <c r="P9" i="2" s="1"/>
  <c r="H33" i="4"/>
  <c r="H35" i="4" s="1"/>
  <c r="P10" i="2" s="1"/>
  <c r="I33" i="4"/>
  <c r="I35" i="4" s="1"/>
  <c r="P11" i="2" s="1"/>
  <c r="J33" i="4"/>
  <c r="J35" i="4" s="1"/>
  <c r="P12" i="2" s="1"/>
  <c r="K33" i="4"/>
  <c r="K35" i="4"/>
  <c r="P13" i="2" s="1"/>
  <c r="L33" i="4"/>
  <c r="L35" i="4" s="1"/>
  <c r="P14" i="2" s="1"/>
  <c r="M33" i="4"/>
  <c r="M35" i="4"/>
  <c r="P15" i="2"/>
  <c r="N33" i="4"/>
  <c r="N35" i="4"/>
  <c r="P16" i="2"/>
  <c r="C33" i="4"/>
  <c r="C35" i="4"/>
  <c r="P5" i="2" s="1"/>
  <c r="M16" i="2"/>
  <c r="M13" i="2"/>
  <c r="M14" i="2"/>
  <c r="M15" i="2"/>
  <c r="M6" i="2"/>
  <c r="M7" i="2"/>
  <c r="M8" i="2"/>
  <c r="M9" i="2"/>
  <c r="M10" i="2"/>
  <c r="M11" i="2"/>
  <c r="M12" i="2"/>
  <c r="M5" i="2"/>
  <c r="N5" i="2" s="1"/>
  <c r="J16" i="2"/>
  <c r="J6" i="2"/>
  <c r="J7" i="2"/>
  <c r="J8" i="2"/>
  <c r="J9" i="2"/>
  <c r="J10" i="2"/>
  <c r="J11" i="2"/>
  <c r="J12" i="2"/>
  <c r="J13" i="2"/>
  <c r="J14" i="2"/>
  <c r="J15" i="2"/>
  <c r="J5" i="2"/>
  <c r="F14" i="2"/>
  <c r="F15" i="2"/>
  <c r="F16" i="2"/>
  <c r="F6" i="2"/>
  <c r="F7" i="2"/>
  <c r="F8" i="2"/>
  <c r="F9" i="2"/>
  <c r="F10" i="2"/>
  <c r="F11" i="2"/>
  <c r="F12" i="2"/>
  <c r="F13" i="2"/>
  <c r="F5" i="2"/>
  <c r="H5" i="2" s="1"/>
  <c r="D23" i="3"/>
  <c r="D25" i="3"/>
  <c r="D27" i="3"/>
  <c r="G5" i="2"/>
  <c r="G6" i="2" s="1"/>
  <c r="E15" i="4"/>
  <c r="E7" i="2" s="1"/>
  <c r="J15" i="4"/>
  <c r="E12" i="2" s="1"/>
  <c r="G16" i="4"/>
  <c r="G21" i="4" s="1"/>
  <c r="D17" i="4"/>
  <c r="G17" i="4"/>
  <c r="L17" i="4"/>
  <c r="N17" i="4"/>
  <c r="C16" i="4"/>
  <c r="C25" i="4" s="1"/>
  <c r="C38" i="4" s="1"/>
  <c r="D10" i="4"/>
  <c r="D15" i="4" s="1"/>
  <c r="E6" i="2" s="1"/>
  <c r="E10" i="4"/>
  <c r="F10" i="4"/>
  <c r="F15" i="4"/>
  <c r="E8" i="2" s="1"/>
  <c r="G10" i="4"/>
  <c r="G15" i="4" s="1"/>
  <c r="E9" i="2" s="1"/>
  <c r="H10" i="4"/>
  <c r="H15" i="4"/>
  <c r="E10" i="2"/>
  <c r="I10" i="4"/>
  <c r="I15" i="4"/>
  <c r="E11" i="2"/>
  <c r="J10" i="4"/>
  <c r="K10" i="4"/>
  <c r="K15" i="4"/>
  <c r="E13" i="2" s="1"/>
  <c r="L10" i="4"/>
  <c r="L15" i="4" s="1"/>
  <c r="E14" i="2" s="1"/>
  <c r="M10" i="4"/>
  <c r="M15" i="4" s="1"/>
  <c r="E15" i="2" s="1"/>
  <c r="N10" i="4"/>
  <c r="N15" i="4"/>
  <c r="E16" i="2"/>
  <c r="D11" i="4"/>
  <c r="D16" i="4" s="1"/>
  <c r="E11" i="4"/>
  <c r="E16" i="4"/>
  <c r="E21" i="4" s="1"/>
  <c r="F11" i="4"/>
  <c r="F16" i="4"/>
  <c r="F21" i="4" s="1"/>
  <c r="G11" i="4"/>
  <c r="H11" i="4"/>
  <c r="H16" i="4"/>
  <c r="H25" i="4" s="1"/>
  <c r="I11" i="4"/>
  <c r="I16" i="4" s="1"/>
  <c r="J11" i="4"/>
  <c r="J16" i="4" s="1"/>
  <c r="K11" i="4"/>
  <c r="K16" i="4"/>
  <c r="K21" i="4" s="1"/>
  <c r="L11" i="4"/>
  <c r="L16" i="4" s="1"/>
  <c r="L25" i="4" s="1"/>
  <c r="L38" i="4" s="1"/>
  <c r="M11" i="4"/>
  <c r="M16" i="4"/>
  <c r="M25" i="4" s="1"/>
  <c r="N11" i="4"/>
  <c r="N16" i="4" s="1"/>
  <c r="N25" i="4" s="1"/>
  <c r="N38" i="4" s="1"/>
  <c r="D12" i="4"/>
  <c r="E12" i="4"/>
  <c r="E17" i="4"/>
  <c r="F12" i="4"/>
  <c r="F17" i="4" s="1"/>
  <c r="G12" i="4"/>
  <c r="H12" i="4"/>
  <c r="H17" i="4"/>
  <c r="I12" i="4"/>
  <c r="I17" i="4" s="1"/>
  <c r="J12" i="4"/>
  <c r="J17" i="4"/>
  <c r="K12" i="4"/>
  <c r="K17" i="4"/>
  <c r="L12" i="4"/>
  <c r="M12" i="4"/>
  <c r="M17" i="4"/>
  <c r="N12" i="4"/>
  <c r="C11" i="4"/>
  <c r="C12" i="4"/>
  <c r="C17" i="4"/>
  <c r="C10" i="4"/>
  <c r="C15" i="4" s="1"/>
  <c r="E5" i="2" s="1"/>
  <c r="E25" i="4"/>
  <c r="E38" i="4"/>
  <c r="F6" i="1"/>
  <c r="F7" i="1"/>
  <c r="F8" i="1"/>
  <c r="F9" i="1"/>
  <c r="F10" i="1"/>
  <c r="F11" i="1"/>
  <c r="F12" i="1"/>
  <c r="F13" i="1"/>
  <c r="F14" i="1"/>
  <c r="F15" i="1"/>
  <c r="F16" i="1"/>
  <c r="F5" i="1"/>
  <c r="B18" i="2"/>
  <c r="C16" i="2"/>
  <c r="C15" i="2"/>
  <c r="C14" i="2"/>
  <c r="C13" i="2"/>
  <c r="C12" i="2"/>
  <c r="C11" i="2"/>
  <c r="C10" i="2"/>
  <c r="C9" i="2"/>
  <c r="C8" i="2"/>
  <c r="C7" i="2"/>
  <c r="C18" i="2" s="1"/>
  <c r="C6" i="2"/>
  <c r="C5" i="2"/>
  <c r="C5" i="1"/>
  <c r="C6" i="1"/>
  <c r="C7" i="1"/>
  <c r="C8" i="1"/>
  <c r="C9" i="1"/>
  <c r="C10" i="1"/>
  <c r="C11" i="1"/>
  <c r="C12" i="1"/>
  <c r="C13" i="1"/>
  <c r="C14" i="1"/>
  <c r="C15" i="1"/>
  <c r="C16" i="1"/>
  <c r="B18" i="1"/>
  <c r="C18" i="1"/>
  <c r="N6" i="2" l="1"/>
  <c r="K6" i="2"/>
  <c r="G7" i="2"/>
  <c r="K5" i="2"/>
  <c r="H6" i="2"/>
  <c r="J25" i="4"/>
  <c r="J38" i="4" s="1"/>
  <c r="J21" i="4"/>
  <c r="I21" i="4"/>
  <c r="I25" i="4"/>
  <c r="I38" i="4" s="1"/>
  <c r="D21" i="4"/>
  <c r="D25" i="4"/>
  <c r="D38" i="4" s="1"/>
  <c r="H38" i="4"/>
  <c r="K25" i="4"/>
  <c r="K38" i="4" s="1"/>
  <c r="M38" i="4"/>
  <c r="F25" i="4"/>
  <c r="F38" i="4" s="1"/>
  <c r="H21" i="4"/>
  <c r="C21" i="4"/>
  <c r="L21" i="4"/>
  <c r="N21" i="4"/>
  <c r="G25" i="4"/>
  <c r="G38" i="4" s="1"/>
  <c r="M21" i="4"/>
  <c r="N7" i="2" l="1"/>
  <c r="G8" i="2"/>
  <c r="K7" i="2"/>
  <c r="H7" i="2"/>
  <c r="H8" i="2" l="1"/>
  <c r="G9" i="2"/>
  <c r="K8" i="2"/>
  <c r="N8" i="2"/>
  <c r="G10" i="2" l="1"/>
  <c r="H9" i="2"/>
  <c r="K9" i="2"/>
  <c r="N9" i="2"/>
  <c r="N10" i="2" l="1"/>
  <c r="G11" i="2"/>
  <c r="K10" i="2"/>
  <c r="H10" i="2"/>
  <c r="K11" i="2" l="1"/>
  <c r="G12" i="2"/>
  <c r="H11" i="2"/>
  <c r="N11" i="2"/>
  <c r="N12" i="2" l="1"/>
  <c r="G13" i="2"/>
  <c r="K12" i="2"/>
  <c r="H12" i="2"/>
  <c r="K13" i="2" l="1"/>
  <c r="G14" i="2"/>
  <c r="N13" i="2"/>
  <c r="H13" i="2"/>
  <c r="G15" i="2" l="1"/>
  <c r="N14" i="2"/>
  <c r="H14" i="2"/>
  <c r="K14" i="2"/>
  <c r="N15" i="2" l="1"/>
  <c r="G16" i="2"/>
  <c r="K15" i="2"/>
  <c r="H15" i="2"/>
  <c r="H16" i="2" l="1"/>
  <c r="N16" i="2"/>
  <c r="K16" i="2"/>
</calcChain>
</file>

<file path=xl/sharedStrings.xml><?xml version="1.0" encoding="utf-8"?>
<sst xmlns="http://schemas.openxmlformats.org/spreadsheetml/2006/main" count="145" uniqueCount="73">
  <si>
    <t>Month</t>
  </si>
  <si>
    <t>MG</t>
  </si>
  <si>
    <t>Acre-Ft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</si>
  <si>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</si>
  <si>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</si>
  <si>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</si>
  <si>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</si>
  <si>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</si>
  <si>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</si>
  <si>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</si>
  <si>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</si>
  <si>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</si>
  <si>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</si>
  <si>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</si>
  <si>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</si>
  <si>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</si>
  <si>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2013 Surface Water Projection</t>
  </si>
  <si>
    <t>2013 Actual Flows</t>
  </si>
  <si>
    <t>To Date (MG)</t>
  </si>
  <si>
    <t>% Difference</t>
  </si>
  <si>
    <t>2014 Surface Water Projection</t>
  </si>
  <si>
    <t>Wells</t>
  </si>
  <si>
    <t>Capacity</t>
  </si>
  <si>
    <t>Min Q</t>
  </si>
  <si>
    <t>Min Flow</t>
  </si>
  <si>
    <t>gpm</t>
  </si>
  <si>
    <t>Max Flow</t>
  </si>
  <si>
    <t>Min</t>
  </si>
  <si>
    <t>Minimum</t>
  </si>
  <si>
    <t>System</t>
  </si>
  <si>
    <t>Avg</t>
  </si>
  <si>
    <t>Max</t>
  </si>
  <si>
    <t>Jul</t>
  </si>
  <si>
    <t>Average Day - MGD</t>
  </si>
  <si>
    <t>Avg Day - GPM</t>
  </si>
  <si>
    <t>Max Day - GPM</t>
  </si>
  <si>
    <t>multiplier</t>
  </si>
  <si>
    <t>Peak Hour-GPM</t>
  </si>
  <si>
    <t>Multiplier</t>
  </si>
  <si>
    <t>Total - GPM</t>
  </si>
  <si>
    <t>Total - MGD</t>
  </si>
  <si>
    <t>MG/Month</t>
  </si>
  <si>
    <t>Well Nitrate</t>
  </si>
  <si>
    <t>Surface flow</t>
  </si>
  <si>
    <t>Average</t>
  </si>
  <si>
    <t>Surface Flow</t>
  </si>
  <si>
    <t>LPS - N</t>
  </si>
  <si>
    <t>LPS - S</t>
  </si>
  <si>
    <t>M2</t>
  </si>
  <si>
    <t>M3</t>
  </si>
  <si>
    <t>Total SSJID - Supply - GPM</t>
  </si>
  <si>
    <t>Ground Water - Supplement for Peak Hour</t>
  </si>
  <si>
    <t>MG/Mnth</t>
  </si>
  <si>
    <t>TARGET</t>
  </si>
  <si>
    <t>System Demand/Production - GPM</t>
  </si>
  <si>
    <t>PH - 2013</t>
  </si>
  <si>
    <t>Millions of Gallons per month - Historic Production for last five years</t>
  </si>
  <si>
    <t>Time</t>
  </si>
  <si>
    <t>M1</t>
  </si>
  <si>
    <t>M4</t>
  </si>
  <si>
    <t>L1</t>
  </si>
  <si>
    <t>L2</t>
  </si>
  <si>
    <t>T</t>
  </si>
  <si>
    <t>E1</t>
  </si>
  <si>
    <t>Manteca</t>
  </si>
  <si>
    <t>Lathrop</t>
  </si>
  <si>
    <t>Tracy</t>
  </si>
  <si>
    <t>Original Contract</t>
  </si>
  <si>
    <t>modified</t>
  </si>
  <si>
    <t>Peak Factor</t>
  </si>
  <si>
    <t>Peak Flow</t>
  </si>
  <si>
    <t>MGD</t>
  </si>
  <si>
    <t>GPM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</si>
</sst>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?_);_(@_)"/>
  </numFmts>
  <fonts count="9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206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0" xfId="0" applyFon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Fill="1" applyBorder="1" applyAlignment="1">
      <alignment horizontal="center"/>
    </xf>
    <xf numFmtId="1" fontId="0" fillId="0" borderId="0" xfId="0" applyNumberFormat="1"/>
    <xf numFmtId="166" fontId="0" fillId="0" borderId="0" xfId="1" applyNumberFormat="1" applyFont="1"/>
    <xf numFmtId="0" fontId="3" fillId="0" borderId="0" xfId="0" applyFont="1" applyAlignment="1">
      <alignment horizontal="center"/>
    </xf>
    <xf numFmtId="166" fontId="3" fillId="0" borderId="0" xfId="1" applyNumberFormat="1" applyFont="1"/>
    <xf numFmtId="2" fontId="3" fillId="0" borderId="0" xfId="0" applyNumberFormat="1" applyFont="1"/>
    <xf numFmtId="164" fontId="3" fillId="0" borderId="0" xfId="0" applyNumberFormat="1" applyFont="1"/>
    <xf numFmtId="0" fontId="4" fillId="0" borderId="0" xfId="0" applyFont="1" applyFill="1" applyBorder="1"/>
    <xf numFmtId="0" fontId="3" fillId="0" borderId="0" xfId="0" applyFont="1" applyAlignment="1">
      <alignment horizontal="right"/>
    </xf>
    <xf numFmtId="166" fontId="3" fillId="0" borderId="21" xfId="1" applyNumberFormat="1" applyFont="1" applyBorder="1"/>
    <xf numFmtId="166" fontId="3" fillId="0" borderId="0" xfId="0" applyNumberFormat="1" applyFont="1"/>
    <xf numFmtId="166" fontId="0" fillId="0" borderId="21" xfId="1" applyNumberFormat="1" applyFont="1" applyBorder="1"/>
    <xf numFmtId="1" fontId="3" fillId="0" borderId="0" xfId="0" applyNumberFormat="1" applyFont="1"/>
    <xf numFmtId="0" fontId="3" fillId="0" borderId="0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0" fillId="0" borderId="21" xfId="0" applyNumberFormat="1" applyBorder="1"/>
    <xf numFmtId="166" fontId="3" fillId="0" borderId="6" xfId="1" applyNumberFormat="1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/>
    <xf numFmtId="0" fontId="0" fillId="0" borderId="6" xfId="0" applyBorder="1"/>
    <xf numFmtId="0" fontId="0" fillId="0" borderId="0" xfId="0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0" fillId="0" borderId="0" xfId="1" applyNumberFormat="1" applyFont="1"/>
    <xf numFmtId="166" fontId="8" fillId="0" borderId="22" xfId="1" applyNumberFormat="1" applyFont="1" applyBorder="1"/>
    <xf numFmtId="166" fontId="0" fillId="0" borderId="2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H13" sqref="H13"/>
    </sheetView>
  </sheetViews>
  <sheetFormatPr defaultRowHeight="12.75" x14ac:dyDescent="0.2"/>
  <cols>
    <col min="1" max="1" width="10.7109375" customWidth="1"/>
    <col min="2" max="2" width="13.7109375" customWidth="1"/>
    <col min="3" max="3" width="15.42578125" customWidth="1"/>
    <col min="4" max="4" width="3.5703125" customWidth="1"/>
    <col min="5" max="5" width="19.5703125" customWidth="1"/>
    <col min="6" max="6" width="20.140625" customWidth="1"/>
    <col min="9" max="9" width="16" customWidth="1"/>
    <col min="10" max="10" width="17.140625" customWidth="1"/>
  </cols>
  <sheetData>
    <row r="2" spans="1:10" ht="13.5" thickBot="1" x14ac:dyDescent="0.25"/>
    <row r="3" spans="1:10" ht="18" x14ac:dyDescent="0.25">
      <c r="A3" s="1" t="s">
        <v>16</v>
      </c>
      <c r="B3" s="2"/>
      <c r="C3" s="3"/>
      <c r="D3" s="18"/>
      <c r="E3" s="52" t="s">
        <v>17</v>
      </c>
      <c r="F3" s="53"/>
      <c r="I3" s="18" t="s">
        <v>24</v>
      </c>
      <c r="J3" s="18" t="s">
        <v>26</v>
      </c>
    </row>
    <row r="4" spans="1:10" ht="18.75" thickBot="1" x14ac:dyDescent="0.3">
      <c r="A4" s="15" t="s">
        <v>0</v>
      </c>
      <c r="B4" s="4" t="s">
        <v>1</v>
      </c>
      <c r="C4" s="5" t="s">
        <v>2</v>
      </c>
      <c r="D4" s="18"/>
      <c r="E4" s="15" t="s">
        <v>18</v>
      </c>
      <c r="F4" s="19" t="s">
        <v>19</v>
      </c>
      <c r="I4" s="18" t="s">
        <v>25</v>
      </c>
      <c r="J4" s="18" t="s">
        <v>25</v>
      </c>
    </row>
    <row r="5" spans="1:10" ht="18.75" thickBot="1" x14ac:dyDescent="0.3">
      <c r="A5" s="14" t="s">
        <v>3</v>
      </c>
      <c r="B5" s="6">
        <v>110</v>
      </c>
      <c r="C5" s="7">
        <f>B5*10^6/(7.48*43560)</f>
        <v>337.60060498028406</v>
      </c>
      <c r="D5" s="18"/>
      <c r="E5" s="20">
        <v>108</v>
      </c>
      <c r="F5" s="21">
        <f>(B5-E5)/(E5)</f>
        <v>1.8518518518518517E-2</v>
      </c>
      <c r="I5" s="18"/>
      <c r="J5" s="18"/>
    </row>
    <row r="6" spans="1:10" ht="18.75" thickBot="1" x14ac:dyDescent="0.3">
      <c r="A6" s="16" t="s">
        <v>4</v>
      </c>
      <c r="B6" s="8">
        <v>110</v>
      </c>
      <c r="C6" s="9">
        <f t="shared" ref="C6:C16" si="0">B6*10^6/(7.48*43560)</f>
        <v>337.60060498028406</v>
      </c>
      <c r="D6" s="18"/>
      <c r="E6" s="22">
        <v>93</v>
      </c>
      <c r="F6" s="21">
        <f t="shared" ref="F6:F16" si="1">(B6-E6)/(E6)</f>
        <v>0.18279569892473119</v>
      </c>
      <c r="I6" s="18"/>
      <c r="J6" s="18"/>
    </row>
    <row r="7" spans="1:10" ht="18.75" thickBot="1" x14ac:dyDescent="0.3">
      <c r="A7" s="16" t="s">
        <v>5</v>
      </c>
      <c r="B7" s="8">
        <v>150</v>
      </c>
      <c r="C7" s="9">
        <f t="shared" si="0"/>
        <v>460.36446133675099</v>
      </c>
      <c r="D7" s="18"/>
      <c r="E7" s="22">
        <v>131</v>
      </c>
      <c r="F7" s="21">
        <f t="shared" si="1"/>
        <v>0.14503816793893129</v>
      </c>
      <c r="I7" s="18"/>
      <c r="J7" s="18"/>
    </row>
    <row r="8" spans="1:10" ht="18.75" thickBot="1" x14ac:dyDescent="0.3">
      <c r="A8" s="16" t="s">
        <v>6</v>
      </c>
      <c r="B8" s="8">
        <v>200</v>
      </c>
      <c r="C8" s="9">
        <f t="shared" si="0"/>
        <v>613.81928178233466</v>
      </c>
      <c r="D8" s="18"/>
      <c r="E8" s="22">
        <v>147</v>
      </c>
      <c r="F8" s="21">
        <f t="shared" si="1"/>
        <v>0.36054421768707484</v>
      </c>
      <c r="I8" s="18"/>
      <c r="J8" s="18"/>
    </row>
    <row r="9" spans="1:10" ht="18.75" thickBot="1" x14ac:dyDescent="0.3">
      <c r="A9" s="16" t="s">
        <v>7</v>
      </c>
      <c r="B9" s="8">
        <v>280</v>
      </c>
      <c r="C9" s="9">
        <f t="shared" si="0"/>
        <v>859.34699449526852</v>
      </c>
      <c r="D9" s="18"/>
      <c r="E9" s="22">
        <v>166</v>
      </c>
      <c r="F9" s="21">
        <f t="shared" si="1"/>
        <v>0.68674698795180722</v>
      </c>
      <c r="I9" s="18"/>
      <c r="J9" s="18"/>
    </row>
    <row r="10" spans="1:10" ht="18.75" thickBot="1" x14ac:dyDescent="0.3">
      <c r="A10" s="16" t="s">
        <v>8</v>
      </c>
      <c r="B10" s="8">
        <v>315</v>
      </c>
      <c r="C10" s="9">
        <f t="shared" si="0"/>
        <v>966.76536880717708</v>
      </c>
      <c r="D10" s="18"/>
      <c r="E10" s="22">
        <v>220</v>
      </c>
      <c r="F10" s="21">
        <f t="shared" si="1"/>
        <v>0.43181818181818182</v>
      </c>
      <c r="I10" s="18"/>
      <c r="J10" s="18"/>
    </row>
    <row r="11" spans="1:10" ht="18.75" thickBot="1" x14ac:dyDescent="0.3">
      <c r="A11" s="16" t="s">
        <v>9</v>
      </c>
      <c r="B11" s="8">
        <v>350</v>
      </c>
      <c r="C11" s="9">
        <f t="shared" si="0"/>
        <v>1074.1837431190856</v>
      </c>
      <c r="D11" s="18"/>
      <c r="E11" s="22">
        <v>263</v>
      </c>
      <c r="F11" s="21">
        <f t="shared" si="1"/>
        <v>0.33079847908745247</v>
      </c>
      <c r="I11" s="18"/>
      <c r="J11" s="18"/>
    </row>
    <row r="12" spans="1:10" ht="18.75" thickBot="1" x14ac:dyDescent="0.3">
      <c r="A12" s="16" t="s">
        <v>10</v>
      </c>
      <c r="B12" s="8">
        <v>350</v>
      </c>
      <c r="C12" s="9">
        <f t="shared" si="0"/>
        <v>1074.1837431190856</v>
      </c>
      <c r="D12" s="18"/>
      <c r="E12" s="22">
        <v>298</v>
      </c>
      <c r="F12" s="21">
        <f t="shared" si="1"/>
        <v>0.17449664429530201</v>
      </c>
      <c r="I12" s="18"/>
      <c r="J12" s="18"/>
    </row>
    <row r="13" spans="1:10" ht="18.75" thickBot="1" x14ac:dyDescent="0.3">
      <c r="A13" s="16" t="s">
        <v>11</v>
      </c>
      <c r="B13" s="8">
        <v>290</v>
      </c>
      <c r="C13" s="9">
        <f t="shared" si="0"/>
        <v>890.03795858438525</v>
      </c>
      <c r="D13" s="18"/>
      <c r="E13" s="22"/>
      <c r="F13" s="21" t="e">
        <f t="shared" si="1"/>
        <v>#DIV/0!</v>
      </c>
      <c r="I13" s="18"/>
      <c r="J13" s="18"/>
    </row>
    <row r="14" spans="1:10" ht="18.75" thickBot="1" x14ac:dyDescent="0.3">
      <c r="A14" s="16" t="s">
        <v>12</v>
      </c>
      <c r="B14" s="8">
        <v>230</v>
      </c>
      <c r="C14" s="9">
        <f t="shared" si="0"/>
        <v>705.89217404968485</v>
      </c>
      <c r="D14" s="18"/>
      <c r="E14" s="22"/>
      <c r="F14" s="21" t="e">
        <f t="shared" si="1"/>
        <v>#DIV/0!</v>
      </c>
      <c r="I14" s="18"/>
      <c r="J14" s="18"/>
    </row>
    <row r="15" spans="1:10" ht="18.75" thickBot="1" x14ac:dyDescent="0.3">
      <c r="A15" s="16" t="s">
        <v>13</v>
      </c>
      <c r="B15" s="8">
        <v>120</v>
      </c>
      <c r="C15" s="9">
        <f t="shared" si="0"/>
        <v>368.29156906940079</v>
      </c>
      <c r="D15" s="18"/>
      <c r="E15" s="22"/>
      <c r="F15" s="21" t="e">
        <f t="shared" si="1"/>
        <v>#DIV/0!</v>
      </c>
      <c r="I15" s="18"/>
      <c r="J15" s="18"/>
    </row>
    <row r="16" spans="1:10" ht="18.75" thickBot="1" x14ac:dyDescent="0.3">
      <c r="A16" s="15" t="s">
        <v>14</v>
      </c>
      <c r="B16" s="10">
        <v>116.7</v>
      </c>
      <c r="C16" s="11">
        <f t="shared" si="0"/>
        <v>358.1635509199923</v>
      </c>
      <c r="D16" s="18"/>
      <c r="E16" s="23"/>
      <c r="F16" s="21" t="e">
        <f t="shared" si="1"/>
        <v>#DIV/0!</v>
      </c>
      <c r="I16" s="18"/>
      <c r="J16" s="18"/>
    </row>
    <row r="17" spans="1:10" ht="18" x14ac:dyDescent="0.25">
      <c r="A17" s="14"/>
      <c r="B17" s="12"/>
      <c r="C17" s="13"/>
      <c r="D17" s="18"/>
      <c r="E17" s="24"/>
      <c r="F17" s="25"/>
      <c r="I17" s="18"/>
      <c r="J17" s="18"/>
    </row>
    <row r="18" spans="1:10" ht="18.75" thickBot="1" x14ac:dyDescent="0.3">
      <c r="A18" s="15" t="s">
        <v>15</v>
      </c>
      <c r="B18" s="10">
        <f>SUM(B5:B17)</f>
        <v>2621.7</v>
      </c>
      <c r="C18" s="11">
        <f>SUM(C5:C17)</f>
        <v>8046.2500552437332</v>
      </c>
      <c r="D18" s="18"/>
      <c r="E18" s="26"/>
      <c r="F18" s="27"/>
      <c r="I18" s="18"/>
      <c r="J18" s="18"/>
    </row>
  </sheetData>
  <mergeCells count="1">
    <mergeCell ref="E3:F3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D27" sqref="D27"/>
    </sheetView>
  </sheetViews>
  <sheetFormatPr defaultRowHeight="12.75" x14ac:dyDescent="0.2"/>
  <cols>
    <col min="2" max="2" width="13.140625" customWidth="1"/>
    <col min="3" max="3" width="16.28515625" customWidth="1"/>
    <col min="4" max="4" width="1.85546875" customWidth="1"/>
    <col min="5" max="6" width="10.28515625" bestFit="1" customWidth="1"/>
    <col min="7" max="7" width="10.7109375" bestFit="1" customWidth="1"/>
    <col min="8" max="8" width="11" bestFit="1" customWidth="1"/>
    <col min="9" max="9" width="1.42578125" customWidth="1"/>
    <col min="10" max="10" width="10.140625" hidden="1" customWidth="1"/>
    <col min="11" max="11" width="11.7109375" bestFit="1" customWidth="1"/>
    <col min="12" max="12" width="1.5703125" customWidth="1"/>
    <col min="13" max="13" width="9.140625" hidden="1" customWidth="1"/>
    <col min="14" max="14" width="11.7109375" bestFit="1" customWidth="1"/>
    <col min="15" max="15" width="2.7109375" customWidth="1"/>
    <col min="16" max="16" width="10.7109375" bestFit="1" customWidth="1"/>
  </cols>
  <sheetData>
    <row r="1" spans="1:16" x14ac:dyDescent="0.2">
      <c r="G1">
        <v>1</v>
      </c>
    </row>
    <row r="2" spans="1:16" ht="16.5" thickBot="1" x14ac:dyDescent="0.3">
      <c r="E2" s="28" t="s">
        <v>28</v>
      </c>
      <c r="F2" s="28" t="s">
        <v>28</v>
      </c>
      <c r="G2" s="29" t="s">
        <v>42</v>
      </c>
      <c r="H2" s="29" t="s">
        <v>28</v>
      </c>
      <c r="J2" s="54" t="s">
        <v>44</v>
      </c>
      <c r="K2" s="54"/>
      <c r="M2" s="54" t="s">
        <v>31</v>
      </c>
      <c r="N2" s="54"/>
      <c r="P2" s="44" t="s">
        <v>53</v>
      </c>
    </row>
    <row r="3" spans="1:16" ht="18" x14ac:dyDescent="0.25">
      <c r="A3" s="17" t="s">
        <v>20</v>
      </c>
      <c r="B3" s="12"/>
      <c r="C3" s="13"/>
      <c r="E3" s="28" t="s">
        <v>29</v>
      </c>
      <c r="F3" s="28" t="s">
        <v>29</v>
      </c>
      <c r="G3" s="29" t="s">
        <v>24</v>
      </c>
      <c r="H3" s="37" t="s">
        <v>43</v>
      </c>
      <c r="J3" s="28" t="s">
        <v>29</v>
      </c>
      <c r="K3" s="29" t="s">
        <v>45</v>
      </c>
      <c r="M3" s="28" t="s">
        <v>29</v>
      </c>
      <c r="N3" s="29" t="s">
        <v>45</v>
      </c>
    </row>
    <row r="4" spans="1:16" ht="18.75" thickBot="1" x14ac:dyDescent="0.3">
      <c r="A4" s="15" t="s">
        <v>0</v>
      </c>
      <c r="B4" s="4" t="s">
        <v>1</v>
      </c>
      <c r="C4" s="5" t="s">
        <v>2</v>
      </c>
      <c r="E4" s="43" t="s">
        <v>25</v>
      </c>
      <c r="F4" s="43" t="s">
        <v>52</v>
      </c>
      <c r="G4" s="43" t="s">
        <v>52</v>
      </c>
      <c r="H4" s="43" t="s">
        <v>52</v>
      </c>
      <c r="J4" s="43" t="s">
        <v>52</v>
      </c>
      <c r="K4" s="43" t="s">
        <v>52</v>
      </c>
      <c r="L4" s="30"/>
      <c r="M4" s="43" t="s">
        <v>52</v>
      </c>
      <c r="N4" s="43" t="s">
        <v>52</v>
      </c>
      <c r="P4" s="45" t="s">
        <v>52</v>
      </c>
    </row>
    <row r="5" spans="1:16" ht="18" x14ac:dyDescent="0.25">
      <c r="A5" s="14" t="s">
        <v>3</v>
      </c>
      <c r="B5" s="6">
        <v>110</v>
      </c>
      <c r="C5" s="7">
        <f>B5*10^6/(7.48*43560)</f>
        <v>337.60060498028406</v>
      </c>
      <c r="E5" s="41">
        <f>+OpsPLan!C15</f>
        <v>3335.6474014336923</v>
      </c>
      <c r="F5" s="41">
        <f>+OpsPLan!C5</f>
        <v>148.9033</v>
      </c>
      <c r="G5" s="48">
        <f>+Wells!D27</f>
        <v>62.64</v>
      </c>
      <c r="H5" s="48">
        <f>+F5-G5</f>
        <v>86.263300000000001</v>
      </c>
      <c r="J5" s="41">
        <f>+OpsPLan!C7</f>
        <v>196.61053214614483</v>
      </c>
      <c r="K5" s="41">
        <f>+J5-G5</f>
        <v>133.97053214614482</v>
      </c>
      <c r="M5" s="41">
        <f>+OpsPLan!C6</f>
        <v>235.38300000000001</v>
      </c>
      <c r="N5" s="41">
        <f>+M5-G5</f>
        <v>172.74299999999999</v>
      </c>
      <c r="P5" s="47">
        <f>+OpsPLan!C35</f>
        <v>154.00800000000001</v>
      </c>
    </row>
    <row r="6" spans="1:16" ht="18" x14ac:dyDescent="0.25">
      <c r="A6" s="16" t="s">
        <v>4</v>
      </c>
      <c r="B6" s="8">
        <v>110</v>
      </c>
      <c r="C6" s="9">
        <f t="shared" ref="C6:C16" si="0">B6*10^6/(7.48*43560)</f>
        <v>337.60060498028406</v>
      </c>
      <c r="E6" s="32">
        <f>+OpsPLan!D15</f>
        <v>3701.0680076628355</v>
      </c>
      <c r="F6" s="32">
        <f>+OpsPLan!D5</f>
        <v>154.5566</v>
      </c>
      <c r="G6" s="31">
        <f>+G5</f>
        <v>62.64</v>
      </c>
      <c r="H6" s="31">
        <f t="shared" ref="H6:H16" si="1">+F6-G6</f>
        <v>91.916600000000003</v>
      </c>
      <c r="J6" s="32">
        <f>+OpsPLan!D7</f>
        <v>191.66415039577231</v>
      </c>
      <c r="K6" s="32">
        <f t="shared" ref="K6:K16" si="2">+J6-G6</f>
        <v>129.02415039577232</v>
      </c>
      <c r="M6" s="32">
        <f>+OpsPLan!D6</f>
        <v>242.58700000000002</v>
      </c>
      <c r="N6" s="32">
        <f t="shared" ref="N6:N16" si="3">+M6-G6</f>
        <v>179.947</v>
      </c>
      <c r="P6" s="46">
        <f>+OpsPLan!D35</f>
        <v>164.952</v>
      </c>
    </row>
    <row r="7" spans="1:16" ht="18" x14ac:dyDescent="0.25">
      <c r="A7" s="16" t="s">
        <v>5</v>
      </c>
      <c r="B7" s="8">
        <v>150</v>
      </c>
      <c r="C7" s="9">
        <f t="shared" si="0"/>
        <v>460.36446133675099</v>
      </c>
      <c r="E7" s="32">
        <f>+OpsPLan!E15</f>
        <v>4554.9731182795695</v>
      </c>
      <c r="F7" s="32">
        <f>+OpsPLan!E5</f>
        <v>203.334</v>
      </c>
      <c r="G7" s="31">
        <f t="shared" ref="G7:G16" si="4">+G6</f>
        <v>62.64</v>
      </c>
      <c r="H7" s="31">
        <f t="shared" si="1"/>
        <v>140.69400000000002</v>
      </c>
      <c r="J7" s="32">
        <f>+OpsPLan!E7</f>
        <v>278.78799222852081</v>
      </c>
      <c r="K7" s="32">
        <f t="shared" si="2"/>
        <v>216.14799222852082</v>
      </c>
      <c r="M7" s="32">
        <f>+OpsPLan!E6</f>
        <v>353.82</v>
      </c>
      <c r="N7" s="32">
        <f t="shared" si="3"/>
        <v>291.18</v>
      </c>
      <c r="P7" s="46">
        <f>+OpsPLan!E35</f>
        <v>232.12799999999999</v>
      </c>
    </row>
    <row r="8" spans="1:16" ht="18" x14ac:dyDescent="0.25">
      <c r="A8" s="16" t="s">
        <v>6</v>
      </c>
      <c r="B8" s="8">
        <v>200</v>
      </c>
      <c r="C8" s="9">
        <f t="shared" si="0"/>
        <v>613.81928178233466</v>
      </c>
      <c r="E8" s="32">
        <f>+OpsPLan!F15</f>
        <v>6249.7453703703704</v>
      </c>
      <c r="F8" s="32">
        <f>+OpsPLan!F5</f>
        <v>269.98900000000003</v>
      </c>
      <c r="G8" s="31">
        <f t="shared" si="4"/>
        <v>62.64</v>
      </c>
      <c r="H8" s="31">
        <f t="shared" si="1"/>
        <v>207.34900000000005</v>
      </c>
      <c r="J8" s="32">
        <f>+OpsPLan!F7</f>
        <v>362.75088728388459</v>
      </c>
      <c r="K8" s="32">
        <f t="shared" si="2"/>
        <v>300.11088728388461</v>
      </c>
      <c r="M8" s="32">
        <f>+OpsPLan!F6</f>
        <v>484.56820000000005</v>
      </c>
      <c r="N8" s="32">
        <f t="shared" si="3"/>
        <v>421.92820000000006</v>
      </c>
      <c r="P8" s="46">
        <f>+OpsPLan!F35</f>
        <v>334.8</v>
      </c>
    </row>
    <row r="9" spans="1:16" ht="18" x14ac:dyDescent="0.25">
      <c r="A9" s="16" t="s">
        <v>7</v>
      </c>
      <c r="B9" s="8">
        <v>280</v>
      </c>
      <c r="C9" s="9">
        <f t="shared" si="0"/>
        <v>859.34699449526852</v>
      </c>
      <c r="E9" s="32">
        <f>+OpsPLan!G15</f>
        <v>9797.4014336917571</v>
      </c>
      <c r="F9" s="32">
        <f>+OpsPLan!G5</f>
        <v>437.35599999999999</v>
      </c>
      <c r="G9" s="31">
        <f t="shared" si="4"/>
        <v>62.64</v>
      </c>
      <c r="H9" s="31">
        <f t="shared" si="1"/>
        <v>374.71600000000001</v>
      </c>
      <c r="J9" s="32">
        <f>+OpsPLan!G7</f>
        <v>503.37788373737277</v>
      </c>
      <c r="K9" s="32">
        <f t="shared" si="2"/>
        <v>440.73788373737278</v>
      </c>
      <c r="M9" s="32">
        <f>+OpsPLan!G6</f>
        <v>551.00763546190342</v>
      </c>
      <c r="N9" s="32">
        <f t="shared" si="3"/>
        <v>488.36763546190343</v>
      </c>
      <c r="P9" s="46">
        <f>+OpsPLan!G35</f>
        <v>455.32799999999997</v>
      </c>
    </row>
    <row r="10" spans="1:16" ht="18" x14ac:dyDescent="0.25">
      <c r="A10" s="16" t="s">
        <v>8</v>
      </c>
      <c r="B10" s="8">
        <v>315</v>
      </c>
      <c r="C10" s="9">
        <f t="shared" si="0"/>
        <v>966.76536880717708</v>
      </c>
      <c r="E10" s="32">
        <f>+OpsPLan!H15</f>
        <v>10721.550925925923</v>
      </c>
      <c r="F10" s="32">
        <f>+OpsPLan!H5</f>
        <v>463.17099999999994</v>
      </c>
      <c r="G10" s="31">
        <f t="shared" si="4"/>
        <v>62.64</v>
      </c>
      <c r="H10" s="31">
        <f t="shared" si="1"/>
        <v>400.53099999999995</v>
      </c>
      <c r="J10" s="32">
        <f>+OpsPLan!H7</f>
        <v>569.52054489393583</v>
      </c>
      <c r="K10" s="32">
        <f t="shared" si="2"/>
        <v>506.88054489393585</v>
      </c>
      <c r="M10" s="32">
        <f>+OpsPLan!H6</f>
        <v>631.77699999999993</v>
      </c>
      <c r="N10" s="32">
        <f t="shared" si="3"/>
        <v>569.13699999999994</v>
      </c>
      <c r="P10" s="46">
        <f>+OpsPLan!H35</f>
        <v>587.52</v>
      </c>
    </row>
    <row r="11" spans="1:16" ht="18" x14ac:dyDescent="0.25">
      <c r="A11" s="16" t="s">
        <v>9</v>
      </c>
      <c r="B11" s="8">
        <v>350</v>
      </c>
      <c r="C11" s="9">
        <f t="shared" si="0"/>
        <v>1074.1837431190856</v>
      </c>
      <c r="E11" s="32">
        <f>+OpsPLan!I15</f>
        <v>13395.517473118281</v>
      </c>
      <c r="F11" s="32">
        <f>+OpsPLan!I5</f>
        <v>597.97590000000002</v>
      </c>
      <c r="G11" s="31">
        <f t="shared" si="4"/>
        <v>62.64</v>
      </c>
      <c r="H11" s="31">
        <f t="shared" si="1"/>
        <v>535.33590000000004</v>
      </c>
      <c r="J11" s="32">
        <f>+OpsPLan!I7</f>
        <v>623.11102283503033</v>
      </c>
      <c r="K11" s="32">
        <f t="shared" si="2"/>
        <v>560.47102283503034</v>
      </c>
      <c r="M11" s="32">
        <f>+OpsPLan!I6</f>
        <v>656.69180000000006</v>
      </c>
      <c r="N11" s="32">
        <f t="shared" si="3"/>
        <v>594.05180000000007</v>
      </c>
      <c r="P11" s="46">
        <f>+OpsPLan!I35</f>
        <v>607.10400000000004</v>
      </c>
    </row>
    <row r="12" spans="1:16" ht="18" x14ac:dyDescent="0.25">
      <c r="A12" s="16" t="s">
        <v>10</v>
      </c>
      <c r="B12" s="8">
        <v>350</v>
      </c>
      <c r="C12" s="9">
        <f t="shared" si="0"/>
        <v>1074.1837431190856</v>
      </c>
      <c r="E12" s="32">
        <f>+OpsPLan!J15</f>
        <v>12397.558243727601</v>
      </c>
      <c r="F12" s="32">
        <f>+OpsPLan!J5</f>
        <v>553.42700000000013</v>
      </c>
      <c r="G12" s="31">
        <f t="shared" si="4"/>
        <v>62.64</v>
      </c>
      <c r="H12" s="31">
        <f t="shared" si="1"/>
        <v>490.78700000000015</v>
      </c>
      <c r="J12" s="32">
        <f>+OpsPLan!J7</f>
        <v>598.43822012949613</v>
      </c>
      <c r="K12" s="32">
        <f t="shared" si="2"/>
        <v>535.79822012949614</v>
      </c>
      <c r="M12" s="32">
        <f>+OpsPLan!J6</f>
        <v>641.34849999999994</v>
      </c>
      <c r="N12" s="32">
        <f t="shared" si="3"/>
        <v>578.70849999999996</v>
      </c>
      <c r="P12" s="46">
        <f>+OpsPLan!J35</f>
        <v>607.10400000000004</v>
      </c>
    </row>
    <row r="13" spans="1:16" ht="18" x14ac:dyDescent="0.25">
      <c r="A13" s="16" t="s">
        <v>11</v>
      </c>
      <c r="B13" s="8">
        <v>315</v>
      </c>
      <c r="C13" s="9">
        <f t="shared" si="0"/>
        <v>966.76536880717708</v>
      </c>
      <c r="E13" s="32">
        <f>+OpsPLan!K15</f>
        <v>10242.354166666666</v>
      </c>
      <c r="F13" s="32">
        <f>+OpsPLan!K5</f>
        <v>442.46969999999999</v>
      </c>
      <c r="G13" s="31">
        <f t="shared" si="4"/>
        <v>62.64</v>
      </c>
      <c r="H13" s="31">
        <f t="shared" si="1"/>
        <v>379.8297</v>
      </c>
      <c r="J13" s="32">
        <f>+OpsPLan!K7</f>
        <v>518.35584300655705</v>
      </c>
      <c r="K13" s="32">
        <f t="shared" si="2"/>
        <v>455.71584300655707</v>
      </c>
      <c r="M13" s="32">
        <f>+OpsPLan!K6</f>
        <v>554.86300000000006</v>
      </c>
      <c r="N13" s="32">
        <f t="shared" si="3"/>
        <v>492.22300000000007</v>
      </c>
      <c r="P13" s="46">
        <f>+OpsPLan!K35</f>
        <v>587.52</v>
      </c>
    </row>
    <row r="14" spans="1:16" ht="18" x14ac:dyDescent="0.25">
      <c r="A14" s="16" t="s">
        <v>12</v>
      </c>
      <c r="B14" s="8">
        <v>280</v>
      </c>
      <c r="C14" s="9">
        <f t="shared" si="0"/>
        <v>859.34699449526852</v>
      </c>
      <c r="E14" s="32">
        <f>+OpsPLan!L15</f>
        <v>7870.7437275985676</v>
      </c>
      <c r="F14" s="32">
        <f>+OpsPLan!L5</f>
        <v>351.35</v>
      </c>
      <c r="G14" s="31">
        <f t="shared" si="4"/>
        <v>62.64</v>
      </c>
      <c r="H14" s="31">
        <f t="shared" si="1"/>
        <v>288.71000000000004</v>
      </c>
      <c r="J14" s="32">
        <f>+OpsPLan!L7</f>
        <v>404.08177084995839</v>
      </c>
      <c r="K14" s="32">
        <f t="shared" si="2"/>
        <v>341.4417708499584</v>
      </c>
      <c r="M14" s="32">
        <f>+OpsPLan!L6</f>
        <v>443.35182273818782</v>
      </c>
      <c r="N14" s="32">
        <f t="shared" si="3"/>
        <v>380.71182273818783</v>
      </c>
      <c r="P14" s="46">
        <f>+OpsPLan!L35</f>
        <v>388.36799999999999</v>
      </c>
    </row>
    <row r="15" spans="1:16" ht="18" x14ac:dyDescent="0.25">
      <c r="A15" s="16" t="s">
        <v>13</v>
      </c>
      <c r="B15" s="8">
        <v>150</v>
      </c>
      <c r="C15" s="9">
        <f t="shared" si="0"/>
        <v>460.36446133675099</v>
      </c>
      <c r="E15" s="32">
        <f>+OpsPLan!M15</f>
        <v>4990.2731481481478</v>
      </c>
      <c r="F15" s="32">
        <f>+OpsPLan!M5</f>
        <v>215.57980000000001</v>
      </c>
      <c r="G15" s="31">
        <f t="shared" si="4"/>
        <v>62.64</v>
      </c>
      <c r="H15" s="31">
        <f t="shared" si="1"/>
        <v>152.93979999999999</v>
      </c>
      <c r="J15" s="32">
        <f>+OpsPLan!M7</f>
        <v>281.24040771370443</v>
      </c>
      <c r="K15" s="32">
        <f t="shared" si="2"/>
        <v>218.60040771370444</v>
      </c>
      <c r="M15" s="32">
        <f>+OpsPLan!M6</f>
        <v>324.57159999999999</v>
      </c>
      <c r="N15" s="32">
        <f t="shared" si="3"/>
        <v>261.9316</v>
      </c>
      <c r="P15" s="46">
        <f>+OpsPLan!M35</f>
        <v>250.56</v>
      </c>
    </row>
    <row r="16" spans="1:16" ht="18.75" thickBot="1" x14ac:dyDescent="0.3">
      <c r="A16" s="15" t="s">
        <v>14</v>
      </c>
      <c r="B16" s="10">
        <v>110</v>
      </c>
      <c r="C16" s="11">
        <f t="shared" si="0"/>
        <v>337.60060498028406</v>
      </c>
      <c r="E16" s="32">
        <f>+OpsPLan!N15</f>
        <v>3878.9426523297498</v>
      </c>
      <c r="F16" s="32">
        <f>+OpsPLan!N5</f>
        <v>173.15600000000001</v>
      </c>
      <c r="G16" s="31">
        <f t="shared" si="4"/>
        <v>62.64</v>
      </c>
      <c r="H16" s="31">
        <f t="shared" si="1"/>
        <v>110.51600000000001</v>
      </c>
      <c r="J16" s="32">
        <f>+OpsPLan!N7</f>
        <v>215.99216588807175</v>
      </c>
      <c r="K16" s="32">
        <f t="shared" si="2"/>
        <v>153.35216588807174</v>
      </c>
      <c r="M16" s="32">
        <f>+OpsPLan!N6</f>
        <v>240.1</v>
      </c>
      <c r="N16" s="32">
        <f t="shared" si="3"/>
        <v>177.45999999999998</v>
      </c>
      <c r="P16" s="46">
        <f>+OpsPLan!N35</f>
        <v>209.80799999999999</v>
      </c>
    </row>
    <row r="17" spans="1:11" ht="18" x14ac:dyDescent="0.25">
      <c r="A17" s="14"/>
      <c r="B17" s="12"/>
      <c r="C17" s="13"/>
      <c r="K17" s="32"/>
    </row>
    <row r="18" spans="1:11" ht="18.75" thickBot="1" x14ac:dyDescent="0.3">
      <c r="A18" s="15" t="s">
        <v>15</v>
      </c>
      <c r="B18" s="10">
        <f>SUM(B5:B17)</f>
        <v>2720</v>
      </c>
      <c r="C18" s="11">
        <f>SUM(C5:C17)</f>
        <v>8347.9422322397495</v>
      </c>
    </row>
  </sheetData>
  <mergeCells count="2">
    <mergeCell ref="J2:K2"/>
    <mergeCell ref="M2:N2"/>
  </mergeCells>
  <phoneticPr fontId="0" type="noConversion"/>
  <pageMargins left="0.75" right="0.75" top="1" bottom="1" header="0.5" footer="0.5"/>
  <pageSetup orientation="landscape" r:id="rId1"/>
  <headerFooter alignWithMargins="0">
    <oddFooter>&amp;L&amp;Z&amp;F&amp;R&amp;T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D13" sqref="D13"/>
    </sheetView>
  </sheetViews>
  <sheetFormatPr defaultRowHeight="15" x14ac:dyDescent="0.2"/>
  <cols>
    <col min="1" max="2" width="9.140625" style="28"/>
    <col min="3" max="3" width="11.85546875" style="28" customWidth="1"/>
    <col min="4" max="4" width="11.42578125" style="28" customWidth="1"/>
    <col min="5" max="16384" width="9.140625" style="28"/>
  </cols>
  <sheetData>
    <row r="2" spans="2:4" x14ac:dyDescent="0.2">
      <c r="B2" s="28" t="s">
        <v>21</v>
      </c>
      <c r="C2" s="28" t="s">
        <v>22</v>
      </c>
      <c r="D2" s="28" t="s">
        <v>23</v>
      </c>
    </row>
    <row r="4" spans="2:4" x14ac:dyDescent="0.2">
      <c r="B4" s="28">
        <v>12</v>
      </c>
      <c r="C4" s="34">
        <v>2000</v>
      </c>
      <c r="D4" s="34">
        <v>450</v>
      </c>
    </row>
    <row r="5" spans="2:4" x14ac:dyDescent="0.2">
      <c r="B5" s="28">
        <v>13</v>
      </c>
      <c r="C5" s="34">
        <v>1200</v>
      </c>
      <c r="D5" s="34">
        <v>0</v>
      </c>
    </row>
    <row r="6" spans="2:4" x14ac:dyDescent="0.2">
      <c r="B6" s="28">
        <v>14</v>
      </c>
      <c r="C6" s="34">
        <v>1000</v>
      </c>
      <c r="D6" s="34">
        <v>0</v>
      </c>
    </row>
    <row r="7" spans="2:4" x14ac:dyDescent="0.2">
      <c r="B7" s="28">
        <v>15</v>
      </c>
      <c r="C7" s="34">
        <v>2000</v>
      </c>
      <c r="D7" s="34">
        <v>0</v>
      </c>
    </row>
    <row r="8" spans="2:4" x14ac:dyDescent="0.2">
      <c r="B8" s="28">
        <v>16</v>
      </c>
      <c r="C8" s="34">
        <v>2000</v>
      </c>
      <c r="D8" s="34">
        <v>0</v>
      </c>
    </row>
    <row r="9" spans="2:4" x14ac:dyDescent="0.2">
      <c r="B9" s="28">
        <v>17</v>
      </c>
      <c r="C9" s="34">
        <v>1150</v>
      </c>
      <c r="D9" s="34">
        <v>300</v>
      </c>
    </row>
    <row r="10" spans="2:4" x14ac:dyDescent="0.2">
      <c r="B10" s="28">
        <v>18</v>
      </c>
      <c r="C10" s="34">
        <v>600</v>
      </c>
      <c r="D10" s="34"/>
    </row>
    <row r="11" spans="2:4" x14ac:dyDescent="0.2">
      <c r="B11" s="28">
        <v>19</v>
      </c>
      <c r="C11" s="34">
        <v>1500</v>
      </c>
      <c r="D11" s="34"/>
    </row>
    <row r="12" spans="2:4" x14ac:dyDescent="0.2">
      <c r="B12" s="28">
        <v>20</v>
      </c>
      <c r="C12" s="34">
        <v>800</v>
      </c>
      <c r="D12" s="34">
        <v>300</v>
      </c>
    </row>
    <row r="13" spans="2:4" x14ac:dyDescent="0.2">
      <c r="B13" s="28">
        <v>21</v>
      </c>
      <c r="C13" s="34">
        <v>600</v>
      </c>
      <c r="D13" s="34"/>
    </row>
    <row r="14" spans="2:4" x14ac:dyDescent="0.2">
      <c r="B14" s="28">
        <v>22</v>
      </c>
      <c r="C14" s="34">
        <v>1000</v>
      </c>
      <c r="D14" s="34"/>
    </row>
    <row r="15" spans="2:4" x14ac:dyDescent="0.2">
      <c r="B15" s="28">
        <v>23</v>
      </c>
      <c r="C15" s="34">
        <v>2200</v>
      </c>
      <c r="D15" s="34"/>
    </row>
    <row r="16" spans="2:4" x14ac:dyDescent="0.2">
      <c r="B16" s="28">
        <v>24</v>
      </c>
      <c r="C16" s="34">
        <v>1300</v>
      </c>
      <c r="D16" s="34">
        <v>400</v>
      </c>
    </row>
    <row r="17" spans="2:4" x14ac:dyDescent="0.2">
      <c r="B17" s="28">
        <v>25</v>
      </c>
      <c r="C17" s="34">
        <v>2500</v>
      </c>
      <c r="D17" s="34"/>
    </row>
    <row r="18" spans="2:4" x14ac:dyDescent="0.2">
      <c r="B18" s="28">
        <v>26</v>
      </c>
      <c r="C18" s="34"/>
      <c r="D18" s="34"/>
    </row>
    <row r="19" spans="2:4" x14ac:dyDescent="0.2">
      <c r="B19" s="28">
        <v>27</v>
      </c>
      <c r="C19" s="34">
        <v>2500</v>
      </c>
      <c r="D19" s="34"/>
    </row>
    <row r="20" spans="2:4" x14ac:dyDescent="0.2">
      <c r="B20" s="28">
        <v>28</v>
      </c>
      <c r="C20" s="34"/>
      <c r="D20" s="34"/>
    </row>
    <row r="21" spans="2:4" x14ac:dyDescent="0.2">
      <c r="B21" s="28">
        <v>29</v>
      </c>
      <c r="C21" s="34"/>
      <c r="D21" s="34"/>
    </row>
    <row r="22" spans="2:4" x14ac:dyDescent="0.2">
      <c r="B22" s="28">
        <v>30</v>
      </c>
      <c r="C22" s="34"/>
      <c r="D22" s="34"/>
    </row>
    <row r="23" spans="2:4" x14ac:dyDescent="0.2">
      <c r="B23" s="38" t="s">
        <v>39</v>
      </c>
      <c r="C23" s="39">
        <f>SUM(C4:C22)</f>
        <v>22350</v>
      </c>
      <c r="D23" s="39">
        <f>SUM(D4:D22)</f>
        <v>1450</v>
      </c>
    </row>
    <row r="24" spans="2:4" x14ac:dyDescent="0.2">
      <c r="C24" s="34"/>
      <c r="D24" s="34"/>
    </row>
    <row r="25" spans="2:4" x14ac:dyDescent="0.2">
      <c r="B25" s="28" t="s">
        <v>40</v>
      </c>
      <c r="C25" s="34"/>
      <c r="D25" s="34">
        <f>+D23*60*24/1000000</f>
        <v>2.0880000000000001</v>
      </c>
    </row>
    <row r="26" spans="2:4" x14ac:dyDescent="0.2">
      <c r="C26" s="34"/>
      <c r="D26" s="34"/>
    </row>
    <row r="27" spans="2:4" x14ac:dyDescent="0.2">
      <c r="B27" s="28" t="s">
        <v>41</v>
      </c>
      <c r="C27" s="34"/>
      <c r="D27" s="34">
        <f>+D25*30</f>
        <v>62.64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opLeftCell="B1" workbookViewId="0">
      <selection activeCell="I33" sqref="I33"/>
    </sheetView>
  </sheetViews>
  <sheetFormatPr defaultRowHeight="15" x14ac:dyDescent="0.2"/>
  <cols>
    <col min="1" max="2" width="9.140625" style="28"/>
    <col min="3" max="4" width="9.7109375" style="28" bestFit="1" customWidth="1"/>
    <col min="5" max="5" width="10.140625" style="28" bestFit="1" customWidth="1"/>
    <col min="6" max="14" width="9.7109375" style="28" bestFit="1" customWidth="1"/>
    <col min="15" max="16384" width="9.140625" style="28"/>
  </cols>
  <sheetData>
    <row r="2" spans="2:14" ht="15.75" x14ac:dyDescent="0.25"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32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</row>
    <row r="3" spans="2:14" x14ac:dyDescent="0.2">
      <c r="C3" s="33">
        <v>31</v>
      </c>
      <c r="D3" s="33">
        <v>29</v>
      </c>
      <c r="E3" s="33">
        <v>31</v>
      </c>
      <c r="F3" s="33">
        <v>30</v>
      </c>
      <c r="G3" s="33">
        <v>31</v>
      </c>
      <c r="H3" s="33">
        <v>30</v>
      </c>
      <c r="I3" s="33">
        <v>31</v>
      </c>
      <c r="J3" s="33">
        <v>31</v>
      </c>
      <c r="K3" s="33">
        <v>30</v>
      </c>
      <c r="L3" s="33">
        <v>31</v>
      </c>
      <c r="M3" s="33">
        <v>30</v>
      </c>
      <c r="N3" s="33">
        <v>31</v>
      </c>
    </row>
    <row r="4" spans="2:14" ht="15.75" x14ac:dyDescent="0.25">
      <c r="B4" s="44" t="s">
        <v>56</v>
      </c>
    </row>
    <row r="5" spans="2:14" x14ac:dyDescent="0.2">
      <c r="B5" s="28" t="s">
        <v>27</v>
      </c>
      <c r="C5" s="34">
        <v>148.9033</v>
      </c>
      <c r="D5" s="34">
        <v>154.5566</v>
      </c>
      <c r="E5" s="34">
        <v>203.334</v>
      </c>
      <c r="F5" s="34">
        <v>269.98900000000003</v>
      </c>
      <c r="G5" s="34">
        <v>437.35599999999999</v>
      </c>
      <c r="H5" s="34">
        <v>463.17099999999994</v>
      </c>
      <c r="I5" s="34">
        <v>597.97590000000002</v>
      </c>
      <c r="J5" s="34">
        <v>553.42700000000013</v>
      </c>
      <c r="K5" s="34">
        <v>442.46969999999999</v>
      </c>
      <c r="L5" s="34">
        <v>351.35</v>
      </c>
      <c r="M5" s="34">
        <v>215.57980000000001</v>
      </c>
      <c r="N5" s="34">
        <v>173.15600000000001</v>
      </c>
    </row>
    <row r="6" spans="2:14" x14ac:dyDescent="0.2">
      <c r="B6" s="28" t="s">
        <v>31</v>
      </c>
      <c r="C6" s="34">
        <v>235.38300000000001</v>
      </c>
      <c r="D6" s="34">
        <v>242.58700000000002</v>
      </c>
      <c r="E6" s="34">
        <v>353.82</v>
      </c>
      <c r="F6" s="34">
        <v>484.56820000000005</v>
      </c>
      <c r="G6" s="34">
        <v>551.00763546190342</v>
      </c>
      <c r="H6" s="34">
        <v>631.77699999999993</v>
      </c>
      <c r="I6" s="34">
        <v>656.69180000000006</v>
      </c>
      <c r="J6" s="34">
        <v>641.34849999999994</v>
      </c>
      <c r="K6" s="34">
        <v>554.86300000000006</v>
      </c>
      <c r="L6" s="34">
        <v>443.35182273818782</v>
      </c>
      <c r="M6" s="34">
        <v>324.57159999999999</v>
      </c>
      <c r="N6" s="34">
        <v>240.1</v>
      </c>
    </row>
    <row r="7" spans="2:14" x14ac:dyDescent="0.2">
      <c r="B7" s="28" t="s">
        <v>30</v>
      </c>
      <c r="C7" s="34">
        <v>196.61053214614483</v>
      </c>
      <c r="D7" s="34">
        <v>191.66415039577231</v>
      </c>
      <c r="E7" s="34">
        <v>278.78799222852081</v>
      </c>
      <c r="F7" s="34">
        <v>362.75088728388459</v>
      </c>
      <c r="G7" s="34">
        <v>503.37788373737277</v>
      </c>
      <c r="H7" s="34">
        <v>569.52054489393583</v>
      </c>
      <c r="I7" s="34">
        <v>623.11102283503033</v>
      </c>
      <c r="J7" s="34">
        <v>598.43822012949613</v>
      </c>
      <c r="K7" s="34">
        <v>518.35584300655705</v>
      </c>
      <c r="L7" s="34">
        <v>404.08177084995839</v>
      </c>
      <c r="M7" s="34">
        <v>281.24040771370443</v>
      </c>
      <c r="N7" s="34">
        <v>215.99216588807175</v>
      </c>
    </row>
    <row r="8" spans="2:14" hidden="1" x14ac:dyDescent="0.2"/>
    <row r="9" spans="2:14" hidden="1" x14ac:dyDescent="0.2">
      <c r="B9" s="28" t="s">
        <v>33</v>
      </c>
    </row>
    <row r="10" spans="2:14" hidden="1" x14ac:dyDescent="0.2">
      <c r="B10" s="28" t="s">
        <v>27</v>
      </c>
      <c r="C10" s="35">
        <f t="shared" ref="C10:N10" si="0">+C5/C$3</f>
        <v>4.8033322580645166</v>
      </c>
      <c r="D10" s="35">
        <f t="shared" si="0"/>
        <v>5.3295379310344826</v>
      </c>
      <c r="E10" s="35">
        <f t="shared" si="0"/>
        <v>6.5591612903225807</v>
      </c>
      <c r="F10" s="35">
        <f t="shared" si="0"/>
        <v>8.9996333333333336</v>
      </c>
      <c r="G10" s="35">
        <f t="shared" si="0"/>
        <v>14.108258064516129</v>
      </c>
      <c r="H10" s="35">
        <f t="shared" si="0"/>
        <v>15.439033333333331</v>
      </c>
      <c r="I10" s="35">
        <f t="shared" si="0"/>
        <v>19.289545161290324</v>
      </c>
      <c r="J10" s="35">
        <f t="shared" si="0"/>
        <v>17.852483870967745</v>
      </c>
      <c r="K10" s="35">
        <f t="shared" si="0"/>
        <v>14.748989999999999</v>
      </c>
      <c r="L10" s="35">
        <f t="shared" si="0"/>
        <v>11.333870967741936</v>
      </c>
      <c r="M10" s="35">
        <f t="shared" si="0"/>
        <v>7.1859933333333332</v>
      </c>
      <c r="N10" s="35">
        <f t="shared" si="0"/>
        <v>5.5856774193548393</v>
      </c>
    </row>
    <row r="11" spans="2:14" hidden="1" x14ac:dyDescent="0.2">
      <c r="B11" s="28" t="s">
        <v>31</v>
      </c>
      <c r="C11" s="35">
        <f t="shared" ref="C11:N11" si="1">+C6/C$3</f>
        <v>7.593</v>
      </c>
      <c r="D11" s="35">
        <f t="shared" si="1"/>
        <v>8.3650689655172421</v>
      </c>
      <c r="E11" s="35">
        <f t="shared" si="1"/>
        <v>11.413548387096775</v>
      </c>
      <c r="F11" s="35">
        <f t="shared" si="1"/>
        <v>16.152273333333333</v>
      </c>
      <c r="G11" s="35">
        <f t="shared" si="1"/>
        <v>17.774439853609788</v>
      </c>
      <c r="H11" s="35">
        <f t="shared" si="1"/>
        <v>21.059233333333331</v>
      </c>
      <c r="I11" s="35">
        <f t="shared" si="1"/>
        <v>21.183606451612906</v>
      </c>
      <c r="J11" s="35">
        <f t="shared" si="1"/>
        <v>20.688661290322578</v>
      </c>
      <c r="K11" s="35">
        <f t="shared" si="1"/>
        <v>18.495433333333335</v>
      </c>
      <c r="L11" s="35">
        <f t="shared" si="1"/>
        <v>14.301671701231864</v>
      </c>
      <c r="M11" s="35">
        <f t="shared" si="1"/>
        <v>10.819053333333333</v>
      </c>
      <c r="N11" s="35">
        <f t="shared" si="1"/>
        <v>7.7451612903225806</v>
      </c>
    </row>
    <row r="12" spans="2:14" hidden="1" x14ac:dyDescent="0.2">
      <c r="B12" s="28" t="s">
        <v>30</v>
      </c>
      <c r="C12" s="35">
        <f t="shared" ref="C12:N12" si="2">+C7/C$3</f>
        <v>6.3422752305208014</v>
      </c>
      <c r="D12" s="35">
        <f t="shared" si="2"/>
        <v>6.6091086343369758</v>
      </c>
      <c r="E12" s="35">
        <f t="shared" si="2"/>
        <v>8.9931610396297028</v>
      </c>
      <c r="F12" s="35">
        <f t="shared" si="2"/>
        <v>12.091696242796154</v>
      </c>
      <c r="G12" s="35">
        <f t="shared" si="2"/>
        <v>16.237996249592669</v>
      </c>
      <c r="H12" s="35">
        <f t="shared" si="2"/>
        <v>18.984018163131193</v>
      </c>
      <c r="I12" s="35">
        <f t="shared" si="2"/>
        <v>20.100355575323558</v>
      </c>
      <c r="J12" s="35">
        <f t="shared" si="2"/>
        <v>19.304458713854714</v>
      </c>
      <c r="K12" s="35">
        <f t="shared" si="2"/>
        <v>17.278528100218569</v>
      </c>
      <c r="L12" s="35">
        <f t="shared" si="2"/>
        <v>13.034895833869625</v>
      </c>
      <c r="M12" s="35">
        <f t="shared" si="2"/>
        <v>9.3746802571234813</v>
      </c>
      <c r="N12" s="35">
        <f t="shared" si="2"/>
        <v>6.9674892221958631</v>
      </c>
    </row>
    <row r="14" spans="2:14" x14ac:dyDescent="0.2">
      <c r="B14" s="28" t="s">
        <v>34</v>
      </c>
    </row>
    <row r="15" spans="2:14" x14ac:dyDescent="0.2">
      <c r="B15" s="28" t="s">
        <v>27</v>
      </c>
      <c r="C15" s="34">
        <f>+C10*1000000/24/60</f>
        <v>3335.6474014336923</v>
      </c>
      <c r="D15" s="34">
        <f t="shared" ref="D15:N15" si="3">+D10*1000000/24/60</f>
        <v>3701.0680076628355</v>
      </c>
      <c r="E15" s="34">
        <f t="shared" si="3"/>
        <v>4554.9731182795695</v>
      </c>
      <c r="F15" s="34">
        <f t="shared" si="3"/>
        <v>6249.7453703703704</v>
      </c>
      <c r="G15" s="34">
        <f t="shared" si="3"/>
        <v>9797.4014336917571</v>
      </c>
      <c r="H15" s="34">
        <f t="shared" si="3"/>
        <v>10721.550925925923</v>
      </c>
      <c r="I15" s="34">
        <f t="shared" si="3"/>
        <v>13395.517473118281</v>
      </c>
      <c r="J15" s="34">
        <f t="shared" si="3"/>
        <v>12397.558243727601</v>
      </c>
      <c r="K15" s="34">
        <f t="shared" si="3"/>
        <v>10242.354166666666</v>
      </c>
      <c r="L15" s="34">
        <f t="shared" si="3"/>
        <v>7870.7437275985676</v>
      </c>
      <c r="M15" s="34">
        <f t="shared" si="3"/>
        <v>4990.2731481481478</v>
      </c>
      <c r="N15" s="34">
        <f t="shared" si="3"/>
        <v>3878.9426523297498</v>
      </c>
    </row>
    <row r="16" spans="2:14" x14ac:dyDescent="0.2">
      <c r="B16" s="28" t="s">
        <v>31</v>
      </c>
      <c r="C16" s="34">
        <f t="shared" ref="C16:N17" si="4">+C11*1000000/24/60</f>
        <v>5272.916666666667</v>
      </c>
      <c r="D16" s="34">
        <f t="shared" si="4"/>
        <v>5809.0756704980849</v>
      </c>
      <c r="E16" s="34">
        <f t="shared" si="4"/>
        <v>7926.0752688172042</v>
      </c>
      <c r="F16" s="34">
        <f t="shared" si="4"/>
        <v>11216.856481481482</v>
      </c>
      <c r="G16" s="34">
        <f t="shared" si="4"/>
        <v>12343.361009451242</v>
      </c>
      <c r="H16" s="34">
        <f t="shared" si="4"/>
        <v>14624.467592592591</v>
      </c>
      <c r="I16" s="34">
        <f t="shared" si="4"/>
        <v>14710.837813620074</v>
      </c>
      <c r="J16" s="34">
        <f t="shared" si="4"/>
        <v>14367.125896057347</v>
      </c>
      <c r="K16" s="34">
        <f t="shared" si="4"/>
        <v>12844.050925925927</v>
      </c>
      <c r="L16" s="34">
        <f t="shared" si="4"/>
        <v>9931.716459188794</v>
      </c>
      <c r="M16" s="34">
        <f t="shared" si="4"/>
        <v>7513.2314814814799</v>
      </c>
      <c r="N16" s="34">
        <f t="shared" si="4"/>
        <v>5378.5842293906808</v>
      </c>
    </row>
    <row r="17" spans="2:14" x14ac:dyDescent="0.2">
      <c r="B17" s="28" t="s">
        <v>30</v>
      </c>
      <c r="C17" s="34">
        <f t="shared" si="4"/>
        <v>4404.3577989727792</v>
      </c>
      <c r="D17" s="34">
        <f t="shared" si="4"/>
        <v>4589.6587738451217</v>
      </c>
      <c r="E17" s="34">
        <f t="shared" si="4"/>
        <v>6245.2507219650715</v>
      </c>
      <c r="F17" s="34">
        <f t="shared" si="4"/>
        <v>8397.0112797195507</v>
      </c>
      <c r="G17" s="34">
        <f t="shared" si="4"/>
        <v>11276.386284439353</v>
      </c>
      <c r="H17" s="34">
        <f t="shared" si="4"/>
        <v>13183.345946618883</v>
      </c>
      <c r="I17" s="34">
        <f t="shared" si="4"/>
        <v>13958.58026064136</v>
      </c>
      <c r="J17" s="34">
        <f t="shared" si="4"/>
        <v>13405.874106843552</v>
      </c>
      <c r="K17" s="34">
        <f t="shared" si="4"/>
        <v>11998.977847374006</v>
      </c>
      <c r="L17" s="34">
        <f t="shared" si="4"/>
        <v>9052.0109957427958</v>
      </c>
      <c r="M17" s="34">
        <f t="shared" si="4"/>
        <v>6510.1946230024178</v>
      </c>
      <c r="N17" s="34">
        <f t="shared" si="4"/>
        <v>4838.5341820804606</v>
      </c>
    </row>
    <row r="20" spans="2:14" x14ac:dyDescent="0.2">
      <c r="B20" s="28" t="s">
        <v>35</v>
      </c>
      <c r="E20" s="28" t="s">
        <v>36</v>
      </c>
      <c r="F20" s="36">
        <v>1.5</v>
      </c>
    </row>
    <row r="21" spans="2:14" x14ac:dyDescent="0.2">
      <c r="C21" s="34">
        <f>+C16*$F$20</f>
        <v>7909.375</v>
      </c>
      <c r="D21" s="34">
        <f t="shared" ref="D21:N21" si="5">+D16*$F$20</f>
        <v>8713.6135057471274</v>
      </c>
      <c r="E21" s="34">
        <f t="shared" si="5"/>
        <v>11889.112903225807</v>
      </c>
      <c r="F21" s="34">
        <f t="shared" si="5"/>
        <v>16825.284722222223</v>
      </c>
      <c r="G21" s="34">
        <f t="shared" si="5"/>
        <v>18515.041514176864</v>
      </c>
      <c r="H21" s="34">
        <f t="shared" si="5"/>
        <v>21936.701388888887</v>
      </c>
      <c r="I21" s="34">
        <f t="shared" si="5"/>
        <v>22066.256720430109</v>
      </c>
      <c r="J21" s="34">
        <f t="shared" si="5"/>
        <v>21550.68884408602</v>
      </c>
      <c r="K21" s="34">
        <f t="shared" si="5"/>
        <v>19266.076388888891</v>
      </c>
      <c r="L21" s="34">
        <f t="shared" si="5"/>
        <v>14897.574688783192</v>
      </c>
      <c r="M21" s="34">
        <f t="shared" si="5"/>
        <v>11269.847222222219</v>
      </c>
      <c r="N21" s="34">
        <f t="shared" si="5"/>
        <v>8067.8763440860212</v>
      </c>
    </row>
    <row r="24" spans="2:14" x14ac:dyDescent="0.2">
      <c r="B24" s="28" t="s">
        <v>37</v>
      </c>
      <c r="E24" s="28" t="s">
        <v>38</v>
      </c>
      <c r="F24" s="28">
        <v>2</v>
      </c>
    </row>
    <row r="25" spans="2:14" x14ac:dyDescent="0.2">
      <c r="C25" s="34">
        <f>+C16*$F$24</f>
        <v>10545.833333333334</v>
      </c>
      <c r="D25" s="34">
        <f t="shared" ref="D25:N25" si="6">+D16*$F$24</f>
        <v>11618.15134099617</v>
      </c>
      <c r="E25" s="34">
        <f t="shared" si="6"/>
        <v>15852.150537634408</v>
      </c>
      <c r="F25" s="34">
        <f t="shared" si="6"/>
        <v>22433.712962962964</v>
      </c>
      <c r="G25" s="34">
        <f t="shared" si="6"/>
        <v>24686.722018902485</v>
      </c>
      <c r="H25" s="34">
        <f t="shared" si="6"/>
        <v>29248.935185185182</v>
      </c>
      <c r="I25" s="34">
        <f t="shared" si="6"/>
        <v>29421.675627240147</v>
      </c>
      <c r="J25" s="34">
        <f t="shared" si="6"/>
        <v>28734.251792114694</v>
      </c>
      <c r="K25" s="34">
        <f t="shared" si="6"/>
        <v>25688.101851851854</v>
      </c>
      <c r="L25" s="34">
        <f t="shared" si="6"/>
        <v>19863.432918377588</v>
      </c>
      <c r="M25" s="34">
        <f t="shared" si="6"/>
        <v>15026.46296296296</v>
      </c>
      <c r="N25" s="34">
        <f t="shared" si="6"/>
        <v>10757.168458781362</v>
      </c>
    </row>
    <row r="26" spans="2:14" x14ac:dyDescent="0.2">
      <c r="B26" s="38" t="s">
        <v>55</v>
      </c>
      <c r="C26" s="34">
        <f>+Hist!C4</f>
        <v>9000</v>
      </c>
      <c r="D26" s="34">
        <f>+Hist!C5</f>
        <v>12400</v>
      </c>
      <c r="E26" s="34">
        <f>+Hist!C6</f>
        <v>18400</v>
      </c>
      <c r="F26" s="34">
        <f>+Hist!C7</f>
        <v>22200</v>
      </c>
      <c r="G26" s="34">
        <f>+Hist!C8</f>
        <v>24600</v>
      </c>
      <c r="H26" s="34">
        <f>+Hist!C9</f>
        <v>25700</v>
      </c>
      <c r="I26" s="34">
        <f>+Hist!C10</f>
        <v>26400</v>
      </c>
      <c r="J26" s="34">
        <f>+Hist!C11</f>
        <v>25500</v>
      </c>
    </row>
    <row r="27" spans="2:14" x14ac:dyDescent="0.2">
      <c r="C27" s="34"/>
      <c r="D27" s="34"/>
      <c r="E27" s="34"/>
      <c r="F27" s="34"/>
      <c r="G27" s="34"/>
      <c r="H27" s="34"/>
      <c r="I27" s="34"/>
      <c r="J27" s="34"/>
    </row>
    <row r="28" spans="2:14" ht="15.75" x14ac:dyDescent="0.25">
      <c r="B28" s="51" t="s">
        <v>50</v>
      </c>
      <c r="D28" s="38"/>
    </row>
    <row r="29" spans="2:14" x14ac:dyDescent="0.2">
      <c r="B29" s="28" t="s">
        <v>46</v>
      </c>
      <c r="C29" s="49">
        <v>1200</v>
      </c>
      <c r="D29" s="49">
        <v>1200</v>
      </c>
      <c r="E29" s="49">
        <v>1750</v>
      </c>
      <c r="F29" s="49">
        <v>1750</v>
      </c>
      <c r="G29" s="49">
        <v>2200</v>
      </c>
      <c r="H29" s="49">
        <v>2400</v>
      </c>
      <c r="I29" s="49">
        <v>2400</v>
      </c>
      <c r="J29" s="49">
        <v>2400</v>
      </c>
      <c r="K29" s="49">
        <v>2400</v>
      </c>
      <c r="L29" s="49">
        <v>1800</v>
      </c>
      <c r="M29" s="49">
        <v>1500</v>
      </c>
      <c r="N29" s="49">
        <v>1200</v>
      </c>
    </row>
    <row r="30" spans="2:14" x14ac:dyDescent="0.2">
      <c r="B30" s="28" t="s">
        <v>47</v>
      </c>
      <c r="C30" s="49">
        <v>1000</v>
      </c>
      <c r="D30" s="49">
        <v>1500</v>
      </c>
      <c r="E30" s="49">
        <v>1750</v>
      </c>
      <c r="F30" s="49">
        <v>2500</v>
      </c>
      <c r="G30" s="49">
        <v>3000</v>
      </c>
      <c r="H30" s="49">
        <v>3200</v>
      </c>
      <c r="I30" s="49">
        <v>3200</v>
      </c>
      <c r="J30" s="49">
        <v>3200</v>
      </c>
      <c r="K30" s="49">
        <v>3200</v>
      </c>
      <c r="L30" s="49">
        <v>2400</v>
      </c>
      <c r="M30" s="49">
        <v>1800</v>
      </c>
      <c r="N30" s="49">
        <v>1500</v>
      </c>
    </row>
    <row r="31" spans="2:14" x14ac:dyDescent="0.2">
      <c r="B31" s="28" t="s">
        <v>48</v>
      </c>
      <c r="C31" s="49">
        <v>750</v>
      </c>
      <c r="D31" s="49">
        <v>750</v>
      </c>
      <c r="E31" s="49">
        <v>1200</v>
      </c>
      <c r="F31" s="49">
        <v>2500</v>
      </c>
      <c r="G31" s="49">
        <v>3500</v>
      </c>
      <c r="H31" s="49">
        <v>4500</v>
      </c>
      <c r="I31" s="49">
        <v>4500</v>
      </c>
      <c r="J31" s="49">
        <v>4500</v>
      </c>
      <c r="K31" s="49">
        <v>4500</v>
      </c>
      <c r="L31" s="49">
        <v>2500</v>
      </c>
      <c r="M31" s="49">
        <v>1500</v>
      </c>
      <c r="N31" s="49">
        <v>1500</v>
      </c>
    </row>
    <row r="32" spans="2:14" x14ac:dyDescent="0.2">
      <c r="B32" s="28" t="s">
        <v>49</v>
      </c>
      <c r="C32" s="49">
        <v>500</v>
      </c>
      <c r="D32" s="49">
        <v>500</v>
      </c>
      <c r="E32" s="49">
        <v>500</v>
      </c>
      <c r="F32" s="49">
        <v>1000</v>
      </c>
      <c r="G32" s="49">
        <v>1500</v>
      </c>
      <c r="H32" s="49">
        <v>3500</v>
      </c>
      <c r="I32" s="49">
        <v>3500</v>
      </c>
      <c r="J32" s="49">
        <v>3500</v>
      </c>
      <c r="K32" s="49">
        <v>3500</v>
      </c>
      <c r="L32" s="49">
        <v>2000</v>
      </c>
      <c r="M32" s="49">
        <v>1000</v>
      </c>
      <c r="N32" s="49">
        <v>500</v>
      </c>
    </row>
    <row r="33" spans="2:14" x14ac:dyDescent="0.2">
      <c r="C33" s="39">
        <f>SUM(C29:C32)</f>
        <v>3450</v>
      </c>
      <c r="D33" s="39">
        <f t="shared" ref="D33:N33" si="7">SUM(D29:D32)</f>
        <v>3950</v>
      </c>
      <c r="E33" s="39">
        <f t="shared" si="7"/>
        <v>5200</v>
      </c>
      <c r="F33" s="39">
        <f t="shared" si="7"/>
        <v>7750</v>
      </c>
      <c r="G33" s="39">
        <f t="shared" si="7"/>
        <v>10200</v>
      </c>
      <c r="H33" s="39">
        <f t="shared" si="7"/>
        <v>13600</v>
      </c>
      <c r="I33" s="39">
        <f t="shared" si="7"/>
        <v>13600</v>
      </c>
      <c r="J33" s="39">
        <f t="shared" si="7"/>
        <v>13600</v>
      </c>
      <c r="K33" s="39">
        <f t="shared" si="7"/>
        <v>13600</v>
      </c>
      <c r="L33" s="39">
        <f t="shared" si="7"/>
        <v>8700</v>
      </c>
      <c r="M33" s="39">
        <f t="shared" si="7"/>
        <v>5800</v>
      </c>
      <c r="N33" s="39">
        <f t="shared" si="7"/>
        <v>4700</v>
      </c>
    </row>
    <row r="35" spans="2:14" x14ac:dyDescent="0.2">
      <c r="B35" s="28" t="s">
        <v>41</v>
      </c>
      <c r="C35" s="42">
        <f>+C33*24*60*C3/1000000</f>
        <v>154.00800000000001</v>
      </c>
      <c r="D35" s="42">
        <f t="shared" ref="D35:N35" si="8">+D33*24*60*D3/1000000</f>
        <v>164.952</v>
      </c>
      <c r="E35" s="42">
        <f t="shared" si="8"/>
        <v>232.12799999999999</v>
      </c>
      <c r="F35" s="42">
        <f t="shared" si="8"/>
        <v>334.8</v>
      </c>
      <c r="G35" s="42">
        <f t="shared" si="8"/>
        <v>455.32799999999997</v>
      </c>
      <c r="H35" s="42">
        <f t="shared" si="8"/>
        <v>587.52</v>
      </c>
      <c r="I35" s="42">
        <f t="shared" si="8"/>
        <v>607.10400000000004</v>
      </c>
      <c r="J35" s="42">
        <f t="shared" si="8"/>
        <v>607.10400000000004</v>
      </c>
      <c r="K35" s="42">
        <f t="shared" si="8"/>
        <v>587.52</v>
      </c>
      <c r="L35" s="42">
        <f t="shared" si="8"/>
        <v>388.36799999999999</v>
      </c>
      <c r="M35" s="42">
        <f t="shared" si="8"/>
        <v>250.56</v>
      </c>
      <c r="N35" s="42">
        <f t="shared" si="8"/>
        <v>209.80799999999999</v>
      </c>
    </row>
    <row r="37" spans="2:14" x14ac:dyDescent="0.2">
      <c r="B37" s="28" t="s">
        <v>51</v>
      </c>
    </row>
    <row r="38" spans="2:14" x14ac:dyDescent="0.2">
      <c r="C38" s="40">
        <f>+C25-C33</f>
        <v>7095.8333333333339</v>
      </c>
      <c r="D38" s="40">
        <f t="shared" ref="D38:N38" si="9">+D25-D33</f>
        <v>7668.1513409961699</v>
      </c>
      <c r="E38" s="40">
        <f t="shared" si="9"/>
        <v>10652.150537634408</v>
      </c>
      <c r="F38" s="40">
        <f t="shared" si="9"/>
        <v>14683.712962962964</v>
      </c>
      <c r="G38" s="40">
        <f t="shared" si="9"/>
        <v>14486.722018902485</v>
      </c>
      <c r="H38" s="40">
        <f t="shared" si="9"/>
        <v>15648.935185185182</v>
      </c>
      <c r="I38" s="40">
        <f t="shared" si="9"/>
        <v>15821.675627240147</v>
      </c>
      <c r="J38" s="40">
        <f t="shared" si="9"/>
        <v>15134.251792114694</v>
      </c>
      <c r="K38" s="40">
        <f t="shared" si="9"/>
        <v>12088.101851851854</v>
      </c>
      <c r="L38" s="40">
        <f t="shared" si="9"/>
        <v>11163.432918377588</v>
      </c>
      <c r="M38" s="40">
        <f t="shared" si="9"/>
        <v>9226.4629629629599</v>
      </c>
      <c r="N38" s="40">
        <f t="shared" si="9"/>
        <v>6057.1684587813616</v>
      </c>
    </row>
  </sheetData>
  <pageMargins left="0.25" right="0.25" top="0.75" bottom="0.75" header="0.3" footer="0.3"/>
  <pageSetup orientation="landscape" r:id="rId1"/>
  <headerFooter>
    <oddFooter>&amp;L&amp;Z&amp;F&amp;R&amp;T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8" sqref="B8"/>
    </sheetView>
  </sheetViews>
  <sheetFormatPr defaultRowHeight="15" x14ac:dyDescent="0.2"/>
  <cols>
    <col min="1" max="1" width="9.140625" style="28"/>
    <col min="2" max="2" width="9.28515625" style="28" bestFit="1" customWidth="1"/>
    <col min="3" max="3" width="10.28515625" style="28" bestFit="1" customWidth="1"/>
    <col min="4" max="16384" width="9.140625" style="28"/>
  </cols>
  <sheetData>
    <row r="1" spans="1:3" x14ac:dyDescent="0.2">
      <c r="B1" s="28" t="s">
        <v>54</v>
      </c>
    </row>
    <row r="2" spans="1:3" x14ac:dyDescent="0.2">
      <c r="B2" s="54">
        <v>2013</v>
      </c>
      <c r="C2" s="54"/>
    </row>
    <row r="3" spans="1:3" x14ac:dyDescent="0.2">
      <c r="B3" s="33" t="s">
        <v>27</v>
      </c>
      <c r="C3" s="33" t="s">
        <v>31</v>
      </c>
    </row>
    <row r="4" spans="1:3" x14ac:dyDescent="0.2">
      <c r="A4" s="28" t="s">
        <v>3</v>
      </c>
      <c r="B4" s="34">
        <v>3000</v>
      </c>
      <c r="C4" s="34">
        <v>9000</v>
      </c>
    </row>
    <row r="5" spans="1:3" x14ac:dyDescent="0.2">
      <c r="A5" s="28" t="s">
        <v>4</v>
      </c>
      <c r="B5" s="34">
        <v>3300</v>
      </c>
      <c r="C5" s="34">
        <v>12400</v>
      </c>
    </row>
    <row r="6" spans="1:3" x14ac:dyDescent="0.2">
      <c r="A6" s="28" t="s">
        <v>5</v>
      </c>
      <c r="B6" s="34">
        <v>5000</v>
      </c>
      <c r="C6" s="34">
        <v>18400</v>
      </c>
    </row>
    <row r="7" spans="1:3" x14ac:dyDescent="0.2">
      <c r="A7" s="28" t="s">
        <v>6</v>
      </c>
      <c r="B7" s="34">
        <v>5400</v>
      </c>
      <c r="C7" s="34">
        <v>22200</v>
      </c>
    </row>
    <row r="8" spans="1:3" x14ac:dyDescent="0.2">
      <c r="A8" s="28" t="s">
        <v>7</v>
      </c>
      <c r="B8" s="34">
        <v>6400</v>
      </c>
      <c r="C8" s="34">
        <v>24600</v>
      </c>
    </row>
    <row r="9" spans="1:3" x14ac:dyDescent="0.2">
      <c r="A9" s="28" t="s">
        <v>8</v>
      </c>
      <c r="B9" s="34">
        <v>5000</v>
      </c>
      <c r="C9" s="34">
        <v>25700</v>
      </c>
    </row>
    <row r="10" spans="1:3" x14ac:dyDescent="0.2">
      <c r="A10" s="28" t="s">
        <v>32</v>
      </c>
      <c r="B10" s="34">
        <v>5700</v>
      </c>
      <c r="C10" s="34">
        <v>26400</v>
      </c>
    </row>
    <row r="11" spans="1:3" x14ac:dyDescent="0.2">
      <c r="A11" s="28" t="s">
        <v>10</v>
      </c>
      <c r="B11" s="34">
        <v>5000</v>
      </c>
      <c r="C11" s="34">
        <v>25500</v>
      </c>
    </row>
    <row r="12" spans="1:3" x14ac:dyDescent="0.2">
      <c r="A12" s="28" t="s">
        <v>11</v>
      </c>
      <c r="B12" s="34"/>
      <c r="C12" s="34"/>
    </row>
    <row r="13" spans="1:3" x14ac:dyDescent="0.2">
      <c r="A13" s="28" t="s">
        <v>12</v>
      </c>
      <c r="B13" s="34"/>
      <c r="C13" s="34"/>
    </row>
    <row r="14" spans="1:3" x14ac:dyDescent="0.2">
      <c r="A14" s="28" t="s">
        <v>13</v>
      </c>
      <c r="B14" s="34"/>
      <c r="C14" s="34"/>
    </row>
    <row r="15" spans="1:3" x14ac:dyDescent="0.2">
      <c r="A15" s="28" t="s">
        <v>14</v>
      </c>
      <c r="B15" s="34"/>
      <c r="C15" s="34"/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5"/>
  <sheetViews>
    <sheetView tabSelected="1" workbookViewId="0">
      <selection activeCell="L22" sqref="L22"/>
    </sheetView>
  </sheetViews>
  <sheetFormatPr defaultRowHeight="12.75" x14ac:dyDescent="0.2"/>
  <cols>
    <col min="1" max="2" width="5.5703125" bestFit="1" customWidth="1"/>
    <col min="3" max="3" width="0.7109375" customWidth="1"/>
    <col min="4" max="4" width="2.28515625" customWidth="1"/>
    <col min="5" max="10" width="6.7109375" customWidth="1"/>
    <col min="11" max="11" width="7.7109375" customWidth="1"/>
    <col min="12" max="12" width="2.140625" customWidth="1"/>
    <col min="13" max="13" width="6.5703125" customWidth="1"/>
    <col min="14" max="14" width="8.140625" customWidth="1"/>
    <col min="15" max="15" width="7.85546875" customWidth="1"/>
    <col min="16" max="16" width="8.140625" customWidth="1"/>
  </cols>
  <sheetData>
    <row r="4" spans="1:16" ht="15.75" x14ac:dyDescent="0.25">
      <c r="G4" s="44" t="s">
        <v>71</v>
      </c>
    </row>
    <row r="5" spans="1:16" x14ac:dyDescent="0.2">
      <c r="A5" s="63" t="s">
        <v>57</v>
      </c>
      <c r="B5" s="63"/>
    </row>
    <row r="6" spans="1:16" x14ac:dyDescent="0.2">
      <c r="D6" s="62" t="s">
        <v>63</v>
      </c>
      <c r="E6" s="62" t="s">
        <v>58</v>
      </c>
      <c r="F6" s="62" t="s">
        <v>48</v>
      </c>
      <c r="G6" s="62" t="s">
        <v>59</v>
      </c>
      <c r="H6" s="62" t="s">
        <v>60</v>
      </c>
      <c r="I6" s="62" t="s">
        <v>49</v>
      </c>
      <c r="J6" s="62" t="s">
        <v>61</v>
      </c>
      <c r="K6" s="62" t="s">
        <v>62</v>
      </c>
      <c r="M6" t="s">
        <v>64</v>
      </c>
      <c r="N6" t="s">
        <v>65</v>
      </c>
      <c r="O6" t="s">
        <v>66</v>
      </c>
      <c r="P6" t="s">
        <v>15</v>
      </c>
    </row>
    <row r="8" spans="1:16" x14ac:dyDescent="0.2">
      <c r="A8" s="55">
        <v>0.91736111111111107</v>
      </c>
      <c r="B8" s="55">
        <v>0.16666666666666666</v>
      </c>
      <c r="D8" s="58"/>
      <c r="E8" s="58">
        <v>5</v>
      </c>
      <c r="F8" s="58">
        <v>3</v>
      </c>
      <c r="G8" s="58">
        <v>0.5</v>
      </c>
      <c r="H8" s="58">
        <v>4</v>
      </c>
      <c r="I8" s="58">
        <v>2.5</v>
      </c>
      <c r="J8" s="58">
        <v>2</v>
      </c>
      <c r="K8" s="58">
        <v>17</v>
      </c>
      <c r="M8">
        <f>+E8+F8+G8+I8</f>
        <v>11</v>
      </c>
      <c r="N8">
        <f>+H8+J8</f>
        <v>6</v>
      </c>
      <c r="O8">
        <f>+K8</f>
        <v>17</v>
      </c>
      <c r="P8">
        <f>+M8+N8+O8</f>
        <v>34</v>
      </c>
    </row>
    <row r="9" spans="1:16" x14ac:dyDescent="0.2">
      <c r="D9" s="60"/>
      <c r="E9" s="60"/>
      <c r="F9" s="60"/>
      <c r="G9" s="60"/>
      <c r="H9" s="60"/>
      <c r="I9" s="60"/>
      <c r="J9" s="60"/>
      <c r="K9" s="60"/>
    </row>
    <row r="10" spans="1:16" x14ac:dyDescent="0.2">
      <c r="A10" s="55">
        <v>0.1673611111111111</v>
      </c>
      <c r="B10" s="55">
        <v>0.25</v>
      </c>
      <c r="D10" s="59"/>
      <c r="E10" s="59">
        <v>5</v>
      </c>
      <c r="F10" s="59">
        <v>4</v>
      </c>
      <c r="G10" s="59">
        <v>0.5</v>
      </c>
      <c r="H10" s="59">
        <v>6</v>
      </c>
      <c r="I10" s="59">
        <v>2.5</v>
      </c>
      <c r="J10" s="59">
        <v>6</v>
      </c>
      <c r="K10" s="59">
        <v>10</v>
      </c>
      <c r="M10">
        <f>+E10+F10+G10+I10</f>
        <v>12</v>
      </c>
      <c r="N10">
        <f>+H10+J10</f>
        <v>12</v>
      </c>
      <c r="O10">
        <f>+K10</f>
        <v>10</v>
      </c>
      <c r="P10">
        <f>+M10+N10+O10</f>
        <v>34</v>
      </c>
    </row>
    <row r="11" spans="1:16" x14ac:dyDescent="0.2">
      <c r="A11" s="55">
        <v>0.25069444444444444</v>
      </c>
      <c r="B11" s="55">
        <v>0.33333333333333331</v>
      </c>
      <c r="D11" s="56"/>
      <c r="E11" s="56">
        <v>5</v>
      </c>
      <c r="F11" s="56">
        <v>4</v>
      </c>
      <c r="G11" s="56">
        <v>0.5</v>
      </c>
      <c r="H11" s="56">
        <v>6</v>
      </c>
      <c r="I11" s="56">
        <v>2.5</v>
      </c>
      <c r="J11" s="56">
        <v>6</v>
      </c>
      <c r="K11" s="56">
        <v>10</v>
      </c>
      <c r="M11">
        <f t="shared" ref="M11:M12" si="0">+E11+F11+G11+I11</f>
        <v>12</v>
      </c>
      <c r="N11">
        <f t="shared" ref="N11:N12" si="1">+H11+J11</f>
        <v>12</v>
      </c>
      <c r="O11">
        <f t="shared" ref="O11:O12" si="2">+K11</f>
        <v>10</v>
      </c>
      <c r="P11">
        <f t="shared" ref="P11:P12" si="3">+M11+N11+O11</f>
        <v>34</v>
      </c>
    </row>
    <row r="12" spans="1:16" x14ac:dyDescent="0.2">
      <c r="A12" s="55">
        <v>0.33402777777777781</v>
      </c>
      <c r="B12" s="55">
        <v>0.41666666666666669</v>
      </c>
      <c r="D12" s="58"/>
      <c r="E12" s="58">
        <v>5</v>
      </c>
      <c r="F12" s="58">
        <v>4</v>
      </c>
      <c r="G12" s="58">
        <v>0.5</v>
      </c>
      <c r="H12" s="58">
        <v>6</v>
      </c>
      <c r="I12" s="58">
        <v>2.5</v>
      </c>
      <c r="J12" s="58">
        <v>6</v>
      </c>
      <c r="K12" s="58">
        <v>10</v>
      </c>
      <c r="M12">
        <f t="shared" si="0"/>
        <v>12</v>
      </c>
      <c r="N12">
        <f t="shared" si="1"/>
        <v>12</v>
      </c>
      <c r="O12">
        <f t="shared" si="2"/>
        <v>10</v>
      </c>
      <c r="P12">
        <f t="shared" si="3"/>
        <v>34</v>
      </c>
    </row>
    <row r="13" spans="1:16" x14ac:dyDescent="0.2">
      <c r="D13" s="60"/>
      <c r="E13" s="60"/>
      <c r="F13" s="60"/>
      <c r="G13" s="60"/>
      <c r="H13" s="60"/>
      <c r="I13" s="60"/>
      <c r="J13" s="60"/>
      <c r="K13" s="60"/>
    </row>
    <row r="14" spans="1:16" x14ac:dyDescent="0.2">
      <c r="A14" s="55">
        <v>0.41736111111111113</v>
      </c>
      <c r="B14" s="55">
        <v>0.66666666666666663</v>
      </c>
      <c r="D14" s="61"/>
      <c r="E14" s="61">
        <v>5</v>
      </c>
      <c r="F14" s="61">
        <v>3</v>
      </c>
      <c r="G14" s="61">
        <v>0.5</v>
      </c>
      <c r="H14" s="61">
        <v>4</v>
      </c>
      <c r="I14" s="61">
        <v>2.5</v>
      </c>
      <c r="J14" s="61">
        <v>4</v>
      </c>
      <c r="K14" s="61">
        <v>10</v>
      </c>
      <c r="M14">
        <f>+E14+F14+G14+I14</f>
        <v>11</v>
      </c>
      <c r="N14">
        <f>+H14+J14</f>
        <v>8</v>
      </c>
      <c r="O14">
        <f>+K14</f>
        <v>10</v>
      </c>
      <c r="P14">
        <f>+M14+N14+O14</f>
        <v>29</v>
      </c>
    </row>
    <row r="15" spans="1:16" x14ac:dyDescent="0.2">
      <c r="D15" s="60"/>
      <c r="E15" s="60"/>
      <c r="F15" s="60"/>
      <c r="G15" s="60"/>
      <c r="H15" s="60"/>
      <c r="I15" s="60"/>
      <c r="J15" s="60"/>
      <c r="K15" s="60"/>
    </row>
    <row r="16" spans="1:16" x14ac:dyDescent="0.2">
      <c r="A16" s="55">
        <v>0.66736111111111107</v>
      </c>
      <c r="B16" s="55">
        <v>0.75</v>
      </c>
      <c r="D16" s="59"/>
      <c r="E16" s="59">
        <v>5</v>
      </c>
      <c r="F16" s="59">
        <v>4</v>
      </c>
      <c r="G16" s="59">
        <v>0.5</v>
      </c>
      <c r="H16" s="59">
        <v>6</v>
      </c>
      <c r="I16" s="59">
        <v>2.5</v>
      </c>
      <c r="J16" s="59">
        <v>6</v>
      </c>
      <c r="K16" s="59">
        <v>10</v>
      </c>
      <c r="M16">
        <f>+E16+F16+G16+I16</f>
        <v>12</v>
      </c>
      <c r="N16">
        <f>+H16+J16</f>
        <v>12</v>
      </c>
      <c r="O16">
        <f>+K16</f>
        <v>10</v>
      </c>
      <c r="P16">
        <f>+M16+N16+O16</f>
        <v>34</v>
      </c>
    </row>
    <row r="17" spans="1:16" x14ac:dyDescent="0.2">
      <c r="A17" s="55">
        <v>0.75069444444444444</v>
      </c>
      <c r="B17" s="55">
        <v>0.83333333333333337</v>
      </c>
      <c r="D17" s="56"/>
      <c r="E17" s="56">
        <v>5</v>
      </c>
      <c r="F17" s="56">
        <v>4</v>
      </c>
      <c r="G17" s="56">
        <v>0.5</v>
      </c>
      <c r="H17" s="56">
        <v>6</v>
      </c>
      <c r="I17" s="56">
        <v>2.5</v>
      </c>
      <c r="J17" s="56">
        <v>6</v>
      </c>
      <c r="K17" s="56">
        <v>10</v>
      </c>
      <c r="M17">
        <f t="shared" ref="M17:M18" si="4">+E17+F17+G17+I17</f>
        <v>12</v>
      </c>
      <c r="N17">
        <f t="shared" ref="N17:N18" si="5">+H17+J17</f>
        <v>12</v>
      </c>
      <c r="O17">
        <f t="shared" ref="O17:O18" si="6">+K17</f>
        <v>10</v>
      </c>
      <c r="P17">
        <f t="shared" ref="P17:P18" si="7">+M17+N17+O17</f>
        <v>34</v>
      </c>
    </row>
    <row r="18" spans="1:16" x14ac:dyDescent="0.2">
      <c r="A18" s="55">
        <v>0.8340277777777777</v>
      </c>
      <c r="B18" s="55">
        <v>0.91666666666666663</v>
      </c>
      <c r="D18" s="56"/>
      <c r="E18" s="56">
        <v>5</v>
      </c>
      <c r="F18" s="56">
        <v>4</v>
      </c>
      <c r="G18" s="56">
        <v>0.5</v>
      </c>
      <c r="H18" s="56">
        <v>4</v>
      </c>
      <c r="I18" s="56">
        <v>2.5</v>
      </c>
      <c r="J18" s="56">
        <v>2</v>
      </c>
      <c r="K18" s="56">
        <v>17</v>
      </c>
      <c r="M18">
        <f t="shared" si="4"/>
        <v>12</v>
      </c>
      <c r="N18">
        <f t="shared" si="5"/>
        <v>6</v>
      </c>
      <c r="O18">
        <f t="shared" si="6"/>
        <v>17</v>
      </c>
      <c r="P18">
        <f t="shared" si="7"/>
        <v>35</v>
      </c>
    </row>
    <row r="20" spans="1:16" x14ac:dyDescent="0.2">
      <c r="K20" s="57" t="s">
        <v>67</v>
      </c>
      <c r="M20">
        <v>11.15</v>
      </c>
      <c r="N20">
        <v>7.15</v>
      </c>
      <c r="O20">
        <v>8.93</v>
      </c>
    </row>
    <row r="21" spans="1:16" x14ac:dyDescent="0.2">
      <c r="K21" t="s">
        <v>68</v>
      </c>
      <c r="N21">
        <f>+N20-1</f>
        <v>6.15</v>
      </c>
      <c r="O21">
        <f>+O20+1</f>
        <v>9.93</v>
      </c>
    </row>
    <row r="22" spans="1:16" x14ac:dyDescent="0.2">
      <c r="K22" s="57" t="s">
        <v>69</v>
      </c>
      <c r="N22">
        <v>2</v>
      </c>
      <c r="O22">
        <v>1.68</v>
      </c>
    </row>
    <row r="23" spans="1:16" x14ac:dyDescent="0.2">
      <c r="K23" s="57" t="s">
        <v>70</v>
      </c>
      <c r="N23">
        <f>+N21*N22</f>
        <v>12.3</v>
      </c>
      <c r="O23" s="64">
        <f>+O20*O22+N22*1</f>
        <v>17.002400000000002</v>
      </c>
    </row>
    <row r="24" spans="1:16" x14ac:dyDescent="0.2">
      <c r="K24" s="57"/>
      <c r="O24" s="64"/>
    </row>
    <row r="25" spans="1:16" x14ac:dyDescent="0.2">
      <c r="K25" s="57"/>
      <c r="O25" s="64"/>
    </row>
    <row r="26" spans="1:16" x14ac:dyDescent="0.2">
      <c r="K26" s="57"/>
      <c r="O26" s="64"/>
    </row>
    <row r="27" spans="1:16" ht="15.75" x14ac:dyDescent="0.25">
      <c r="G27" s="44" t="s">
        <v>72</v>
      </c>
      <c r="K27" s="57"/>
      <c r="O27" s="64"/>
    </row>
    <row r="30" spans="1:16" x14ac:dyDescent="0.2">
      <c r="A30" s="55">
        <v>0.91736111111111107</v>
      </c>
      <c r="B30" s="55">
        <v>0.16666666666666666</v>
      </c>
      <c r="D30" s="58"/>
      <c r="E30" s="65">
        <f>+E8*1000000/24/60</f>
        <v>3472.2222222222222</v>
      </c>
      <c r="F30" s="65">
        <f t="shared" ref="F30:K32" si="8">+F8*1000000/24/60</f>
        <v>2083.3333333333335</v>
      </c>
      <c r="G30" s="65">
        <f t="shared" si="8"/>
        <v>347.22222222222223</v>
      </c>
      <c r="H30" s="65">
        <f t="shared" si="8"/>
        <v>2777.7777777777778</v>
      </c>
      <c r="I30" s="65">
        <f t="shared" si="8"/>
        <v>1736.1111111111111</v>
      </c>
      <c r="J30" s="65">
        <f t="shared" si="8"/>
        <v>1388.8888888888889</v>
      </c>
      <c r="K30" s="65">
        <f t="shared" si="8"/>
        <v>11805.555555555557</v>
      </c>
      <c r="M30" s="32">
        <f>+E30+F30+G30+I30</f>
        <v>7638.8888888888896</v>
      </c>
      <c r="N30" s="32">
        <f>+H30+J30</f>
        <v>4166.666666666667</v>
      </c>
      <c r="O30" s="32">
        <f>+K30</f>
        <v>11805.555555555557</v>
      </c>
      <c r="P30" s="32">
        <f>+M30+N30+O30</f>
        <v>23611.111111111113</v>
      </c>
    </row>
    <row r="31" spans="1:16" x14ac:dyDescent="0.2">
      <c r="D31" s="60"/>
      <c r="E31" s="66"/>
      <c r="F31" s="66"/>
      <c r="G31" s="66"/>
      <c r="H31" s="66"/>
      <c r="I31" s="66"/>
      <c r="J31" s="66"/>
      <c r="K31" s="66"/>
      <c r="M31" s="32"/>
      <c r="N31" s="32"/>
      <c r="O31" s="32"/>
      <c r="P31" s="32"/>
    </row>
    <row r="32" spans="1:16" x14ac:dyDescent="0.2">
      <c r="A32" s="55">
        <v>0.1673611111111111</v>
      </c>
      <c r="B32" s="55">
        <v>0.25</v>
      </c>
      <c r="D32" s="59"/>
      <c r="E32" s="65">
        <f>+E10*1000000/24/60</f>
        <v>3472.2222222222222</v>
      </c>
      <c r="F32" s="65">
        <f t="shared" si="8"/>
        <v>2777.7777777777778</v>
      </c>
      <c r="G32" s="65">
        <f t="shared" si="8"/>
        <v>347.22222222222223</v>
      </c>
      <c r="H32" s="65">
        <f t="shared" si="8"/>
        <v>4166.666666666667</v>
      </c>
      <c r="I32" s="65">
        <f t="shared" si="8"/>
        <v>1736.1111111111111</v>
      </c>
      <c r="J32" s="65">
        <f t="shared" si="8"/>
        <v>4166.666666666667</v>
      </c>
      <c r="K32" s="65">
        <f t="shared" si="8"/>
        <v>6944.4444444444443</v>
      </c>
      <c r="M32" s="32">
        <f>+E32+F32+G32+I32</f>
        <v>8333.3333333333339</v>
      </c>
      <c r="N32" s="32">
        <f>+H32+J32</f>
        <v>8333.3333333333339</v>
      </c>
      <c r="O32" s="32">
        <f>+K32</f>
        <v>6944.4444444444443</v>
      </c>
      <c r="P32" s="32">
        <f>+M32+N32+O32</f>
        <v>23611.111111111113</v>
      </c>
    </row>
    <row r="33" spans="1:16" x14ac:dyDescent="0.2">
      <c r="A33" s="55">
        <v>0.25069444444444444</v>
      </c>
      <c r="B33" s="55">
        <v>0.33333333333333331</v>
      </c>
      <c r="D33" s="56"/>
      <c r="E33" s="65">
        <f t="shared" ref="E33:K33" si="9">+E11*1000000/24/60</f>
        <v>3472.2222222222222</v>
      </c>
      <c r="F33" s="65">
        <f t="shared" si="9"/>
        <v>2777.7777777777778</v>
      </c>
      <c r="G33" s="65">
        <f t="shared" si="9"/>
        <v>347.22222222222223</v>
      </c>
      <c r="H33" s="65">
        <f t="shared" si="9"/>
        <v>4166.666666666667</v>
      </c>
      <c r="I33" s="65">
        <f t="shared" si="9"/>
        <v>1736.1111111111111</v>
      </c>
      <c r="J33" s="65">
        <f t="shared" si="9"/>
        <v>4166.666666666667</v>
      </c>
      <c r="K33" s="65">
        <f t="shared" si="9"/>
        <v>6944.4444444444443</v>
      </c>
      <c r="M33" s="32">
        <f t="shared" ref="M33:M34" si="10">+E33+F33+G33+I33</f>
        <v>8333.3333333333339</v>
      </c>
      <c r="N33" s="32">
        <f t="shared" ref="N33:N34" si="11">+H33+J33</f>
        <v>8333.3333333333339</v>
      </c>
      <c r="O33" s="32">
        <f t="shared" ref="O33:O34" si="12">+K33</f>
        <v>6944.4444444444443</v>
      </c>
      <c r="P33" s="32">
        <f t="shared" ref="P33:P34" si="13">+M33+N33+O33</f>
        <v>23611.111111111113</v>
      </c>
    </row>
    <row r="34" spans="1:16" x14ac:dyDescent="0.2">
      <c r="A34" s="55">
        <v>0.33402777777777781</v>
      </c>
      <c r="B34" s="55">
        <v>0.41666666666666669</v>
      </c>
      <c r="D34" s="58"/>
      <c r="E34" s="65">
        <f t="shared" ref="E34:K34" si="14">+E12*1000000/24/60</f>
        <v>3472.2222222222222</v>
      </c>
      <c r="F34" s="65">
        <f t="shared" si="14"/>
        <v>2777.7777777777778</v>
      </c>
      <c r="G34" s="65">
        <f t="shared" si="14"/>
        <v>347.22222222222223</v>
      </c>
      <c r="H34" s="65">
        <f t="shared" si="14"/>
        <v>4166.666666666667</v>
      </c>
      <c r="I34" s="65">
        <f t="shared" si="14"/>
        <v>1736.1111111111111</v>
      </c>
      <c r="J34" s="65">
        <f t="shared" si="14"/>
        <v>4166.666666666667</v>
      </c>
      <c r="K34" s="65">
        <f t="shared" si="14"/>
        <v>6944.4444444444443</v>
      </c>
      <c r="M34" s="32">
        <f t="shared" si="10"/>
        <v>8333.3333333333339</v>
      </c>
      <c r="N34" s="32">
        <f t="shared" si="11"/>
        <v>8333.3333333333339</v>
      </c>
      <c r="O34" s="32">
        <f t="shared" si="12"/>
        <v>6944.4444444444443</v>
      </c>
      <c r="P34" s="32">
        <f t="shared" si="13"/>
        <v>23611.111111111113</v>
      </c>
    </row>
    <row r="35" spans="1:16" x14ac:dyDescent="0.2">
      <c r="D35" s="60"/>
      <c r="E35" s="66"/>
      <c r="F35" s="66"/>
      <c r="G35" s="66"/>
      <c r="H35" s="66"/>
      <c r="I35" s="66"/>
      <c r="J35" s="66"/>
      <c r="K35" s="66"/>
      <c r="M35" s="32"/>
      <c r="N35" s="32"/>
      <c r="O35" s="32"/>
      <c r="P35" s="32"/>
    </row>
    <row r="36" spans="1:16" x14ac:dyDescent="0.2">
      <c r="A36" s="55">
        <v>0.41736111111111113</v>
      </c>
      <c r="B36" s="55">
        <v>0.66666666666666663</v>
      </c>
      <c r="D36" s="61"/>
      <c r="E36" s="65">
        <f>+E14*1000000/24/60</f>
        <v>3472.2222222222222</v>
      </c>
      <c r="F36" s="65">
        <f t="shared" ref="F36:K36" si="15">+F14*1000000/24/60</f>
        <v>2083.3333333333335</v>
      </c>
      <c r="G36" s="65">
        <f t="shared" si="15"/>
        <v>347.22222222222223</v>
      </c>
      <c r="H36" s="65">
        <f t="shared" si="15"/>
        <v>2777.7777777777778</v>
      </c>
      <c r="I36" s="65">
        <f t="shared" si="15"/>
        <v>1736.1111111111111</v>
      </c>
      <c r="J36" s="65">
        <f t="shared" si="15"/>
        <v>2777.7777777777778</v>
      </c>
      <c r="K36" s="65">
        <f t="shared" si="15"/>
        <v>6944.4444444444443</v>
      </c>
      <c r="M36" s="32">
        <f>+E36+F36+G36+I36</f>
        <v>7638.8888888888896</v>
      </c>
      <c r="N36" s="32">
        <f>+H36+J36</f>
        <v>5555.5555555555557</v>
      </c>
      <c r="O36" s="32">
        <f>+K36</f>
        <v>6944.4444444444443</v>
      </c>
      <c r="P36" s="32">
        <f>+M36+N36+O36</f>
        <v>20138.888888888891</v>
      </c>
    </row>
    <row r="37" spans="1:16" x14ac:dyDescent="0.2">
      <c r="D37" s="60"/>
      <c r="E37" s="66"/>
      <c r="F37" s="66"/>
      <c r="G37" s="66"/>
      <c r="H37" s="66"/>
      <c r="I37" s="66"/>
      <c r="J37" s="66"/>
      <c r="K37" s="66"/>
      <c r="M37" s="32"/>
      <c r="N37" s="32"/>
      <c r="O37" s="32"/>
      <c r="P37" s="32"/>
    </row>
    <row r="38" spans="1:16" x14ac:dyDescent="0.2">
      <c r="A38" s="55">
        <v>0.66736111111111107</v>
      </c>
      <c r="B38" s="55">
        <v>0.75</v>
      </c>
      <c r="D38" s="59"/>
      <c r="E38" s="65">
        <f>+E16*1000000/24/60</f>
        <v>3472.2222222222222</v>
      </c>
      <c r="F38" s="65">
        <f t="shared" ref="F38:K38" si="16">+F16*1000000/24/60</f>
        <v>2777.7777777777778</v>
      </c>
      <c r="G38" s="65">
        <f t="shared" si="16"/>
        <v>347.22222222222223</v>
      </c>
      <c r="H38" s="65">
        <f t="shared" si="16"/>
        <v>4166.666666666667</v>
      </c>
      <c r="I38" s="65">
        <f t="shared" si="16"/>
        <v>1736.1111111111111</v>
      </c>
      <c r="J38" s="65">
        <f t="shared" si="16"/>
        <v>4166.666666666667</v>
      </c>
      <c r="K38" s="65">
        <f t="shared" si="16"/>
        <v>6944.4444444444443</v>
      </c>
      <c r="M38" s="32">
        <f>+E38+F38+G38+I38</f>
        <v>8333.3333333333339</v>
      </c>
      <c r="N38" s="32">
        <f>+H38+J38</f>
        <v>8333.3333333333339</v>
      </c>
      <c r="O38" s="32">
        <f>+K38</f>
        <v>6944.4444444444443</v>
      </c>
      <c r="P38" s="32">
        <f>+M38+N38+O38</f>
        <v>23611.111111111113</v>
      </c>
    </row>
    <row r="39" spans="1:16" x14ac:dyDescent="0.2">
      <c r="A39" s="55">
        <v>0.75069444444444444</v>
      </c>
      <c r="B39" s="55">
        <v>0.83333333333333337</v>
      </c>
      <c r="D39" s="56"/>
      <c r="E39" s="65">
        <f t="shared" ref="E39:K39" si="17">+E17*1000000/24/60</f>
        <v>3472.2222222222222</v>
      </c>
      <c r="F39" s="65">
        <f t="shared" si="17"/>
        <v>2777.7777777777778</v>
      </c>
      <c r="G39" s="65">
        <f t="shared" si="17"/>
        <v>347.22222222222223</v>
      </c>
      <c r="H39" s="65">
        <f t="shared" si="17"/>
        <v>4166.666666666667</v>
      </c>
      <c r="I39" s="65">
        <f t="shared" si="17"/>
        <v>1736.1111111111111</v>
      </c>
      <c r="J39" s="65">
        <f t="shared" si="17"/>
        <v>4166.666666666667</v>
      </c>
      <c r="K39" s="65">
        <f t="shared" si="17"/>
        <v>6944.4444444444443</v>
      </c>
      <c r="M39" s="32">
        <f t="shared" ref="M39:M40" si="18">+E39+F39+G39+I39</f>
        <v>8333.3333333333339</v>
      </c>
      <c r="N39" s="32">
        <f t="shared" ref="N39:N40" si="19">+H39+J39</f>
        <v>8333.3333333333339</v>
      </c>
      <c r="O39" s="32">
        <f t="shared" ref="O39:O40" si="20">+K39</f>
        <v>6944.4444444444443</v>
      </c>
      <c r="P39" s="32">
        <f t="shared" ref="P39:P40" si="21">+M39+N39+O39</f>
        <v>23611.111111111113</v>
      </c>
    </row>
    <row r="40" spans="1:16" x14ac:dyDescent="0.2">
      <c r="A40" s="55">
        <v>0.8340277777777777</v>
      </c>
      <c r="B40" s="55">
        <v>0.91666666666666663</v>
      </c>
      <c r="D40" s="56"/>
      <c r="E40" s="65">
        <f t="shared" ref="E40:K40" si="22">+E18*1000000/24/60</f>
        <v>3472.2222222222222</v>
      </c>
      <c r="F40" s="65">
        <f t="shared" si="22"/>
        <v>2777.7777777777778</v>
      </c>
      <c r="G40" s="65">
        <f t="shared" si="22"/>
        <v>347.22222222222223</v>
      </c>
      <c r="H40" s="65">
        <f t="shared" si="22"/>
        <v>2777.7777777777778</v>
      </c>
      <c r="I40" s="65">
        <f t="shared" si="22"/>
        <v>1736.1111111111111</v>
      </c>
      <c r="J40" s="65">
        <f t="shared" si="22"/>
        <v>1388.8888888888889</v>
      </c>
      <c r="K40" s="65">
        <f t="shared" si="22"/>
        <v>11805.555555555557</v>
      </c>
      <c r="M40" s="32">
        <f t="shared" si="18"/>
        <v>8333.3333333333339</v>
      </c>
      <c r="N40" s="32">
        <f t="shared" si="19"/>
        <v>4166.666666666667</v>
      </c>
      <c r="O40" s="32">
        <f t="shared" si="20"/>
        <v>11805.555555555557</v>
      </c>
      <c r="P40" s="32">
        <f t="shared" si="21"/>
        <v>24305.555555555555</v>
      </c>
    </row>
    <row r="41" spans="1:16" x14ac:dyDescent="0.2">
      <c r="P41" s="32"/>
    </row>
    <row r="42" spans="1:16" x14ac:dyDescent="0.2">
      <c r="K42" s="57" t="s">
        <v>67</v>
      </c>
      <c r="M42" s="32">
        <f>+M20*1000000/24/60</f>
        <v>7743.0555555555557</v>
      </c>
      <c r="N42" s="32">
        <f t="shared" ref="N42:O42" si="23">+N20*1000000/24/60</f>
        <v>4965.2777777777783</v>
      </c>
      <c r="O42" s="32">
        <f t="shared" si="23"/>
        <v>6201.3888888888887</v>
      </c>
    </row>
    <row r="43" spans="1:16" x14ac:dyDescent="0.2">
      <c r="K43" t="s">
        <v>68</v>
      </c>
      <c r="N43" s="32">
        <f t="shared" ref="N43:O43" si="24">+N21*1000000/24/60</f>
        <v>4270.833333333333</v>
      </c>
      <c r="O43" s="32">
        <f t="shared" si="24"/>
        <v>6895.833333333333</v>
      </c>
    </row>
    <row r="44" spans="1:16" x14ac:dyDescent="0.2">
      <c r="K44" s="57" t="s">
        <v>69</v>
      </c>
      <c r="N44" s="32">
        <f t="shared" ref="N44:O44" si="25">+N22*1000000/24/60</f>
        <v>1388.8888888888889</v>
      </c>
      <c r="O44" s="32">
        <f t="shared" si="25"/>
        <v>1166.6666666666667</v>
      </c>
    </row>
    <row r="45" spans="1:16" x14ac:dyDescent="0.2">
      <c r="K45" s="57" t="s">
        <v>70</v>
      </c>
      <c r="N45" s="32">
        <f t="shared" ref="N45:O45" si="26">+N23*1000000/24/60</f>
        <v>8541.6666666666661</v>
      </c>
      <c r="O45" s="32">
        <f t="shared" si="26"/>
        <v>11807.222222222223</v>
      </c>
    </row>
  </sheetData>
  <mergeCells count="1">
    <mergeCell ref="A5:B5"/>
  </mergeCells>
  <pageMargins left="0.25" right="0.25" top="0.75" bottom="0.75" header="0.3" footer="0.3"/>
  <pageSetup orientation="portrait" r:id="rId1"/>
  <headerFooter>
    <oddHeader>&amp;C&amp;"Arial,Bold"&amp;14HYPOTHETICAL SYSTEM OPERATION PLAN</oddHeader>
    <oddFooter>&amp;L&amp;8&amp;Z&amp;F&amp;R&amp;T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QD2UCF5UJE4V-699202894-759</_dlc_DocId>
    <_dlc_DocIdUrl xmlns="7184055b-e5ea-4162-8b19-ace5c644b73a">
      <Url>http://intranet2/pw/_layouts/15/DocIdRedir.aspx?ID=QD2UCF5UJE4V-699202894-759</Url>
      <Description>QD2UCF5UJE4V-699202894-759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256760-8922-429E-AFE4-57FEC4BCAF9F}"/>
</file>

<file path=customXml/itemProps2.xml><?xml version="1.0" encoding="utf-8"?>
<ds:datastoreItem xmlns:ds="http://schemas.openxmlformats.org/officeDocument/2006/customXml" ds:itemID="{E00FB5DF-308A-4805-BF33-50C8C3AB29A3}"/>
</file>

<file path=customXml/itemProps3.xml><?xml version="1.0" encoding="utf-8"?>
<ds:datastoreItem xmlns:ds="http://schemas.openxmlformats.org/officeDocument/2006/customXml" ds:itemID="{9128A99A-3E94-473F-A0BA-64BA660D10CC}"/>
</file>

<file path=customXml/itemProps4.xml><?xml version="1.0" encoding="utf-8"?>
<ds:datastoreItem xmlns:ds="http://schemas.openxmlformats.org/officeDocument/2006/customXml" ds:itemID="{9A84CEF8-46F1-4999-B16F-E9AEA5293CC1}"/>
</file>

<file path=customXml/itemProps5.xml><?xml version="1.0" encoding="utf-8"?>
<ds:datastoreItem xmlns:ds="http://schemas.openxmlformats.org/officeDocument/2006/customXml" ds:itemID="{2985FE79-CCA4-4A21-B1C3-2BDF4C9CC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2013</vt:lpstr>
      <vt:lpstr>2014</vt:lpstr>
      <vt:lpstr>Wells</vt:lpstr>
      <vt:lpstr>OpsPLan</vt:lpstr>
      <vt:lpstr>Hist</vt:lpstr>
      <vt:lpstr>SSJID Example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Houghton, Mark</cp:lastModifiedBy>
  <cp:lastPrinted>2013-09-23T18:48:23Z</cp:lastPrinted>
  <dcterms:created xsi:type="dcterms:W3CDTF">2011-08-29T21:17:42Z</dcterms:created>
  <dcterms:modified xsi:type="dcterms:W3CDTF">2013-09-23T18:48:26Z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DS6S4WKU732Q-3-581</vt:lpwstr>
  </property>
  <property fmtid="{D5CDD505-2E9C-101B-9397-08002B2CF9AE}" pid="3" name="_dlc_DocIdItemGuid">
    <vt:lpwstr>8b465eda-6829-4f9d-980f-8e484aa73d96</vt:lpwstr>
  </property>
  <property fmtid="{D5CDD505-2E9C-101B-9397-08002B2CF9AE}" pid="4" name="_dlc_DocIdUrl">
    <vt:lpwstr>http://intranet:12013/_layouts/DocIdRedir.aspx?ID=DS6S4WKU732Q-3-581, DS6S4WKU732Q-3-581</vt:lpwstr>
  </property>
  <property fmtid="{D5CDD505-2E9C-101B-9397-08002B2CF9AE}" pid="5" name="ContentTypeId">
    <vt:lpwstr>0x01010077F6406F5614274587828104E1EC26A4</vt:lpwstr>
  </property>
  <property fmtid="{D5CDD505-2E9C-101B-9397-08002B2CF9AE}" pid="6" name="Order">
    <vt:r8>58100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