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 activeTab="1"/>
  </bookViews>
  <sheets>
    <sheet name="Proposals" sheetId="1" r:id="rId1"/>
    <sheet name="Analysis" sheetId="2" r:id="rId2"/>
    <sheet name="Sheet3" sheetId="3" r:id="rId3"/>
  </sheets>
  <definedNames>
    <definedName name="_xlnm.Print_Area" localSheetId="0">Proposals!$A$1:$G$28</definedName>
  </definedNames>
  <calcPr calcId="145621"/>
</workbook>
</file>

<file path=xl/calcChain.xml><?xml version="1.0" encoding="utf-8"?>
<calcChain xmlns="http://schemas.openxmlformats.org/spreadsheetml/2006/main">
  <c r="D17" i="2" l="1"/>
  <c r="D19" i="2" s="1"/>
  <c r="G5" i="2"/>
  <c r="J5" i="2"/>
  <c r="M5" i="2"/>
  <c r="H44" i="2"/>
  <c r="H43" i="2"/>
  <c r="G17" i="2" l="1"/>
  <c r="H45" i="2"/>
  <c r="D14" i="2" s="1"/>
  <c r="J14" i="2" s="1"/>
  <c r="L29" i="2"/>
  <c r="N29" i="2" s="1"/>
  <c r="D39" i="2" s="1"/>
  <c r="G14" i="2" l="1"/>
  <c r="G19" i="2"/>
  <c r="J17" i="2"/>
  <c r="M14" i="2"/>
  <c r="J34" i="2"/>
  <c r="J36" i="2" s="1"/>
  <c r="J37" i="2" s="1"/>
  <c r="D33" i="2"/>
  <c r="N33" i="2"/>
  <c r="D34" i="2"/>
  <c r="H33" i="2" l="1"/>
  <c r="H35" i="2" s="1"/>
  <c r="H36" i="2" s="1"/>
  <c r="H37" i="2" s="1"/>
  <c r="N37" i="2"/>
  <c r="J19" i="2"/>
  <c r="M6" i="2"/>
  <c r="J6" i="2"/>
  <c r="G4" i="2"/>
  <c r="G6" i="2" s="1"/>
  <c r="D4" i="2"/>
  <c r="D6" i="2" s="1"/>
  <c r="D38" i="2" l="1"/>
  <c r="D40" i="2" s="1"/>
  <c r="D12" i="2" s="1"/>
  <c r="J12" i="2" s="1"/>
  <c r="J13" i="2" s="1"/>
  <c r="J15" i="2" s="1"/>
  <c r="J21" i="2" s="1"/>
  <c r="J23" i="2" s="1"/>
  <c r="D13" i="2" l="1"/>
  <c r="D15" i="2" s="1"/>
  <c r="D21" i="2" s="1"/>
  <c r="D23" i="2" s="1"/>
  <c r="G12" i="2"/>
  <c r="G13" i="2" s="1"/>
  <c r="G15" i="2" s="1"/>
  <c r="G21" i="2" s="1"/>
  <c r="G23" i="2" s="1"/>
  <c r="M12" i="2"/>
  <c r="M13" i="2" s="1"/>
  <c r="M15" i="2" s="1"/>
  <c r="M21" i="2" s="1"/>
  <c r="M23" i="2" s="1"/>
</calcChain>
</file>

<file path=xl/sharedStrings.xml><?xml version="1.0" encoding="utf-8"?>
<sst xmlns="http://schemas.openxmlformats.org/spreadsheetml/2006/main" count="148" uniqueCount="112">
  <si>
    <t>RESULTS OF RECYCLING RFP-MAY 17, 2013</t>
  </si>
  <si>
    <t>California Waste Recovery-Jack Fiori</t>
  </si>
  <si>
    <t>NAME</t>
  </si>
  <si>
    <t>Phone #</t>
  </si>
  <si>
    <t>209-369-6887</t>
  </si>
  <si>
    <t>Address</t>
  </si>
  <si>
    <t>PO Box 670</t>
  </si>
  <si>
    <t>Woodbridge, CA</t>
  </si>
  <si>
    <t>Transfer Option</t>
  </si>
  <si>
    <t>Lovelace</t>
  </si>
  <si>
    <t>at their expense</t>
  </si>
  <si>
    <t>Destination</t>
  </si>
  <si>
    <t>Galt-MRF</t>
  </si>
  <si>
    <t>$/Ton</t>
  </si>
  <si>
    <t>Waste Management/Carrie Castro</t>
  </si>
  <si>
    <t>510-613-2830</t>
  </si>
  <si>
    <t>1333 E. Turner Rd</t>
  </si>
  <si>
    <t xml:space="preserve">Lodi, CA </t>
  </si>
  <si>
    <t>Lodi-MRF</t>
  </si>
  <si>
    <t>Forward, Inc./Kevin Basso</t>
  </si>
  <si>
    <t>209-4665192</t>
  </si>
  <si>
    <t>1145 W. Charter Wy</t>
  </si>
  <si>
    <t xml:space="preserve">Stockton, CA </t>
  </si>
  <si>
    <t>Forward</t>
  </si>
  <si>
    <t>City pays $50/truck</t>
  </si>
  <si>
    <t>Newby Island MRF</t>
  </si>
  <si>
    <t>San Jose/Milpitas</t>
  </si>
  <si>
    <t>Stockton Recycling, Inc/James Williams</t>
  </si>
  <si>
    <t>209-942-2267</t>
  </si>
  <si>
    <t>1533 Waterloo Rd</t>
  </si>
  <si>
    <t>Stockton, CA</t>
  </si>
  <si>
    <t>Direct Haul</t>
  </si>
  <si>
    <t>12 Miles</t>
  </si>
  <si>
    <t>Weber Ave</t>
  </si>
  <si>
    <t>Stockton</t>
  </si>
  <si>
    <t>$/Trip</t>
  </si>
  <si>
    <t>$/hr</t>
  </si>
  <si>
    <t>Distance to Disposal Site</t>
  </si>
  <si>
    <t>Miles</t>
  </si>
  <si>
    <t>Minutes</t>
  </si>
  <si>
    <t>Tons</t>
  </si>
  <si>
    <t>Total Annual Cost</t>
  </si>
  <si>
    <t>Anticipated Revenue</t>
  </si>
  <si>
    <t xml:space="preserve">Proposers Bid Price </t>
  </si>
  <si>
    <t>Waste Management</t>
  </si>
  <si>
    <t>Cal Waste</t>
  </si>
  <si>
    <t>Stoctkon</t>
  </si>
  <si>
    <t>Forward Inc - Republic</t>
  </si>
  <si>
    <t>Stockton Recycling</t>
  </si>
  <si>
    <t>Cost / Transfer</t>
  </si>
  <si>
    <t>Name of Proposer:</t>
  </si>
  <si>
    <t>$/Transfer</t>
  </si>
  <si>
    <t>Loaded cost (Equip + Labor)*</t>
  </si>
  <si>
    <t>* Fully loaded cost of Equip + Labor estimated as follows:</t>
  </si>
  <si>
    <t>Fully Loaded Cost of Collection Worker III =</t>
  </si>
  <si>
    <t>Initial Capital</t>
  </si>
  <si>
    <t>Annual Capital Cost</t>
  </si>
  <si>
    <t>Working hours/year based upon 90% availability</t>
  </si>
  <si>
    <t xml:space="preserve">Capital Cost </t>
  </si>
  <si>
    <t xml:space="preserve">Maintenance </t>
  </si>
  <si>
    <t>Fuel</t>
  </si>
  <si>
    <t>Basis</t>
  </si>
  <si>
    <t>Useful Life</t>
  </si>
  <si>
    <t>years</t>
  </si>
  <si>
    <t>hours</t>
  </si>
  <si>
    <t>mpg</t>
  </si>
  <si>
    <t>$/gall</t>
  </si>
  <si>
    <t>Parts</t>
  </si>
  <si>
    <t>Shop Time</t>
  </si>
  <si>
    <t>Total Hours</t>
  </si>
  <si>
    <t>hrs</t>
  </si>
  <si>
    <t>Shop Cost</t>
  </si>
  <si>
    <t>Shop Rate</t>
  </si>
  <si>
    <t>Total Annual:</t>
  </si>
  <si>
    <t>Estimated Hours Available</t>
  </si>
  <si>
    <t>Equipment Cost for Side Loader:</t>
  </si>
  <si>
    <t>Annual Hours</t>
  </si>
  <si>
    <t>miles/ 8hr day</t>
  </si>
  <si>
    <t>$/Mile</t>
  </si>
  <si>
    <t>$/Day</t>
  </si>
  <si>
    <t>$/Hr</t>
  </si>
  <si>
    <t>INPUTS</t>
  </si>
  <si>
    <t>Gross</t>
  </si>
  <si>
    <t>Sick</t>
  </si>
  <si>
    <t>Vacation</t>
  </si>
  <si>
    <t>Holidays</t>
  </si>
  <si>
    <t>Labor Cost</t>
  </si>
  <si>
    <t>Total Loaded Cost</t>
  </si>
  <si>
    <t>Collection Truck Trips</t>
  </si>
  <si>
    <t>Residential Routes</t>
  </si>
  <si>
    <t>Commercial Route</t>
  </si>
  <si>
    <t>Routes/Day</t>
  </si>
  <si>
    <t>Weeks/Yr</t>
  </si>
  <si>
    <t>Days/Week</t>
  </si>
  <si>
    <t>Trips/Yr</t>
  </si>
  <si>
    <t>Trips/Year</t>
  </si>
  <si>
    <t xml:space="preserve">City Collection Trucks </t>
  </si>
  <si>
    <t>Transfers / Year (10T/Load)</t>
  </si>
  <si>
    <t>Equipment Cost</t>
  </si>
  <si>
    <t>Total Loaded Cost for City Driver &amp; Truck</t>
  </si>
  <si>
    <t>Annual City Cost:</t>
  </si>
  <si>
    <t>Annual Transfer Cost</t>
  </si>
  <si>
    <t xml:space="preserve">Net Revenue </t>
  </si>
  <si>
    <t>City Collection/Hauling Cost to:</t>
  </si>
  <si>
    <t>Transfer Costs:</t>
  </si>
  <si>
    <t>Estimated Annual Tonage</t>
  </si>
  <si>
    <t>EXPENSE</t>
  </si>
  <si>
    <t>REVENUE</t>
  </si>
  <si>
    <t>Round trip time to disposal Site</t>
  </si>
  <si>
    <t>Total Net Hrs</t>
  </si>
  <si>
    <t>$/Load</t>
  </si>
  <si>
    <t>Note #2 - per meeting with County on5/30, estimated cost of loading trucks as high as $400/truck.  I cut that in half for comparison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</si>
</sst>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FFC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8" fontId="1" fillId="0" borderId="0" xfId="0" applyNumberFormat="1" applyFont="1"/>
    <xf numFmtId="0" fontId="4" fillId="0" borderId="0" xfId="0" applyFont="1"/>
    <xf numFmtId="44" fontId="0" fillId="0" borderId="0" xfId="1" applyFont="1"/>
    <xf numFmtId="0" fontId="0" fillId="0" borderId="1" xfId="0" applyBorder="1"/>
    <xf numFmtId="0" fontId="0" fillId="0" borderId="0" xfId="0" applyBorder="1"/>
    <xf numFmtId="164" fontId="0" fillId="0" borderId="0" xfId="1" applyNumberFormat="1" applyFont="1" applyBorder="1"/>
    <xf numFmtId="164" fontId="0" fillId="0" borderId="0" xfId="1" applyNumberFormat="1" applyFont="1"/>
    <xf numFmtId="0" fontId="0" fillId="0" borderId="0" xfId="0" applyAlignment="1">
      <alignment horizontal="right"/>
    </xf>
    <xf numFmtId="0" fontId="4" fillId="0" borderId="2" xfId="0" applyFont="1" applyBorder="1"/>
    <xf numFmtId="2" fontId="0" fillId="0" borderId="0" xfId="0" applyNumberFormat="1"/>
    <xf numFmtId="43" fontId="0" fillId="0" borderId="0" xfId="2" applyFont="1"/>
    <xf numFmtId="0" fontId="0" fillId="0" borderId="2" xfId="0" applyBorder="1"/>
    <xf numFmtId="164" fontId="0" fillId="0" borderId="0" xfId="0" applyNumberFormat="1"/>
    <xf numFmtId="164" fontId="0" fillId="3" borderId="0" xfId="1" applyNumberFormat="1" applyFont="1" applyFill="1"/>
    <xf numFmtId="0" fontId="0" fillId="3" borderId="0" xfId="0" applyFill="1"/>
    <xf numFmtId="2" fontId="0" fillId="3" borderId="0" xfId="0" applyNumberFormat="1" applyFill="1"/>
    <xf numFmtId="0" fontId="4" fillId="3" borderId="0" xfId="0" applyFont="1" applyFill="1" applyAlignment="1">
      <alignment horizontal="center"/>
    </xf>
    <xf numFmtId="44" fontId="0" fillId="0" borderId="2" xfId="1" applyFont="1" applyBorder="1"/>
    <xf numFmtId="44" fontId="0" fillId="0" borderId="0" xfId="0" applyNumberFormat="1" applyFont="1"/>
    <xf numFmtId="44" fontId="5" fillId="0" borderId="0" xfId="0" applyNumberFormat="1" applyFont="1"/>
    <xf numFmtId="44" fontId="0" fillId="0" borderId="1" xfId="0" applyNumberFormat="1" applyBorder="1"/>
    <xf numFmtId="43" fontId="0" fillId="0" borderId="0" xfId="2" applyFont="1" applyBorder="1"/>
    <xf numFmtId="165" fontId="0" fillId="0" borderId="0" xfId="2" applyNumberFormat="1" applyFont="1" applyBorder="1"/>
    <xf numFmtId="0" fontId="0" fillId="3" borderId="1" xfId="0" applyFill="1" applyBorder="1"/>
    <xf numFmtId="0" fontId="4" fillId="0" borderId="0" xfId="0" applyFont="1" applyBorder="1"/>
    <xf numFmtId="0" fontId="8" fillId="4" borderId="0" xfId="0" applyFont="1" applyFill="1" applyBorder="1"/>
    <xf numFmtId="0" fontId="4" fillId="0" borderId="3" xfId="0" applyFont="1" applyBorder="1"/>
    <xf numFmtId="0" fontId="0" fillId="0" borderId="4" xfId="0" applyBorder="1"/>
    <xf numFmtId="0" fontId="0" fillId="0" borderId="3" xfId="0" applyBorder="1"/>
    <xf numFmtId="8" fontId="7" fillId="0" borderId="0" xfId="0" applyNumberFormat="1" applyFont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4" fillId="0" borderId="0" xfId="1" applyNumberFormat="1" applyFont="1" applyBorder="1"/>
    <xf numFmtId="44" fontId="0" fillId="0" borderId="0" xfId="1" applyFont="1" applyBorder="1"/>
    <xf numFmtId="0" fontId="5" fillId="0" borderId="0" xfId="0" applyFont="1" applyBorder="1"/>
    <xf numFmtId="44" fontId="3" fillId="2" borderId="0" xfId="1" applyNumberFormat="1" applyFont="1" applyFill="1" applyBorder="1"/>
    <xf numFmtId="44" fontId="6" fillId="2" borderId="0" xfId="1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5" fillId="0" borderId="9" xfId="0" applyFont="1" applyBorder="1"/>
    <xf numFmtId="0" fontId="0" fillId="0" borderId="9" xfId="0" applyBorder="1"/>
    <xf numFmtId="0" fontId="0" fillId="0" borderId="10" xfId="0" applyBorder="1"/>
    <xf numFmtId="0" fontId="9" fillId="0" borderId="0" xfId="0" applyFo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A3" sqref="A3"/>
    </sheetView>
  </sheetViews>
  <sheetFormatPr defaultRowHeight="21" x14ac:dyDescent="0.35"/>
  <cols>
    <col min="1" max="1" width="49.140625" style="1" customWidth="1"/>
    <col min="2" max="2" width="18.28515625" style="1" customWidth="1"/>
    <col min="3" max="3" width="27.28515625" style="1" customWidth="1"/>
    <col min="4" max="4" width="28.42578125" style="1" customWidth="1"/>
    <col min="5" max="5" width="23.5703125" style="1" customWidth="1"/>
    <col min="6" max="6" width="17.85546875" style="1" customWidth="1"/>
    <col min="7" max="16384" width="9.140625" style="1"/>
  </cols>
  <sheetData>
    <row r="1" spans="1:6" x14ac:dyDescent="0.35">
      <c r="A1" s="1" t="s">
        <v>0</v>
      </c>
    </row>
    <row r="3" spans="1:6" s="2" customFormat="1" x14ac:dyDescent="0.35">
      <c r="A3" s="2" t="s">
        <v>2</v>
      </c>
      <c r="B3" s="2" t="s">
        <v>3</v>
      </c>
      <c r="C3" s="2" t="s">
        <v>5</v>
      </c>
      <c r="D3" s="2" t="s">
        <v>8</v>
      </c>
      <c r="E3" s="2" t="s">
        <v>11</v>
      </c>
      <c r="F3" s="2" t="s">
        <v>13</v>
      </c>
    </row>
    <row r="5" spans="1:6" x14ac:dyDescent="0.35">
      <c r="A5" s="1" t="s">
        <v>1</v>
      </c>
      <c r="B5" s="1" t="s">
        <v>4</v>
      </c>
      <c r="C5" s="1" t="s">
        <v>6</v>
      </c>
      <c r="D5" s="1" t="s">
        <v>9</v>
      </c>
      <c r="E5" s="1" t="s">
        <v>12</v>
      </c>
      <c r="F5" s="3">
        <v>37.58</v>
      </c>
    </row>
    <row r="6" spans="1:6" x14ac:dyDescent="0.35">
      <c r="C6" s="1" t="s">
        <v>7</v>
      </c>
      <c r="D6" s="1" t="s">
        <v>10</v>
      </c>
    </row>
    <row r="7" spans="1:6" x14ac:dyDescent="0.35">
      <c r="C7" s="1">
        <v>95258</v>
      </c>
    </row>
    <row r="11" spans="1:6" x14ac:dyDescent="0.35">
      <c r="A11" s="1" t="s">
        <v>14</v>
      </c>
      <c r="B11" s="1" t="s">
        <v>15</v>
      </c>
      <c r="C11" s="1" t="s">
        <v>16</v>
      </c>
      <c r="D11" s="1" t="s">
        <v>9</v>
      </c>
      <c r="E11" s="1" t="s">
        <v>18</v>
      </c>
      <c r="F11" s="3">
        <v>39</v>
      </c>
    </row>
    <row r="12" spans="1:6" x14ac:dyDescent="0.35">
      <c r="C12" s="1" t="s">
        <v>17</v>
      </c>
      <c r="D12" s="1" t="s">
        <v>10</v>
      </c>
    </row>
    <row r="13" spans="1:6" x14ac:dyDescent="0.35">
      <c r="C13" s="1">
        <v>95242</v>
      </c>
    </row>
    <row r="16" spans="1:6" x14ac:dyDescent="0.35">
      <c r="A16" s="1" t="s">
        <v>19</v>
      </c>
      <c r="B16" s="1" t="s">
        <v>20</v>
      </c>
      <c r="C16" s="1" t="s">
        <v>21</v>
      </c>
      <c r="D16" s="1" t="s">
        <v>23</v>
      </c>
      <c r="E16" s="1" t="s">
        <v>25</v>
      </c>
      <c r="F16" s="3">
        <v>36</v>
      </c>
    </row>
    <row r="17" spans="1:6" x14ac:dyDescent="0.35">
      <c r="C17" s="1" t="s">
        <v>22</v>
      </c>
      <c r="D17" s="1" t="s">
        <v>24</v>
      </c>
      <c r="E17" s="1" t="s">
        <v>26</v>
      </c>
    </row>
    <row r="18" spans="1:6" x14ac:dyDescent="0.35">
      <c r="C18" s="1">
        <v>95206</v>
      </c>
    </row>
    <row r="21" spans="1:6" x14ac:dyDescent="0.35">
      <c r="A21" s="1" t="s">
        <v>27</v>
      </c>
      <c r="B21" s="1" t="s">
        <v>28</v>
      </c>
      <c r="C21" s="1" t="s">
        <v>29</v>
      </c>
      <c r="D21" s="1" t="s">
        <v>31</v>
      </c>
      <c r="E21" s="1" t="s">
        <v>33</v>
      </c>
      <c r="F21" s="3">
        <v>25</v>
      </c>
    </row>
    <row r="22" spans="1:6" x14ac:dyDescent="0.35">
      <c r="C22" s="1" t="s">
        <v>30</v>
      </c>
      <c r="D22" s="1" t="s">
        <v>32</v>
      </c>
      <c r="E22" s="1" t="s">
        <v>34</v>
      </c>
    </row>
    <row r="23" spans="1:6" x14ac:dyDescent="0.35">
      <c r="C23" s="1">
        <v>95205</v>
      </c>
    </row>
  </sheetData>
  <printOptions gridLines="1"/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5"/>
  <sheetViews>
    <sheetView tabSelected="1" workbookViewId="0">
      <selection activeCell="P19" sqref="P19"/>
    </sheetView>
  </sheetViews>
  <sheetFormatPr defaultRowHeight="15" x14ac:dyDescent="0.25"/>
  <cols>
    <col min="1" max="1" width="3.85546875" customWidth="1"/>
    <col min="2" max="2" width="7" customWidth="1"/>
    <col min="3" max="3" width="27.5703125" customWidth="1"/>
    <col min="4" max="4" width="12.7109375" customWidth="1"/>
    <col min="5" max="5" width="8.7109375" customWidth="1"/>
    <col min="6" max="6" width="4.28515625" customWidth="1"/>
    <col min="7" max="7" width="12.7109375" customWidth="1"/>
    <col min="8" max="8" width="8.7109375" customWidth="1"/>
    <col min="10" max="10" width="12.7109375" customWidth="1"/>
    <col min="11" max="11" width="8.7109375" customWidth="1"/>
    <col min="12" max="12" width="6.5703125" customWidth="1"/>
    <col min="13" max="13" width="12.7109375" customWidth="1"/>
    <col min="14" max="14" width="10.7109375" customWidth="1"/>
    <col min="15" max="15" width="4.7109375" bestFit="1" customWidth="1"/>
  </cols>
  <sheetData>
    <row r="1" spans="2:14" ht="7.5" customHeight="1" thickBot="1" x14ac:dyDescent="0.3"/>
    <row r="2" spans="2:14" ht="15.75" x14ac:dyDescent="0.25">
      <c r="B2" s="44"/>
      <c r="C2" s="45" t="s">
        <v>50</v>
      </c>
      <c r="D2" s="46" t="s">
        <v>45</v>
      </c>
      <c r="E2" s="47"/>
      <c r="F2" s="47"/>
      <c r="G2" s="46" t="s">
        <v>44</v>
      </c>
      <c r="H2" s="47"/>
      <c r="I2" s="47"/>
      <c r="J2" s="46" t="s">
        <v>47</v>
      </c>
      <c r="K2" s="47"/>
      <c r="L2" s="47"/>
      <c r="M2" s="46" t="s">
        <v>48</v>
      </c>
      <c r="N2" s="48"/>
    </row>
    <row r="3" spans="2:14" x14ac:dyDescent="0.25">
      <c r="B3" s="29" t="s">
        <v>107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0"/>
    </row>
    <row r="4" spans="2:14" x14ac:dyDescent="0.25">
      <c r="B4" s="31"/>
      <c r="C4" s="7" t="s">
        <v>43</v>
      </c>
      <c r="D4" s="32">
        <f>+Proposals!F5</f>
        <v>37.58</v>
      </c>
      <c r="E4" s="7" t="s">
        <v>13</v>
      </c>
      <c r="F4" s="7"/>
      <c r="G4" s="32">
        <f>+Proposals!F11</f>
        <v>39</v>
      </c>
      <c r="H4" s="7" t="s">
        <v>13</v>
      </c>
      <c r="I4" s="7"/>
      <c r="J4" s="32">
        <v>36</v>
      </c>
      <c r="K4" s="7" t="s">
        <v>13</v>
      </c>
      <c r="L4" s="7"/>
      <c r="M4" s="32">
        <v>25</v>
      </c>
      <c r="N4" s="30" t="s">
        <v>13</v>
      </c>
    </row>
    <row r="5" spans="2:14" x14ac:dyDescent="0.25">
      <c r="B5" s="31"/>
      <c r="C5" s="7" t="s">
        <v>105</v>
      </c>
      <c r="D5" s="26">
        <v>7000</v>
      </c>
      <c r="E5" s="7" t="s">
        <v>40</v>
      </c>
      <c r="F5" s="7"/>
      <c r="G5" s="7">
        <f>+D5</f>
        <v>7000</v>
      </c>
      <c r="H5" s="7" t="s">
        <v>40</v>
      </c>
      <c r="I5" s="7"/>
      <c r="J5" s="7">
        <f>+D5</f>
        <v>7000</v>
      </c>
      <c r="K5" s="7" t="s">
        <v>40</v>
      </c>
      <c r="L5" s="7"/>
      <c r="M5" s="7">
        <f>+D5</f>
        <v>7000</v>
      </c>
      <c r="N5" s="30" t="s">
        <v>40</v>
      </c>
    </row>
    <row r="6" spans="2:14" x14ac:dyDescent="0.25">
      <c r="B6" s="31"/>
      <c r="C6" s="7" t="s">
        <v>42</v>
      </c>
      <c r="D6" s="8">
        <f>+D5*D4</f>
        <v>263060</v>
      </c>
      <c r="E6" s="33"/>
      <c r="F6" s="33"/>
      <c r="G6" s="8">
        <f>+G5*G4</f>
        <v>273000</v>
      </c>
      <c r="H6" s="33"/>
      <c r="I6" s="33"/>
      <c r="J6" s="8">
        <f>+J5*J4</f>
        <v>252000</v>
      </c>
      <c r="K6" s="33"/>
      <c r="L6" s="33"/>
      <c r="M6" s="8">
        <f>+M5*M4</f>
        <v>175000</v>
      </c>
      <c r="N6" s="30"/>
    </row>
    <row r="7" spans="2:14" x14ac:dyDescent="0.25">
      <c r="B7" s="31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0"/>
    </row>
    <row r="8" spans="2:14" x14ac:dyDescent="0.25">
      <c r="B8" s="29" t="s">
        <v>106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30"/>
    </row>
    <row r="9" spans="2:14" x14ac:dyDescent="0.25">
      <c r="B9" s="29" t="s">
        <v>103</v>
      </c>
      <c r="C9" s="7"/>
      <c r="D9" s="27" t="s">
        <v>9</v>
      </c>
      <c r="E9" s="27"/>
      <c r="F9" s="27"/>
      <c r="G9" s="27" t="s">
        <v>9</v>
      </c>
      <c r="H9" s="27"/>
      <c r="I9" s="27"/>
      <c r="J9" s="27" t="s">
        <v>23</v>
      </c>
      <c r="K9" s="27"/>
      <c r="L9" s="27"/>
      <c r="M9" s="27" t="s">
        <v>46</v>
      </c>
      <c r="N9" s="30"/>
    </row>
    <row r="10" spans="2:14" x14ac:dyDescent="0.25">
      <c r="B10" s="31"/>
      <c r="C10" s="7" t="s">
        <v>37</v>
      </c>
      <c r="D10" s="26">
        <v>5.4</v>
      </c>
      <c r="E10" s="7" t="s">
        <v>38</v>
      </c>
      <c r="F10" s="7"/>
      <c r="G10" s="26">
        <v>5.4</v>
      </c>
      <c r="H10" s="7" t="s">
        <v>38</v>
      </c>
      <c r="I10" s="7"/>
      <c r="J10" s="26">
        <v>8</v>
      </c>
      <c r="K10" s="7" t="s">
        <v>38</v>
      </c>
      <c r="L10" s="7"/>
      <c r="M10" s="26">
        <v>12</v>
      </c>
      <c r="N10" s="30" t="s">
        <v>38</v>
      </c>
    </row>
    <row r="11" spans="2:14" x14ac:dyDescent="0.25">
      <c r="B11" s="31"/>
      <c r="C11" s="34" t="s">
        <v>108</v>
      </c>
      <c r="D11" s="26">
        <v>18</v>
      </c>
      <c r="E11" s="7" t="s">
        <v>39</v>
      </c>
      <c r="F11" s="7"/>
      <c r="G11" s="26">
        <v>18</v>
      </c>
      <c r="H11" s="7" t="s">
        <v>39</v>
      </c>
      <c r="I11" s="7"/>
      <c r="J11" s="26">
        <v>30</v>
      </c>
      <c r="K11" s="7" t="s">
        <v>39</v>
      </c>
      <c r="L11" s="7"/>
      <c r="M11" s="26">
        <v>50</v>
      </c>
      <c r="N11" s="30" t="s">
        <v>39</v>
      </c>
    </row>
    <row r="12" spans="2:14" x14ac:dyDescent="0.25">
      <c r="B12" s="31"/>
      <c r="C12" s="7" t="s">
        <v>52</v>
      </c>
      <c r="D12" s="23">
        <f>+D40</f>
        <v>106.99043731554943</v>
      </c>
      <c r="E12" s="7" t="s">
        <v>36</v>
      </c>
      <c r="F12" s="7"/>
      <c r="G12" s="24">
        <f>+D12</f>
        <v>106.99043731554943</v>
      </c>
      <c r="H12" s="7" t="s">
        <v>36</v>
      </c>
      <c r="I12" s="7"/>
      <c r="J12" s="24">
        <f>+D12</f>
        <v>106.99043731554943</v>
      </c>
      <c r="K12" s="7" t="s">
        <v>36</v>
      </c>
      <c r="L12" s="7"/>
      <c r="M12" s="24">
        <f>+D12</f>
        <v>106.99043731554943</v>
      </c>
      <c r="N12" s="30" t="s">
        <v>36</v>
      </c>
    </row>
    <row r="13" spans="2:14" x14ac:dyDescent="0.25">
      <c r="B13" s="31"/>
      <c r="C13" s="7"/>
      <c r="D13" s="24">
        <f>+D11*D12/60</f>
        <v>32.097131194664833</v>
      </c>
      <c r="E13" s="7" t="s">
        <v>35</v>
      </c>
      <c r="F13" s="7"/>
      <c r="G13" s="24">
        <f>+G11*G12/60</f>
        <v>32.097131194664833</v>
      </c>
      <c r="H13" s="7" t="s">
        <v>35</v>
      </c>
      <c r="I13" s="7"/>
      <c r="J13" s="24">
        <f>+J11*J12/60</f>
        <v>53.495218657774714</v>
      </c>
      <c r="K13" s="7" t="s">
        <v>35</v>
      </c>
      <c r="L13" s="7"/>
      <c r="M13" s="24">
        <f>+M11*M12/60</f>
        <v>89.158697762957857</v>
      </c>
      <c r="N13" s="30" t="s">
        <v>35</v>
      </c>
    </row>
    <row r="14" spans="2:14" x14ac:dyDescent="0.25">
      <c r="B14" s="31"/>
      <c r="C14" s="7" t="s">
        <v>96</v>
      </c>
      <c r="D14" s="7">
        <f>+H45</f>
        <v>1690</v>
      </c>
      <c r="E14" s="7" t="s">
        <v>95</v>
      </c>
      <c r="F14" s="7"/>
      <c r="G14" s="7">
        <f>+D14</f>
        <v>1690</v>
      </c>
      <c r="H14" s="7" t="s">
        <v>95</v>
      </c>
      <c r="I14" s="7"/>
      <c r="J14" s="7">
        <f>+D14</f>
        <v>1690</v>
      </c>
      <c r="K14" s="7" t="s">
        <v>95</v>
      </c>
      <c r="L14" s="7"/>
      <c r="M14" s="7">
        <f>+D14</f>
        <v>1690</v>
      </c>
      <c r="N14" s="30" t="s">
        <v>95</v>
      </c>
    </row>
    <row r="15" spans="2:14" x14ac:dyDescent="0.25">
      <c r="B15" s="31"/>
      <c r="C15" s="34" t="s">
        <v>100</v>
      </c>
      <c r="D15" s="8">
        <f>+D14*D13</f>
        <v>54244.151718983565</v>
      </c>
      <c r="E15" s="7"/>
      <c r="F15" s="7"/>
      <c r="G15" s="8">
        <f>+G14*G13</f>
        <v>54244.151718983565</v>
      </c>
      <c r="H15" s="7"/>
      <c r="I15" s="7"/>
      <c r="J15" s="8">
        <f>+J14*J13</f>
        <v>90406.919531639272</v>
      </c>
      <c r="K15" s="7"/>
      <c r="L15" s="7"/>
      <c r="M15" s="8">
        <f>+M14*M13</f>
        <v>150678.19921939878</v>
      </c>
      <c r="N15" s="30"/>
    </row>
    <row r="16" spans="2:14" x14ac:dyDescent="0.25">
      <c r="B16" s="29" t="s">
        <v>104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30"/>
    </row>
    <row r="17" spans="2:14" x14ac:dyDescent="0.25">
      <c r="B17" s="31"/>
      <c r="C17" s="7" t="s">
        <v>97</v>
      </c>
      <c r="D17" s="25">
        <f>+D5/10</f>
        <v>700</v>
      </c>
      <c r="E17" s="7"/>
      <c r="F17" s="7"/>
      <c r="G17" s="25">
        <f>+D17</f>
        <v>700</v>
      </c>
      <c r="H17" s="7"/>
      <c r="I17" s="7"/>
      <c r="J17" s="25">
        <f>+G17</f>
        <v>700</v>
      </c>
      <c r="K17" s="7"/>
      <c r="L17" s="7"/>
      <c r="M17" s="7"/>
      <c r="N17" s="30"/>
    </row>
    <row r="18" spans="2:14" x14ac:dyDescent="0.25">
      <c r="B18" s="31"/>
      <c r="C18" s="7" t="s">
        <v>49</v>
      </c>
      <c r="D18" s="7">
        <v>200</v>
      </c>
      <c r="E18" s="7" t="s">
        <v>110</v>
      </c>
      <c r="F18" s="7"/>
      <c r="G18" s="28">
        <v>200</v>
      </c>
      <c r="H18" s="7" t="s">
        <v>110</v>
      </c>
      <c r="I18" s="7"/>
      <c r="J18" s="7"/>
      <c r="K18" s="7" t="s">
        <v>51</v>
      </c>
      <c r="L18" s="7"/>
      <c r="M18" s="7"/>
      <c r="N18" s="30"/>
    </row>
    <row r="19" spans="2:14" x14ac:dyDescent="0.25">
      <c r="B19" s="31"/>
      <c r="C19" s="34" t="s">
        <v>101</v>
      </c>
      <c r="D19" s="8">
        <f>+D17*D18</f>
        <v>140000</v>
      </c>
      <c r="E19" s="7"/>
      <c r="F19" s="7"/>
      <c r="G19" s="8">
        <f>+G17*G18</f>
        <v>140000</v>
      </c>
      <c r="H19" s="7"/>
      <c r="I19" s="7"/>
      <c r="J19" s="8">
        <f>+J17*J18</f>
        <v>0</v>
      </c>
      <c r="K19" s="7"/>
      <c r="L19" s="7"/>
      <c r="M19" s="7"/>
      <c r="N19" s="30"/>
    </row>
    <row r="20" spans="2:14" ht="7.5" customHeight="1" x14ac:dyDescent="0.25">
      <c r="B20" s="31"/>
      <c r="C20" s="34"/>
      <c r="D20" s="8"/>
      <c r="E20" s="7"/>
      <c r="F20" s="7"/>
      <c r="G20" s="8"/>
      <c r="H20" s="7"/>
      <c r="I20" s="7"/>
      <c r="J20" s="8"/>
      <c r="K20" s="7"/>
      <c r="L20" s="7"/>
      <c r="M20" s="7"/>
      <c r="N20" s="30"/>
    </row>
    <row r="21" spans="2:14" ht="15.75" x14ac:dyDescent="0.25">
      <c r="B21" s="31"/>
      <c r="C21" s="35" t="s">
        <v>41</v>
      </c>
      <c r="D21" s="36">
        <f>+D15+D19</f>
        <v>194244.15171898357</v>
      </c>
      <c r="E21" s="7"/>
      <c r="F21" s="7"/>
      <c r="G21" s="36">
        <f>+G15+G19</f>
        <v>194244.15171898357</v>
      </c>
      <c r="H21" s="7"/>
      <c r="I21" s="7"/>
      <c r="J21" s="36">
        <f>+J15+J19</f>
        <v>90406.919531639272</v>
      </c>
      <c r="K21" s="7"/>
      <c r="L21" s="7"/>
      <c r="M21" s="36">
        <f>+M15+M19</f>
        <v>150678.19921939878</v>
      </c>
      <c r="N21" s="30"/>
    </row>
    <row r="22" spans="2:14" ht="7.5" customHeight="1" x14ac:dyDescent="0.25">
      <c r="B22" s="31"/>
      <c r="C22" s="7"/>
      <c r="D22" s="37"/>
      <c r="E22" s="7"/>
      <c r="F22" s="7"/>
      <c r="G22" s="37"/>
      <c r="H22" s="7"/>
      <c r="I22" s="7"/>
      <c r="J22" s="37"/>
      <c r="K22" s="7"/>
      <c r="L22" s="7"/>
      <c r="M22" s="37"/>
      <c r="N22" s="30"/>
    </row>
    <row r="23" spans="2:14" ht="15.75" x14ac:dyDescent="0.25">
      <c r="B23" s="31"/>
      <c r="C23" s="38" t="s">
        <v>102</v>
      </c>
      <c r="D23" s="39">
        <f>+D6-D21</f>
        <v>68815.848281016428</v>
      </c>
      <c r="E23" s="7"/>
      <c r="F23" s="7"/>
      <c r="G23" s="40">
        <f>+G6-G21</f>
        <v>78755.848281016428</v>
      </c>
      <c r="H23" s="7"/>
      <c r="I23" s="7"/>
      <c r="J23" s="39">
        <f>+J6-J21</f>
        <v>161593.08046836074</v>
      </c>
      <c r="K23" s="7"/>
      <c r="L23" s="7"/>
      <c r="M23" s="39">
        <f>+M6-M21</f>
        <v>24321.800780601217</v>
      </c>
      <c r="N23" s="30"/>
    </row>
    <row r="24" spans="2:14" ht="16.5" customHeight="1" thickBot="1" x14ac:dyDescent="0.3"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</row>
    <row r="25" spans="2:14" x14ac:dyDescent="0.25">
      <c r="B25" s="49" t="s">
        <v>53</v>
      </c>
    </row>
    <row r="26" spans="2:14" x14ac:dyDescent="0.25">
      <c r="B26" s="49"/>
      <c r="C26" t="s">
        <v>111</v>
      </c>
    </row>
    <row r="27" spans="2:14" x14ac:dyDescent="0.25">
      <c r="B27" s="4" t="s">
        <v>86</v>
      </c>
      <c r="G27" s="19" t="s">
        <v>81</v>
      </c>
    </row>
    <row r="28" spans="2:14" x14ac:dyDescent="0.25">
      <c r="C28" t="s">
        <v>54</v>
      </c>
      <c r="E28" s="9">
        <v>95000</v>
      </c>
    </row>
    <row r="29" spans="2:14" x14ac:dyDescent="0.25">
      <c r="C29" t="s">
        <v>69</v>
      </c>
      <c r="D29" t="s">
        <v>82</v>
      </c>
      <c r="E29">
        <v>2080</v>
      </c>
      <c r="F29" t="s">
        <v>70</v>
      </c>
      <c r="G29" t="s">
        <v>83</v>
      </c>
      <c r="H29" s="17">
        <v>40</v>
      </c>
      <c r="I29" t="s">
        <v>84</v>
      </c>
      <c r="J29" s="17">
        <v>160</v>
      </c>
      <c r="K29" t="s">
        <v>85</v>
      </c>
      <c r="L29" s="17">
        <f>12*8</f>
        <v>96</v>
      </c>
      <c r="M29" t="s">
        <v>109</v>
      </c>
      <c r="N29" s="6">
        <f>+E29-H29-J29-L29</f>
        <v>1784</v>
      </c>
    </row>
    <row r="30" spans="2:14" x14ac:dyDescent="0.25">
      <c r="B30" s="4" t="s">
        <v>98</v>
      </c>
    </row>
    <row r="31" spans="2:14" x14ac:dyDescent="0.25">
      <c r="C31" s="11" t="s">
        <v>61</v>
      </c>
      <c r="D31" s="14"/>
      <c r="E31" s="14"/>
      <c r="G31" s="14" t="s">
        <v>59</v>
      </c>
      <c r="H31" s="14"/>
      <c r="J31" s="14" t="s">
        <v>60</v>
      </c>
      <c r="K31" s="14"/>
      <c r="M31" s="14" t="s">
        <v>58</v>
      </c>
      <c r="N31" s="14"/>
    </row>
    <row r="32" spans="2:14" x14ac:dyDescent="0.25">
      <c r="C32" t="s">
        <v>62</v>
      </c>
      <c r="D32" s="17">
        <v>10</v>
      </c>
      <c r="E32" t="s">
        <v>63</v>
      </c>
      <c r="G32" t="s">
        <v>67</v>
      </c>
      <c r="H32" s="16">
        <v>10000</v>
      </c>
      <c r="J32" s="18">
        <v>4</v>
      </c>
      <c r="K32" t="s">
        <v>66</v>
      </c>
      <c r="M32" t="s">
        <v>55</v>
      </c>
      <c r="N32" s="16">
        <v>360000</v>
      </c>
    </row>
    <row r="33" spans="2:15" x14ac:dyDescent="0.25">
      <c r="C33" t="s">
        <v>76</v>
      </c>
      <c r="D33">
        <f>52*40</f>
        <v>2080</v>
      </c>
      <c r="E33" t="s">
        <v>64</v>
      </c>
      <c r="G33" t="s">
        <v>68</v>
      </c>
      <c r="H33">
        <f>+D33-D34</f>
        <v>208</v>
      </c>
      <c r="I33" t="s">
        <v>70</v>
      </c>
      <c r="J33" s="17">
        <v>2</v>
      </c>
      <c r="K33" t="s">
        <v>65</v>
      </c>
      <c r="M33" t="s">
        <v>56</v>
      </c>
      <c r="N33" s="9">
        <f>+N32/D32</f>
        <v>36000</v>
      </c>
    </row>
    <row r="34" spans="2:15" x14ac:dyDescent="0.25">
      <c r="C34" s="10" t="s">
        <v>74</v>
      </c>
      <c r="D34">
        <f>52*40*0.9</f>
        <v>1872</v>
      </c>
      <c r="E34" t="s">
        <v>64</v>
      </c>
      <c r="G34" t="s">
        <v>72</v>
      </c>
      <c r="H34" s="17">
        <v>150</v>
      </c>
      <c r="I34" t="s">
        <v>36</v>
      </c>
      <c r="J34">
        <f>+J32/J33</f>
        <v>2</v>
      </c>
      <c r="K34" t="s">
        <v>78</v>
      </c>
    </row>
    <row r="35" spans="2:15" x14ac:dyDescent="0.25">
      <c r="C35" t="s">
        <v>57</v>
      </c>
      <c r="G35" t="s">
        <v>71</v>
      </c>
      <c r="H35" s="9">
        <f>+H33*H34</f>
        <v>31200</v>
      </c>
      <c r="J35" s="17">
        <v>50</v>
      </c>
      <c r="K35" t="s">
        <v>77</v>
      </c>
    </row>
    <row r="36" spans="2:15" x14ac:dyDescent="0.25">
      <c r="G36" t="s">
        <v>73</v>
      </c>
      <c r="H36" s="15">
        <f>+H32+H35</f>
        <v>41200</v>
      </c>
      <c r="J36">
        <f>+J34*J35</f>
        <v>100</v>
      </c>
      <c r="K36" t="s">
        <v>79</v>
      </c>
    </row>
    <row r="37" spans="2:15" x14ac:dyDescent="0.25">
      <c r="B37" s="4" t="s">
        <v>99</v>
      </c>
      <c r="H37" s="13">
        <f>+H36/D34</f>
        <v>22.008547008547009</v>
      </c>
      <c r="I37" t="s">
        <v>80</v>
      </c>
      <c r="J37" s="12">
        <f>+J36/8</f>
        <v>12.5</v>
      </c>
      <c r="K37" t="s">
        <v>36</v>
      </c>
      <c r="N37" s="5">
        <f>+N33/D34</f>
        <v>19.23076923076923</v>
      </c>
      <c r="O37" t="s">
        <v>36</v>
      </c>
    </row>
    <row r="38" spans="2:15" x14ac:dyDescent="0.25">
      <c r="C38" s="10" t="s">
        <v>75</v>
      </c>
      <c r="D38" s="21">
        <f>+H37+J37+N37</f>
        <v>53.739316239316238</v>
      </c>
      <c r="E38" t="s">
        <v>80</v>
      </c>
    </row>
    <row r="39" spans="2:15" x14ac:dyDescent="0.25">
      <c r="C39" t="s">
        <v>86</v>
      </c>
      <c r="D39" s="20">
        <f>+E28/N29</f>
        <v>53.251121076233183</v>
      </c>
      <c r="E39" t="s">
        <v>80</v>
      </c>
    </row>
    <row r="40" spans="2:15" ht="15.75" x14ac:dyDescent="0.25">
      <c r="C40" s="10" t="s">
        <v>87</v>
      </c>
      <c r="D40" s="22">
        <f>+D38+D39</f>
        <v>106.99043731554943</v>
      </c>
    </row>
    <row r="41" spans="2:15" ht="8.25" customHeight="1" x14ac:dyDescent="0.25"/>
    <row r="42" spans="2:15" x14ac:dyDescent="0.25">
      <c r="C42" s="11" t="s">
        <v>88</v>
      </c>
      <c r="D42" s="14" t="s">
        <v>91</v>
      </c>
      <c r="E42" s="14" t="s">
        <v>92</v>
      </c>
      <c r="F42" s="14"/>
      <c r="G42" s="14" t="s">
        <v>93</v>
      </c>
      <c r="H42" s="14" t="s">
        <v>94</v>
      </c>
    </row>
    <row r="43" spans="2:15" x14ac:dyDescent="0.25">
      <c r="C43" t="s">
        <v>89</v>
      </c>
      <c r="D43" s="17">
        <v>9</v>
      </c>
      <c r="E43" s="17">
        <v>26</v>
      </c>
      <c r="G43" s="17">
        <v>5</v>
      </c>
      <c r="H43">
        <f>+D43*E43*G43</f>
        <v>1170</v>
      </c>
    </row>
    <row r="44" spans="2:15" x14ac:dyDescent="0.25">
      <c r="C44" t="s">
        <v>90</v>
      </c>
      <c r="D44" s="17">
        <v>2</v>
      </c>
      <c r="E44" s="17">
        <v>52</v>
      </c>
      <c r="G44" s="17">
        <v>5</v>
      </c>
      <c r="H44" s="14">
        <f>+D44*E44*G44</f>
        <v>520</v>
      </c>
    </row>
    <row r="45" spans="2:15" x14ac:dyDescent="0.25">
      <c r="H45">
        <f>+H43+H44</f>
        <v>1690</v>
      </c>
    </row>
  </sheetData>
  <printOptions gridLines="1"/>
  <pageMargins left="0.7" right="0.7" top="0.75" bottom="0.75" header="0.3" footer="0.3"/>
  <pageSetup scale="81" orientation="landscape" r:id="rId1"/>
  <headerFooter>
    <oddFooter>&amp;L&amp;T&amp;D&amp;R&amp;Z&amp;F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QD2UCF5UJE4V-699202894-736</_dlc_DocId>
    <_dlc_DocIdUrl xmlns="7184055b-e5ea-4162-8b19-ace5c644b73a">
      <Url>http://intranet2/pw/_layouts/15/DocIdRedir.aspx?ID=QD2UCF5UJE4V-699202894-736</Url>
      <Description>QD2UCF5UJE4V-699202894-736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F0D92E-47B3-4A80-97C1-832239EFF01B}"/>
</file>

<file path=customXml/itemProps2.xml><?xml version="1.0" encoding="utf-8"?>
<ds:datastoreItem xmlns:ds="http://schemas.openxmlformats.org/officeDocument/2006/customXml" ds:itemID="{44A97367-CE24-4A0B-8538-C1D31A6570CD}"/>
</file>

<file path=customXml/itemProps3.xml><?xml version="1.0" encoding="utf-8"?>
<ds:datastoreItem xmlns:ds="http://schemas.openxmlformats.org/officeDocument/2006/customXml" ds:itemID="{E66C7345-63AE-4804-A7C1-96634595DF5A}"/>
</file>

<file path=customXml/itemProps4.xml><?xml version="1.0" encoding="utf-8"?>
<ds:datastoreItem xmlns:ds="http://schemas.openxmlformats.org/officeDocument/2006/customXml" ds:itemID="{46C307ED-DDA3-4079-9843-8B4FF30D5901}"/>
</file>

<file path=customXml/itemProps5.xml><?xml version="1.0" encoding="utf-8"?>
<ds:datastoreItem xmlns:ds="http://schemas.openxmlformats.org/officeDocument/2006/customXml" ds:itemID="{B6CE12D9-C494-499C-B3F4-E6B2F52109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Proposals</vt:lpstr>
      <vt:lpstr>Analysis</vt:lpstr>
      <vt:lpstr>Sheet3</vt:lpstr>
      <vt:lpstr>Proposals!Print_Area</vt:lpstr>
    </vt:vector>
  </TitlesOfParts>
  <Company>City of Manteca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LeStrange, Rexie</dc:creator>
  <cp:lastModifiedBy>LeStrange, Rexie</cp:lastModifiedBy>
  <cp:lastPrinted>2013-05-24T19:56:27Z</cp:lastPrinted>
  <dcterms:created xsi:type="dcterms:W3CDTF">2013-05-17T18:51:39Z</dcterms:created>
  <dcterms:modified xsi:type="dcterms:W3CDTF">2013-05-31T12:52:04Z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0a819a00-963d-435a-b0ed-bd2c70eb2d61</vt:lpwstr>
  </property>
  <property fmtid="{D5CDD505-2E9C-101B-9397-08002B2CF9AE}" pid="4" name="Order">
    <vt:r8>31200</vt:r8>
  </property>
  <property fmtid="{D5CDD505-2E9C-101B-9397-08002B2CF9AE}" pid="5" name="TemplateUrl">
    <vt:lpwstr/>
  </property>
  <property fmtid="{D5CDD505-2E9C-101B-9397-08002B2CF9AE}" pid="6" name="_dlc_DocIdUrl">
    <vt:lpwstr>http://intranet:12013/_layouts/DocIdRedir.aspx?ID=DS6S4WKU732Q-3-312, DS6S4WKU732Q-3-312</vt:lpwstr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_dlc_DocIdPersistId">
    <vt:bool>false</vt:bool>
  </property>
  <property fmtid="{D5CDD505-2E9C-101B-9397-08002B2CF9AE}" pid="11" name="xd_ProgID">
    <vt:lpwstr/>
  </property>
  <property fmtid="{D5CDD505-2E9C-101B-9397-08002B2CF9AE}" pid="12" name="_dlc_DocId">
    <vt:lpwstr>DS6S4WKU732Q-3-312</vt:lpwstr>
  </property>
</Properties>
</file>