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calcChain.xml" ContentType="application/vnd.openxmlformats-officedocument.spreadsheetml.calcChain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640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U19" i="2" l="1"/>
  <c r="T19" i="2"/>
  <c r="S19" i="2"/>
  <c r="AP4" i="2" l="1"/>
  <c r="AQ4" i="2"/>
  <c r="AR4" i="2"/>
  <c r="AP5" i="2"/>
  <c r="AQ5" i="2"/>
  <c r="AR5" i="2"/>
  <c r="AP6" i="2"/>
  <c r="AQ6" i="2"/>
  <c r="AR6" i="2"/>
  <c r="AP7" i="2"/>
  <c r="AQ7" i="2"/>
  <c r="AR7" i="2"/>
  <c r="AP8" i="2"/>
  <c r="AQ8" i="2"/>
  <c r="AR8" i="2"/>
  <c r="AP9" i="2"/>
  <c r="AQ9" i="2"/>
  <c r="AR9" i="2"/>
  <c r="AP10" i="2"/>
  <c r="AQ10" i="2"/>
  <c r="AR10" i="2"/>
  <c r="AP11" i="2"/>
  <c r="AQ11" i="2"/>
  <c r="AR11" i="2"/>
  <c r="AP12" i="2"/>
  <c r="AQ12" i="2"/>
  <c r="AR12" i="2"/>
  <c r="AP13" i="2"/>
  <c r="AQ13" i="2"/>
  <c r="AR13" i="2"/>
  <c r="AP14" i="2"/>
  <c r="AQ14" i="2"/>
  <c r="AR14" i="2"/>
  <c r="AP15" i="2"/>
  <c r="AQ15" i="2"/>
  <c r="AR15" i="2"/>
  <c r="AP16" i="2"/>
  <c r="AQ16" i="2"/>
  <c r="AR16" i="2"/>
  <c r="AP17" i="2"/>
  <c r="AQ17" i="2"/>
  <c r="AR17" i="2"/>
  <c r="AP18" i="2"/>
  <c r="AQ18" i="2"/>
  <c r="AR18" i="2"/>
  <c r="AR3" i="2"/>
  <c r="AQ3" i="2"/>
  <c r="AP3" i="2"/>
  <c r="AE4" i="2"/>
  <c r="AF4" i="2"/>
  <c r="AG4" i="2"/>
  <c r="AH4" i="2"/>
  <c r="AE5" i="2"/>
  <c r="AF5" i="2"/>
  <c r="AG5" i="2"/>
  <c r="AH5" i="2"/>
  <c r="AE6" i="2"/>
  <c r="AF6" i="2"/>
  <c r="AG6" i="2"/>
  <c r="AH6" i="2"/>
  <c r="AE7" i="2"/>
  <c r="AF7" i="2"/>
  <c r="AG7" i="2"/>
  <c r="AH7" i="2"/>
  <c r="AE8" i="2"/>
  <c r="AF8" i="2"/>
  <c r="AG8" i="2"/>
  <c r="AH8" i="2"/>
  <c r="AE9" i="2"/>
  <c r="AF9" i="2"/>
  <c r="AG9" i="2"/>
  <c r="AH9" i="2"/>
  <c r="AE10" i="2"/>
  <c r="AF10" i="2"/>
  <c r="AG10" i="2"/>
  <c r="AH10" i="2"/>
  <c r="AE11" i="2"/>
  <c r="AF11" i="2"/>
  <c r="AG11" i="2"/>
  <c r="AH11" i="2"/>
  <c r="AE12" i="2"/>
  <c r="AF12" i="2"/>
  <c r="AG12" i="2"/>
  <c r="AH12" i="2"/>
  <c r="AE13" i="2"/>
  <c r="AF13" i="2"/>
  <c r="AG13" i="2"/>
  <c r="AH13" i="2"/>
  <c r="AE14" i="2"/>
  <c r="AF14" i="2"/>
  <c r="AG14" i="2"/>
  <c r="AH14" i="2"/>
  <c r="AE15" i="2"/>
  <c r="AF15" i="2"/>
  <c r="AG15" i="2"/>
  <c r="AH15" i="2"/>
  <c r="AE16" i="2"/>
  <c r="AF16" i="2"/>
  <c r="AG16" i="2"/>
  <c r="AH16" i="2"/>
  <c r="AE17" i="2"/>
  <c r="AF17" i="2"/>
  <c r="AG17" i="2"/>
  <c r="AH17" i="2"/>
  <c r="AE18" i="2"/>
  <c r="AF18" i="2"/>
  <c r="AG18" i="2"/>
  <c r="AH18" i="2"/>
  <c r="AH3" i="2"/>
  <c r="AG3" i="2"/>
  <c r="AF3" i="2"/>
  <c r="AE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3" i="2"/>
  <c r="S4" i="2"/>
  <c r="T4" i="2"/>
  <c r="U4" i="2"/>
  <c r="S5" i="2"/>
  <c r="T5" i="2"/>
  <c r="U5" i="2"/>
  <c r="S6" i="2"/>
  <c r="T6" i="2"/>
  <c r="U6" i="2"/>
  <c r="S7" i="2"/>
  <c r="T7" i="2"/>
  <c r="U7" i="2"/>
  <c r="S8" i="2"/>
  <c r="T8" i="2"/>
  <c r="U8" i="2"/>
  <c r="S9" i="2"/>
  <c r="T9" i="2"/>
  <c r="U9" i="2"/>
  <c r="S10" i="2"/>
  <c r="T10" i="2"/>
  <c r="U10" i="2"/>
  <c r="S11" i="2"/>
  <c r="T11" i="2"/>
  <c r="U11" i="2"/>
  <c r="S12" i="2"/>
  <c r="T12" i="2"/>
  <c r="U12" i="2"/>
  <c r="S13" i="2"/>
  <c r="T13" i="2"/>
  <c r="U13" i="2"/>
  <c r="S14" i="2"/>
  <c r="T14" i="2"/>
  <c r="U14" i="2"/>
  <c r="S15" i="2"/>
  <c r="T15" i="2"/>
  <c r="U15" i="2"/>
  <c r="S16" i="2"/>
  <c r="T16" i="2"/>
  <c r="U16" i="2"/>
  <c r="S17" i="2"/>
  <c r="T17" i="2"/>
  <c r="U17" i="2"/>
  <c r="S18" i="2"/>
  <c r="T18" i="2"/>
  <c r="U18" i="2"/>
  <c r="U3" i="2"/>
  <c r="T3" i="2"/>
  <c r="S3" i="2"/>
  <c r="R19" i="2" l="1"/>
  <c r="R29" i="2" s="1"/>
  <c r="Q19" i="2"/>
  <c r="Q29" i="2" s="1"/>
  <c r="AD19" i="2"/>
  <c r="AD29" i="2" s="1"/>
  <c r="P19" i="2"/>
  <c r="P29" i="2" s="1"/>
  <c r="O19" i="2"/>
  <c r="O29" i="2" s="1"/>
  <c r="N19" i="2"/>
  <c r="N29" i="2" s="1"/>
  <c r="H5" i="1"/>
  <c r="H6" i="1"/>
  <c r="H7" i="1"/>
  <c r="H8" i="1"/>
  <c r="H9" i="1"/>
  <c r="H10" i="1"/>
  <c r="H11" i="1"/>
  <c r="H12" i="1"/>
  <c r="H13" i="1"/>
  <c r="H14" i="1"/>
  <c r="H15" i="1"/>
  <c r="H4" i="1"/>
  <c r="AN19" i="2"/>
  <c r="AN29" i="2" s="1"/>
  <c r="AC18" i="2"/>
  <c r="AC16" i="2"/>
  <c r="AC4" i="2"/>
  <c r="Z16" i="2"/>
  <c r="Z19" i="2" s="1"/>
  <c r="Z29" i="2" s="1"/>
  <c r="G21" i="1"/>
  <c r="G20" i="1"/>
  <c r="G19" i="1"/>
  <c r="E6" i="2"/>
  <c r="E19" i="2" s="1"/>
  <c r="H6" i="2"/>
  <c r="H19" i="2" s="1"/>
  <c r="H29" i="2" s="1"/>
  <c r="AM17" i="2"/>
  <c r="Y16" i="2"/>
  <c r="Y19" i="2" s="1"/>
  <c r="Y29" i="2" s="1"/>
  <c r="AK6" i="2"/>
  <c r="AK16" i="2"/>
  <c r="D6" i="2"/>
  <c r="D19" i="2" s="1"/>
  <c r="D29" i="2" s="1"/>
  <c r="AJ16" i="2"/>
  <c r="AJ19" i="2" s="1"/>
  <c r="AJ29" i="2" s="1"/>
  <c r="E4" i="1"/>
  <c r="E5" i="1"/>
  <c r="E6" i="1"/>
  <c r="E7" i="1"/>
  <c r="E8" i="1"/>
  <c r="E9" i="1"/>
  <c r="E10" i="1"/>
  <c r="E11" i="1"/>
  <c r="E12" i="1"/>
  <c r="E13" i="1"/>
  <c r="E14" i="1"/>
  <c r="E15" i="1"/>
  <c r="X19" i="2"/>
  <c r="G19" i="2"/>
  <c r="G29" i="2" s="1"/>
  <c r="I19" i="2"/>
  <c r="I29" i="2" s="1"/>
  <c r="J19" i="2"/>
  <c r="J29" i="2" s="1"/>
  <c r="AA19" i="2"/>
  <c r="AA29" i="2" s="1"/>
  <c r="K19" i="2"/>
  <c r="K29" i="2" s="1"/>
  <c r="AB19" i="2"/>
  <c r="AB29" i="2" s="1"/>
  <c r="L19" i="2"/>
  <c r="L29" i="2" s="1"/>
  <c r="M19" i="2"/>
  <c r="M29" i="2" s="1"/>
  <c r="F19" i="2"/>
  <c r="F29" i="2" s="1"/>
  <c r="E3" i="1"/>
  <c r="B19" i="2"/>
  <c r="B29" i="2" s="1"/>
  <c r="C19" i="2"/>
  <c r="C29" i="2" s="1"/>
  <c r="E29" i="2" l="1"/>
  <c r="V19" i="2"/>
  <c r="AK19" i="2"/>
  <c r="AK29" i="2" s="1"/>
  <c r="AM19" i="2"/>
  <c r="AM29" i="2" s="1"/>
  <c r="AC19" i="2"/>
  <c r="AC29" i="2" s="1"/>
  <c r="X29" i="2"/>
</calcChain>
</file>

<file path=xl/sharedStrings.xml><?xml version="1.0" encoding="utf-8"?>
<sst xmlns="http://schemas.openxmlformats.org/spreadsheetml/2006/main" count="120" uniqueCount="97">
  <si>
    <t>Clark Bro</t>
  </si>
  <si>
    <t>Anderson Pacific</t>
  </si>
  <si>
    <t>Conco West</t>
  </si>
  <si>
    <t>Diede</t>
  </si>
  <si>
    <t>Preston</t>
  </si>
  <si>
    <t>HPS Mechanical</t>
  </si>
  <si>
    <t>Aztec</t>
  </si>
  <si>
    <t>Auburn</t>
  </si>
  <si>
    <t>Pasa Robles</t>
  </si>
  <si>
    <t xml:space="preserve">Myers </t>
  </si>
  <si>
    <t>Power</t>
  </si>
  <si>
    <t>Ranger</t>
  </si>
  <si>
    <t>McGuire</t>
  </si>
  <si>
    <t xml:space="preserve">Cost </t>
  </si>
  <si>
    <t>Experi</t>
  </si>
  <si>
    <t>Content</t>
  </si>
  <si>
    <t>Base Bid</t>
  </si>
  <si>
    <t>Eng</t>
  </si>
  <si>
    <t>Design</t>
  </si>
  <si>
    <t>Div 1</t>
  </si>
  <si>
    <t>Sheeting</t>
  </si>
  <si>
    <t>Div 2</t>
  </si>
  <si>
    <t>Div 3</t>
  </si>
  <si>
    <t>Div 4</t>
  </si>
  <si>
    <t>Div 5</t>
  </si>
  <si>
    <t>Div 6</t>
  </si>
  <si>
    <t>Div 7</t>
  </si>
  <si>
    <t>Div 8</t>
  </si>
  <si>
    <t>Div 9</t>
  </si>
  <si>
    <t>Div 10</t>
  </si>
  <si>
    <t>Div 11</t>
  </si>
  <si>
    <t>Div 13</t>
  </si>
  <si>
    <t>Div 15</t>
  </si>
  <si>
    <t>Div 16</t>
  </si>
  <si>
    <t>Clark Base</t>
  </si>
  <si>
    <t>Clark A1</t>
  </si>
  <si>
    <t>Concrete Tank</t>
  </si>
  <si>
    <t>Split Case</t>
  </si>
  <si>
    <t>Outlet Riser</t>
  </si>
  <si>
    <t>x</t>
  </si>
  <si>
    <t>Building Mods</t>
  </si>
  <si>
    <t>Completion</t>
  </si>
  <si>
    <t>Total</t>
  </si>
  <si>
    <t>Rank</t>
  </si>
  <si>
    <t>Capacity</t>
  </si>
  <si>
    <t>$/Gal</t>
  </si>
  <si>
    <t>multi - small</t>
  </si>
  <si>
    <t>Anderson</t>
  </si>
  <si>
    <t>Concerns</t>
  </si>
  <si>
    <t>Tank Circulation</t>
  </si>
  <si>
    <t>Cathodic Protection</t>
  </si>
  <si>
    <t>B/U Power</t>
  </si>
  <si>
    <t>IEC</t>
  </si>
  <si>
    <t>CW</t>
  </si>
  <si>
    <t>CW-1</t>
  </si>
  <si>
    <t>CW-2</t>
  </si>
  <si>
    <t>CW-3</t>
  </si>
  <si>
    <t>CW-4</t>
  </si>
  <si>
    <t>CW-5</t>
  </si>
  <si>
    <t>CW-6</t>
  </si>
  <si>
    <t>CW-7</t>
  </si>
  <si>
    <t xml:space="preserve">Site </t>
  </si>
  <si>
    <t>Dia</t>
  </si>
  <si>
    <t>NV5</t>
  </si>
  <si>
    <t>Stantec</t>
  </si>
  <si>
    <t>Diede A1</t>
  </si>
  <si>
    <t>MCR</t>
  </si>
  <si>
    <t>Preston A1</t>
  </si>
  <si>
    <t>HPS</t>
  </si>
  <si>
    <t>HPS A1</t>
  </si>
  <si>
    <t>unclear</t>
  </si>
  <si>
    <t>Aztec - A1</t>
  </si>
  <si>
    <t>Lre &amp; Ro</t>
  </si>
  <si>
    <t>Auburn A1</t>
  </si>
  <si>
    <t>7 Additional Weeks</t>
  </si>
  <si>
    <t>Hydroscience</t>
  </si>
  <si>
    <t>Pasa Rob</t>
  </si>
  <si>
    <t>Landscape ?</t>
  </si>
  <si>
    <t>Myers</t>
  </si>
  <si>
    <t>RBF</t>
  </si>
  <si>
    <t>KSN</t>
  </si>
  <si>
    <t>Power A1</t>
  </si>
  <si>
    <t>Architectural treatment</t>
  </si>
  <si>
    <t>Tank fabricator/installer</t>
  </si>
  <si>
    <t>Settlement</t>
  </si>
  <si>
    <t>RR proximity</t>
  </si>
  <si>
    <t>PPI</t>
  </si>
  <si>
    <t>West Yost</t>
  </si>
  <si>
    <t>M &amp; H</t>
  </si>
  <si>
    <t>Avg</t>
  </si>
  <si>
    <t>Max</t>
  </si>
  <si>
    <t>Min</t>
  </si>
  <si>
    <t>Anderson Alt 1</t>
  </si>
  <si>
    <t>CONCRETE TANK ALTERNATIVES</t>
  </si>
  <si>
    <t>BASE MODEL - STEEL TANK</t>
  </si>
  <si>
    <t>SUPERSIZE TANKS</t>
  </si>
  <si>
    <t>ST 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</si>
</sst>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164" fontId="0" fillId="0" borderId="0" xfId="1" applyNumberFormat="1" applyFont="1"/>
    <xf numFmtId="0" fontId="3" fillId="0" borderId="0" xfId="0" applyFont="1"/>
    <xf numFmtId="164" fontId="3" fillId="0" borderId="0" xfId="1" applyNumberFormat="1" applyFont="1"/>
    <xf numFmtId="165" fontId="3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43" fontId="3" fillId="0" borderId="0" xfId="1" applyNumberFormat="1" applyFont="1"/>
    <xf numFmtId="164" fontId="3" fillId="0" borderId="1" xfId="1" applyNumberFormat="1" applyFont="1" applyBorder="1"/>
    <xf numFmtId="164" fontId="3" fillId="0" borderId="0" xfId="1" applyNumberFormat="1" applyFont="1" applyAlignment="1">
      <alignment horizontal="center"/>
    </xf>
    <xf numFmtId="164" fontId="4" fillId="0" borderId="0" xfId="1" applyNumberFormat="1" applyFont="1"/>
    <xf numFmtId="43" fontId="3" fillId="3" borderId="0" xfId="1" applyNumberFormat="1" applyFont="1" applyFill="1"/>
    <xf numFmtId="9" fontId="0" fillId="0" borderId="0" xfId="2" applyFont="1"/>
    <xf numFmtId="164" fontId="5" fillId="0" borderId="1" xfId="1" applyNumberFormat="1" applyFont="1" applyBorder="1"/>
    <xf numFmtId="164" fontId="6" fillId="0" borderId="1" xfId="1" applyNumberFormat="1" applyFont="1" applyBorder="1"/>
    <xf numFmtId="164" fontId="3" fillId="2" borderId="1" xfId="0" applyNumberFormat="1" applyFont="1" applyFill="1" applyBorder="1"/>
    <xf numFmtId="164" fontId="7" fillId="0" borderId="1" xfId="1" applyNumberFormat="1" applyFont="1" applyBorder="1"/>
    <xf numFmtId="43" fontId="7" fillId="0" borderId="0" xfId="1" applyNumberFormat="1" applyFont="1"/>
    <xf numFmtId="43" fontId="8" fillId="0" borderId="0" xfId="1" applyNumberFormat="1" applyFont="1"/>
    <xf numFmtId="43" fontId="7" fillId="3" borderId="0" xfId="1" applyNumberFormat="1" applyFont="1" applyFill="1"/>
    <xf numFmtId="43" fontId="8" fillId="3" borderId="0" xfId="1" applyNumberFormat="1" applyFont="1" applyFill="1"/>
    <xf numFmtId="0" fontId="0" fillId="0" borderId="0" xfId="0" applyFill="1" applyBorder="1"/>
    <xf numFmtId="0" fontId="2" fillId="0" borderId="1" xfId="0" applyFont="1" applyBorder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64" fontId="3" fillId="4" borderId="1" xfId="0" applyNumberFormat="1" applyFont="1" applyFill="1" applyBorder="1"/>
    <xf numFmtId="164" fontId="3" fillId="4" borderId="0" xfId="0" applyNumberFormat="1" applyFont="1" applyFill="1" applyBorder="1"/>
    <xf numFmtId="164" fontId="3" fillId="4" borderId="2" xfId="0" applyNumberFormat="1" applyFont="1" applyFill="1" applyBorder="1"/>
    <xf numFmtId="164" fontId="6" fillId="0" borderId="0" xfId="1" applyNumberFormat="1" applyFont="1"/>
    <xf numFmtId="164" fontId="4" fillId="4" borderId="0" xfId="0" applyNumberFormat="1" applyFont="1" applyFill="1" applyBorder="1"/>
    <xf numFmtId="164" fontId="7" fillId="0" borderId="0" xfId="1" applyNumberFormat="1" applyFont="1"/>
    <xf numFmtId="164" fontId="3" fillId="5" borderId="0" xfId="1" applyNumberFormat="1" applyFont="1" applyFill="1"/>
    <xf numFmtId="164" fontId="7" fillId="5" borderId="0" xfId="1" applyNumberFormat="1" applyFont="1" applyFill="1"/>
    <xf numFmtId="164" fontId="4" fillId="5" borderId="0" xfId="1" applyNumberFormat="1" applyFont="1" applyFill="1"/>
    <xf numFmtId="164" fontId="3" fillId="5" borderId="1" xfId="1" applyNumberFormat="1" applyFont="1" applyFill="1" applyBorder="1"/>
    <xf numFmtId="164" fontId="9" fillId="5" borderId="0" xfId="1" applyNumberFormat="1" applyFont="1" applyFill="1"/>
    <xf numFmtId="164" fontId="3" fillId="6" borderId="1" xfId="1" applyNumberFormat="1" applyFont="1" applyFill="1" applyBorder="1"/>
    <xf numFmtId="164" fontId="3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A10" sqref="A10"/>
    </sheetView>
  </sheetViews>
  <sheetFormatPr defaultRowHeight="15" x14ac:dyDescent="0.25"/>
  <cols>
    <col min="1" max="1" width="15.85546875" bestFit="1" customWidth="1"/>
    <col min="2" max="2" width="5.28515625" bestFit="1" customWidth="1"/>
    <col min="3" max="3" width="6.5703125" bestFit="1" customWidth="1"/>
    <col min="4" max="4" width="8.140625" bestFit="1" customWidth="1"/>
    <col min="5" max="5" width="5.42578125" bestFit="1" customWidth="1"/>
    <col min="6" max="6" width="4.5703125" customWidth="1"/>
    <col min="7" max="7" width="10.5703125" style="1" bestFit="1" customWidth="1"/>
    <col min="8" max="8" width="4.5703125" style="1" bestFit="1" customWidth="1"/>
    <col min="9" max="9" width="14.42578125" style="1" bestFit="1" customWidth="1"/>
    <col min="10" max="14" width="9.140625" style="1"/>
  </cols>
  <sheetData>
    <row r="1" spans="1:10" x14ac:dyDescent="0.25">
      <c r="B1" t="s">
        <v>13</v>
      </c>
      <c r="C1" t="s">
        <v>14</v>
      </c>
      <c r="D1" t="s">
        <v>15</v>
      </c>
      <c r="E1" t="s">
        <v>42</v>
      </c>
      <c r="F1" t="s">
        <v>43</v>
      </c>
      <c r="G1" s="1" t="s">
        <v>16</v>
      </c>
      <c r="I1" s="1" t="s">
        <v>17</v>
      </c>
    </row>
    <row r="2" spans="1:10" x14ac:dyDescent="0.25">
      <c r="B2">
        <v>40</v>
      </c>
      <c r="C2">
        <v>40</v>
      </c>
      <c r="D2">
        <v>20</v>
      </c>
    </row>
    <row r="3" spans="1:10" x14ac:dyDescent="0.25">
      <c r="A3" s="22" t="s">
        <v>0</v>
      </c>
      <c r="B3" s="5">
        <v>40</v>
      </c>
      <c r="C3" s="5">
        <v>30</v>
      </c>
      <c r="D3" s="5">
        <v>15</v>
      </c>
      <c r="E3" s="5">
        <f>SUM(B3:D3)</f>
        <v>85</v>
      </c>
      <c r="F3" s="5">
        <v>2</v>
      </c>
      <c r="G3" s="6">
        <v>4350000</v>
      </c>
      <c r="H3" s="6"/>
      <c r="I3" s="6" t="s">
        <v>46</v>
      </c>
      <c r="J3" s="6"/>
    </row>
    <row r="4" spans="1:10" x14ac:dyDescent="0.25">
      <c r="A4" s="23" t="s">
        <v>1</v>
      </c>
      <c r="B4">
        <v>35</v>
      </c>
      <c r="C4">
        <v>35</v>
      </c>
      <c r="D4">
        <v>12</v>
      </c>
      <c r="E4" s="5">
        <f t="shared" ref="E4:E15" si="0">SUM(B4:D4)</f>
        <v>82</v>
      </c>
      <c r="F4" s="21">
        <v>3</v>
      </c>
      <c r="G4" s="1">
        <v>4815000</v>
      </c>
      <c r="H4" s="12">
        <f>+(G4-G$3)/G4</f>
        <v>9.657320872274143E-2</v>
      </c>
      <c r="I4" s="1" t="s">
        <v>52</v>
      </c>
    </row>
    <row r="5" spans="1:10" x14ac:dyDescent="0.25">
      <c r="A5" s="23" t="s">
        <v>2</v>
      </c>
      <c r="B5">
        <v>35</v>
      </c>
      <c r="C5">
        <v>35</v>
      </c>
      <c r="D5">
        <v>18</v>
      </c>
      <c r="E5" s="5">
        <f t="shared" si="0"/>
        <v>88</v>
      </c>
      <c r="F5" s="21">
        <v>1</v>
      </c>
      <c r="G5" s="1">
        <v>4825000</v>
      </c>
      <c r="H5" s="12">
        <f t="shared" ref="H5:H15" si="1">+(G5-G$3)/G5</f>
        <v>9.8445595854922283E-2</v>
      </c>
      <c r="I5" s="1" t="s">
        <v>63</v>
      </c>
    </row>
    <row r="6" spans="1:10" x14ac:dyDescent="0.25">
      <c r="A6" t="s">
        <v>3</v>
      </c>
      <c r="B6">
        <v>30</v>
      </c>
      <c r="C6">
        <v>10</v>
      </c>
      <c r="D6">
        <v>10</v>
      </c>
      <c r="E6" s="5">
        <f t="shared" si="0"/>
        <v>50</v>
      </c>
      <c r="G6" s="1">
        <v>5050500</v>
      </c>
      <c r="H6" s="12">
        <f t="shared" si="1"/>
        <v>0.13869913869913869</v>
      </c>
      <c r="I6" s="1" t="s">
        <v>64</v>
      </c>
    </row>
    <row r="7" spans="1:10" x14ac:dyDescent="0.25">
      <c r="A7" t="s">
        <v>4</v>
      </c>
      <c r="B7">
        <v>30</v>
      </c>
      <c r="C7">
        <v>20</v>
      </c>
      <c r="D7">
        <v>12</v>
      </c>
      <c r="E7" s="5">
        <f t="shared" si="0"/>
        <v>62</v>
      </c>
      <c r="G7" s="1">
        <v>5090838</v>
      </c>
      <c r="H7" s="12">
        <f t="shared" si="1"/>
        <v>0.14552378213567196</v>
      </c>
      <c r="I7" s="1" t="s">
        <v>66</v>
      </c>
    </row>
    <row r="8" spans="1:10" x14ac:dyDescent="0.25">
      <c r="A8" t="s">
        <v>5</v>
      </c>
      <c r="B8">
        <v>30</v>
      </c>
      <c r="C8">
        <v>25</v>
      </c>
      <c r="D8">
        <v>12</v>
      </c>
      <c r="E8" s="5">
        <f t="shared" si="0"/>
        <v>67</v>
      </c>
      <c r="G8" s="1">
        <v>5164910</v>
      </c>
      <c r="H8" s="12">
        <f t="shared" si="1"/>
        <v>0.15777816070367151</v>
      </c>
      <c r="I8" s="1" t="s">
        <v>70</v>
      </c>
    </row>
    <row r="9" spans="1:10" x14ac:dyDescent="0.25">
      <c r="A9" t="s">
        <v>6</v>
      </c>
      <c r="B9">
        <v>25</v>
      </c>
      <c r="C9">
        <v>20</v>
      </c>
      <c r="D9">
        <v>11</v>
      </c>
      <c r="E9" s="5">
        <f t="shared" si="0"/>
        <v>56</v>
      </c>
      <c r="G9" s="1">
        <v>5226100</v>
      </c>
      <c r="H9" s="12">
        <f t="shared" si="1"/>
        <v>0.16763934865387192</v>
      </c>
      <c r="I9" s="1" t="s">
        <v>72</v>
      </c>
    </row>
    <row r="10" spans="1:10" x14ac:dyDescent="0.25">
      <c r="A10" s="23" t="s">
        <v>7</v>
      </c>
      <c r="B10">
        <v>25</v>
      </c>
      <c r="C10">
        <v>35</v>
      </c>
      <c r="D10">
        <v>15</v>
      </c>
      <c r="E10" s="5">
        <f t="shared" si="0"/>
        <v>75</v>
      </c>
      <c r="F10" s="21">
        <v>4</v>
      </c>
      <c r="G10" s="1">
        <v>5392300</v>
      </c>
      <c r="H10" s="12">
        <f t="shared" si="1"/>
        <v>0.19329414164642175</v>
      </c>
      <c r="I10" s="1" t="s">
        <v>75</v>
      </c>
    </row>
    <row r="11" spans="1:10" x14ac:dyDescent="0.25">
      <c r="A11" t="s">
        <v>8</v>
      </c>
      <c r="B11">
        <v>20</v>
      </c>
      <c r="C11">
        <v>30</v>
      </c>
      <c r="D11">
        <v>13</v>
      </c>
      <c r="E11" s="5">
        <f t="shared" si="0"/>
        <v>63</v>
      </c>
      <c r="G11" s="1">
        <v>5485099</v>
      </c>
      <c r="H11" s="12">
        <f t="shared" si="1"/>
        <v>0.20694229949176851</v>
      </c>
    </row>
    <row r="12" spans="1:10" x14ac:dyDescent="0.25">
      <c r="A12" t="s">
        <v>9</v>
      </c>
      <c r="B12">
        <v>15</v>
      </c>
      <c r="C12">
        <v>20</v>
      </c>
      <c r="D12">
        <v>15</v>
      </c>
      <c r="E12" s="5">
        <f t="shared" si="0"/>
        <v>50</v>
      </c>
      <c r="G12" s="1">
        <v>5685000</v>
      </c>
      <c r="H12" s="12">
        <f t="shared" si="1"/>
        <v>0.23482849604221637</v>
      </c>
      <c r="I12" s="1" t="s">
        <v>79</v>
      </c>
    </row>
    <row r="13" spans="1:10" x14ac:dyDescent="0.25">
      <c r="A13" t="s">
        <v>10</v>
      </c>
      <c r="B13">
        <v>15</v>
      </c>
      <c r="C13">
        <v>35</v>
      </c>
      <c r="D13">
        <v>16</v>
      </c>
      <c r="E13" s="5">
        <f t="shared" si="0"/>
        <v>66</v>
      </c>
      <c r="G13" s="1">
        <v>5748763</v>
      </c>
      <c r="H13" s="12">
        <f t="shared" si="1"/>
        <v>0.24331547499870843</v>
      </c>
      <c r="I13" s="1" t="s">
        <v>80</v>
      </c>
    </row>
    <row r="14" spans="1:10" x14ac:dyDescent="0.25">
      <c r="A14" t="s">
        <v>11</v>
      </c>
      <c r="B14">
        <v>15</v>
      </c>
      <c r="C14">
        <v>35</v>
      </c>
      <c r="D14">
        <v>17</v>
      </c>
      <c r="E14" s="5">
        <f t="shared" si="0"/>
        <v>67</v>
      </c>
      <c r="G14" s="1">
        <v>5799300</v>
      </c>
      <c r="H14" s="12">
        <f t="shared" si="1"/>
        <v>0.2499094718328074</v>
      </c>
      <c r="I14" s="1" t="s">
        <v>86</v>
      </c>
    </row>
    <row r="15" spans="1:10" x14ac:dyDescent="0.25">
      <c r="A15" t="s">
        <v>12</v>
      </c>
      <c r="B15">
        <v>0</v>
      </c>
      <c r="C15">
        <v>30</v>
      </c>
      <c r="D15">
        <v>15</v>
      </c>
      <c r="E15" s="5">
        <f t="shared" si="0"/>
        <v>45</v>
      </c>
      <c r="G15" s="1">
        <v>6870500</v>
      </c>
      <c r="H15" s="12">
        <f t="shared" si="1"/>
        <v>0.36685830725565827</v>
      </c>
      <c r="I15" s="1" t="s">
        <v>87</v>
      </c>
    </row>
    <row r="18" spans="1:8" x14ac:dyDescent="0.25">
      <c r="A18" t="s">
        <v>48</v>
      </c>
      <c r="G18" s="1">
        <v>4350</v>
      </c>
      <c r="H18" s="1">
        <v>40</v>
      </c>
    </row>
    <row r="19" spans="1:8" x14ac:dyDescent="0.25">
      <c r="A19" t="s">
        <v>49</v>
      </c>
      <c r="F19">
        <v>10</v>
      </c>
      <c r="G19" s="1">
        <f>+G18*1.1</f>
        <v>4785</v>
      </c>
      <c r="H19" s="1">
        <v>35</v>
      </c>
    </row>
    <row r="20" spans="1:8" x14ac:dyDescent="0.25">
      <c r="A20" t="s">
        <v>50</v>
      </c>
      <c r="F20">
        <v>15</v>
      </c>
      <c r="G20" s="1">
        <f>+G18*1.15</f>
        <v>5002.5</v>
      </c>
      <c r="H20" s="1">
        <v>30</v>
      </c>
    </row>
    <row r="21" spans="1:8" x14ac:dyDescent="0.25">
      <c r="A21" t="s">
        <v>51</v>
      </c>
      <c r="F21">
        <v>20</v>
      </c>
      <c r="G21" s="1">
        <f>+G18*1.2</f>
        <v>5220</v>
      </c>
      <c r="H21" s="1">
        <v>25</v>
      </c>
    </row>
    <row r="22" spans="1:8" x14ac:dyDescent="0.25">
      <c r="A22" t="s">
        <v>77</v>
      </c>
    </row>
    <row r="23" spans="1:8" x14ac:dyDescent="0.25">
      <c r="A23" t="s">
        <v>82</v>
      </c>
    </row>
    <row r="24" spans="1:8" x14ac:dyDescent="0.25">
      <c r="A24" t="s">
        <v>83</v>
      </c>
    </row>
    <row r="25" spans="1:8" x14ac:dyDescent="0.25">
      <c r="A25" t="s">
        <v>84</v>
      </c>
    </row>
    <row r="26" spans="1:8" x14ac:dyDescent="0.25">
      <c r="A26" t="s">
        <v>85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0"/>
  <sheetViews>
    <sheetView tabSelected="1" workbookViewId="0">
      <selection activeCell="C18" sqref="C18"/>
    </sheetView>
  </sheetViews>
  <sheetFormatPr defaultRowHeight="15.75" x14ac:dyDescent="0.25"/>
  <cols>
    <col min="1" max="1" width="9.140625" style="2"/>
    <col min="2" max="2" width="11.5703125" style="3" bestFit="1" customWidth="1"/>
    <col min="3" max="3" width="13.28515625" style="3" bestFit="1" customWidth="1"/>
    <col min="4" max="4" width="11.5703125" style="3" bestFit="1" customWidth="1"/>
    <col min="5" max="5" width="11.5703125" style="3" customWidth="1"/>
    <col min="6" max="6" width="11.5703125" style="3" bestFit="1" customWidth="1"/>
    <col min="7" max="7" width="11.5703125" style="3" customWidth="1"/>
    <col min="8" max="8" width="11.5703125" style="3" bestFit="1" customWidth="1"/>
    <col min="9" max="11" width="11.5703125" style="3" customWidth="1"/>
    <col min="12" max="12" width="12.42578125" style="3" customWidth="1"/>
    <col min="13" max="13" width="11.5703125" style="3" customWidth="1"/>
    <col min="14" max="22" width="11.5703125" style="2" customWidth="1"/>
    <col min="23" max="23" width="2.28515625" style="2" customWidth="1"/>
    <col min="24" max="25" width="11.5703125" style="3" bestFit="1" customWidth="1"/>
    <col min="26" max="26" width="11.5703125" style="3" customWidth="1"/>
    <col min="27" max="27" width="12.42578125" style="3" customWidth="1"/>
    <col min="28" max="28" width="11.5703125" style="3" customWidth="1"/>
    <col min="29" max="29" width="11.7109375" style="3" customWidth="1"/>
    <col min="30" max="34" width="11.5703125" style="2" customWidth="1"/>
    <col min="35" max="35" width="2" style="2" customWidth="1"/>
    <col min="36" max="37" width="11.5703125" style="3" bestFit="1" customWidth="1"/>
    <col min="38" max="38" width="3" style="3" customWidth="1"/>
    <col min="39" max="40" width="11.5703125" style="3" bestFit="1" customWidth="1"/>
    <col min="41" max="41" width="2.42578125" customWidth="1"/>
    <col min="42" max="43" width="11.5703125" style="2" bestFit="1" customWidth="1"/>
    <col min="44" max="44" width="11.5703125" style="2" customWidth="1"/>
    <col min="45" max="16384" width="9.140625" style="2"/>
  </cols>
  <sheetData>
    <row r="1" spans="1:44" x14ac:dyDescent="0.25">
      <c r="B1" s="10" t="s">
        <v>94</v>
      </c>
      <c r="X1" s="10" t="s">
        <v>93</v>
      </c>
      <c r="AJ1" s="10" t="s">
        <v>95</v>
      </c>
    </row>
    <row r="2" spans="1:44" x14ac:dyDescent="0.25">
      <c r="B2" s="3" t="s">
        <v>35</v>
      </c>
      <c r="C2" s="3" t="s">
        <v>34</v>
      </c>
      <c r="D2" s="3" t="s">
        <v>55</v>
      </c>
      <c r="E2" s="3" t="s">
        <v>60</v>
      </c>
      <c r="F2" s="3" t="s">
        <v>47</v>
      </c>
      <c r="G2" s="3" t="s">
        <v>53</v>
      </c>
      <c r="H2" s="3" t="s">
        <v>59</v>
      </c>
      <c r="I2" s="3" t="s">
        <v>3</v>
      </c>
      <c r="J2" s="3" t="s">
        <v>4</v>
      </c>
      <c r="K2" s="3" t="s">
        <v>68</v>
      </c>
      <c r="L2" s="3" t="s">
        <v>6</v>
      </c>
      <c r="M2" s="3" t="s">
        <v>7</v>
      </c>
      <c r="N2" s="2" t="s">
        <v>76</v>
      </c>
      <c r="O2" s="2" t="s">
        <v>78</v>
      </c>
      <c r="P2" s="2" t="s">
        <v>10</v>
      </c>
      <c r="Q2" s="2" t="s">
        <v>11</v>
      </c>
      <c r="R2" s="2" t="s">
        <v>88</v>
      </c>
      <c r="S2" s="26" t="s">
        <v>89</v>
      </c>
      <c r="T2" s="27" t="s">
        <v>90</v>
      </c>
      <c r="U2" s="27" t="s">
        <v>91</v>
      </c>
      <c r="V2" s="27" t="s">
        <v>96</v>
      </c>
      <c r="X2" s="3" t="s">
        <v>92</v>
      </c>
      <c r="Y2" s="3" t="s">
        <v>57</v>
      </c>
      <c r="Z2" s="3" t="s">
        <v>65</v>
      </c>
      <c r="AA2" s="3" t="s">
        <v>67</v>
      </c>
      <c r="AB2" s="3" t="s">
        <v>69</v>
      </c>
      <c r="AC2" s="3" t="s">
        <v>71</v>
      </c>
      <c r="AD2" s="2" t="s">
        <v>81</v>
      </c>
      <c r="AE2" s="26" t="s">
        <v>89</v>
      </c>
      <c r="AF2" s="27" t="s">
        <v>90</v>
      </c>
      <c r="AG2" s="27" t="s">
        <v>91</v>
      </c>
      <c r="AH2" s="27"/>
      <c r="AJ2" s="3" t="s">
        <v>54</v>
      </c>
      <c r="AK2" s="3" t="s">
        <v>56</v>
      </c>
      <c r="AM2" s="3" t="s">
        <v>58</v>
      </c>
      <c r="AN2" s="3" t="s">
        <v>73</v>
      </c>
      <c r="AO2" s="2"/>
      <c r="AP2" s="24" t="s">
        <v>89</v>
      </c>
      <c r="AQ2" s="25" t="s">
        <v>90</v>
      </c>
      <c r="AR2" s="25" t="s">
        <v>91</v>
      </c>
    </row>
    <row r="3" spans="1:44" x14ac:dyDescent="0.25">
      <c r="A3" s="2" t="s">
        <v>18</v>
      </c>
      <c r="B3" s="8">
        <v>251900</v>
      </c>
      <c r="C3" s="37">
        <v>251900</v>
      </c>
      <c r="D3" s="8">
        <v>345000</v>
      </c>
      <c r="E3" s="8">
        <v>345000</v>
      </c>
      <c r="F3" s="8">
        <v>375000</v>
      </c>
      <c r="G3" s="8">
        <v>345000</v>
      </c>
      <c r="H3" s="8">
        <v>345000</v>
      </c>
      <c r="I3" s="14">
        <v>471800</v>
      </c>
      <c r="J3" s="16">
        <v>225243</v>
      </c>
      <c r="K3" s="8">
        <v>250000</v>
      </c>
      <c r="L3" s="8">
        <v>270200</v>
      </c>
      <c r="M3" s="8">
        <v>250000</v>
      </c>
      <c r="N3" s="8">
        <v>389397</v>
      </c>
      <c r="O3" s="8">
        <v>365000</v>
      </c>
      <c r="P3" s="8">
        <v>376574</v>
      </c>
      <c r="Q3" s="8">
        <v>390463</v>
      </c>
      <c r="R3" s="8">
        <v>400000</v>
      </c>
      <c r="S3" s="28">
        <f>AVERAGE(B3:R3)</f>
        <v>332204.5294117647</v>
      </c>
      <c r="T3" s="28">
        <f>MAX(B3:R3)</f>
        <v>471800</v>
      </c>
      <c r="U3" s="28">
        <f>MIN(B3:R3)</f>
        <v>225243</v>
      </c>
      <c r="V3" s="28">
        <f>STDEV(B3:R3)</f>
        <v>69810.827130465303</v>
      </c>
      <c r="W3" s="8"/>
      <c r="X3" s="8">
        <v>375000</v>
      </c>
      <c r="Y3" s="8">
        <v>345000</v>
      </c>
      <c r="Z3" s="14">
        <v>471800</v>
      </c>
      <c r="AA3" s="16">
        <v>225243</v>
      </c>
      <c r="AB3" s="8">
        <v>250000</v>
      </c>
      <c r="AC3" s="8">
        <v>270200</v>
      </c>
      <c r="AD3" s="8">
        <v>376574</v>
      </c>
      <c r="AE3" s="28">
        <f>AVERAGE(X3:AD3)</f>
        <v>330545.28571428574</v>
      </c>
      <c r="AF3" s="28">
        <f>MAX(X3:AD3)</f>
        <v>471800</v>
      </c>
      <c r="AG3" s="28">
        <f>MIN(X3:AD3)</f>
        <v>225243</v>
      </c>
      <c r="AH3" s="28">
        <f>STDEV(X3:AD3)</f>
        <v>87057.80184206026</v>
      </c>
      <c r="AI3" s="8"/>
      <c r="AJ3" s="8">
        <v>345000</v>
      </c>
      <c r="AK3" s="8">
        <v>345000</v>
      </c>
      <c r="AL3" s="8"/>
      <c r="AM3" s="8">
        <v>345000</v>
      </c>
      <c r="AN3" s="8">
        <v>250000</v>
      </c>
      <c r="AO3" s="2"/>
      <c r="AP3" s="28">
        <f>AVERAGE(AJ3:AN3)</f>
        <v>321250</v>
      </c>
      <c r="AQ3" s="28">
        <f>MAX(AJ3:AN3)</f>
        <v>345000</v>
      </c>
      <c r="AR3" s="28">
        <f>MIN(AJ3:AN3)</f>
        <v>250000</v>
      </c>
    </row>
    <row r="4" spans="1:44" x14ac:dyDescent="0.25">
      <c r="A4" s="2" t="s">
        <v>19</v>
      </c>
      <c r="B4" s="3">
        <v>294500</v>
      </c>
      <c r="C4" s="3">
        <v>294500</v>
      </c>
      <c r="D4" s="3">
        <v>135000</v>
      </c>
      <c r="E4" s="3">
        <v>135000</v>
      </c>
      <c r="F4" s="3">
        <v>320000</v>
      </c>
      <c r="G4" s="3">
        <v>135000</v>
      </c>
      <c r="H4" s="3">
        <v>135000</v>
      </c>
      <c r="I4" s="3">
        <v>190200</v>
      </c>
      <c r="J4" s="3">
        <v>336088</v>
      </c>
      <c r="K4" s="33">
        <v>18000</v>
      </c>
      <c r="L4" s="3">
        <v>238600</v>
      </c>
      <c r="M4" s="3">
        <v>550000</v>
      </c>
      <c r="N4" s="3">
        <v>375000</v>
      </c>
      <c r="O4" s="3">
        <v>50000</v>
      </c>
      <c r="P4" s="3">
        <v>159160</v>
      </c>
      <c r="Q4" s="31">
        <v>662694</v>
      </c>
      <c r="R4" s="3">
        <v>522000</v>
      </c>
      <c r="S4" s="29">
        <f t="shared" ref="S4:S18" si="0">AVERAGE(B4:R4)</f>
        <v>267690.70588235295</v>
      </c>
      <c r="T4" s="29">
        <f t="shared" ref="T4:T18" si="1">MAX(B4:R4)</f>
        <v>662694</v>
      </c>
      <c r="U4" s="29">
        <f t="shared" ref="U4:U18" si="2">MIN(B4:R4)</f>
        <v>18000</v>
      </c>
      <c r="V4" s="32">
        <f t="shared" ref="V4:V19" si="3">STDEV(B4:R4)</f>
        <v>180201.0246765278</v>
      </c>
      <c r="W4" s="3"/>
      <c r="X4" s="3">
        <v>320000</v>
      </c>
      <c r="Y4" s="3">
        <v>135000</v>
      </c>
      <c r="Z4" s="3">
        <v>190200</v>
      </c>
      <c r="AA4" s="31">
        <v>336088</v>
      </c>
      <c r="AB4" s="33">
        <v>18000</v>
      </c>
      <c r="AC4" s="3">
        <f>238600+51200</f>
        <v>289800</v>
      </c>
      <c r="AD4" s="3">
        <v>159160</v>
      </c>
      <c r="AE4" s="29">
        <f t="shared" ref="AE4:AE18" si="4">AVERAGE(X4:AD4)</f>
        <v>206892.57142857142</v>
      </c>
      <c r="AF4" s="29">
        <f t="shared" ref="AF4:AF18" si="5">MAX(X4:AD4)</f>
        <v>336088</v>
      </c>
      <c r="AG4" s="29">
        <f t="shared" ref="AG4:AG18" si="6">MIN(X4:AD4)</f>
        <v>18000</v>
      </c>
      <c r="AH4" s="29">
        <f t="shared" ref="AH4:AH18" si="7">STDEV(X4:AD4)</f>
        <v>115299.8818716613</v>
      </c>
      <c r="AI4" s="3"/>
      <c r="AJ4" s="3">
        <v>135000</v>
      </c>
      <c r="AK4" s="3">
        <v>135000</v>
      </c>
      <c r="AM4" s="3">
        <v>135000</v>
      </c>
      <c r="AN4" s="3">
        <v>550000</v>
      </c>
      <c r="AO4" s="2"/>
      <c r="AP4" s="29">
        <f t="shared" ref="AP4:AP18" si="8">AVERAGE(AJ4:AN4)</f>
        <v>238750</v>
      </c>
      <c r="AQ4" s="29">
        <f t="shared" ref="AQ4:AQ18" si="9">MAX(AJ4:AN4)</f>
        <v>550000</v>
      </c>
      <c r="AR4" s="29">
        <f t="shared" ref="AR4:AR18" si="10">MIN(AJ4:AN4)</f>
        <v>135000</v>
      </c>
    </row>
    <row r="5" spans="1:44" x14ac:dyDescent="0.25">
      <c r="A5" s="2" t="s">
        <v>20</v>
      </c>
      <c r="B5" s="3">
        <v>1100</v>
      </c>
      <c r="C5" s="3">
        <v>1100</v>
      </c>
      <c r="D5" s="3">
        <v>3000</v>
      </c>
      <c r="E5" s="3">
        <v>3000</v>
      </c>
      <c r="F5" s="33">
        <v>1000</v>
      </c>
      <c r="G5" s="3">
        <v>3000</v>
      </c>
      <c r="H5" s="3">
        <v>3000</v>
      </c>
      <c r="I5" s="3">
        <v>11400</v>
      </c>
      <c r="J5" s="3">
        <v>2816</v>
      </c>
      <c r="K5" s="3">
        <v>5000</v>
      </c>
      <c r="L5" s="3">
        <v>11900</v>
      </c>
      <c r="M5" s="3">
        <v>10000</v>
      </c>
      <c r="N5" s="3">
        <v>4000</v>
      </c>
      <c r="O5" s="3">
        <v>5000</v>
      </c>
      <c r="P5" s="31">
        <v>32893</v>
      </c>
      <c r="Q5" s="3">
        <v>25200</v>
      </c>
      <c r="R5" s="3">
        <v>10000</v>
      </c>
      <c r="S5" s="29">
        <f t="shared" si="0"/>
        <v>7847.588235294118</v>
      </c>
      <c r="T5" s="29">
        <f t="shared" si="1"/>
        <v>32893</v>
      </c>
      <c r="U5" s="29">
        <f t="shared" si="2"/>
        <v>1000</v>
      </c>
      <c r="V5" s="29">
        <f t="shared" si="3"/>
        <v>8856.3903698037702</v>
      </c>
      <c r="W5" s="3"/>
      <c r="X5" s="33">
        <v>1000</v>
      </c>
      <c r="Y5" s="3">
        <v>3000</v>
      </c>
      <c r="Z5" s="3">
        <v>11400</v>
      </c>
      <c r="AA5" s="3">
        <v>2816</v>
      </c>
      <c r="AB5" s="3">
        <v>5000</v>
      </c>
      <c r="AC5" s="3">
        <v>11900</v>
      </c>
      <c r="AD5" s="31">
        <v>32893</v>
      </c>
      <c r="AE5" s="29">
        <f t="shared" si="4"/>
        <v>9715.5714285714294</v>
      </c>
      <c r="AF5" s="29">
        <f t="shared" si="5"/>
        <v>32893</v>
      </c>
      <c r="AG5" s="29">
        <f t="shared" si="6"/>
        <v>1000</v>
      </c>
      <c r="AH5" s="29">
        <f t="shared" si="7"/>
        <v>11073.263654062472</v>
      </c>
      <c r="AI5" s="3"/>
      <c r="AJ5" s="3">
        <v>3000</v>
      </c>
      <c r="AK5" s="3">
        <v>3000</v>
      </c>
      <c r="AM5" s="3">
        <v>3000</v>
      </c>
      <c r="AN5" s="3">
        <v>10000</v>
      </c>
      <c r="AO5" s="2"/>
      <c r="AP5" s="29">
        <f t="shared" si="8"/>
        <v>4750</v>
      </c>
      <c r="AQ5" s="29">
        <f t="shared" si="9"/>
        <v>10000</v>
      </c>
      <c r="AR5" s="29">
        <f t="shared" si="10"/>
        <v>3000</v>
      </c>
    </row>
    <row r="6" spans="1:44" x14ac:dyDescent="0.25">
      <c r="A6" s="2" t="s">
        <v>21</v>
      </c>
      <c r="B6" s="3">
        <v>396600</v>
      </c>
      <c r="C6" s="34">
        <v>395500</v>
      </c>
      <c r="D6" s="36">
        <f>1109000-130000</f>
        <v>979000</v>
      </c>
      <c r="E6" s="3">
        <f>1109000-70000</f>
        <v>1039000</v>
      </c>
      <c r="F6" s="3">
        <v>710000</v>
      </c>
      <c r="G6" s="3">
        <v>1109000</v>
      </c>
      <c r="H6" s="3">
        <f>1109000+30000</f>
        <v>1139000</v>
      </c>
      <c r="I6" s="3">
        <v>490600</v>
      </c>
      <c r="J6" s="33">
        <v>331236</v>
      </c>
      <c r="K6" s="3">
        <v>527000</v>
      </c>
      <c r="L6" s="3">
        <v>524600</v>
      </c>
      <c r="M6" s="3">
        <v>581000</v>
      </c>
      <c r="N6" s="3">
        <v>715000</v>
      </c>
      <c r="O6" s="3">
        <v>1450000</v>
      </c>
      <c r="P6" s="3">
        <v>635563</v>
      </c>
      <c r="Q6" s="3">
        <v>1119749</v>
      </c>
      <c r="R6" s="31">
        <v>1750000</v>
      </c>
      <c r="S6" s="29">
        <f t="shared" si="0"/>
        <v>817226.3529411765</v>
      </c>
      <c r="T6" s="29">
        <f t="shared" si="1"/>
        <v>1750000</v>
      </c>
      <c r="U6" s="29">
        <f t="shared" si="2"/>
        <v>331236</v>
      </c>
      <c r="V6" s="32">
        <f t="shared" si="3"/>
        <v>403444.40948071482</v>
      </c>
      <c r="W6" s="3"/>
      <c r="X6" s="34">
        <v>710000</v>
      </c>
      <c r="Y6" s="38">
        <v>1109000</v>
      </c>
      <c r="Z6" s="3">
        <v>490600</v>
      </c>
      <c r="AA6" s="33">
        <v>331236</v>
      </c>
      <c r="AB6" s="3">
        <v>527000</v>
      </c>
      <c r="AC6" s="3">
        <v>524600</v>
      </c>
      <c r="AD6" s="3">
        <v>610563</v>
      </c>
      <c r="AE6" s="29">
        <f t="shared" si="4"/>
        <v>614714.14285714284</v>
      </c>
      <c r="AF6" s="29">
        <f t="shared" si="5"/>
        <v>1109000</v>
      </c>
      <c r="AG6" s="29">
        <f t="shared" si="6"/>
        <v>331236</v>
      </c>
      <c r="AH6" s="29">
        <f t="shared" si="7"/>
        <v>246641.99516196782</v>
      </c>
      <c r="AI6" s="3"/>
      <c r="AJ6" s="3">
        <v>1109000</v>
      </c>
      <c r="AK6" s="3">
        <f>1109000-110000</f>
        <v>999000</v>
      </c>
      <c r="AM6" s="3">
        <v>1109000</v>
      </c>
      <c r="AN6" s="3">
        <v>581000</v>
      </c>
      <c r="AO6" s="2"/>
      <c r="AP6" s="29">
        <f t="shared" si="8"/>
        <v>949500</v>
      </c>
      <c r="AQ6" s="29">
        <f t="shared" si="9"/>
        <v>1109000</v>
      </c>
      <c r="AR6" s="29">
        <f t="shared" si="10"/>
        <v>581000</v>
      </c>
    </row>
    <row r="7" spans="1:44" x14ac:dyDescent="0.25">
      <c r="A7" s="2" t="s">
        <v>22</v>
      </c>
      <c r="B7" s="3">
        <v>233000</v>
      </c>
      <c r="C7" s="3">
        <v>238750</v>
      </c>
      <c r="D7" s="3">
        <v>210000</v>
      </c>
      <c r="E7" s="3">
        <v>210000</v>
      </c>
      <c r="F7" s="3">
        <v>285000</v>
      </c>
      <c r="G7" s="3">
        <v>210000</v>
      </c>
      <c r="H7" s="3">
        <v>210000</v>
      </c>
      <c r="I7" s="3">
        <v>203200</v>
      </c>
      <c r="J7" s="3">
        <v>219441</v>
      </c>
      <c r="K7" s="33">
        <v>51900</v>
      </c>
      <c r="L7" s="3">
        <v>109900</v>
      </c>
      <c r="M7" s="31">
        <v>543300</v>
      </c>
      <c r="N7" s="3">
        <v>296000</v>
      </c>
      <c r="O7" s="3">
        <v>400000</v>
      </c>
      <c r="P7" s="3">
        <v>376983</v>
      </c>
      <c r="Q7" s="3">
        <v>245553</v>
      </c>
      <c r="R7" s="3">
        <v>425000</v>
      </c>
      <c r="S7" s="29">
        <f t="shared" si="0"/>
        <v>262825.1176470588</v>
      </c>
      <c r="T7" s="29">
        <f t="shared" si="1"/>
        <v>543300</v>
      </c>
      <c r="U7" s="29">
        <f t="shared" si="2"/>
        <v>51900</v>
      </c>
      <c r="V7" s="29">
        <f t="shared" si="3"/>
        <v>118493.24905710996</v>
      </c>
      <c r="W7" s="3"/>
      <c r="X7" s="3">
        <v>145000</v>
      </c>
      <c r="Y7" s="3">
        <v>210000</v>
      </c>
      <c r="Z7" s="3">
        <v>203200</v>
      </c>
      <c r="AA7" s="3">
        <v>219441</v>
      </c>
      <c r="AB7" s="33">
        <v>51900</v>
      </c>
      <c r="AC7" s="3">
        <v>109900</v>
      </c>
      <c r="AD7" s="31">
        <v>376983</v>
      </c>
      <c r="AE7" s="29">
        <f t="shared" si="4"/>
        <v>188060.57142857142</v>
      </c>
      <c r="AF7" s="29">
        <f t="shared" si="5"/>
        <v>376983</v>
      </c>
      <c r="AG7" s="29">
        <f t="shared" si="6"/>
        <v>51900</v>
      </c>
      <c r="AH7" s="29">
        <f t="shared" si="7"/>
        <v>103190.71751512204</v>
      </c>
      <c r="AI7" s="3"/>
      <c r="AJ7" s="3">
        <v>210000</v>
      </c>
      <c r="AK7" s="3">
        <v>210000</v>
      </c>
      <c r="AM7" s="3">
        <v>210000</v>
      </c>
      <c r="AN7" s="3">
        <v>593300</v>
      </c>
      <c r="AO7" s="2"/>
      <c r="AP7" s="29">
        <f t="shared" si="8"/>
        <v>305825</v>
      </c>
      <c r="AQ7" s="29">
        <f t="shared" si="9"/>
        <v>593300</v>
      </c>
      <c r="AR7" s="29">
        <f t="shared" si="10"/>
        <v>210000</v>
      </c>
    </row>
    <row r="8" spans="1:44" x14ac:dyDescent="0.25">
      <c r="A8" s="2" t="s">
        <v>23</v>
      </c>
      <c r="B8" s="3">
        <v>166000</v>
      </c>
      <c r="C8" s="3">
        <v>154000</v>
      </c>
      <c r="D8" s="3">
        <v>220000</v>
      </c>
      <c r="E8" s="3">
        <v>220000</v>
      </c>
      <c r="F8" s="3">
        <v>170000</v>
      </c>
      <c r="G8" s="3">
        <v>220000</v>
      </c>
      <c r="H8" s="3">
        <v>220000</v>
      </c>
      <c r="I8" s="3">
        <v>218900</v>
      </c>
      <c r="J8" s="3">
        <v>288549</v>
      </c>
      <c r="K8" s="33">
        <v>72700</v>
      </c>
      <c r="L8" s="3">
        <v>229200</v>
      </c>
      <c r="M8" s="3">
        <v>150000</v>
      </c>
      <c r="N8" s="3">
        <v>195000</v>
      </c>
      <c r="O8" s="3">
        <v>200000</v>
      </c>
      <c r="P8" s="31">
        <v>347963</v>
      </c>
      <c r="Q8" s="3">
        <v>254621</v>
      </c>
      <c r="R8" s="3">
        <v>220000</v>
      </c>
      <c r="S8" s="29">
        <f t="shared" si="0"/>
        <v>208643.11764705883</v>
      </c>
      <c r="T8" s="29">
        <f t="shared" si="1"/>
        <v>347963</v>
      </c>
      <c r="U8" s="29">
        <f t="shared" si="2"/>
        <v>72700</v>
      </c>
      <c r="V8" s="29">
        <f t="shared" si="3"/>
        <v>59978.959438792292</v>
      </c>
      <c r="W8" s="3"/>
      <c r="X8" s="3">
        <v>170000</v>
      </c>
      <c r="Y8" s="3">
        <v>220000</v>
      </c>
      <c r="Z8" s="3">
        <v>218900</v>
      </c>
      <c r="AA8" s="31">
        <v>388429</v>
      </c>
      <c r="AB8" s="33">
        <v>72700</v>
      </c>
      <c r="AC8" s="3">
        <v>229200</v>
      </c>
      <c r="AD8" s="3">
        <v>347963</v>
      </c>
      <c r="AE8" s="29">
        <f t="shared" si="4"/>
        <v>235313.14285714287</v>
      </c>
      <c r="AF8" s="29">
        <f t="shared" si="5"/>
        <v>388429</v>
      </c>
      <c r="AG8" s="29">
        <f t="shared" si="6"/>
        <v>72700</v>
      </c>
      <c r="AH8" s="29">
        <f t="shared" si="7"/>
        <v>105975.27306000609</v>
      </c>
      <c r="AI8" s="3"/>
      <c r="AJ8" s="3">
        <v>220000</v>
      </c>
      <c r="AK8" s="3">
        <v>220000</v>
      </c>
      <c r="AM8" s="3">
        <v>220000</v>
      </c>
      <c r="AN8" s="3">
        <v>150000</v>
      </c>
      <c r="AO8" s="2"/>
      <c r="AP8" s="29">
        <f t="shared" si="8"/>
        <v>202500</v>
      </c>
      <c r="AQ8" s="29">
        <f t="shared" si="9"/>
        <v>220000</v>
      </c>
      <c r="AR8" s="29">
        <f t="shared" si="10"/>
        <v>150000</v>
      </c>
    </row>
    <row r="9" spans="1:44" x14ac:dyDescent="0.25">
      <c r="A9" s="2" t="s">
        <v>24</v>
      </c>
      <c r="B9" s="3">
        <v>1550</v>
      </c>
      <c r="C9" s="33">
        <v>1550</v>
      </c>
      <c r="D9" s="3">
        <v>18000</v>
      </c>
      <c r="E9" s="3">
        <v>18000</v>
      </c>
      <c r="F9" s="3">
        <v>10000</v>
      </c>
      <c r="G9" s="3">
        <v>18000</v>
      </c>
      <c r="H9" s="3">
        <v>18000</v>
      </c>
      <c r="I9" s="3">
        <v>13100</v>
      </c>
      <c r="J9" s="3">
        <v>25973</v>
      </c>
      <c r="K9" s="3">
        <v>15000</v>
      </c>
      <c r="L9" s="3">
        <v>29700</v>
      </c>
      <c r="M9" s="3">
        <v>5000</v>
      </c>
      <c r="N9" s="31">
        <v>160000</v>
      </c>
      <c r="O9" s="3">
        <v>10000</v>
      </c>
      <c r="P9" s="3">
        <v>84887</v>
      </c>
      <c r="Q9" s="3">
        <v>83250</v>
      </c>
      <c r="R9" s="3">
        <v>14000</v>
      </c>
      <c r="S9" s="29">
        <f t="shared" si="0"/>
        <v>30941.764705882353</v>
      </c>
      <c r="T9" s="29">
        <f t="shared" si="1"/>
        <v>160000</v>
      </c>
      <c r="U9" s="29">
        <f t="shared" si="2"/>
        <v>1550</v>
      </c>
      <c r="V9" s="29">
        <f t="shared" si="3"/>
        <v>41182.360715070434</v>
      </c>
      <c r="W9" s="3"/>
      <c r="X9" s="33">
        <v>10000</v>
      </c>
      <c r="Y9" s="3">
        <v>18000</v>
      </c>
      <c r="Z9" s="3">
        <v>13100</v>
      </c>
      <c r="AA9" s="3">
        <v>25973</v>
      </c>
      <c r="AB9" s="3">
        <v>15000</v>
      </c>
      <c r="AC9" s="3">
        <v>29700</v>
      </c>
      <c r="AD9" s="31">
        <v>84887</v>
      </c>
      <c r="AE9" s="29">
        <f t="shared" si="4"/>
        <v>28094.285714285714</v>
      </c>
      <c r="AF9" s="29">
        <f t="shared" si="5"/>
        <v>84887</v>
      </c>
      <c r="AG9" s="29">
        <f t="shared" si="6"/>
        <v>10000</v>
      </c>
      <c r="AH9" s="29">
        <f t="shared" si="7"/>
        <v>26006.657062595121</v>
      </c>
      <c r="AI9" s="3"/>
      <c r="AJ9" s="3">
        <v>18000</v>
      </c>
      <c r="AK9" s="3">
        <v>18000</v>
      </c>
      <c r="AM9" s="3">
        <v>18000</v>
      </c>
      <c r="AN9" s="3">
        <v>5000</v>
      </c>
      <c r="AO9" s="2"/>
      <c r="AP9" s="29">
        <f t="shared" si="8"/>
        <v>14750</v>
      </c>
      <c r="AQ9" s="29">
        <f t="shared" si="9"/>
        <v>18000</v>
      </c>
      <c r="AR9" s="29">
        <f t="shared" si="10"/>
        <v>5000</v>
      </c>
    </row>
    <row r="10" spans="1:44" x14ac:dyDescent="0.25">
      <c r="A10" s="2" t="s">
        <v>25</v>
      </c>
      <c r="B10" s="3">
        <v>25000</v>
      </c>
      <c r="C10" s="33">
        <v>21200</v>
      </c>
      <c r="D10" s="3">
        <v>63000</v>
      </c>
      <c r="E10" s="3">
        <v>63000</v>
      </c>
      <c r="F10" s="3">
        <v>27000</v>
      </c>
      <c r="G10" s="3">
        <v>63000</v>
      </c>
      <c r="H10" s="3">
        <v>63000</v>
      </c>
      <c r="I10" s="3">
        <v>34300</v>
      </c>
      <c r="J10" s="3">
        <v>34360</v>
      </c>
      <c r="K10" s="3">
        <v>98000</v>
      </c>
      <c r="L10" s="3">
        <v>22700</v>
      </c>
      <c r="M10" s="3">
        <v>30000</v>
      </c>
      <c r="N10" s="3">
        <v>23500</v>
      </c>
      <c r="O10" s="31">
        <v>100000</v>
      </c>
      <c r="P10" s="3">
        <v>59310</v>
      </c>
      <c r="Q10" s="3">
        <v>94806</v>
      </c>
      <c r="R10" s="3">
        <v>85000</v>
      </c>
      <c r="S10" s="29">
        <f t="shared" si="0"/>
        <v>53363.294117647056</v>
      </c>
      <c r="T10" s="29">
        <f t="shared" si="1"/>
        <v>100000</v>
      </c>
      <c r="U10" s="29">
        <f t="shared" si="2"/>
        <v>21200</v>
      </c>
      <c r="V10" s="29">
        <f t="shared" si="3"/>
        <v>28426.477129088442</v>
      </c>
      <c r="W10" s="3"/>
      <c r="X10" s="3">
        <v>27000</v>
      </c>
      <c r="Y10" s="3">
        <v>63000</v>
      </c>
      <c r="Z10" s="3">
        <v>34300</v>
      </c>
      <c r="AA10" s="3">
        <v>34360</v>
      </c>
      <c r="AB10" s="31">
        <v>98000</v>
      </c>
      <c r="AC10" s="33">
        <v>22700</v>
      </c>
      <c r="AD10" s="3">
        <v>59310</v>
      </c>
      <c r="AE10" s="29">
        <f t="shared" si="4"/>
        <v>48381.428571428572</v>
      </c>
      <c r="AF10" s="29">
        <f t="shared" si="5"/>
        <v>98000</v>
      </c>
      <c r="AG10" s="29">
        <f t="shared" si="6"/>
        <v>22700</v>
      </c>
      <c r="AH10" s="29">
        <f t="shared" si="7"/>
        <v>26791.563615294661</v>
      </c>
      <c r="AI10" s="3"/>
      <c r="AJ10" s="3">
        <v>63000</v>
      </c>
      <c r="AK10" s="3">
        <v>63000</v>
      </c>
      <c r="AM10" s="3">
        <v>63000</v>
      </c>
      <c r="AN10" s="3">
        <v>30000</v>
      </c>
      <c r="AO10" s="2"/>
      <c r="AP10" s="29">
        <f t="shared" si="8"/>
        <v>54750</v>
      </c>
      <c r="AQ10" s="29">
        <f t="shared" si="9"/>
        <v>63000</v>
      </c>
      <c r="AR10" s="29">
        <f t="shared" si="10"/>
        <v>30000</v>
      </c>
    </row>
    <row r="11" spans="1:44" x14ac:dyDescent="0.25">
      <c r="A11" s="2" t="s">
        <v>26</v>
      </c>
      <c r="B11" s="3">
        <v>13200</v>
      </c>
      <c r="C11" s="3">
        <v>11000</v>
      </c>
      <c r="D11" s="3">
        <v>19000</v>
      </c>
      <c r="E11" s="3">
        <v>19000</v>
      </c>
      <c r="F11" s="3">
        <v>23000</v>
      </c>
      <c r="G11" s="3">
        <v>19000</v>
      </c>
      <c r="H11" s="3">
        <v>19000</v>
      </c>
      <c r="I11" s="3">
        <v>12000</v>
      </c>
      <c r="J11" s="3">
        <v>23658</v>
      </c>
      <c r="K11" s="31">
        <v>61200</v>
      </c>
      <c r="L11" s="3">
        <v>26700</v>
      </c>
      <c r="M11" s="3">
        <v>15000</v>
      </c>
      <c r="N11" s="3">
        <v>18500</v>
      </c>
      <c r="O11" s="3">
        <v>25000</v>
      </c>
      <c r="P11" s="3">
        <v>32725</v>
      </c>
      <c r="Q11" s="3">
        <v>29588</v>
      </c>
      <c r="R11" s="33">
        <v>7500</v>
      </c>
      <c r="S11" s="29">
        <f t="shared" si="0"/>
        <v>22063</v>
      </c>
      <c r="T11" s="29">
        <f t="shared" si="1"/>
        <v>61200</v>
      </c>
      <c r="U11" s="29">
        <f t="shared" si="2"/>
        <v>7500</v>
      </c>
      <c r="V11" s="29">
        <f t="shared" si="3"/>
        <v>12119.08324709423</v>
      </c>
      <c r="W11" s="3"/>
      <c r="X11" s="3">
        <v>23000</v>
      </c>
      <c r="Y11" s="3">
        <v>19000</v>
      </c>
      <c r="Z11" s="33">
        <v>12000</v>
      </c>
      <c r="AA11" s="3">
        <v>23658</v>
      </c>
      <c r="AB11" s="31">
        <v>61200</v>
      </c>
      <c r="AC11" s="3">
        <v>26700</v>
      </c>
      <c r="AD11" s="3">
        <v>32725</v>
      </c>
      <c r="AE11" s="29">
        <f t="shared" si="4"/>
        <v>28326.142857142859</v>
      </c>
      <c r="AF11" s="29">
        <f t="shared" si="5"/>
        <v>61200</v>
      </c>
      <c r="AG11" s="29">
        <f t="shared" si="6"/>
        <v>12000</v>
      </c>
      <c r="AH11" s="29">
        <f t="shared" si="7"/>
        <v>15844.894050645793</v>
      </c>
      <c r="AI11" s="3"/>
      <c r="AJ11" s="3">
        <v>19000</v>
      </c>
      <c r="AK11" s="3">
        <v>19000</v>
      </c>
      <c r="AM11" s="3">
        <v>19000</v>
      </c>
      <c r="AN11" s="3">
        <v>15000</v>
      </c>
      <c r="AO11" s="2"/>
      <c r="AP11" s="29">
        <f t="shared" si="8"/>
        <v>18000</v>
      </c>
      <c r="AQ11" s="29">
        <f t="shared" si="9"/>
        <v>19000</v>
      </c>
      <c r="AR11" s="29">
        <f t="shared" si="10"/>
        <v>15000</v>
      </c>
    </row>
    <row r="12" spans="1:44" x14ac:dyDescent="0.25">
      <c r="A12" s="2" t="s">
        <v>27</v>
      </c>
      <c r="B12" s="3">
        <v>17500</v>
      </c>
      <c r="C12" s="3">
        <v>22750</v>
      </c>
      <c r="D12" s="3">
        <v>22000</v>
      </c>
      <c r="E12" s="3">
        <v>22000</v>
      </c>
      <c r="F12" s="3">
        <v>21000</v>
      </c>
      <c r="G12" s="3">
        <v>22000</v>
      </c>
      <c r="H12" s="3">
        <v>22000</v>
      </c>
      <c r="I12" s="33">
        <v>14900</v>
      </c>
      <c r="J12" s="31">
        <v>42818</v>
      </c>
      <c r="K12" s="3">
        <v>25900</v>
      </c>
      <c r="L12" s="3">
        <v>17200</v>
      </c>
      <c r="M12" s="3">
        <v>30000</v>
      </c>
      <c r="N12" s="3">
        <v>16500</v>
      </c>
      <c r="O12" s="3">
        <v>20000</v>
      </c>
      <c r="P12" s="3">
        <v>20936</v>
      </c>
      <c r="Q12" s="3">
        <v>32240</v>
      </c>
      <c r="R12" s="3">
        <v>25000</v>
      </c>
      <c r="S12" s="29">
        <f t="shared" si="0"/>
        <v>23220.235294117647</v>
      </c>
      <c r="T12" s="29">
        <f t="shared" si="1"/>
        <v>42818</v>
      </c>
      <c r="U12" s="29">
        <f t="shared" si="2"/>
        <v>14900</v>
      </c>
      <c r="V12" s="29">
        <f t="shared" si="3"/>
        <v>6762.8985975819878</v>
      </c>
      <c r="W12" s="3"/>
      <c r="X12" s="3">
        <v>20000</v>
      </c>
      <c r="Y12" s="3">
        <v>22000</v>
      </c>
      <c r="Z12" s="33">
        <v>14900</v>
      </c>
      <c r="AA12" s="31">
        <v>42818</v>
      </c>
      <c r="AB12" s="3">
        <v>25900</v>
      </c>
      <c r="AC12" s="3">
        <v>17200</v>
      </c>
      <c r="AD12" s="3">
        <v>20936</v>
      </c>
      <c r="AE12" s="29">
        <f t="shared" si="4"/>
        <v>23393.428571428572</v>
      </c>
      <c r="AF12" s="29">
        <f t="shared" si="5"/>
        <v>42818</v>
      </c>
      <c r="AG12" s="29">
        <f t="shared" si="6"/>
        <v>14900</v>
      </c>
      <c r="AH12" s="29">
        <f t="shared" si="7"/>
        <v>9251.9341916009271</v>
      </c>
      <c r="AI12" s="3"/>
      <c r="AJ12" s="3">
        <v>22000</v>
      </c>
      <c r="AK12" s="3">
        <v>22000</v>
      </c>
      <c r="AM12" s="3">
        <v>22000</v>
      </c>
      <c r="AN12" s="3">
        <v>30000</v>
      </c>
      <c r="AO12" s="2"/>
      <c r="AP12" s="29">
        <f t="shared" si="8"/>
        <v>24000</v>
      </c>
      <c r="AQ12" s="29">
        <f t="shared" si="9"/>
        <v>30000</v>
      </c>
      <c r="AR12" s="29">
        <f t="shared" si="10"/>
        <v>22000</v>
      </c>
    </row>
    <row r="13" spans="1:44" x14ac:dyDescent="0.25">
      <c r="A13" s="2" t="s">
        <v>28</v>
      </c>
      <c r="B13" s="33">
        <v>15400</v>
      </c>
      <c r="C13" s="3">
        <v>18250</v>
      </c>
      <c r="D13" s="3">
        <v>65000</v>
      </c>
      <c r="E13" s="3">
        <v>65000</v>
      </c>
      <c r="F13" s="3">
        <v>320000</v>
      </c>
      <c r="G13" s="3">
        <v>65000</v>
      </c>
      <c r="H13" s="3">
        <v>65000</v>
      </c>
      <c r="I13" s="3">
        <v>48400</v>
      </c>
      <c r="J13" s="3">
        <v>56876</v>
      </c>
      <c r="K13" s="3">
        <v>59000</v>
      </c>
      <c r="L13" s="3">
        <v>76000</v>
      </c>
      <c r="M13" s="3">
        <v>70000</v>
      </c>
      <c r="N13" s="31">
        <v>415000</v>
      </c>
      <c r="O13" s="3">
        <v>75000</v>
      </c>
      <c r="P13" s="3">
        <v>48836</v>
      </c>
      <c r="Q13" s="3">
        <v>244720</v>
      </c>
      <c r="R13" s="3">
        <v>60000</v>
      </c>
      <c r="S13" s="29">
        <f t="shared" si="0"/>
        <v>103969.5294117647</v>
      </c>
      <c r="T13" s="29">
        <f t="shared" si="1"/>
        <v>415000</v>
      </c>
      <c r="U13" s="29">
        <f t="shared" si="2"/>
        <v>15400</v>
      </c>
      <c r="V13" s="32">
        <f t="shared" si="3"/>
        <v>111681.24937412146</v>
      </c>
      <c r="W13" s="3"/>
      <c r="X13" s="33">
        <v>45000</v>
      </c>
      <c r="Y13" s="3">
        <v>65000</v>
      </c>
      <c r="Z13" s="3">
        <v>48400</v>
      </c>
      <c r="AA13" s="3">
        <v>56876</v>
      </c>
      <c r="AB13" s="3">
        <v>59000</v>
      </c>
      <c r="AC13" s="31">
        <v>76000</v>
      </c>
      <c r="AD13" s="3">
        <v>48836</v>
      </c>
      <c r="AE13" s="29">
        <f t="shared" si="4"/>
        <v>57016</v>
      </c>
      <c r="AF13" s="29">
        <f t="shared" si="5"/>
        <v>76000</v>
      </c>
      <c r="AG13" s="29">
        <f t="shared" si="6"/>
        <v>45000</v>
      </c>
      <c r="AH13" s="29">
        <f t="shared" si="7"/>
        <v>10905.843082189167</v>
      </c>
      <c r="AI13" s="3"/>
      <c r="AJ13" s="3">
        <v>65000</v>
      </c>
      <c r="AK13" s="3">
        <v>65000</v>
      </c>
      <c r="AM13" s="3">
        <v>65000</v>
      </c>
      <c r="AN13" s="3">
        <v>70000</v>
      </c>
      <c r="AO13" s="2"/>
      <c r="AP13" s="29">
        <f t="shared" si="8"/>
        <v>66250</v>
      </c>
      <c r="AQ13" s="29">
        <f t="shared" si="9"/>
        <v>70000</v>
      </c>
      <c r="AR13" s="29">
        <f t="shared" si="10"/>
        <v>65000</v>
      </c>
    </row>
    <row r="14" spans="1:44" x14ac:dyDescent="0.25">
      <c r="A14" s="2" t="s">
        <v>29</v>
      </c>
      <c r="B14" s="3">
        <v>1150</v>
      </c>
      <c r="C14" s="3">
        <v>1150</v>
      </c>
      <c r="D14" s="3">
        <v>27000</v>
      </c>
      <c r="E14" s="3">
        <v>27000</v>
      </c>
      <c r="F14" s="3">
        <v>10000</v>
      </c>
      <c r="G14" s="3">
        <v>27000</v>
      </c>
      <c r="H14" s="3">
        <v>27000</v>
      </c>
      <c r="I14" s="33">
        <v>500</v>
      </c>
      <c r="J14" s="3">
        <v>2641</v>
      </c>
      <c r="K14" s="3">
        <v>2000</v>
      </c>
      <c r="L14" s="3">
        <v>12000</v>
      </c>
      <c r="M14" s="3">
        <v>10000</v>
      </c>
      <c r="N14" s="3">
        <v>18500</v>
      </c>
      <c r="O14" s="3">
        <v>5000</v>
      </c>
      <c r="P14" s="3">
        <v>29200</v>
      </c>
      <c r="Q14" s="3">
        <v>99328</v>
      </c>
      <c r="R14" s="31">
        <v>142000</v>
      </c>
      <c r="S14" s="29">
        <f t="shared" si="0"/>
        <v>25968.764705882353</v>
      </c>
      <c r="T14" s="29">
        <f t="shared" si="1"/>
        <v>142000</v>
      </c>
      <c r="U14" s="29">
        <f t="shared" si="2"/>
        <v>500</v>
      </c>
      <c r="V14" s="29">
        <f t="shared" si="3"/>
        <v>37963.310313263995</v>
      </c>
      <c r="W14" s="3"/>
      <c r="X14" s="3">
        <v>10000</v>
      </c>
      <c r="Y14" s="3">
        <v>27000</v>
      </c>
      <c r="Z14" s="33">
        <v>500</v>
      </c>
      <c r="AA14" s="3">
        <v>2641</v>
      </c>
      <c r="AB14" s="3">
        <v>2000</v>
      </c>
      <c r="AC14" s="3">
        <v>12000</v>
      </c>
      <c r="AD14" s="31">
        <v>29200</v>
      </c>
      <c r="AE14" s="29">
        <f t="shared" si="4"/>
        <v>11905.857142857143</v>
      </c>
      <c r="AF14" s="29">
        <f t="shared" si="5"/>
        <v>29200</v>
      </c>
      <c r="AG14" s="29">
        <f t="shared" si="6"/>
        <v>500</v>
      </c>
      <c r="AH14" s="29">
        <f t="shared" si="7"/>
        <v>11864.645245835367</v>
      </c>
      <c r="AI14" s="3"/>
      <c r="AJ14" s="3">
        <v>27000</v>
      </c>
      <c r="AK14" s="3">
        <v>27000</v>
      </c>
      <c r="AM14" s="3">
        <v>27000</v>
      </c>
      <c r="AN14" s="3">
        <v>10000</v>
      </c>
      <c r="AO14" s="2"/>
      <c r="AP14" s="29">
        <f t="shared" si="8"/>
        <v>22750</v>
      </c>
      <c r="AQ14" s="29">
        <f t="shared" si="9"/>
        <v>27000</v>
      </c>
      <c r="AR14" s="29">
        <f t="shared" si="10"/>
        <v>10000</v>
      </c>
    </row>
    <row r="15" spans="1:44" x14ac:dyDescent="0.25">
      <c r="A15" s="2" t="s">
        <v>30</v>
      </c>
      <c r="B15" s="3">
        <v>231900</v>
      </c>
      <c r="C15" s="3">
        <v>295500</v>
      </c>
      <c r="D15" s="3">
        <v>444000</v>
      </c>
      <c r="E15" s="3">
        <v>444000</v>
      </c>
      <c r="F15" s="3">
        <v>305000</v>
      </c>
      <c r="G15" s="3">
        <v>444000</v>
      </c>
      <c r="H15" s="3">
        <v>444000</v>
      </c>
      <c r="I15" s="3">
        <v>328200</v>
      </c>
      <c r="J15" s="3">
        <v>381101</v>
      </c>
      <c r="K15" s="3">
        <v>335800</v>
      </c>
      <c r="L15" s="31">
        <v>461600</v>
      </c>
      <c r="M15" s="3">
        <v>400000</v>
      </c>
      <c r="N15" s="33">
        <v>190000</v>
      </c>
      <c r="O15" s="3">
        <v>300000</v>
      </c>
      <c r="P15" s="3">
        <v>384172</v>
      </c>
      <c r="Q15" s="3">
        <v>390083</v>
      </c>
      <c r="R15" s="3">
        <v>300000</v>
      </c>
      <c r="S15" s="29">
        <f t="shared" si="0"/>
        <v>357609.17647058825</v>
      </c>
      <c r="T15" s="29">
        <f t="shared" si="1"/>
        <v>461600</v>
      </c>
      <c r="U15" s="29">
        <f t="shared" si="2"/>
        <v>190000</v>
      </c>
      <c r="V15" s="29">
        <f t="shared" si="3"/>
        <v>80341.323443508314</v>
      </c>
      <c r="W15" s="3"/>
      <c r="X15" s="33">
        <v>305000</v>
      </c>
      <c r="Y15" s="3">
        <v>444000</v>
      </c>
      <c r="Z15" s="3">
        <v>328200</v>
      </c>
      <c r="AA15" s="3">
        <v>381101</v>
      </c>
      <c r="AB15" s="3">
        <v>335800</v>
      </c>
      <c r="AC15" s="31">
        <v>461600</v>
      </c>
      <c r="AD15" s="3">
        <v>384172</v>
      </c>
      <c r="AE15" s="29">
        <f t="shared" si="4"/>
        <v>377124.71428571426</v>
      </c>
      <c r="AF15" s="29">
        <f t="shared" si="5"/>
        <v>461600</v>
      </c>
      <c r="AG15" s="29">
        <f t="shared" si="6"/>
        <v>305000</v>
      </c>
      <c r="AH15" s="29">
        <f t="shared" si="7"/>
        <v>59128.654798144176</v>
      </c>
      <c r="AI15" s="3"/>
      <c r="AJ15" s="3">
        <v>444000</v>
      </c>
      <c r="AK15" s="3">
        <v>444000</v>
      </c>
      <c r="AM15" s="3">
        <v>444000</v>
      </c>
      <c r="AN15" s="3">
        <v>400000</v>
      </c>
      <c r="AO15" s="2"/>
      <c r="AP15" s="29">
        <f t="shared" si="8"/>
        <v>433000</v>
      </c>
      <c r="AQ15" s="29">
        <f t="shared" si="9"/>
        <v>444000</v>
      </c>
      <c r="AR15" s="29">
        <f t="shared" si="10"/>
        <v>400000</v>
      </c>
    </row>
    <row r="16" spans="1:44" x14ac:dyDescent="0.25">
      <c r="A16" s="2" t="s">
        <v>31</v>
      </c>
      <c r="B16" s="3">
        <v>1285500</v>
      </c>
      <c r="C16" s="3">
        <v>1285500</v>
      </c>
      <c r="D16" s="3">
        <v>1280000</v>
      </c>
      <c r="E16" s="3">
        <v>1280000</v>
      </c>
      <c r="F16" s="3">
        <v>1055000</v>
      </c>
      <c r="G16" s="3">
        <v>1280000</v>
      </c>
      <c r="H16" s="3">
        <v>1280000</v>
      </c>
      <c r="I16" s="3">
        <v>1336500</v>
      </c>
      <c r="J16" s="3">
        <v>1644188</v>
      </c>
      <c r="K16" s="31">
        <v>1690000</v>
      </c>
      <c r="L16" s="3">
        <v>1558000</v>
      </c>
      <c r="M16" s="3">
        <v>1200000</v>
      </c>
      <c r="N16" s="33">
        <v>985000</v>
      </c>
      <c r="O16" s="3">
        <v>1250000</v>
      </c>
      <c r="P16" s="3">
        <v>1468699</v>
      </c>
      <c r="Q16" s="3">
        <v>1092000</v>
      </c>
      <c r="R16" s="3">
        <v>1300000</v>
      </c>
      <c r="S16" s="29">
        <f t="shared" si="0"/>
        <v>1310022.7647058824</v>
      </c>
      <c r="T16" s="29">
        <f t="shared" si="1"/>
        <v>1690000</v>
      </c>
      <c r="U16" s="29">
        <f t="shared" si="2"/>
        <v>985000</v>
      </c>
      <c r="V16" s="32">
        <f t="shared" si="3"/>
        <v>190762.89817713812</v>
      </c>
      <c r="W16" s="3"/>
      <c r="X16" s="3">
        <v>1745000</v>
      </c>
      <c r="Y16" s="33">
        <f>1280000+365000</f>
        <v>1645000</v>
      </c>
      <c r="Z16" s="3">
        <f>1336500+320000</f>
        <v>1656500</v>
      </c>
      <c r="AA16" s="31">
        <v>2009011</v>
      </c>
      <c r="AB16" s="3">
        <v>1900000</v>
      </c>
      <c r="AC16" s="3">
        <f>1558000+245600</f>
        <v>1803600</v>
      </c>
      <c r="AD16" s="3">
        <v>1748699</v>
      </c>
      <c r="AE16" s="29">
        <f t="shared" si="4"/>
        <v>1786830</v>
      </c>
      <c r="AF16" s="29">
        <f t="shared" si="5"/>
        <v>2009011</v>
      </c>
      <c r="AG16" s="29">
        <f t="shared" si="6"/>
        <v>1645000</v>
      </c>
      <c r="AH16" s="29">
        <f t="shared" si="7"/>
        <v>130867.90950038134</v>
      </c>
      <c r="AI16" s="3"/>
      <c r="AJ16" s="3">
        <f>1280000+580000</f>
        <v>1860000</v>
      </c>
      <c r="AK16" s="3">
        <f>1280000+580000</f>
        <v>1860000</v>
      </c>
      <c r="AM16" s="3">
        <v>1280000</v>
      </c>
      <c r="AN16" s="3">
        <v>2300000</v>
      </c>
      <c r="AO16" s="2"/>
      <c r="AP16" s="29">
        <f t="shared" si="8"/>
        <v>1825000</v>
      </c>
      <c r="AQ16" s="29">
        <f t="shared" si="9"/>
        <v>2300000</v>
      </c>
      <c r="AR16" s="29">
        <f t="shared" si="10"/>
        <v>1280000</v>
      </c>
    </row>
    <row r="17" spans="1:44" x14ac:dyDescent="0.25">
      <c r="A17" s="2" t="s">
        <v>32</v>
      </c>
      <c r="B17" s="3">
        <v>692300</v>
      </c>
      <c r="C17" s="36">
        <v>673500</v>
      </c>
      <c r="D17" s="35">
        <v>245000</v>
      </c>
      <c r="E17" s="33">
        <v>245000</v>
      </c>
      <c r="F17" s="3">
        <v>333000</v>
      </c>
      <c r="G17" s="33">
        <v>245000</v>
      </c>
      <c r="H17" s="33">
        <v>245000</v>
      </c>
      <c r="I17" s="3">
        <v>945900</v>
      </c>
      <c r="J17" s="3">
        <v>737903</v>
      </c>
      <c r="K17" s="31">
        <v>1060410</v>
      </c>
      <c r="L17" s="3">
        <v>834300</v>
      </c>
      <c r="M17" s="3">
        <v>940000</v>
      </c>
      <c r="N17" s="3">
        <v>863702</v>
      </c>
      <c r="O17" s="3">
        <v>620000</v>
      </c>
      <c r="P17" s="3">
        <v>920092</v>
      </c>
      <c r="Q17" s="3">
        <v>662518</v>
      </c>
      <c r="R17" s="3">
        <v>800000</v>
      </c>
      <c r="S17" s="29">
        <f t="shared" si="0"/>
        <v>650801.4705882353</v>
      </c>
      <c r="T17" s="29">
        <f t="shared" si="1"/>
        <v>1060410</v>
      </c>
      <c r="U17" s="29">
        <f t="shared" si="2"/>
        <v>245000</v>
      </c>
      <c r="V17" s="32">
        <f t="shared" si="3"/>
        <v>283160.85965668829</v>
      </c>
      <c r="W17" s="3"/>
      <c r="X17" s="3">
        <v>333000</v>
      </c>
      <c r="Y17" s="33">
        <v>245000</v>
      </c>
      <c r="Z17" s="3">
        <v>945900</v>
      </c>
      <c r="AA17" s="3">
        <v>737903</v>
      </c>
      <c r="AB17" s="31">
        <v>1004100</v>
      </c>
      <c r="AC17" s="3">
        <v>834300</v>
      </c>
      <c r="AD17" s="3">
        <v>920092</v>
      </c>
      <c r="AE17" s="29">
        <f t="shared" si="4"/>
        <v>717185</v>
      </c>
      <c r="AF17" s="29">
        <f t="shared" si="5"/>
        <v>1004100</v>
      </c>
      <c r="AG17" s="29">
        <f t="shared" si="6"/>
        <v>245000</v>
      </c>
      <c r="AH17" s="29">
        <f t="shared" si="7"/>
        <v>305642.48349392356</v>
      </c>
      <c r="AI17" s="3"/>
      <c r="AJ17" s="3">
        <v>245000</v>
      </c>
      <c r="AK17" s="3">
        <v>245000</v>
      </c>
      <c r="AM17" s="3">
        <f>245000+980000</f>
        <v>1225000</v>
      </c>
      <c r="AN17" s="3">
        <v>940000</v>
      </c>
      <c r="AO17" s="2"/>
      <c r="AP17" s="29">
        <f t="shared" si="8"/>
        <v>663750</v>
      </c>
      <c r="AQ17" s="29">
        <f t="shared" si="9"/>
        <v>1225000</v>
      </c>
      <c r="AR17" s="29">
        <f t="shared" si="10"/>
        <v>245000</v>
      </c>
    </row>
    <row r="18" spans="1:44" x14ac:dyDescent="0.25">
      <c r="A18" s="2" t="s">
        <v>33</v>
      </c>
      <c r="B18" s="3">
        <v>673400</v>
      </c>
      <c r="C18" s="3">
        <v>683850</v>
      </c>
      <c r="D18" s="3">
        <v>620000</v>
      </c>
      <c r="E18" s="3">
        <v>620000</v>
      </c>
      <c r="F18" s="3">
        <v>850000</v>
      </c>
      <c r="G18" s="3">
        <v>620000</v>
      </c>
      <c r="H18" s="3">
        <v>620000</v>
      </c>
      <c r="I18" s="3">
        <v>730600</v>
      </c>
      <c r="J18" s="3">
        <v>737947</v>
      </c>
      <c r="K18" s="31">
        <v>893000</v>
      </c>
      <c r="L18" s="3">
        <v>853500</v>
      </c>
      <c r="M18" s="3">
        <v>608000</v>
      </c>
      <c r="N18" s="3">
        <v>820000</v>
      </c>
      <c r="O18" s="3">
        <v>810000</v>
      </c>
      <c r="P18" s="3">
        <v>770770</v>
      </c>
      <c r="Q18" s="33">
        <v>372489</v>
      </c>
      <c r="R18" s="3">
        <v>810000</v>
      </c>
      <c r="S18" s="30">
        <f t="shared" si="0"/>
        <v>711385.6470588235</v>
      </c>
      <c r="T18" s="30">
        <f t="shared" si="1"/>
        <v>893000</v>
      </c>
      <c r="U18" s="30">
        <f t="shared" si="2"/>
        <v>372489</v>
      </c>
      <c r="V18" s="30">
        <f t="shared" si="3"/>
        <v>129756.51597990244</v>
      </c>
      <c r="W18" s="3"/>
      <c r="X18" s="34">
        <v>850000</v>
      </c>
      <c r="Y18" s="35">
        <v>620000</v>
      </c>
      <c r="Z18" s="3">
        <v>730600</v>
      </c>
      <c r="AA18" s="3">
        <v>737947</v>
      </c>
      <c r="AB18" s="31">
        <v>893000</v>
      </c>
      <c r="AC18" s="3">
        <f>853500-152400</f>
        <v>701100</v>
      </c>
      <c r="AD18" s="3">
        <v>770770</v>
      </c>
      <c r="AE18" s="30">
        <f t="shared" si="4"/>
        <v>757631</v>
      </c>
      <c r="AF18" s="30">
        <f t="shared" si="5"/>
        <v>893000</v>
      </c>
      <c r="AG18" s="30">
        <f t="shared" si="6"/>
        <v>620000</v>
      </c>
      <c r="AH18" s="30">
        <f t="shared" si="7"/>
        <v>91547.449065134162</v>
      </c>
      <c r="AI18" s="3"/>
      <c r="AJ18" s="3">
        <v>620000</v>
      </c>
      <c r="AK18" s="3">
        <v>620000</v>
      </c>
      <c r="AM18" s="3">
        <v>620000</v>
      </c>
      <c r="AN18" s="3">
        <v>608000</v>
      </c>
      <c r="AO18" s="2"/>
      <c r="AP18" s="30">
        <f t="shared" si="8"/>
        <v>617000</v>
      </c>
      <c r="AQ18" s="30">
        <f t="shared" si="9"/>
        <v>620000</v>
      </c>
      <c r="AR18" s="30">
        <f t="shared" si="10"/>
        <v>608000</v>
      </c>
    </row>
    <row r="19" spans="1:44" x14ac:dyDescent="0.25">
      <c r="B19" s="8">
        <f t="shared" ref="B19:R19" si="11">SUM(B3:B18)</f>
        <v>4300000</v>
      </c>
      <c r="C19" s="8">
        <f t="shared" si="11"/>
        <v>4350000</v>
      </c>
      <c r="D19" s="8">
        <f t="shared" si="11"/>
        <v>4695000</v>
      </c>
      <c r="E19" s="8">
        <f t="shared" si="11"/>
        <v>4755000</v>
      </c>
      <c r="F19" s="39">
        <f t="shared" si="11"/>
        <v>4815000</v>
      </c>
      <c r="G19" s="39">
        <f t="shared" si="11"/>
        <v>4825000</v>
      </c>
      <c r="H19" s="8">
        <f t="shared" si="11"/>
        <v>4855000</v>
      </c>
      <c r="I19" s="8">
        <f t="shared" si="11"/>
        <v>5050500</v>
      </c>
      <c r="J19" s="8">
        <f t="shared" si="11"/>
        <v>5090838</v>
      </c>
      <c r="K19" s="8">
        <f t="shared" si="11"/>
        <v>5164910</v>
      </c>
      <c r="L19" s="13">
        <f t="shared" si="11"/>
        <v>5276100</v>
      </c>
      <c r="M19" s="8">
        <f t="shared" si="11"/>
        <v>5392300</v>
      </c>
      <c r="N19" s="8">
        <f t="shared" si="11"/>
        <v>5485099</v>
      </c>
      <c r="O19" s="8">
        <f t="shared" si="11"/>
        <v>5685000</v>
      </c>
      <c r="P19" s="8">
        <f t="shared" si="11"/>
        <v>5748763</v>
      </c>
      <c r="Q19" s="8">
        <f t="shared" si="11"/>
        <v>5799302</v>
      </c>
      <c r="R19" s="8">
        <f t="shared" si="11"/>
        <v>6870500</v>
      </c>
      <c r="S19" s="29">
        <f t="shared" ref="S19" si="12">AVERAGE(B19:R19)</f>
        <v>5185783.0588235296</v>
      </c>
      <c r="T19" s="29">
        <f t="shared" ref="T19" si="13">MAX(B19:R19)</f>
        <v>6870500</v>
      </c>
      <c r="U19" s="29">
        <f t="shared" ref="U19" si="14">MIN(B19:R19)</f>
        <v>4300000</v>
      </c>
      <c r="V19" s="30">
        <f t="shared" si="3"/>
        <v>624281.47414842737</v>
      </c>
      <c r="W19" s="8"/>
      <c r="X19" s="8">
        <f t="shared" ref="X19" si="15">SUM(X3:X18)</f>
        <v>5089000</v>
      </c>
      <c r="Y19" s="8">
        <f t="shared" ref="Y19:AD19" si="16">SUM(Y3:Y18)</f>
        <v>5190000</v>
      </c>
      <c r="Z19" s="8">
        <f t="shared" si="16"/>
        <v>5370500</v>
      </c>
      <c r="AA19" s="8">
        <f t="shared" si="16"/>
        <v>5555541</v>
      </c>
      <c r="AB19" s="8">
        <f t="shared" si="16"/>
        <v>5318600</v>
      </c>
      <c r="AC19" s="14">
        <f t="shared" si="16"/>
        <v>5420500</v>
      </c>
      <c r="AD19" s="8">
        <f t="shared" si="16"/>
        <v>6003763</v>
      </c>
      <c r="AE19" s="8"/>
      <c r="AF19" s="8"/>
      <c r="AG19" s="8"/>
      <c r="AH19" s="8"/>
      <c r="AI19" s="8"/>
      <c r="AJ19" s="8">
        <f>SUM(AJ3:AJ18)</f>
        <v>5405000</v>
      </c>
      <c r="AK19" s="8">
        <f>SUM(AK3:AK18)</f>
        <v>5295000</v>
      </c>
      <c r="AL19" s="8"/>
      <c r="AM19" s="8">
        <f>SUM(AM3:AM18)</f>
        <v>5805000</v>
      </c>
      <c r="AN19" s="8">
        <f>SUM(AN3:AN18)</f>
        <v>6542300</v>
      </c>
      <c r="AO19" s="2"/>
      <c r="AP19" s="15"/>
      <c r="AQ19" s="15"/>
      <c r="AR19" s="15"/>
    </row>
    <row r="20" spans="1:44" x14ac:dyDescent="0.25">
      <c r="S20" s="40"/>
      <c r="AO20" s="2"/>
    </row>
    <row r="21" spans="1:44" x14ac:dyDescent="0.25">
      <c r="A21" s="2" t="s">
        <v>41</v>
      </c>
      <c r="B21" s="4">
        <v>41773</v>
      </c>
      <c r="D21" s="4"/>
      <c r="E21" s="4"/>
      <c r="F21" s="4">
        <v>41830</v>
      </c>
      <c r="G21" s="4">
        <v>41822</v>
      </c>
      <c r="H21" s="4"/>
      <c r="I21" s="4"/>
      <c r="J21" s="4"/>
      <c r="K21" s="4"/>
      <c r="L21" s="4"/>
      <c r="M21" s="4"/>
      <c r="N21" s="4"/>
      <c r="O21" s="4"/>
      <c r="P21" s="4"/>
      <c r="W21" s="4"/>
      <c r="X21" s="4"/>
      <c r="Y21" s="4"/>
      <c r="Z21" s="4"/>
      <c r="AA21" s="4"/>
      <c r="AB21" s="4"/>
      <c r="AC21" s="4"/>
      <c r="AJ21" s="4"/>
      <c r="AK21" s="4"/>
      <c r="AL21" s="4"/>
      <c r="AM21" s="4"/>
      <c r="AN21" s="4"/>
      <c r="AO21" s="2"/>
    </row>
    <row r="22" spans="1:44" x14ac:dyDescent="0.25">
      <c r="A22" s="2" t="s">
        <v>62</v>
      </c>
      <c r="D22" s="3">
        <v>130</v>
      </c>
      <c r="E22" s="3">
        <v>130</v>
      </c>
      <c r="G22" s="3">
        <v>130</v>
      </c>
      <c r="H22" s="3">
        <v>130</v>
      </c>
      <c r="N22" s="3"/>
      <c r="O22" s="3"/>
      <c r="P22" s="4"/>
      <c r="W22" s="4"/>
      <c r="AJ22" s="3">
        <v>152</v>
      </c>
      <c r="AK22" s="3">
        <v>152</v>
      </c>
      <c r="AM22" s="3">
        <v>170</v>
      </c>
      <c r="AN22" s="3">
        <v>170</v>
      </c>
      <c r="AO22" s="2"/>
    </row>
    <row r="23" spans="1:44" x14ac:dyDescent="0.25">
      <c r="A23" s="2" t="s">
        <v>36</v>
      </c>
      <c r="X23" s="9" t="s">
        <v>39</v>
      </c>
      <c r="Y23" s="3" t="s">
        <v>39</v>
      </c>
      <c r="Z23" s="3" t="s">
        <v>39</v>
      </c>
      <c r="AA23" s="3" t="s">
        <v>39</v>
      </c>
      <c r="AB23" s="3" t="s">
        <v>39</v>
      </c>
      <c r="AC23" s="3" t="s">
        <v>39</v>
      </c>
      <c r="AD23" s="2" t="s">
        <v>39</v>
      </c>
      <c r="AO23" s="2"/>
    </row>
    <row r="24" spans="1:44" x14ac:dyDescent="0.25">
      <c r="A24" s="2" t="s">
        <v>61</v>
      </c>
      <c r="B24" s="3" t="s">
        <v>39</v>
      </c>
      <c r="AJ24" s="3" t="s">
        <v>39</v>
      </c>
      <c r="AO24" s="2"/>
    </row>
    <row r="25" spans="1:44" x14ac:dyDescent="0.25">
      <c r="A25" s="2" t="s">
        <v>37</v>
      </c>
      <c r="B25" s="3" t="s">
        <v>39</v>
      </c>
      <c r="AO25" s="2"/>
    </row>
    <row r="26" spans="1:44" x14ac:dyDescent="0.25">
      <c r="A26" s="2" t="s">
        <v>38</v>
      </c>
      <c r="B26" s="3" t="s">
        <v>39</v>
      </c>
      <c r="AO26" s="2"/>
    </row>
    <row r="27" spans="1:44" x14ac:dyDescent="0.25">
      <c r="A27" s="2" t="s">
        <v>40</v>
      </c>
      <c r="B27" s="3" t="s">
        <v>39</v>
      </c>
      <c r="AO27" s="2"/>
    </row>
    <row r="28" spans="1:44" x14ac:dyDescent="0.25">
      <c r="A28" s="2" t="s">
        <v>44</v>
      </c>
      <c r="B28" s="3">
        <v>2700000</v>
      </c>
      <c r="C28" s="3">
        <v>2700000</v>
      </c>
      <c r="D28" s="3">
        <v>2700000</v>
      </c>
      <c r="E28" s="3">
        <v>2700000</v>
      </c>
      <c r="F28" s="3">
        <v>2700001</v>
      </c>
      <c r="G28" s="3">
        <v>2700003</v>
      </c>
      <c r="H28" s="3">
        <v>2700000</v>
      </c>
      <c r="I28" s="3">
        <v>2700000</v>
      </c>
      <c r="J28" s="3">
        <v>2700000</v>
      </c>
      <c r="K28" s="3">
        <v>2700000</v>
      </c>
      <c r="L28" s="3">
        <v>2700000</v>
      </c>
      <c r="M28" s="3">
        <v>2700000</v>
      </c>
      <c r="N28" s="3">
        <v>2700000</v>
      </c>
      <c r="O28" s="3">
        <v>2700001</v>
      </c>
      <c r="P28" s="3">
        <v>2700000</v>
      </c>
      <c r="Q28" s="3">
        <v>2700000</v>
      </c>
      <c r="R28" s="3">
        <v>2700001</v>
      </c>
      <c r="S28" s="3"/>
      <c r="T28" s="3"/>
      <c r="U28" s="3"/>
      <c r="V28" s="3"/>
      <c r="W28" s="3"/>
      <c r="X28" s="3">
        <v>2700002</v>
      </c>
      <c r="Y28" s="3">
        <v>2700000</v>
      </c>
      <c r="Z28" s="3">
        <v>2700000</v>
      </c>
      <c r="AA28" s="3">
        <v>2700000</v>
      </c>
      <c r="AB28" s="3">
        <v>2700000</v>
      </c>
      <c r="AC28" s="3">
        <v>2700000</v>
      </c>
      <c r="AD28" s="3">
        <v>2700001</v>
      </c>
      <c r="AE28" s="3"/>
      <c r="AF28" s="3"/>
      <c r="AG28" s="3"/>
      <c r="AH28" s="3"/>
      <c r="AI28" s="3"/>
      <c r="AJ28" s="10">
        <v>3600000</v>
      </c>
      <c r="AK28" s="3">
        <v>3600000</v>
      </c>
      <c r="AM28" s="3">
        <v>4900000</v>
      </c>
      <c r="AN28" s="3">
        <v>5000000</v>
      </c>
      <c r="AO28" s="2"/>
    </row>
    <row r="29" spans="1:44" x14ac:dyDescent="0.25">
      <c r="A29" s="2" t="s">
        <v>45</v>
      </c>
      <c r="B29" s="18">
        <f>+B19/B28</f>
        <v>1.5925925925925926</v>
      </c>
      <c r="C29" s="17">
        <f>+C19/C28</f>
        <v>1.6111111111111112</v>
      </c>
      <c r="D29" s="7">
        <f>+D19/D28</f>
        <v>1.7388888888888889</v>
      </c>
      <c r="E29" s="7">
        <f>+E19/E28</f>
        <v>1.7611111111111111</v>
      </c>
      <c r="F29" s="7">
        <f t="shared" ref="F29:X29" si="17">+F19/F28</f>
        <v>1.7833326728397507</v>
      </c>
      <c r="G29" s="7">
        <f>+G19/G28</f>
        <v>1.7870350514425355</v>
      </c>
      <c r="H29" s="7">
        <f>+H19/H28</f>
        <v>1.7981481481481481</v>
      </c>
      <c r="I29" s="7">
        <f t="shared" ref="I29" si="18">+I19/I28</f>
        <v>1.8705555555555555</v>
      </c>
      <c r="J29" s="7">
        <f t="shared" ref="J29" si="19">+J19/J28</f>
        <v>1.8854955555555555</v>
      </c>
      <c r="K29" s="7">
        <f t="shared" ref="K29" si="20">+K19/K28</f>
        <v>1.9129296296296296</v>
      </c>
      <c r="L29" s="7">
        <f t="shared" ref="L29" si="21">+L19/L28</f>
        <v>1.9541111111111111</v>
      </c>
      <c r="M29" s="7">
        <f>+M19/M28</f>
        <v>1.9971481481481481</v>
      </c>
      <c r="N29" s="7">
        <f>+N19/N28</f>
        <v>2.0315181481481481</v>
      </c>
      <c r="O29" s="7">
        <f>+O19/O28</f>
        <v>2.1055547757204534</v>
      </c>
      <c r="P29" s="7">
        <f>+P19/P28</f>
        <v>2.1291714814814813</v>
      </c>
      <c r="Q29" s="7">
        <f t="shared" ref="Q29:R29" si="22">+Q19/Q28</f>
        <v>2.1478896296296295</v>
      </c>
      <c r="R29" s="7">
        <f t="shared" si="22"/>
        <v>2.5446286871745603</v>
      </c>
      <c r="S29" s="7"/>
      <c r="T29" s="7"/>
      <c r="U29" s="7"/>
      <c r="V29" s="7"/>
      <c r="W29" s="7"/>
      <c r="X29" s="20">
        <f t="shared" si="17"/>
        <v>1.8848134186567269</v>
      </c>
      <c r="Y29" s="19">
        <f>+Y19/Y28</f>
        <v>1.9222222222222223</v>
      </c>
      <c r="Z29" s="11">
        <f t="shared" ref="Z29" si="23">+Z19/Z28</f>
        <v>1.989074074074074</v>
      </c>
      <c r="AA29" s="11">
        <f t="shared" ref="AA29" si="24">+AA19/AA28</f>
        <v>2.0576077777777777</v>
      </c>
      <c r="AB29" s="11">
        <f t="shared" ref="AB29" si="25">+AB19/AB28</f>
        <v>1.9698518518518517</v>
      </c>
      <c r="AC29" s="11">
        <f t="shared" ref="AC29" si="26">+AC19/AC28</f>
        <v>2.0075925925925926</v>
      </c>
      <c r="AD29" s="11">
        <f>+AD19/AD28</f>
        <v>2.2236151023647768</v>
      </c>
      <c r="AE29" s="11"/>
      <c r="AF29" s="11"/>
      <c r="AG29" s="11"/>
      <c r="AH29" s="11"/>
      <c r="AI29" s="3"/>
      <c r="AJ29" s="18">
        <f>+AJ19/AJ28</f>
        <v>1.5013888888888889</v>
      </c>
      <c r="AK29" s="18">
        <f>+AK19/AK28</f>
        <v>1.4708333333333334</v>
      </c>
      <c r="AL29" s="18"/>
      <c r="AM29" s="7">
        <f>+AM19/AM28</f>
        <v>1.1846938775510205</v>
      </c>
      <c r="AN29" s="7">
        <f t="shared" ref="AN29" si="27">+AN19/AN28</f>
        <v>1.30846</v>
      </c>
      <c r="AO29" s="2"/>
    </row>
    <row r="30" spans="1:44" x14ac:dyDescent="0.25">
      <c r="AN30" s="3" t="s">
        <v>74</v>
      </c>
    </row>
  </sheetData>
  <pageMargins left="0.7" right="0.7" top="0.75" bottom="0.75" header="0.3" footer="0.3"/>
  <pageSetup orientation="landscape" r:id="rId1"/>
  <headerFooter>
    <oddFooter>&amp;L&amp;Z&amp;F&amp;C&amp;P of &amp;N&amp;R&amp;T&amp;D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tatus xmlns="http://schemas.microsoft.com/sharepoint/v3/fields">Not Started</_Status>
    <_dlc_DocId xmlns="07585db3-bf97-47bc-bc3b-54c3be04da9c">DS6S4WKU732Q-165-297</_dlc_DocId>
    <_dlc_DocIdUrl xmlns="07585db3-bf97-47bc-bc3b-54c3be04da9c">
      <Url>http://intranet/publicworks/_layouts/DocIdRedir.aspx?ID=DS6S4WKU732Q-165-297</Url>
      <Description>DS6S4WKU732Q-165-297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QD2UCF5UJE4V-699202894-223</_dlc_DocId>
    <_dlc_DocIdUrl xmlns="7184055b-e5ea-4162-8b19-ace5c644b73a">
      <Url>http://intranet2/pw/_layouts/15/DocIdRedir.aspx?ID=QD2UCF5UJE4V-699202894-223</Url>
      <Description>QD2UCF5UJE4V-699202894-223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34924BA-5814-4BD7-993A-2EAF789BC47E}"/>
</file>

<file path=customXml/itemProps2.xml><?xml version="1.0" encoding="utf-8"?>
<ds:datastoreItem xmlns:ds="http://schemas.openxmlformats.org/officeDocument/2006/customXml" ds:itemID="{5D0B6DD7-AD5C-464F-A551-EFFC90353580}"/>
</file>

<file path=customXml/itemProps3.xml><?xml version="1.0" encoding="utf-8"?>
<ds:datastoreItem xmlns:ds="http://schemas.openxmlformats.org/officeDocument/2006/customXml" ds:itemID="{3E8E7C9E-A53C-4C73-AB1F-99D6DD28F2FC}"/>
</file>

<file path=customXml/itemProps4.xml><?xml version="1.0" encoding="utf-8"?>
<ds:datastoreItem xmlns:ds="http://schemas.openxmlformats.org/officeDocument/2006/customXml" ds:itemID="{26590E7C-34C0-4B56-BC6F-F59424FC88CD}"/>
</file>

<file path=customXml/itemProps5.xml><?xml version="1.0" encoding="utf-8"?>
<ds:datastoreItem xmlns:ds="http://schemas.openxmlformats.org/officeDocument/2006/customXml" ds:itemID="{5D0B6DD7-AD5C-464F-A551-EFFC903535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Houghton Main</dc:creator>
  <cp:lastModifiedBy>Stryder</cp:lastModifiedBy>
  <cp:lastPrinted>2013-04-13T23:09:45Z</cp:lastPrinted>
  <dcterms:created xsi:type="dcterms:W3CDTF">2013-04-13T18:54:56Z</dcterms:created>
  <dcterms:modified xsi:type="dcterms:W3CDTF">2013-04-30T17:04:32Z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91fbfa02-502a-49bb-b172-34c0501e5515</vt:lpwstr>
  </property>
  <property fmtid="{D5CDD505-2E9C-101B-9397-08002B2CF9AE}" pid="4" name="Order">
    <vt:r8>29700</vt:r8>
  </property>
  <property fmtid="{D5CDD505-2E9C-101B-9397-08002B2CF9AE}" pid="5" name="TemplateUrl">
    <vt:lpwstr/>
  </property>
  <property fmtid="{D5CDD505-2E9C-101B-9397-08002B2CF9AE}" pid="6" name="_dlc_DocIdUrl">
    <vt:lpwstr>http://intranet:12013/_layouts/DocIdRedir.aspx?ID=DS6S4WKU732Q-3-297, DS6S4WKU732Q-3-297</vt:lpwstr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_dlc_DocIdPersistId">
    <vt:bool>false</vt:bool>
  </property>
  <property fmtid="{D5CDD505-2E9C-101B-9397-08002B2CF9AE}" pid="11" name="xd_ProgID">
    <vt:lpwstr/>
  </property>
  <property fmtid="{D5CDD505-2E9C-101B-9397-08002B2CF9AE}" pid="12" name="_dlc_DocId">
    <vt:lpwstr>DS6S4WKU732Q-3-297</vt:lpwstr>
  </property>
</Properties>
</file>