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intranet2/Utility Management/"/>
    </mc:Choice>
  </mc:AlternateContent>
  <xr:revisionPtr revIDLastSave="0" documentId="13_ncr:1_{01C0C884-0D98-423B-91F1-8F88012D988D}" xr6:coauthVersionLast="47" xr6:coauthVersionMax="47" xr10:uidLastSave="{00000000-0000-0000-0000-000000000000}"/>
  <bookViews>
    <workbookView xWindow="-120" yWindow="-120" windowWidth="29040" windowHeight="15840" activeTab="2" xr2:uid="{00000000-000D-0000-FFFF-FFFF00000000}"/>
  </bookViews>
  <sheets>
    <sheet name="Notes" sheetId="2" r:id="rId1"/>
    <sheet name="PW - LMDs" sheetId="1" r:id="rId2"/>
    <sheet name="PW - LMDs FY24-25" sheetId="3" r:id="rId3"/>
  </sheets>
  <definedNames>
    <definedName name="_xlnm.Print_Area" localSheetId="0">#REF!</definedName>
    <definedName name="_xlnm.Print_Area" localSheetId="1">'PW - LMDs'!$D$1:$O$106</definedName>
    <definedName name="_xlnm.Print_Area" localSheetId="2">'PW - LMDs FY24-25'!$D$1:$O$106</definedName>
    <definedName name="_xlnm.Print_Area">#REF!</definedName>
    <definedName name="_xlnm.Print_Titles" localSheetId="1">'PW - LMDs'!$A:$C</definedName>
    <definedName name="_xlnm.Print_Titles" localSheetId="2">'PW - LMDs FY24-25'!$A:$C</definedName>
    <definedName name="_xlnm.Print_Titles">#N/A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0" i="3" l="1"/>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6" i="3"/>
  <c r="E136" i="3"/>
  <c r="O105" i="1"/>
  <c r="A40929" i="3"/>
  <c r="O136" i="3"/>
  <c r="N136" i="3"/>
  <c r="M136" i="3"/>
  <c r="L136" i="3"/>
  <c r="K136" i="3"/>
  <c r="J136" i="3"/>
  <c r="I136" i="3"/>
  <c r="H136" i="3"/>
  <c r="G136" i="3"/>
  <c r="O132" i="3"/>
  <c r="N132" i="3"/>
  <c r="M132" i="3"/>
  <c r="L132" i="3"/>
  <c r="K132" i="3"/>
  <c r="J132" i="3"/>
  <c r="I132" i="3"/>
  <c r="H132" i="3"/>
  <c r="G132" i="3"/>
  <c r="F132" i="3"/>
  <c r="O131" i="3"/>
  <c r="N131" i="3"/>
  <c r="M131" i="3"/>
  <c r="L131" i="3"/>
  <c r="K131" i="3"/>
  <c r="J131" i="3"/>
  <c r="I131" i="3"/>
  <c r="H131" i="3"/>
  <c r="G131" i="3"/>
  <c r="O130" i="3"/>
  <c r="N130" i="3"/>
  <c r="M130" i="3"/>
  <c r="L130" i="3"/>
  <c r="K130" i="3"/>
  <c r="J130" i="3"/>
  <c r="I130" i="3"/>
  <c r="H130" i="3"/>
  <c r="G130" i="3"/>
  <c r="F130" i="3"/>
  <c r="O129" i="3"/>
  <c r="N129" i="3"/>
  <c r="M129" i="3"/>
  <c r="L129" i="3"/>
  <c r="K129" i="3"/>
  <c r="J129" i="3"/>
  <c r="I129" i="3"/>
  <c r="H129" i="3"/>
  <c r="G129" i="3"/>
  <c r="O128" i="3"/>
  <c r="N128" i="3"/>
  <c r="M128" i="3"/>
  <c r="L128" i="3"/>
  <c r="K128" i="3"/>
  <c r="J128" i="3"/>
  <c r="I128" i="3"/>
  <c r="H128" i="3"/>
  <c r="G128" i="3"/>
  <c r="O127" i="3"/>
  <c r="N127" i="3"/>
  <c r="M127" i="3"/>
  <c r="L127" i="3"/>
  <c r="K127" i="3"/>
  <c r="J127" i="3"/>
  <c r="I127" i="3"/>
  <c r="H127" i="3"/>
  <c r="G127" i="3"/>
  <c r="O126" i="3"/>
  <c r="N126" i="3"/>
  <c r="M126" i="3"/>
  <c r="L126" i="3"/>
  <c r="K126" i="3"/>
  <c r="J126" i="3"/>
  <c r="I126" i="3"/>
  <c r="H126" i="3"/>
  <c r="G126" i="3"/>
  <c r="O125" i="3"/>
  <c r="N125" i="3"/>
  <c r="M125" i="3"/>
  <c r="L125" i="3"/>
  <c r="K125" i="3"/>
  <c r="J125" i="3"/>
  <c r="I125" i="3"/>
  <c r="H125" i="3"/>
  <c r="G125" i="3"/>
  <c r="O124" i="3"/>
  <c r="N124" i="3"/>
  <c r="M124" i="3"/>
  <c r="L124" i="3"/>
  <c r="K124" i="3"/>
  <c r="J124" i="3"/>
  <c r="I124" i="3"/>
  <c r="H124" i="3"/>
  <c r="G124" i="3"/>
  <c r="O123" i="3"/>
  <c r="N123" i="3"/>
  <c r="M123" i="3"/>
  <c r="L123" i="3"/>
  <c r="K123" i="3"/>
  <c r="J123" i="3"/>
  <c r="I123" i="3"/>
  <c r="H123" i="3"/>
  <c r="G123" i="3"/>
  <c r="O122" i="3"/>
  <c r="N122" i="3"/>
  <c r="M122" i="3"/>
  <c r="L122" i="3"/>
  <c r="K122" i="3"/>
  <c r="J122" i="3"/>
  <c r="I122" i="3"/>
  <c r="H122" i="3"/>
  <c r="G122" i="3"/>
  <c r="O121" i="3"/>
  <c r="N121" i="3"/>
  <c r="M121" i="3"/>
  <c r="L121" i="3"/>
  <c r="K121" i="3"/>
  <c r="J121" i="3"/>
  <c r="I121" i="3"/>
  <c r="H121" i="3"/>
  <c r="G121" i="3"/>
  <c r="O120" i="3"/>
  <c r="N120" i="3"/>
  <c r="M120" i="3"/>
  <c r="L120" i="3"/>
  <c r="K120" i="3"/>
  <c r="J120" i="3"/>
  <c r="I120" i="3"/>
  <c r="H120" i="3"/>
  <c r="G120" i="3"/>
  <c r="O119" i="3"/>
  <c r="N119" i="3"/>
  <c r="M119" i="3"/>
  <c r="L119" i="3"/>
  <c r="K119" i="3"/>
  <c r="J119" i="3"/>
  <c r="I119" i="3"/>
  <c r="H119" i="3"/>
  <c r="G119" i="3"/>
  <c r="F119" i="3"/>
  <c r="O118" i="3"/>
  <c r="N118" i="3"/>
  <c r="M118" i="3"/>
  <c r="L118" i="3"/>
  <c r="K118" i="3"/>
  <c r="J118" i="3"/>
  <c r="I118" i="3"/>
  <c r="H118" i="3"/>
  <c r="G118" i="3"/>
  <c r="F118" i="3"/>
  <c r="O117" i="3"/>
  <c r="N117" i="3"/>
  <c r="M117" i="3"/>
  <c r="L117" i="3"/>
  <c r="K117" i="3"/>
  <c r="J117" i="3"/>
  <c r="I117" i="3"/>
  <c r="H117" i="3"/>
  <c r="G117" i="3"/>
  <c r="O116" i="3"/>
  <c r="N116" i="3"/>
  <c r="M116" i="3"/>
  <c r="L116" i="3"/>
  <c r="K116" i="3"/>
  <c r="J116" i="3"/>
  <c r="I116" i="3"/>
  <c r="H116" i="3"/>
  <c r="G116" i="3"/>
  <c r="F116" i="3"/>
  <c r="O115" i="3"/>
  <c r="N115" i="3"/>
  <c r="M115" i="3"/>
  <c r="L115" i="3"/>
  <c r="K115" i="3"/>
  <c r="J115" i="3"/>
  <c r="I115" i="3"/>
  <c r="H115" i="3"/>
  <c r="G115" i="3"/>
  <c r="O114" i="3"/>
  <c r="N114" i="3"/>
  <c r="M114" i="3"/>
  <c r="L114" i="3"/>
  <c r="K114" i="3"/>
  <c r="J114" i="3"/>
  <c r="I114" i="3"/>
  <c r="H114" i="3"/>
  <c r="G114" i="3"/>
  <c r="F114" i="3"/>
  <c r="O113" i="3"/>
  <c r="N113" i="3"/>
  <c r="M113" i="3"/>
  <c r="L113" i="3"/>
  <c r="K113" i="3"/>
  <c r="J113" i="3"/>
  <c r="I113" i="3"/>
  <c r="H113" i="3"/>
  <c r="G113" i="3"/>
  <c r="O112" i="3"/>
  <c r="N112" i="3"/>
  <c r="M112" i="3"/>
  <c r="L112" i="3"/>
  <c r="K112" i="3"/>
  <c r="J112" i="3"/>
  <c r="I112" i="3"/>
  <c r="H112" i="3"/>
  <c r="G112" i="3"/>
  <c r="O111" i="3"/>
  <c r="N111" i="3"/>
  <c r="M111" i="3"/>
  <c r="L111" i="3"/>
  <c r="K111" i="3"/>
  <c r="J111" i="3"/>
  <c r="I111" i="3"/>
  <c r="H111" i="3"/>
  <c r="G111" i="3"/>
  <c r="O110" i="3"/>
  <c r="N110" i="3"/>
  <c r="M110" i="3"/>
  <c r="L110" i="3"/>
  <c r="K110" i="3"/>
  <c r="J110" i="3"/>
  <c r="I110" i="3"/>
  <c r="H110" i="3"/>
  <c r="G110" i="3"/>
  <c r="O105" i="3"/>
  <c r="M105" i="3"/>
  <c r="K105" i="3"/>
  <c r="L105" i="3" s="1"/>
  <c r="J105" i="3"/>
  <c r="I105" i="3"/>
  <c r="H105" i="3"/>
  <c r="G105" i="3"/>
  <c r="E105" i="3"/>
  <c r="D105" i="3"/>
  <c r="N104" i="3"/>
  <c r="N105" i="3" s="1"/>
  <c r="F131" i="3"/>
  <c r="F129" i="3"/>
  <c r="F128" i="3"/>
  <c r="F127" i="3"/>
  <c r="F126" i="3"/>
  <c r="F125" i="3"/>
  <c r="F124" i="3"/>
  <c r="F123" i="3"/>
  <c r="F136" i="3"/>
  <c r="F121" i="3"/>
  <c r="F120" i="3"/>
  <c r="F117" i="3"/>
  <c r="F115" i="3"/>
  <c r="F113" i="3"/>
  <c r="F112" i="3"/>
  <c r="F111" i="3"/>
  <c r="F105" i="3"/>
  <c r="N104" i="1"/>
  <c r="G136" i="1"/>
  <c r="H136" i="1"/>
  <c r="I136" i="1"/>
  <c r="J136" i="1"/>
  <c r="K136" i="1"/>
  <c r="L136" i="1"/>
  <c r="M136" i="1"/>
  <c r="N136" i="1"/>
  <c r="O136" i="1"/>
  <c r="E133" i="3" l="1"/>
  <c r="D133" i="3"/>
  <c r="H133" i="3"/>
  <c r="G133" i="3"/>
  <c r="I133" i="3"/>
  <c r="O133" i="3"/>
  <c r="J133" i="3"/>
  <c r="K133" i="3"/>
  <c r="L133" i="3"/>
  <c r="M133" i="3"/>
  <c r="N133" i="3"/>
  <c r="F107" i="3"/>
  <c r="F110" i="3"/>
  <c r="F122" i="3"/>
  <c r="G110" i="1"/>
  <c r="H110" i="1"/>
  <c r="I110" i="1"/>
  <c r="J110" i="1"/>
  <c r="K110" i="1"/>
  <c r="L110" i="1"/>
  <c r="M110" i="1"/>
  <c r="N110" i="1"/>
  <c r="O110" i="1"/>
  <c r="G111" i="1"/>
  <c r="H111" i="1"/>
  <c r="I111" i="1"/>
  <c r="J111" i="1"/>
  <c r="K111" i="1"/>
  <c r="L111" i="1"/>
  <c r="M111" i="1"/>
  <c r="N111" i="1"/>
  <c r="O111" i="1"/>
  <c r="G112" i="1"/>
  <c r="H112" i="1"/>
  <c r="I112" i="1"/>
  <c r="J112" i="1"/>
  <c r="K112" i="1"/>
  <c r="L112" i="1"/>
  <c r="M112" i="1"/>
  <c r="N112" i="1"/>
  <c r="O112" i="1"/>
  <c r="G113" i="1"/>
  <c r="H113" i="1"/>
  <c r="I113" i="1"/>
  <c r="J113" i="1"/>
  <c r="K113" i="1"/>
  <c r="L113" i="1"/>
  <c r="M113" i="1"/>
  <c r="N113" i="1"/>
  <c r="O113" i="1"/>
  <c r="G114" i="1"/>
  <c r="H114" i="1"/>
  <c r="I114" i="1"/>
  <c r="J114" i="1"/>
  <c r="K114" i="1"/>
  <c r="L114" i="1"/>
  <c r="M114" i="1"/>
  <c r="N114" i="1"/>
  <c r="O114" i="1"/>
  <c r="G115" i="1"/>
  <c r="H115" i="1"/>
  <c r="I115" i="1"/>
  <c r="J115" i="1"/>
  <c r="K115" i="1"/>
  <c r="L115" i="1"/>
  <c r="M115" i="1"/>
  <c r="N115" i="1"/>
  <c r="O115" i="1"/>
  <c r="G116" i="1"/>
  <c r="H116" i="1"/>
  <c r="I116" i="1"/>
  <c r="J116" i="1"/>
  <c r="K116" i="1"/>
  <c r="L116" i="1"/>
  <c r="M116" i="1"/>
  <c r="N116" i="1"/>
  <c r="O116" i="1"/>
  <c r="G117" i="1"/>
  <c r="H117" i="1"/>
  <c r="I117" i="1"/>
  <c r="J117" i="1"/>
  <c r="K117" i="1"/>
  <c r="L117" i="1"/>
  <c r="M117" i="1"/>
  <c r="N117" i="1"/>
  <c r="O117" i="1"/>
  <c r="G118" i="1"/>
  <c r="H118" i="1"/>
  <c r="I118" i="1"/>
  <c r="J118" i="1"/>
  <c r="K118" i="1"/>
  <c r="L118" i="1"/>
  <c r="M118" i="1"/>
  <c r="N118" i="1"/>
  <c r="O118" i="1"/>
  <c r="G119" i="1"/>
  <c r="H119" i="1"/>
  <c r="I119" i="1"/>
  <c r="J119" i="1"/>
  <c r="K119" i="1"/>
  <c r="L119" i="1"/>
  <c r="M119" i="1"/>
  <c r="N119" i="1"/>
  <c r="O119" i="1"/>
  <c r="G120" i="1"/>
  <c r="H120" i="1"/>
  <c r="I120" i="1"/>
  <c r="J120" i="1"/>
  <c r="K120" i="1"/>
  <c r="L120" i="1"/>
  <c r="M120" i="1"/>
  <c r="N120" i="1"/>
  <c r="O120" i="1"/>
  <c r="G121" i="1"/>
  <c r="H121" i="1"/>
  <c r="I121" i="1"/>
  <c r="J121" i="1"/>
  <c r="K121" i="1"/>
  <c r="L121" i="1"/>
  <c r="M121" i="1"/>
  <c r="N121" i="1"/>
  <c r="O121" i="1"/>
  <c r="G122" i="1"/>
  <c r="H122" i="1"/>
  <c r="I122" i="1"/>
  <c r="J122" i="1"/>
  <c r="K122" i="1"/>
  <c r="L122" i="1"/>
  <c r="M122" i="1"/>
  <c r="N122" i="1"/>
  <c r="O122" i="1"/>
  <c r="G123" i="1"/>
  <c r="H123" i="1"/>
  <c r="I123" i="1"/>
  <c r="J123" i="1"/>
  <c r="K123" i="1"/>
  <c r="L123" i="1"/>
  <c r="M123" i="1"/>
  <c r="N123" i="1"/>
  <c r="O123" i="1"/>
  <c r="G124" i="1"/>
  <c r="H124" i="1"/>
  <c r="I124" i="1"/>
  <c r="J124" i="1"/>
  <c r="K124" i="1"/>
  <c r="L124" i="1"/>
  <c r="M124" i="1"/>
  <c r="N124" i="1"/>
  <c r="O124" i="1"/>
  <c r="G125" i="1"/>
  <c r="H125" i="1"/>
  <c r="I125" i="1"/>
  <c r="J125" i="1"/>
  <c r="K125" i="1"/>
  <c r="L125" i="1"/>
  <c r="M125" i="1"/>
  <c r="N125" i="1"/>
  <c r="O125" i="1"/>
  <c r="G126" i="1"/>
  <c r="H126" i="1"/>
  <c r="I126" i="1"/>
  <c r="J126" i="1"/>
  <c r="K126" i="1"/>
  <c r="L126" i="1"/>
  <c r="M126" i="1"/>
  <c r="N126" i="1"/>
  <c r="O126" i="1"/>
  <c r="G127" i="1"/>
  <c r="H127" i="1"/>
  <c r="I127" i="1"/>
  <c r="J127" i="1"/>
  <c r="K127" i="1"/>
  <c r="L127" i="1"/>
  <c r="M127" i="1"/>
  <c r="N127" i="1"/>
  <c r="O127" i="1"/>
  <c r="G128" i="1"/>
  <c r="H128" i="1"/>
  <c r="I128" i="1"/>
  <c r="J128" i="1"/>
  <c r="K128" i="1"/>
  <c r="L128" i="1"/>
  <c r="M128" i="1"/>
  <c r="N128" i="1"/>
  <c r="O128" i="1"/>
  <c r="G129" i="1"/>
  <c r="H129" i="1"/>
  <c r="I129" i="1"/>
  <c r="J129" i="1"/>
  <c r="K129" i="1"/>
  <c r="L129" i="1"/>
  <c r="M129" i="1"/>
  <c r="N129" i="1"/>
  <c r="O129" i="1"/>
  <c r="G130" i="1"/>
  <c r="H130" i="1"/>
  <c r="I130" i="1"/>
  <c r="J130" i="1"/>
  <c r="K130" i="1"/>
  <c r="L130" i="1"/>
  <c r="M130" i="1"/>
  <c r="N130" i="1"/>
  <c r="O130" i="1"/>
  <c r="G131" i="1"/>
  <c r="H131" i="1"/>
  <c r="I131" i="1"/>
  <c r="J131" i="1"/>
  <c r="K131" i="1"/>
  <c r="L131" i="1"/>
  <c r="M131" i="1"/>
  <c r="N131" i="1"/>
  <c r="O131" i="1"/>
  <c r="G132" i="1"/>
  <c r="H132" i="1"/>
  <c r="I132" i="1"/>
  <c r="J132" i="1"/>
  <c r="K132" i="1"/>
  <c r="L132" i="1"/>
  <c r="M132" i="1"/>
  <c r="N132" i="1"/>
  <c r="O132" i="1"/>
  <c r="F67" i="1"/>
  <c r="F123" i="1"/>
  <c r="F103" i="1"/>
  <c r="F132" i="1" s="1"/>
  <c r="F100" i="1"/>
  <c r="F131" i="1" s="1"/>
  <c r="F97" i="1"/>
  <c r="F96" i="1"/>
  <c r="F95" i="1"/>
  <c r="F130" i="1" s="1"/>
  <c r="F92" i="1"/>
  <c r="F91" i="1"/>
  <c r="F90" i="1"/>
  <c r="F129" i="1" s="1"/>
  <c r="F84" i="1"/>
  <c r="F83" i="1"/>
  <c r="F80" i="1"/>
  <c r="F79" i="1"/>
  <c r="F127" i="1" s="1"/>
  <c r="F76" i="1"/>
  <c r="F126" i="1" s="1"/>
  <c r="F73" i="1"/>
  <c r="F72" i="1"/>
  <c r="F70" i="1"/>
  <c r="F69" i="1"/>
  <c r="F68" i="1"/>
  <c r="F66" i="1"/>
  <c r="F65" i="1"/>
  <c r="F64" i="1"/>
  <c r="F63" i="1"/>
  <c r="F62" i="1"/>
  <c r="F61" i="1"/>
  <c r="F60" i="1"/>
  <c r="F59" i="1"/>
  <c r="F58" i="1"/>
  <c r="F57" i="1"/>
  <c r="F54" i="1"/>
  <c r="F124" i="1" s="1"/>
  <c r="F51" i="1"/>
  <c r="F47" i="1"/>
  <c r="F136" i="1" s="1"/>
  <c r="F44" i="1"/>
  <c r="F43" i="1"/>
  <c r="F121" i="1" s="1"/>
  <c r="F39" i="1"/>
  <c r="F38" i="1"/>
  <c r="F120" i="1" s="1"/>
  <c r="F35" i="1"/>
  <c r="F119" i="1" s="1"/>
  <c r="F32" i="1"/>
  <c r="F118" i="1" s="1"/>
  <c r="F29" i="1"/>
  <c r="F117" i="1" s="1"/>
  <c r="F26" i="1"/>
  <c r="F116" i="1" s="1"/>
  <c r="F23" i="1"/>
  <c r="F115" i="1" s="1"/>
  <c r="F20" i="1"/>
  <c r="F19" i="1"/>
  <c r="F18" i="1"/>
  <c r="F114" i="1" s="1"/>
  <c r="F15" i="1"/>
  <c r="F14" i="1"/>
  <c r="F113" i="1" s="1"/>
  <c r="F11" i="1"/>
  <c r="F112" i="1" s="1"/>
  <c r="F8" i="1"/>
  <c r="F111" i="1" s="1"/>
  <c r="F5" i="1"/>
  <c r="F110" i="1" s="1"/>
  <c r="A40929" i="1"/>
  <c r="N105" i="1"/>
  <c r="M105" i="1"/>
  <c r="K105" i="1"/>
  <c r="L105" i="1" s="1"/>
  <c r="J105" i="1"/>
  <c r="I105" i="1"/>
  <c r="H105" i="1"/>
  <c r="G105" i="1"/>
  <c r="E105" i="1"/>
  <c r="D105" i="1"/>
  <c r="F133" i="3" l="1"/>
  <c r="F125" i="1"/>
  <c r="F128" i="1"/>
  <c r="J133" i="1"/>
  <c r="O133" i="1"/>
  <c r="N133" i="1"/>
  <c r="L133" i="1"/>
  <c r="G133" i="1"/>
  <c r="F105" i="1"/>
  <c r="F107" i="1" s="1"/>
  <c r="M133" i="1"/>
  <c r="K133" i="1"/>
  <c r="F122" i="1"/>
  <c r="F133" i="1" s="1"/>
  <c r="I133" i="1"/>
  <c r="H13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Whitney, Carrie</author>
  </authors>
  <commentList>
    <comment ref="A39" authorId="0" shapeId="0" xr:uid="{00000000-0006-0000-0100-000001000000}">
      <text>
        <r>
          <rPr>
            <b/>
            <sz val="8"/>
            <color indexed="81"/>
            <rFont val="Tahoma"/>
            <family val="2"/>
          </rPr>
          <t>Whitney, Carrie:</t>
        </r>
        <r>
          <rPr>
            <sz val="8"/>
            <color indexed="81"/>
            <rFont val="Tahoma"/>
            <family val="2"/>
          </rPr>
          <t xml:space="preserve">
Changed from 3329329279 to agree with PG&amp;E 07/31/19</t>
        </r>
      </text>
    </comment>
    <comment ref="B68" authorId="0" shapeId="0" xr:uid="{00000000-0006-0000-0100-000002000000}">
      <text>
        <r>
          <rPr>
            <b/>
            <sz val="8"/>
            <color indexed="81"/>
            <rFont val="Tahoma"/>
            <family val="2"/>
          </rPr>
          <t>Whitney, Carrie:</t>
        </r>
        <r>
          <rPr>
            <sz val="8"/>
            <color indexed="81"/>
            <rFont val="Tahoma"/>
            <family val="2"/>
          </rPr>
          <t xml:space="preserve">
Wrong SA?  Changed from 1009138379 to agree with PG&amp;E 7/31/19</t>
        </r>
      </text>
    </comment>
    <comment ref="A70" authorId="0" shapeId="0" xr:uid="{00000000-0006-0000-0100-000003000000}">
      <text>
        <r>
          <rPr>
            <b/>
            <sz val="8"/>
            <color indexed="81"/>
            <rFont val="Tahoma"/>
            <family val="2"/>
          </rPr>
          <t>Whitney, Carrie:</t>
        </r>
        <r>
          <rPr>
            <sz val="8"/>
            <color indexed="81"/>
            <rFont val="Tahoma"/>
            <family val="2"/>
          </rPr>
          <t xml:space="preserve">
Changed from '0689336506 to agree with PG&amp;E 7/31/19</t>
        </r>
      </text>
    </comment>
    <comment ref="A73" authorId="0" shapeId="0" xr:uid="{00000000-0006-0000-0100-000004000000}">
      <text>
        <r>
          <rPr>
            <b/>
            <sz val="8"/>
            <color indexed="81"/>
            <rFont val="Tahoma"/>
            <family val="2"/>
          </rPr>
          <t>Whitney, Carrie:</t>
        </r>
        <r>
          <rPr>
            <sz val="8"/>
            <color indexed="81"/>
            <rFont val="Tahoma"/>
            <family val="2"/>
          </rPr>
          <t xml:space="preserve">
Changed from 0689336633 to agree with PG&amp;E 07/31/19</t>
        </r>
      </text>
    </comment>
    <comment ref="A97" authorId="0" shapeId="0" xr:uid="{00000000-0006-0000-0100-000005000000}">
      <text>
        <r>
          <rPr>
            <b/>
            <sz val="8"/>
            <color indexed="81"/>
            <rFont val="Tahoma"/>
            <family val="2"/>
          </rPr>
          <t>Whitney, Carrie:</t>
        </r>
        <r>
          <rPr>
            <sz val="8"/>
            <color indexed="81"/>
            <rFont val="Tahoma"/>
            <family val="2"/>
          </rPr>
          <t xml:space="preserve">
Changed from 0689336641 to agree with PG&amp;E 07/31/19</t>
        </r>
      </text>
    </comment>
    <comment ref="A100" authorId="0" shapeId="0" xr:uid="{00000000-0006-0000-0100-000006000000}">
      <text>
        <r>
          <rPr>
            <b/>
            <sz val="8"/>
            <color indexed="81"/>
            <rFont val="Tahoma"/>
            <family val="2"/>
          </rPr>
          <t>Whitney, Carrie:</t>
        </r>
        <r>
          <rPr>
            <sz val="8"/>
            <color indexed="81"/>
            <rFont val="Tahoma"/>
            <family val="2"/>
          </rPr>
          <t xml:space="preserve">
Updated from old SA to agree with PG&amp;E 07/31/91: Old SA on 9193: 
3329329241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Whitney, Carrie</author>
  </authors>
  <commentList>
    <comment ref="A39" authorId="0" shapeId="0" xr:uid="{9827D634-7639-415D-AB6D-BF64814A8EA3}">
      <text>
        <r>
          <rPr>
            <b/>
            <sz val="8"/>
            <color indexed="81"/>
            <rFont val="Tahoma"/>
            <family val="2"/>
          </rPr>
          <t>Whitney, Carrie:</t>
        </r>
        <r>
          <rPr>
            <sz val="8"/>
            <color indexed="81"/>
            <rFont val="Tahoma"/>
            <family val="2"/>
          </rPr>
          <t xml:space="preserve">
Changed from 3329329279 to agree with PG&amp;E 07/31/19</t>
        </r>
      </text>
    </comment>
    <comment ref="B68" authorId="0" shapeId="0" xr:uid="{9AC67FC6-D8E6-47F3-82DF-655162999D78}">
      <text>
        <r>
          <rPr>
            <b/>
            <sz val="8"/>
            <color indexed="81"/>
            <rFont val="Tahoma"/>
            <family val="2"/>
          </rPr>
          <t>Whitney, Carrie:</t>
        </r>
        <r>
          <rPr>
            <sz val="8"/>
            <color indexed="81"/>
            <rFont val="Tahoma"/>
            <family val="2"/>
          </rPr>
          <t xml:space="preserve">
Wrong SA?  Changed from 1009138379 to agree with PG&amp;E 7/31/19</t>
        </r>
      </text>
    </comment>
    <comment ref="A70" authorId="0" shapeId="0" xr:uid="{63AC520E-90A8-466E-AE1C-39DB7E3CF693}">
      <text>
        <r>
          <rPr>
            <b/>
            <sz val="8"/>
            <color indexed="81"/>
            <rFont val="Tahoma"/>
            <family val="2"/>
          </rPr>
          <t>Whitney, Carrie:</t>
        </r>
        <r>
          <rPr>
            <sz val="8"/>
            <color indexed="81"/>
            <rFont val="Tahoma"/>
            <family val="2"/>
          </rPr>
          <t xml:space="preserve">
Changed from '0689336506 to agree with PG&amp;E 7/31/19</t>
        </r>
      </text>
    </comment>
    <comment ref="A73" authorId="0" shapeId="0" xr:uid="{ACA0B9DD-480A-428B-AEC3-1BF16E0D4D1C}">
      <text>
        <r>
          <rPr>
            <b/>
            <sz val="8"/>
            <color indexed="81"/>
            <rFont val="Tahoma"/>
            <family val="2"/>
          </rPr>
          <t>Whitney, Carrie:</t>
        </r>
        <r>
          <rPr>
            <sz val="8"/>
            <color indexed="81"/>
            <rFont val="Tahoma"/>
            <family val="2"/>
          </rPr>
          <t xml:space="preserve">
Changed from 0689336633 to agree with PG&amp;E 07/31/19</t>
        </r>
      </text>
    </comment>
    <comment ref="A97" authorId="0" shapeId="0" xr:uid="{CE623AF2-D075-4A8B-B154-7B13A06296A1}">
      <text>
        <r>
          <rPr>
            <b/>
            <sz val="8"/>
            <color indexed="81"/>
            <rFont val="Tahoma"/>
            <family val="2"/>
          </rPr>
          <t>Whitney, Carrie:</t>
        </r>
        <r>
          <rPr>
            <sz val="8"/>
            <color indexed="81"/>
            <rFont val="Tahoma"/>
            <family val="2"/>
          </rPr>
          <t xml:space="preserve">
Changed from 0689336641 to agree with PG&amp;E 07/31/19</t>
        </r>
      </text>
    </comment>
    <comment ref="A100" authorId="0" shapeId="0" xr:uid="{4AB9D2D1-CD53-4DD3-89FA-5BE0F1DC7545}">
      <text>
        <r>
          <rPr>
            <b/>
            <sz val="8"/>
            <color indexed="81"/>
            <rFont val="Tahoma"/>
            <family val="2"/>
          </rPr>
          <t>Whitney, Carrie:</t>
        </r>
        <r>
          <rPr>
            <sz val="8"/>
            <color indexed="81"/>
            <rFont val="Tahoma"/>
            <family val="2"/>
          </rPr>
          <t xml:space="preserve">
Updated from old SA to agree with PG&amp;E 07/31/91: Old SA on 9193: 
3329329241</t>
        </r>
      </text>
    </comment>
  </commentList>
</comments>
</file>

<file path=xl/sharedStrings.xml><?xml version="1.0" encoding="utf-8"?>
<sst xmlns="http://schemas.openxmlformats.org/spreadsheetml/2006/main" count="439" uniqueCount="183">
  <si>
    <t>PG&amp;E Account Number 0689336588-9</t>
  </si>
  <si>
    <t>Meter #</t>
  </si>
  <si>
    <t>Location Description</t>
  </si>
  <si>
    <t>July 2024</t>
  </si>
  <si>
    <t>Aug 2024</t>
  </si>
  <si>
    <t>Sept 2024</t>
  </si>
  <si>
    <t>Oct 2024</t>
  </si>
  <si>
    <t>Nov 2024</t>
  </si>
  <si>
    <t>Dec 2024</t>
  </si>
  <si>
    <t>Jan 2024</t>
  </si>
  <si>
    <t>Feb 2024</t>
  </si>
  <si>
    <t>Mar 2024</t>
  </si>
  <si>
    <t>April 2024</t>
  </si>
  <si>
    <t>May 2024</t>
  </si>
  <si>
    <t>June 2024</t>
  </si>
  <si>
    <t>Woodward West Assessment District</t>
  </si>
  <si>
    <t>0689336623</t>
  </si>
  <si>
    <t>242 Woodward Ave</t>
  </si>
  <si>
    <t>*should have 2 more</t>
  </si>
  <si>
    <t xml:space="preserve">Villa Ticino Assessment District </t>
  </si>
  <si>
    <t>0689336893</t>
  </si>
  <si>
    <t>1004502659</t>
  </si>
  <si>
    <t>Airport Wy &amp; Geneva Dr (Sprinkler-Villa)</t>
  </si>
  <si>
    <t>Spring Meadows Assessment District</t>
  </si>
  <si>
    <t>0689336323</t>
  </si>
  <si>
    <t>1004501778</t>
  </si>
  <si>
    <t>Louise Ave Corn @ Pestana</t>
  </si>
  <si>
    <t>Antigua Assessment District</t>
  </si>
  <si>
    <t>0689336445</t>
  </si>
  <si>
    <t>1010499986</t>
  </si>
  <si>
    <t>1795 Pagola Ln</t>
  </si>
  <si>
    <t>0689336064</t>
  </si>
  <si>
    <t>1005454926</t>
  </si>
  <si>
    <t>1650 Union Rd</t>
  </si>
  <si>
    <t xml:space="preserve">Jasmine Hollow Assessment District </t>
  </si>
  <si>
    <t>0689336844</t>
  </si>
  <si>
    <t>1004502667</t>
  </si>
  <si>
    <t>1887 Pillsbury Rd</t>
  </si>
  <si>
    <t>0689336781</t>
  </si>
  <si>
    <t>1005455010</t>
  </si>
  <si>
    <t>2241 Pillsbury Rd</t>
  </si>
  <si>
    <t>0689336258</t>
  </si>
  <si>
    <t>1004502671</t>
  </si>
  <si>
    <t>1963 Pillsbury Rd</t>
  </si>
  <si>
    <t>Bianchi Ranch 3 Assessment District</t>
  </si>
  <si>
    <t>0689336756</t>
  </si>
  <si>
    <t>W/S Wellington N/O Grafton (Landscape Controller)</t>
  </si>
  <si>
    <t>Bianchi Ranch 1 &amp; 2 Assessment District</t>
  </si>
  <si>
    <t>0689336352</t>
  </si>
  <si>
    <t>1787 Wellington Ave (Landscape Control)</t>
  </si>
  <si>
    <t>Mission Gardens Assessment District</t>
  </si>
  <si>
    <t>0689336519</t>
  </si>
  <si>
    <t>2210 S Main #Irrig (Landscape Irrigation)</t>
  </si>
  <si>
    <t>Westbrook Estates Assessment District</t>
  </si>
  <si>
    <t>0689336178</t>
  </si>
  <si>
    <t>1004503736</t>
  </si>
  <si>
    <t>Fishbak Rd 275' N/O Daniels St @ Median (Timer)</t>
  </si>
  <si>
    <t>Woodward Park Assessment District</t>
  </si>
  <si>
    <t>0689336517</t>
  </si>
  <si>
    <t>Woodward Ave Buena Vista Dr (Sprinkler Landscape)</t>
  </si>
  <si>
    <t>Dutra Estates Assessment District</t>
  </si>
  <si>
    <t>0689336671</t>
  </si>
  <si>
    <t>2718 West Atherton Rd</t>
  </si>
  <si>
    <t>1523 Hearthsong Dr</t>
  </si>
  <si>
    <t>*mckinley??</t>
  </si>
  <si>
    <t>Paseo West Assessment District</t>
  </si>
  <si>
    <t>0689336199</t>
  </si>
  <si>
    <t>1784 S Main St</t>
  </si>
  <si>
    <t>0689336097</t>
  </si>
  <si>
    <t>1794 Coffeberry Way</t>
  </si>
  <si>
    <t>Dutra Farms NE Assessment District</t>
  </si>
  <si>
    <t>1004540511</t>
  </si>
  <si>
    <t>Dutra Farms SE Assessment District</t>
  </si>
  <si>
    <t>0689336267</t>
  </si>
  <si>
    <t>1004502553</t>
  </si>
  <si>
    <t>1987 W Atherton Dr</t>
  </si>
  <si>
    <t>Dutra Farms Assessment District</t>
  </si>
  <si>
    <t>0689336536</t>
  </si>
  <si>
    <t>1004503406</t>
  </si>
  <si>
    <t>2198 W Atherton Dr (Landscape Irrigation)</t>
  </si>
  <si>
    <t>Tesoro Assessment District</t>
  </si>
  <si>
    <t>280.40.28.823-6100.01</t>
  </si>
  <si>
    <t>0689336245</t>
  </si>
  <si>
    <t>1333 E Woodward Ave</t>
  </si>
  <si>
    <t>0689336228</t>
  </si>
  <si>
    <t>1493 E Woodward Ave</t>
  </si>
  <si>
    <t>0689336449</t>
  </si>
  <si>
    <t>1589 Tesoro Dr</t>
  </si>
  <si>
    <t>0689336577</t>
  </si>
  <si>
    <t>1598 Van Ryn</t>
  </si>
  <si>
    <t>0689336971</t>
  </si>
  <si>
    <t>1013 E Woodward Ave</t>
  </si>
  <si>
    <t>0689336140</t>
  </si>
  <si>
    <t>1120 Grafton St</t>
  </si>
  <si>
    <t>0689336037</t>
  </si>
  <si>
    <t>1768 E Atherton Dr</t>
  </si>
  <si>
    <t>0689336485</t>
  </si>
  <si>
    <t>1243 Atherton Dr</t>
  </si>
  <si>
    <t>0689336852</t>
  </si>
  <si>
    <t>1749 Atherton Dr</t>
  </si>
  <si>
    <t>0689336479</t>
  </si>
  <si>
    <t>1350 Marisol Dr (Security Lights &amp; Irr. Controller)</t>
  </si>
  <si>
    <t>0689336933</t>
  </si>
  <si>
    <t>1599 Van Ryn Ave</t>
  </si>
  <si>
    <t>0689336680</t>
  </si>
  <si>
    <t>1492 Sereno Dr.</t>
  </si>
  <si>
    <t>1264 E Atherton Dr.</t>
  </si>
  <si>
    <t>1426 E Atherton Dr</t>
  </si>
  <si>
    <t>0689336997</t>
  </si>
  <si>
    <t>1005452918</t>
  </si>
  <si>
    <t>1399 Tesoro Dr</t>
  </si>
  <si>
    <t>0689336804</t>
  </si>
  <si>
    <t>1425 E Atherton Dr</t>
  </si>
  <si>
    <t>1714 E Atherton Dr</t>
  </si>
  <si>
    <t>Ken Hill Estates Assessment District</t>
  </si>
  <si>
    <t>211 W Woodward Rd</t>
  </si>
  <si>
    <t>Rodoni Estates Assessment District</t>
  </si>
  <si>
    <t>1078 Louise Ave (Streetscape)</t>
  </si>
  <si>
    <t>1106 Lucio (Irrigation well &amp; Controller)</t>
  </si>
  <si>
    <t>Union Ranch East Assessment District</t>
  </si>
  <si>
    <t>2522 N Union Rd</t>
  </si>
  <si>
    <t>700 Mill Creek Way</t>
  </si>
  <si>
    <t>925 Racoon Valley Drive</t>
  </si>
  <si>
    <t>1157 Clearwater Creek Blvd (Irr Controller &amp; Arbor Lights)</t>
  </si>
  <si>
    <t>2388 N Union Road (Irr Controller &amp; Arbor Lights</t>
  </si>
  <si>
    <t>Union Ranch Assessment District</t>
  </si>
  <si>
    <t>2356 N Union Rd</t>
  </si>
  <si>
    <t>2396 N Airport Wy</t>
  </si>
  <si>
    <t>1563 W Lathrop Rd Unit A</t>
  </si>
  <si>
    <t>Terra Bella Assessment District</t>
  </si>
  <si>
    <t>690 W Atherton Dr</t>
  </si>
  <si>
    <t>1795 Tinnin Rd</t>
  </si>
  <si>
    <t>1600 Luna Bella Ln.</t>
  </si>
  <si>
    <t>Sierra Creek Assessment District</t>
  </si>
  <si>
    <t>1004501776</t>
  </si>
  <si>
    <t>1664 Deerpark Dr-Landscaping</t>
  </si>
  <si>
    <t xml:space="preserve">Biance Ranch- Paseo Assessment District </t>
  </si>
  <si>
    <t>796 Atherton Dr (Irr control)</t>
  </si>
  <si>
    <t>Grand Total</t>
  </si>
  <si>
    <t>280.40.28.814-6100.01</t>
  </si>
  <si>
    <t>280.40.28.805-6100.01</t>
  </si>
  <si>
    <t>280.40.28.811-6100.01</t>
  </si>
  <si>
    <t xml:space="preserve"> 280.40.28.817-6100.01</t>
  </si>
  <si>
    <t>280.40.28.815-6100.01</t>
  </si>
  <si>
    <t>280.40.28.831-6100.01</t>
  </si>
  <si>
    <t>280.40.28.808-6100.01</t>
  </si>
  <si>
    <t>280.40.28.806-6100.01</t>
  </si>
  <si>
    <t>280.40.28.813-6100.01</t>
  </si>
  <si>
    <t>280.40.28.807-6100.01</t>
  </si>
  <si>
    <t>280.40.28.822-6100.01</t>
  </si>
  <si>
    <t>280.40.28.819-6100.01</t>
  </si>
  <si>
    <t>280.40.28.816-6100.01</t>
  </si>
  <si>
    <t>280.40.28.833-6100.01</t>
  </si>
  <si>
    <t>280.40.28.810-6100.01</t>
  </si>
  <si>
    <t>280.40.28.824-6100.01</t>
  </si>
  <si>
    <t>280.40.28.820-6100.01</t>
  </si>
  <si>
    <t>280.40.28.826-6100.01</t>
  </si>
  <si>
    <t>280.40.28.825-6100.01</t>
  </si>
  <si>
    <t>280.40.28.818-6100.01</t>
  </si>
  <si>
    <t>280.40.28.809-6100.01</t>
  </si>
  <si>
    <t>280.40.28.832-6100.01</t>
  </si>
  <si>
    <t>Date</t>
  </si>
  <si>
    <t>Employee name</t>
  </si>
  <si>
    <t>Description of change   (usually for addition or termination of services or change of meter number)</t>
  </si>
  <si>
    <t>Erma per K.Fant</t>
  </si>
  <si>
    <t>LMD's cannot include Storm or Sewer pump costs and none of them do.
There are two BAD's (Benefite Assessment Districts) that someone set up years ago for Dutra Estates and Bella Vista basins that should have costs for storm pump electrical.   Finance has always handled those budgets</t>
  </si>
  <si>
    <r>
      <t xml:space="preserve">18771 McKinley Ave   </t>
    </r>
    <r>
      <rPr>
        <sz val="12"/>
        <color rgb="FFFF0000"/>
        <rFont val="Arial"/>
        <family val="2"/>
      </rPr>
      <t>move to WQCF</t>
    </r>
    <r>
      <rPr>
        <sz val="12"/>
        <rFont val="Arial"/>
        <family val="2"/>
      </rPr>
      <t xml:space="preserve">  11/16</t>
    </r>
  </si>
  <si>
    <t>SW-35 Dutra Northeast Park Storm split 50/50 see storm bill #6858855167</t>
  </si>
  <si>
    <t>Erma per Nick K</t>
  </si>
  <si>
    <t>Meter</t>
  </si>
  <si>
    <t>Service ID</t>
  </si>
  <si>
    <t>SW-35 Dutra Northeast Park Storm split 50/50 with storm. LMD has booster pump that runs off the Storm Meter see storm bill #6858855167</t>
  </si>
  <si>
    <r>
      <t xml:space="preserve">18771 McKinley Ave   </t>
    </r>
    <r>
      <rPr>
        <sz val="12"/>
        <color rgb="FFFF0000"/>
        <rFont val="Arial"/>
        <family val="2"/>
      </rPr>
      <t>move to WQCF</t>
    </r>
    <r>
      <rPr>
        <sz val="12"/>
        <rFont val="Arial"/>
        <family val="2"/>
      </rPr>
      <t xml:space="preserve">  11/16 see below</t>
    </r>
  </si>
  <si>
    <t>18771 McKinley Ave   move to WQCF  11/16 see below</t>
  </si>
  <si>
    <t>640.40.80.640-6100.01</t>
  </si>
  <si>
    <t>Statement Date</t>
  </si>
  <si>
    <t>6267</t>
  </si>
  <si>
    <t>Jan 2025</t>
  </si>
  <si>
    <t>Feb 2025</t>
  </si>
  <si>
    <t>Mar 2025</t>
  </si>
  <si>
    <t>April 2025</t>
  </si>
  <si>
    <t>May 2025</t>
  </si>
  <si>
    <t>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</si>
</sst>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
  </numFmts>
  <fonts count="13" x14ac:knownFonts="1">
    <font>
      <sz val="12"/>
      <name val="Arial"/>
    </font>
    <font>
      <sz val="12"/>
      <name val="Arial"/>
      <family val="2"/>
    </font>
    <font>
      <b/>
      <sz val="12"/>
      <name val="Arial"/>
      <family val="2"/>
    </font>
    <font>
      <b/>
      <sz val="8"/>
      <color indexed="81"/>
      <name val="Tahoma"/>
      <family val="2"/>
    </font>
    <font>
      <sz val="8"/>
      <color indexed="81"/>
      <name val="Tahoma"/>
      <family val="2"/>
    </font>
    <font>
      <sz val="12"/>
      <color indexed="12"/>
      <name val="Arial"/>
      <family val="2"/>
    </font>
    <font>
      <sz val="12"/>
      <color rgb="FF7030A0"/>
      <name val="Arial"/>
      <family val="2"/>
    </font>
    <font>
      <sz val="12"/>
      <color rgb="FFFF0000"/>
      <name val="Arial"/>
      <family val="2"/>
    </font>
    <font>
      <b/>
      <sz val="12"/>
      <color rgb="FF0070C0"/>
      <name val="Arial"/>
      <family val="2"/>
    </font>
    <font>
      <b/>
      <sz val="12"/>
      <color rgb="FFFF0000"/>
      <name val="Arial"/>
      <family val="2"/>
    </font>
    <font>
      <b/>
      <sz val="16"/>
      <color rgb="FF0070C0"/>
      <name val="Arial"/>
      <family val="2"/>
    </font>
    <font>
      <b/>
      <sz val="16"/>
      <name val="Arial"/>
      <family val="2"/>
    </font>
    <font>
      <b/>
      <sz val="16"/>
      <color rgb="FFFF0000"/>
      <name val="Arial"/>
      <family val="2"/>
    </font>
  </fonts>
  <fills count="9">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2" tint="-9.9948118533890809E-2"/>
        <bgColor indexed="64"/>
      </patternFill>
    </fill>
    <fill>
      <patternFill patternType="solid">
        <fgColor theme="9" tint="0.79998168889431442"/>
        <bgColor indexed="64"/>
      </patternFill>
    </fill>
    <fill>
      <patternFill patternType="solid">
        <fgColor theme="4" tint="0.79998168889431442"/>
        <bgColor indexed="64"/>
      </patternFill>
    </fill>
  </fills>
  <borders count="1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98">
    <xf numFmtId="0" fontId="0" fillId="0" borderId="0" xfId="0"/>
    <xf numFmtId="2" fontId="1" fillId="0" borderId="0" xfId="0" applyNumberFormat="1" applyFont="1" applyAlignment="1">
      <alignment vertical="center"/>
    </xf>
    <xf numFmtId="0" fontId="1" fillId="0" borderId="0" xfId="0" applyFont="1" applyAlignment="1">
      <alignment vertical="center"/>
    </xf>
    <xf numFmtId="49" fontId="2" fillId="3" borderId="0" xfId="0" applyNumberFormat="1" applyFont="1" applyFill="1" applyAlignment="1">
      <alignment horizontal="center" vertical="center" wrapText="1"/>
    </xf>
    <xf numFmtId="2" fontId="1" fillId="0" borderId="0" xfId="0" applyNumberFormat="1" applyFont="1" applyAlignment="1">
      <alignment horizontal="left" vertical="center"/>
    </xf>
    <xf numFmtId="2" fontId="2" fillId="0" borderId="0" xfId="0" applyNumberFormat="1" applyFont="1" applyAlignment="1">
      <alignment horizontal="left" vertical="center"/>
    </xf>
    <xf numFmtId="0" fontId="2" fillId="0" borderId="0" xfId="0" applyFont="1" applyAlignment="1">
      <alignment horizontal="left" vertical="center"/>
    </xf>
    <xf numFmtId="44" fontId="1" fillId="0" borderId="0" xfId="0" applyNumberFormat="1" applyFont="1" applyAlignment="1">
      <alignment horizontal="left" vertical="center"/>
    </xf>
    <xf numFmtId="2" fontId="1" fillId="0" borderId="11" xfId="0" applyNumberFormat="1" applyFont="1" applyBorder="1" applyAlignment="1">
      <alignment vertical="center"/>
    </xf>
    <xf numFmtId="0" fontId="1" fillId="0" borderId="11" xfId="0" applyFont="1" applyBorder="1" applyAlignment="1">
      <alignment vertical="center"/>
    </xf>
    <xf numFmtId="0" fontId="1" fillId="0" borderId="0" xfId="0" applyFont="1" applyAlignment="1">
      <alignment horizontal="left" vertical="center"/>
    </xf>
    <xf numFmtId="2" fontId="1" fillId="0" borderId="0" xfId="0" applyNumberFormat="1" applyFont="1" applyAlignment="1" applyProtection="1">
      <alignment vertical="center"/>
      <protection locked="0"/>
    </xf>
    <xf numFmtId="44" fontId="1" fillId="0" borderId="0" xfId="0" applyNumberFormat="1" applyFont="1" applyAlignment="1">
      <alignment vertical="center"/>
    </xf>
    <xf numFmtId="44" fontId="1" fillId="2" borderId="0" xfId="0" applyNumberFormat="1" applyFont="1" applyFill="1" applyAlignment="1">
      <alignment vertical="center"/>
    </xf>
    <xf numFmtId="0" fontId="1" fillId="7" borderId="0" xfId="0" applyFont="1" applyFill="1" applyAlignment="1">
      <alignment horizontal="left" vertical="center"/>
    </xf>
    <xf numFmtId="2" fontId="1" fillId="7" borderId="0" xfId="0" applyNumberFormat="1" applyFont="1" applyFill="1" applyAlignment="1">
      <alignment horizontal="left" vertical="center"/>
    </xf>
    <xf numFmtId="2" fontId="1" fillId="7" borderId="0" xfId="0" applyNumberFormat="1" applyFont="1" applyFill="1" applyAlignment="1" applyProtection="1">
      <alignment vertical="center"/>
      <protection locked="0"/>
    </xf>
    <xf numFmtId="44" fontId="1" fillId="7" borderId="0" xfId="0" applyNumberFormat="1" applyFont="1" applyFill="1" applyAlignment="1">
      <alignment vertical="center"/>
    </xf>
    <xf numFmtId="2" fontId="1" fillId="7" borderId="0" xfId="0" applyNumberFormat="1" applyFont="1" applyFill="1" applyAlignment="1">
      <alignment vertical="center"/>
    </xf>
    <xf numFmtId="44" fontId="5" fillId="2" borderId="0" xfId="0" applyNumberFormat="1" applyFont="1" applyFill="1" applyAlignment="1">
      <alignment horizontal="center" vertical="center"/>
    </xf>
    <xf numFmtId="164" fontId="5" fillId="2" borderId="0" xfId="0" applyNumberFormat="1" applyFont="1" applyFill="1" applyAlignment="1">
      <alignment horizontal="center" vertical="center"/>
    </xf>
    <xf numFmtId="49" fontId="2" fillId="3" borderId="0" xfId="0" applyNumberFormat="1" applyFont="1" applyFill="1" applyAlignment="1">
      <alignment horizontal="left" vertical="center" wrapText="1"/>
    </xf>
    <xf numFmtId="49" fontId="2" fillId="3" borderId="0" xfId="0" applyNumberFormat="1" applyFont="1" applyFill="1" applyAlignment="1" applyProtection="1">
      <alignment horizontal="left" vertical="center" wrapText="1"/>
      <protection locked="0"/>
    </xf>
    <xf numFmtId="2" fontId="2" fillId="0" borderId="1" xfId="0" applyNumberFormat="1" applyFont="1" applyBorder="1" applyAlignment="1">
      <alignment horizontal="left" vertical="center"/>
    </xf>
    <xf numFmtId="2" fontId="1" fillId="0" borderId="2" xfId="0" applyNumberFormat="1" applyFont="1" applyBorder="1" applyAlignment="1">
      <alignment horizontal="left" vertical="center"/>
    </xf>
    <xf numFmtId="2" fontId="2" fillId="0" borderId="3" xfId="0" applyNumberFormat="1" applyFont="1" applyBorder="1" applyAlignment="1" applyProtection="1">
      <alignment vertical="center"/>
      <protection locked="0"/>
    </xf>
    <xf numFmtId="44" fontId="1" fillId="4" borderId="1" xfId="0" applyNumberFormat="1" applyFont="1" applyFill="1" applyBorder="1" applyAlignment="1">
      <alignment vertical="center"/>
    </xf>
    <xf numFmtId="0" fontId="1" fillId="0" borderId="0" xfId="0" quotePrefix="1" applyFont="1" applyAlignment="1">
      <alignment horizontal="left" vertical="center"/>
    </xf>
    <xf numFmtId="44" fontId="1" fillId="0" borderId="4" xfId="0" applyNumberFormat="1" applyFont="1" applyBorder="1" applyAlignment="1">
      <alignment vertical="center"/>
    </xf>
    <xf numFmtId="2" fontId="1" fillId="5" borderId="0" xfId="0" applyNumberFormat="1" applyFont="1" applyFill="1" applyAlignment="1">
      <alignment horizontal="left" vertical="center"/>
    </xf>
    <xf numFmtId="2" fontId="2" fillId="0" borderId="0" xfId="0" applyNumberFormat="1" applyFont="1" applyAlignment="1" applyProtection="1">
      <alignment vertical="center"/>
      <protection locked="0"/>
    </xf>
    <xf numFmtId="2" fontId="1" fillId="0" borderId="0" xfId="0" quotePrefix="1" applyNumberFormat="1" applyFont="1" applyAlignment="1">
      <alignment horizontal="left" vertical="center"/>
    </xf>
    <xf numFmtId="2" fontId="2" fillId="0" borderId="0" xfId="0" applyNumberFormat="1" applyFont="1" applyAlignment="1" applyProtection="1">
      <alignment horizontal="left" vertical="center"/>
      <protection locked="0"/>
    </xf>
    <xf numFmtId="44" fontId="1" fillId="4" borderId="5" xfId="0" applyNumberFormat="1" applyFont="1" applyFill="1" applyBorder="1" applyAlignment="1">
      <alignment vertical="center"/>
    </xf>
    <xf numFmtId="1" fontId="1" fillId="0" borderId="0" xfId="0" applyNumberFormat="1" applyFont="1" applyAlignment="1">
      <alignment horizontal="left" vertical="center"/>
    </xf>
    <xf numFmtId="2" fontId="1" fillId="5" borderId="0" xfId="0" applyNumberFormat="1" applyFont="1" applyFill="1" applyAlignment="1" applyProtection="1">
      <alignment vertical="center"/>
      <protection locked="0"/>
    </xf>
    <xf numFmtId="44" fontId="1" fillId="0" borderId="6" xfId="0" applyNumberFormat="1" applyFont="1" applyBorder="1" applyAlignment="1">
      <alignment vertical="center"/>
    </xf>
    <xf numFmtId="1" fontId="1" fillId="0" borderId="0" xfId="0" quotePrefix="1" applyNumberFormat="1" applyFont="1" applyAlignment="1">
      <alignment horizontal="left" vertical="center"/>
    </xf>
    <xf numFmtId="0" fontId="2" fillId="0" borderId="1" xfId="0" applyFont="1" applyBorder="1" applyAlignment="1">
      <alignment horizontal="left" vertical="center"/>
    </xf>
    <xf numFmtId="1" fontId="1" fillId="0" borderId="2" xfId="0" applyNumberFormat="1" applyFont="1" applyBorder="1" applyAlignment="1">
      <alignment horizontal="left" vertical="center"/>
    </xf>
    <xf numFmtId="1" fontId="2" fillId="0" borderId="2" xfId="0" applyNumberFormat="1" applyFont="1" applyBorder="1" applyAlignment="1">
      <alignment horizontal="left" vertical="center"/>
    </xf>
    <xf numFmtId="2" fontId="2" fillId="0" borderId="3" xfId="0" applyNumberFormat="1" applyFont="1" applyBorder="1" applyAlignment="1" applyProtection="1">
      <alignment horizontal="left" vertical="center"/>
      <protection locked="0"/>
    </xf>
    <xf numFmtId="2" fontId="1" fillId="0" borderId="0" xfId="0" applyNumberFormat="1" applyFont="1" applyAlignment="1" applyProtection="1">
      <alignment horizontal="left" vertical="center"/>
      <protection locked="0"/>
    </xf>
    <xf numFmtId="44" fontId="1" fillId="0" borderId="0" xfId="0" applyNumberFormat="1" applyFont="1" applyAlignment="1">
      <alignment horizontal="right" vertical="center"/>
    </xf>
    <xf numFmtId="2" fontId="1" fillId="0" borderId="0" xfId="0" applyNumberFormat="1" applyFont="1" applyAlignment="1" applyProtection="1">
      <alignment horizontal="left" vertical="center" wrapText="1"/>
      <protection locked="0"/>
    </xf>
    <xf numFmtId="44" fontId="1" fillId="0" borderId="7" xfId="0" applyNumberFormat="1" applyFont="1" applyBorder="1" applyAlignment="1">
      <alignment vertical="center"/>
    </xf>
    <xf numFmtId="1" fontId="2" fillId="0" borderId="0" xfId="0" applyNumberFormat="1" applyFont="1" applyAlignment="1">
      <alignment horizontal="left" vertical="center"/>
    </xf>
    <xf numFmtId="44" fontId="1" fillId="0" borderId="8" xfId="0" applyNumberFormat="1" applyFont="1" applyBorder="1" applyAlignment="1">
      <alignment vertical="center"/>
    </xf>
    <xf numFmtId="4" fontId="1" fillId="0" borderId="0" xfId="0" quotePrefix="1" applyNumberFormat="1" applyFont="1" applyAlignment="1">
      <alignment vertical="center"/>
    </xf>
    <xf numFmtId="4" fontId="1" fillId="0" borderId="0" xfId="0" applyNumberFormat="1" applyFont="1" applyAlignment="1" applyProtection="1">
      <alignment vertical="center"/>
      <protection locked="0"/>
    </xf>
    <xf numFmtId="0" fontId="1" fillId="0" borderId="9" xfId="0" applyFont="1" applyBorder="1" applyAlignment="1">
      <alignment horizontal="left" vertical="center"/>
    </xf>
    <xf numFmtId="4" fontId="1" fillId="0" borderId="9" xfId="0" quotePrefix="1" applyNumberFormat="1" applyFont="1" applyBorder="1" applyAlignment="1">
      <alignment vertical="center"/>
    </xf>
    <xf numFmtId="4" fontId="7" fillId="0" borderId="9" xfId="0" applyNumberFormat="1" applyFont="1" applyBorder="1" applyAlignment="1" applyProtection="1">
      <alignment vertical="center"/>
      <protection locked="0"/>
    </xf>
    <xf numFmtId="0" fontId="2" fillId="0" borderId="9" xfId="0" applyFont="1" applyBorder="1" applyAlignment="1">
      <alignment horizontal="left" vertical="center"/>
    </xf>
    <xf numFmtId="1" fontId="2" fillId="0" borderId="9" xfId="0" applyNumberFormat="1" applyFont="1" applyBorder="1" applyAlignment="1">
      <alignment horizontal="left" vertical="center"/>
    </xf>
    <xf numFmtId="2" fontId="2" fillId="0" borderId="9" xfId="0" applyNumberFormat="1" applyFont="1" applyBorder="1" applyAlignment="1" applyProtection="1">
      <alignment vertical="center"/>
      <protection locked="0"/>
    </xf>
    <xf numFmtId="44" fontId="1" fillId="6" borderId="10" xfId="0" applyNumberFormat="1" applyFont="1" applyFill="1" applyBorder="1" applyAlignment="1">
      <alignment vertical="center"/>
    </xf>
    <xf numFmtId="44" fontId="1" fillId="0" borderId="11" xfId="0" applyNumberFormat="1" applyFont="1" applyBorder="1" applyAlignment="1">
      <alignment vertical="center"/>
    </xf>
    <xf numFmtId="2" fontId="2" fillId="0" borderId="0" xfId="0" applyNumberFormat="1" applyFont="1" applyAlignment="1" applyProtection="1">
      <alignment horizontal="right" vertical="center"/>
      <protection locked="0"/>
    </xf>
    <xf numFmtId="44" fontId="2" fillId="0" borderId="9" xfId="0" applyNumberFormat="1" applyFont="1" applyBorder="1" applyAlignment="1">
      <alignment vertical="center"/>
    </xf>
    <xf numFmtId="2" fontId="2" fillId="0" borderId="3" xfId="0" applyNumberFormat="1" applyFont="1" applyBorder="1" applyAlignment="1" applyProtection="1">
      <alignment horizontal="center" vertical="center"/>
      <protection locked="0"/>
    </xf>
    <xf numFmtId="164" fontId="1" fillId="8" borderId="4" xfId="1" applyNumberFormat="1" applyFill="1" applyBorder="1" applyAlignment="1">
      <alignment horizontal="center"/>
    </xf>
    <xf numFmtId="0" fontId="1" fillId="8" borderId="4" xfId="1" applyFill="1" applyBorder="1"/>
    <xf numFmtId="0" fontId="1" fillId="8" borderId="4" xfId="1" applyFill="1" applyBorder="1" applyAlignment="1">
      <alignment wrapText="1"/>
    </xf>
    <xf numFmtId="0" fontId="1" fillId="0" borderId="0" xfId="1"/>
    <xf numFmtId="164" fontId="1" fillId="0" borderId="0" xfId="1" applyNumberFormat="1"/>
    <xf numFmtId="0" fontId="1" fillId="0" borderId="0" xfId="1" applyAlignment="1">
      <alignment wrapText="1"/>
    </xf>
    <xf numFmtId="164" fontId="1" fillId="0" borderId="0" xfId="1" applyNumberFormat="1" applyAlignment="1">
      <alignment vertical="center"/>
    </xf>
    <xf numFmtId="0" fontId="1" fillId="0" borderId="0" xfId="1" applyAlignment="1">
      <alignment vertical="center"/>
    </xf>
    <xf numFmtId="0" fontId="6" fillId="0" borderId="0" xfId="0" applyFont="1" applyAlignment="1">
      <alignment horizontal="left" vertical="center"/>
    </xf>
    <xf numFmtId="1" fontId="6" fillId="0" borderId="0" xfId="0" quotePrefix="1" applyNumberFormat="1" applyFont="1" applyAlignment="1">
      <alignment horizontal="left" vertical="center"/>
    </xf>
    <xf numFmtId="44" fontId="6" fillId="0" borderId="0" xfId="0" applyNumberFormat="1" applyFont="1" applyAlignment="1">
      <alignment vertical="center"/>
    </xf>
    <xf numFmtId="2" fontId="6" fillId="0" borderId="0" xfId="0" applyNumberFormat="1" applyFont="1" applyAlignment="1">
      <alignment vertical="center"/>
    </xf>
    <xf numFmtId="0" fontId="6" fillId="0" borderId="0" xfId="0" applyFont="1" applyAlignment="1">
      <alignment vertical="center"/>
    </xf>
    <xf numFmtId="2" fontId="6" fillId="0" borderId="0" xfId="0" applyNumberFormat="1" applyFont="1" applyAlignment="1" applyProtection="1">
      <alignment vertical="center"/>
      <protection locked="0"/>
    </xf>
    <xf numFmtId="2" fontId="6" fillId="0" borderId="0" xfId="0" applyNumberFormat="1" applyFont="1" applyAlignment="1" applyProtection="1">
      <alignment vertical="center" wrapText="1"/>
      <protection locked="0"/>
    </xf>
    <xf numFmtId="0" fontId="7" fillId="0" borderId="0" xfId="0" applyFont="1" applyAlignment="1">
      <alignment horizontal="left" vertical="center"/>
    </xf>
    <xf numFmtId="2" fontId="7" fillId="0" borderId="0" xfId="0" quotePrefix="1" applyNumberFormat="1" applyFont="1" applyAlignment="1">
      <alignment horizontal="left" vertical="center"/>
    </xf>
    <xf numFmtId="2" fontId="7" fillId="0" borderId="0" xfId="0" applyNumberFormat="1" applyFont="1" applyAlignment="1" applyProtection="1">
      <alignment vertical="center"/>
      <protection locked="0"/>
    </xf>
    <xf numFmtId="44" fontId="7" fillId="0" borderId="4" xfId="0" applyNumberFormat="1" applyFont="1" applyBorder="1" applyAlignment="1">
      <alignment vertical="center"/>
    </xf>
    <xf numFmtId="2" fontId="7" fillId="0" borderId="0" xfId="0" applyNumberFormat="1" applyFont="1" applyAlignment="1">
      <alignment vertical="center"/>
    </xf>
    <xf numFmtId="0" fontId="7" fillId="0" borderId="0" xfId="0" applyFont="1" applyAlignment="1">
      <alignment vertical="center"/>
    </xf>
    <xf numFmtId="44" fontId="7" fillId="0" borderId="0" xfId="0" applyNumberFormat="1" applyFont="1" applyAlignment="1">
      <alignment vertical="center"/>
    </xf>
    <xf numFmtId="49" fontId="2" fillId="0" borderId="0" xfId="0" applyNumberFormat="1" applyFont="1" applyAlignment="1">
      <alignment horizontal="left" vertical="center" wrapText="1"/>
    </xf>
    <xf numFmtId="44" fontId="5" fillId="0" borderId="0" xfId="0" applyNumberFormat="1" applyFont="1" applyAlignment="1">
      <alignment horizontal="center" vertical="center"/>
    </xf>
    <xf numFmtId="164" fontId="5" fillId="0" borderId="0" xfId="0" applyNumberFormat="1" applyFont="1" applyAlignment="1">
      <alignment horizontal="center" vertical="center"/>
    </xf>
    <xf numFmtId="49" fontId="2" fillId="0" borderId="0" xfId="0" applyNumberFormat="1" applyFont="1" applyAlignment="1">
      <alignment horizontal="center" vertical="center" wrapText="1"/>
    </xf>
    <xf numFmtId="2" fontId="8" fillId="0" borderId="3" xfId="0" applyNumberFormat="1" applyFont="1" applyBorder="1" applyAlignment="1" applyProtection="1">
      <alignment horizontal="center" vertical="center"/>
      <protection locked="0"/>
    </xf>
    <xf numFmtId="2" fontId="9" fillId="0" borderId="3" xfId="0" applyNumberFormat="1" applyFont="1" applyBorder="1" applyAlignment="1" applyProtection="1">
      <alignment horizontal="center" vertical="center"/>
      <protection locked="0"/>
    </xf>
    <xf numFmtId="2" fontId="8" fillId="0" borderId="9" xfId="0" applyNumberFormat="1" applyFont="1" applyBorder="1" applyAlignment="1" applyProtection="1">
      <alignment horizontal="center" vertical="center"/>
      <protection locked="0"/>
    </xf>
    <xf numFmtId="49" fontId="8" fillId="0" borderId="0" xfId="0" applyNumberFormat="1" applyFont="1" applyAlignment="1" applyProtection="1">
      <alignment horizontal="right" vertical="center" wrapText="1"/>
      <protection locked="0"/>
    </xf>
    <xf numFmtId="2" fontId="10" fillId="0" borderId="3" xfId="0" applyNumberFormat="1" applyFont="1" applyBorder="1" applyAlignment="1" applyProtection="1">
      <alignment horizontal="center" vertical="center"/>
      <protection locked="0"/>
    </xf>
    <xf numFmtId="2" fontId="11" fillId="0" borderId="3" xfId="0" applyNumberFormat="1" applyFont="1" applyBorder="1" applyAlignment="1" applyProtection="1">
      <alignment horizontal="center" vertical="center"/>
      <protection locked="0"/>
    </xf>
    <xf numFmtId="2" fontId="12" fillId="0" borderId="3" xfId="0" applyNumberFormat="1" applyFont="1" applyBorder="1" applyAlignment="1" applyProtection="1">
      <alignment horizontal="center" vertical="center"/>
      <protection locked="0"/>
    </xf>
    <xf numFmtId="2" fontId="10" fillId="0" borderId="9" xfId="0" applyNumberFormat="1" applyFont="1" applyBorder="1" applyAlignment="1" applyProtection="1">
      <alignment horizontal="center" vertical="center"/>
      <protection locked="0"/>
    </xf>
    <xf numFmtId="14" fontId="5" fillId="0" borderId="0" xfId="0" applyNumberFormat="1" applyFont="1" applyAlignment="1">
      <alignment horizontal="center" vertical="center"/>
    </xf>
    <xf numFmtId="14" fontId="5" fillId="2" borderId="0" xfId="0" applyNumberFormat="1" applyFont="1" applyFill="1" applyAlignment="1">
      <alignment horizontal="center" vertical="center"/>
    </xf>
    <xf numFmtId="0" fontId="2" fillId="0" borderId="0" xfId="0" applyFont="1" applyAlignment="1">
      <alignment horizontal="center" vertical="center"/>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sheetPr>
  <dimension ref="A1:E7"/>
  <sheetViews>
    <sheetView workbookViewId="0">
      <selection activeCell="D7" sqref="D7"/>
    </sheetView>
  </sheetViews>
  <sheetFormatPr defaultRowHeight="15" x14ac:dyDescent="0.2"/>
  <cols>
    <col min="1" max="1" width="12.44140625" style="65" customWidth="1"/>
    <col min="2" max="2" width="17.33203125" style="64" customWidth="1"/>
    <col min="3" max="3" width="96.6640625" style="66" customWidth="1"/>
    <col min="4" max="4" width="13.21875" style="64" customWidth="1"/>
    <col min="5" max="5" width="11" style="64" bestFit="1" customWidth="1"/>
    <col min="6" max="16384" width="8.88671875" style="64"/>
  </cols>
  <sheetData>
    <row r="1" spans="1:5" x14ac:dyDescent="0.2">
      <c r="A1" s="61" t="s">
        <v>161</v>
      </c>
      <c r="B1" s="62" t="s">
        <v>162</v>
      </c>
      <c r="C1" s="63" t="s">
        <v>163</v>
      </c>
    </row>
    <row r="3" spans="1:5" ht="60" x14ac:dyDescent="0.2">
      <c r="A3" s="67">
        <v>45222</v>
      </c>
      <c r="B3" s="68" t="s">
        <v>164</v>
      </c>
      <c r="C3" s="66" t="s">
        <v>165</v>
      </c>
    </row>
    <row r="5" spans="1:5" x14ac:dyDescent="0.2">
      <c r="A5" s="65">
        <v>45246</v>
      </c>
      <c r="B5" s="64" t="s">
        <v>168</v>
      </c>
      <c r="D5" s="64" t="s">
        <v>169</v>
      </c>
      <c r="E5" s="64" t="s">
        <v>170</v>
      </c>
    </row>
    <row r="6" spans="1:5" x14ac:dyDescent="0.2">
      <c r="C6" s="11" t="s">
        <v>166</v>
      </c>
      <c r="D6" s="31" t="s">
        <v>71</v>
      </c>
      <c r="E6" s="10">
        <v>4751046656</v>
      </c>
    </row>
    <row r="7" spans="1:5" ht="30" x14ac:dyDescent="0.2">
      <c r="C7" s="75" t="s">
        <v>171</v>
      </c>
      <c r="D7" s="70">
        <v>1005453810</v>
      </c>
      <c r="E7" s="69">
        <v>6851162061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CX40929"/>
  <sheetViews>
    <sheetView zoomScale="75" zoomScaleNormal="75" workbookViewId="0">
      <pane ySplit="2" topLeftCell="A109" activePane="bottomLeft" state="frozen"/>
      <selection pane="bottomLeft" activeCell="A57" sqref="A1:A1048576"/>
    </sheetView>
  </sheetViews>
  <sheetFormatPr defaultColWidth="16.33203125" defaultRowHeight="15" x14ac:dyDescent="0.2"/>
  <cols>
    <col min="1" max="1" width="14.77734375" style="10" customWidth="1"/>
    <col min="2" max="2" width="22.5546875" style="4" customWidth="1"/>
    <col min="3" max="3" width="37.33203125" style="11" customWidth="1"/>
    <col min="4" max="4" width="4.77734375" style="13" customWidth="1"/>
    <col min="5" max="5" width="5" style="13" customWidth="1"/>
    <col min="6" max="6" width="3" style="13" customWidth="1"/>
    <col min="7" max="7" width="3.21875" style="13" customWidth="1"/>
    <col min="8" max="8" width="3.6640625" style="13" customWidth="1"/>
    <col min="9" max="9" width="5.21875" style="13" customWidth="1"/>
    <col min="10" max="10" width="2.6640625" style="13" customWidth="1"/>
    <col min="11" max="11" width="4.33203125" style="13" customWidth="1"/>
    <col min="12" max="12" width="14.109375" style="13" customWidth="1"/>
    <col min="13" max="13" width="13.44140625" style="13" customWidth="1"/>
    <col min="14" max="14" width="8" style="13" customWidth="1"/>
    <col min="15" max="15" width="14.6640625" style="13" customWidth="1"/>
    <col min="16" max="84" width="16.33203125" style="1"/>
    <col min="85" max="16384" width="16.33203125" style="2"/>
  </cols>
  <sheetData>
    <row r="1" spans="1:102" ht="31.5" customHeight="1" x14ac:dyDescent="0.2">
      <c r="A1" s="97" t="s">
        <v>0</v>
      </c>
      <c r="B1" s="97"/>
      <c r="C1" s="97"/>
      <c r="D1" s="19"/>
      <c r="E1" s="19"/>
      <c r="F1" s="20">
        <v>45218</v>
      </c>
      <c r="G1" s="20">
        <v>45237</v>
      </c>
      <c r="H1" s="20">
        <v>45274</v>
      </c>
      <c r="I1" s="20">
        <v>45309</v>
      </c>
      <c r="J1" s="20">
        <v>45328</v>
      </c>
      <c r="K1" s="20">
        <v>45363</v>
      </c>
      <c r="L1" s="20">
        <v>45397</v>
      </c>
      <c r="M1" s="20">
        <v>45420</v>
      </c>
      <c r="N1" s="20">
        <v>45456</v>
      </c>
      <c r="O1" s="20">
        <v>45483</v>
      </c>
    </row>
    <row r="2" spans="1:102" s="86" customFormat="1" ht="24" customHeight="1" x14ac:dyDescent="0.2">
      <c r="A2" s="21" t="s">
        <v>176</v>
      </c>
      <c r="B2" s="21" t="s">
        <v>1</v>
      </c>
      <c r="C2" s="22" t="s">
        <v>2</v>
      </c>
      <c r="D2" s="3" t="s">
        <v>3</v>
      </c>
      <c r="E2" s="3" t="s">
        <v>4</v>
      </c>
      <c r="F2" s="3" t="s">
        <v>5</v>
      </c>
      <c r="G2" s="3" t="s">
        <v>6</v>
      </c>
      <c r="H2" s="3" t="s">
        <v>7</v>
      </c>
      <c r="I2" s="3" t="s">
        <v>8</v>
      </c>
      <c r="J2" s="3" t="s">
        <v>9</v>
      </c>
      <c r="K2" s="3" t="s">
        <v>10</v>
      </c>
      <c r="L2" s="3" t="s">
        <v>11</v>
      </c>
      <c r="M2" s="3" t="s">
        <v>12</v>
      </c>
      <c r="N2" s="3" t="s">
        <v>13</v>
      </c>
      <c r="O2" s="3" t="s">
        <v>14</v>
      </c>
    </row>
    <row r="3" spans="1:102" s="86" customFormat="1" ht="24" customHeight="1" thickBot="1" x14ac:dyDescent="0.25">
      <c r="A3" s="83"/>
      <c r="B3" s="83"/>
      <c r="C3" s="90" t="s">
        <v>175</v>
      </c>
      <c r="D3" s="84"/>
      <c r="E3" s="84"/>
      <c r="F3" s="85"/>
      <c r="G3" s="85"/>
      <c r="H3" s="85"/>
      <c r="I3" s="85"/>
      <c r="J3" s="85">
        <v>45324</v>
      </c>
      <c r="K3" s="85">
        <v>45354</v>
      </c>
      <c r="L3" s="85">
        <v>45384</v>
      </c>
      <c r="M3" s="85">
        <v>45416</v>
      </c>
      <c r="N3" s="85">
        <v>45447</v>
      </c>
      <c r="O3" s="85">
        <v>45475</v>
      </c>
    </row>
    <row r="4" spans="1:102" ht="33.6" customHeight="1" thickBot="1" x14ac:dyDescent="0.25">
      <c r="A4" s="23" t="s">
        <v>15</v>
      </c>
      <c r="B4" s="24"/>
      <c r="C4" s="25" t="s">
        <v>139</v>
      </c>
      <c r="D4" s="26"/>
      <c r="E4" s="26"/>
      <c r="F4" s="26"/>
      <c r="G4" s="26"/>
      <c r="H4" s="26"/>
      <c r="I4" s="26"/>
      <c r="J4" s="26"/>
      <c r="K4" s="26"/>
      <c r="L4" s="26"/>
      <c r="M4" s="26"/>
      <c r="N4" s="26"/>
      <c r="O4" s="26"/>
    </row>
    <row r="5" spans="1:102" x14ac:dyDescent="0.2">
      <c r="A5" s="27" t="s">
        <v>16</v>
      </c>
      <c r="B5" s="10">
        <v>1004501664</v>
      </c>
      <c r="C5" s="11" t="s">
        <v>17</v>
      </c>
      <c r="D5" s="28"/>
      <c r="E5" s="28"/>
      <c r="F5" s="28">
        <f>10.2-38.39</f>
        <v>-28.19</v>
      </c>
      <c r="G5" s="28">
        <v>9.8800000000000008</v>
      </c>
      <c r="H5" s="28">
        <v>9.86</v>
      </c>
      <c r="I5" s="28">
        <v>10.51</v>
      </c>
      <c r="J5" s="28">
        <v>9.86</v>
      </c>
      <c r="K5" s="28">
        <v>9.5299999999999994</v>
      </c>
      <c r="L5" s="28">
        <v>-44.99</v>
      </c>
      <c r="M5" s="28">
        <v>9.86</v>
      </c>
      <c r="N5" s="28">
        <v>10.87</v>
      </c>
      <c r="O5" s="28">
        <v>9.25</v>
      </c>
      <c r="CG5" s="1"/>
      <c r="CH5" s="1"/>
      <c r="CI5" s="1"/>
      <c r="CJ5" s="1"/>
      <c r="CK5" s="1"/>
      <c r="CL5" s="1"/>
      <c r="CM5" s="1"/>
      <c r="CN5" s="1"/>
      <c r="CO5" s="1"/>
      <c r="CP5" s="1"/>
      <c r="CQ5" s="1"/>
      <c r="CR5" s="1"/>
      <c r="CS5" s="1"/>
      <c r="CT5" s="1"/>
      <c r="CU5" s="1"/>
      <c r="CV5" s="1"/>
      <c r="CW5" s="1"/>
      <c r="CX5" s="1"/>
    </row>
    <row r="6" spans="1:102" ht="16.5" thickBot="1" x14ac:dyDescent="0.25">
      <c r="B6" s="29" t="s">
        <v>18</v>
      </c>
      <c r="C6" s="30"/>
      <c r="J6" s="12"/>
    </row>
    <row r="7" spans="1:102" ht="16.5" thickBot="1" x14ac:dyDescent="0.25">
      <c r="A7" s="23" t="s">
        <v>19</v>
      </c>
      <c r="B7" s="24"/>
      <c r="C7" s="25" t="s">
        <v>140</v>
      </c>
      <c r="D7" s="26"/>
      <c r="E7" s="26"/>
      <c r="F7" s="26"/>
      <c r="G7" s="26"/>
      <c r="H7" s="26"/>
      <c r="I7" s="26"/>
      <c r="J7" s="26"/>
      <c r="K7" s="26"/>
      <c r="L7" s="26"/>
      <c r="M7" s="26"/>
      <c r="N7" s="26"/>
      <c r="O7" s="26"/>
    </row>
    <row r="8" spans="1:102" x14ac:dyDescent="0.2">
      <c r="A8" s="27" t="s">
        <v>20</v>
      </c>
      <c r="B8" s="31" t="s">
        <v>21</v>
      </c>
      <c r="C8" s="11" t="s">
        <v>22</v>
      </c>
      <c r="D8" s="28"/>
      <c r="E8" s="28"/>
      <c r="F8" s="28">
        <f>10.31-38.39</f>
        <v>-28.08</v>
      </c>
      <c r="G8" s="28">
        <v>9.94</v>
      </c>
      <c r="H8" s="28">
        <v>9.8800000000000008</v>
      </c>
      <c r="I8" s="28">
        <v>10.51</v>
      </c>
      <c r="J8" s="28">
        <v>9.86</v>
      </c>
      <c r="K8" s="28">
        <v>9.5299999999999994</v>
      </c>
      <c r="L8" s="28">
        <v>-44.94</v>
      </c>
      <c r="M8" s="28">
        <v>9.9600000000000009</v>
      </c>
      <c r="N8" s="28">
        <v>11.03</v>
      </c>
      <c r="O8" s="28">
        <v>9.41</v>
      </c>
      <c r="BY8" s="2"/>
      <c r="BZ8" s="2"/>
      <c r="CA8" s="2"/>
      <c r="CB8" s="2"/>
      <c r="CC8" s="2"/>
      <c r="CD8" s="2"/>
      <c r="CE8" s="2"/>
      <c r="CF8" s="2"/>
    </row>
    <row r="9" spans="1:102" ht="16.5" thickBot="1" x14ac:dyDescent="0.25">
      <c r="C9" s="32"/>
      <c r="J9" s="12"/>
      <c r="CG9" s="1"/>
    </row>
    <row r="10" spans="1:102" ht="16.5" thickBot="1" x14ac:dyDescent="0.25">
      <c r="A10" s="23" t="s">
        <v>23</v>
      </c>
      <c r="B10" s="24"/>
      <c r="C10" s="25" t="s">
        <v>141</v>
      </c>
      <c r="D10" s="26"/>
      <c r="E10" s="26"/>
      <c r="F10" s="26"/>
      <c r="G10" s="26"/>
      <c r="H10" s="26"/>
      <c r="I10" s="26"/>
      <c r="J10" s="26"/>
      <c r="K10" s="26"/>
      <c r="L10" s="26"/>
      <c r="M10" s="26"/>
      <c r="N10" s="26"/>
      <c r="O10" s="26"/>
    </row>
    <row r="11" spans="1:102" x14ac:dyDescent="0.2">
      <c r="A11" s="27" t="s">
        <v>24</v>
      </c>
      <c r="B11" s="27" t="s">
        <v>25</v>
      </c>
      <c r="C11" s="11" t="s">
        <v>26</v>
      </c>
      <c r="D11" s="28"/>
      <c r="E11" s="28"/>
      <c r="F11" s="28">
        <f>10.49-38.39</f>
        <v>-27.9</v>
      </c>
      <c r="G11" s="28">
        <v>10.029999999999999</v>
      </c>
      <c r="H11" s="28">
        <v>9.9</v>
      </c>
      <c r="I11" s="28">
        <v>10.52</v>
      </c>
      <c r="J11" s="28">
        <v>9.8800000000000008</v>
      </c>
      <c r="K11" s="28">
        <v>9.5399999999999991</v>
      </c>
      <c r="L11" s="28">
        <v>-44.93</v>
      </c>
      <c r="M11" s="28">
        <v>10.050000000000001</v>
      </c>
      <c r="N11" s="28">
        <v>11.17</v>
      </c>
      <c r="O11" s="28">
        <v>9.5500000000000007</v>
      </c>
      <c r="CG11" s="1"/>
      <c r="CH11" s="1"/>
      <c r="CI11" s="1"/>
      <c r="CJ11" s="1"/>
      <c r="CK11" s="1"/>
      <c r="CL11" s="1"/>
      <c r="CM11" s="1"/>
      <c r="CN11" s="1"/>
      <c r="CO11" s="1"/>
      <c r="CP11" s="1"/>
      <c r="CQ11" s="1"/>
      <c r="CR11" s="1"/>
      <c r="CS11" s="1"/>
      <c r="CT11" s="1"/>
      <c r="CU11" s="1"/>
      <c r="CV11" s="1"/>
      <c r="CW11" s="1"/>
      <c r="CX11" s="1"/>
    </row>
    <row r="12" spans="1:102" ht="16.5" thickBot="1" x14ac:dyDescent="0.25">
      <c r="C12" s="32"/>
      <c r="J12" s="12"/>
      <c r="CG12" s="1"/>
      <c r="CH12" s="1"/>
    </row>
    <row r="13" spans="1:102" ht="16.5" thickBot="1" x14ac:dyDescent="0.25">
      <c r="A13" s="23" t="s">
        <v>27</v>
      </c>
      <c r="B13" s="24"/>
      <c r="C13" s="25" t="s">
        <v>142</v>
      </c>
      <c r="D13" s="26"/>
      <c r="E13" s="26"/>
      <c r="F13" s="26"/>
      <c r="G13" s="26"/>
      <c r="H13" s="26"/>
      <c r="I13" s="26"/>
      <c r="J13" s="26"/>
      <c r="K13" s="26"/>
      <c r="L13" s="26"/>
      <c r="M13" s="26"/>
      <c r="N13" s="26"/>
      <c r="O13" s="26"/>
    </row>
    <row r="14" spans="1:102" x14ac:dyDescent="0.2">
      <c r="A14" s="27" t="s">
        <v>28</v>
      </c>
      <c r="B14" s="31" t="s">
        <v>29</v>
      </c>
      <c r="C14" s="11" t="s">
        <v>30</v>
      </c>
      <c r="D14" s="12"/>
      <c r="E14" s="12"/>
      <c r="F14" s="12">
        <f>14.83-38.39</f>
        <v>-23.560000000000002</v>
      </c>
      <c r="G14" s="12">
        <v>13.83</v>
      </c>
      <c r="H14" s="12">
        <v>13.69</v>
      </c>
      <c r="I14" s="12">
        <v>14.59</v>
      </c>
      <c r="J14" s="12">
        <v>14.56</v>
      </c>
      <c r="K14" s="12">
        <v>14.24</v>
      </c>
      <c r="L14" s="12">
        <v>-39.9</v>
      </c>
      <c r="M14" s="12">
        <v>14.99</v>
      </c>
      <c r="N14" s="12">
        <v>16.61</v>
      </c>
      <c r="O14" s="12">
        <v>14.52</v>
      </c>
    </row>
    <row r="15" spans="1:102" x14ac:dyDescent="0.2">
      <c r="A15" s="27" t="s">
        <v>31</v>
      </c>
      <c r="B15" s="31" t="s">
        <v>32</v>
      </c>
      <c r="C15" s="11" t="s">
        <v>33</v>
      </c>
      <c r="D15" s="28"/>
      <c r="E15" s="28"/>
      <c r="F15" s="28">
        <f>10.89-38.39</f>
        <v>-27.5</v>
      </c>
      <c r="G15" s="28">
        <v>10.220000000000001</v>
      </c>
      <c r="H15" s="28">
        <v>9.93</v>
      </c>
      <c r="I15" s="28">
        <v>10.51</v>
      </c>
      <c r="J15" s="28">
        <v>9.86</v>
      </c>
      <c r="K15" s="28">
        <v>9.5299999999999994</v>
      </c>
      <c r="L15" s="28">
        <v>-44.8</v>
      </c>
      <c r="M15" s="28">
        <v>10.71</v>
      </c>
      <c r="N15" s="28">
        <v>12.19</v>
      </c>
      <c r="O15" s="28">
        <v>10.47</v>
      </c>
      <c r="CG15" s="1"/>
      <c r="CH15" s="1"/>
      <c r="CI15" s="1"/>
      <c r="CJ15" s="1"/>
      <c r="CK15" s="1"/>
      <c r="CL15" s="1"/>
      <c r="CM15" s="1"/>
      <c r="CN15" s="1"/>
      <c r="CO15" s="1"/>
      <c r="CP15" s="1"/>
      <c r="CQ15" s="1"/>
      <c r="CR15" s="1"/>
      <c r="CS15" s="1"/>
      <c r="CT15" s="1"/>
      <c r="CU15" s="1"/>
      <c r="CV15" s="1"/>
      <c r="CW15" s="1"/>
      <c r="CX15" s="1"/>
    </row>
    <row r="16" spans="1:102" ht="16.5" thickBot="1" x14ac:dyDescent="0.25">
      <c r="C16" s="32"/>
      <c r="J16" s="12"/>
      <c r="CG16" s="1"/>
      <c r="CH16" s="1"/>
    </row>
    <row r="17" spans="1:102" ht="16.5" thickBot="1" x14ac:dyDescent="0.25">
      <c r="A17" s="23" t="s">
        <v>34</v>
      </c>
      <c r="B17" s="24"/>
      <c r="C17" s="25" t="s">
        <v>143</v>
      </c>
      <c r="D17" s="26"/>
      <c r="E17" s="26"/>
      <c r="F17" s="26"/>
      <c r="G17" s="26"/>
      <c r="H17" s="26"/>
      <c r="I17" s="26"/>
      <c r="J17" s="26"/>
      <c r="K17" s="26"/>
      <c r="L17" s="26"/>
      <c r="M17" s="26"/>
      <c r="N17" s="26"/>
      <c r="O17" s="26"/>
    </row>
    <row r="18" spans="1:102" x14ac:dyDescent="0.2">
      <c r="A18" s="27" t="s">
        <v>35</v>
      </c>
      <c r="B18" s="31" t="s">
        <v>36</v>
      </c>
      <c r="C18" s="11" t="s">
        <v>37</v>
      </c>
      <c r="D18" s="12"/>
      <c r="E18" s="12"/>
      <c r="F18" s="12">
        <f>10.19-38.39</f>
        <v>-28.200000000000003</v>
      </c>
      <c r="G18" s="12">
        <v>9.86</v>
      </c>
      <c r="H18" s="12">
        <v>9.86</v>
      </c>
      <c r="I18" s="12">
        <v>10.51</v>
      </c>
      <c r="J18" s="12">
        <v>9.86</v>
      </c>
      <c r="K18" s="12">
        <v>9.5299999999999994</v>
      </c>
      <c r="L18" s="12">
        <v>-44.99</v>
      </c>
      <c r="M18" s="12">
        <v>9.86</v>
      </c>
      <c r="N18" s="12">
        <v>10.84</v>
      </c>
      <c r="O18" s="12">
        <v>9.1999999999999993</v>
      </c>
    </row>
    <row r="19" spans="1:102" x14ac:dyDescent="0.2">
      <c r="A19" s="27" t="s">
        <v>38</v>
      </c>
      <c r="B19" s="31" t="s">
        <v>39</v>
      </c>
      <c r="C19" s="11" t="s">
        <v>40</v>
      </c>
      <c r="D19" s="12"/>
      <c r="E19" s="12"/>
      <c r="F19" s="12">
        <f>10.31-38.39</f>
        <v>-28.08</v>
      </c>
      <c r="G19" s="12">
        <v>9.92</v>
      </c>
      <c r="H19" s="12">
        <v>9.8800000000000008</v>
      </c>
      <c r="I19" s="12">
        <v>10.51</v>
      </c>
      <c r="J19" s="12">
        <v>9.86</v>
      </c>
      <c r="K19" s="12">
        <v>9.5299999999999994</v>
      </c>
      <c r="L19" s="12">
        <v>-44.9</v>
      </c>
      <c r="M19" s="12">
        <v>10.01</v>
      </c>
      <c r="N19" s="12">
        <v>11</v>
      </c>
      <c r="O19" s="12">
        <v>9.34</v>
      </c>
    </row>
    <row r="20" spans="1:102" x14ac:dyDescent="0.2">
      <c r="A20" s="27" t="s">
        <v>41</v>
      </c>
      <c r="B20" s="31" t="s">
        <v>42</v>
      </c>
      <c r="C20" s="11" t="s">
        <v>43</v>
      </c>
      <c r="D20" s="28"/>
      <c r="E20" s="28"/>
      <c r="F20" s="28">
        <f>10.36-38.39</f>
        <v>-28.03</v>
      </c>
      <c r="G20" s="28">
        <v>9.9499999999999993</v>
      </c>
      <c r="H20" s="28">
        <v>9.8800000000000008</v>
      </c>
      <c r="I20" s="28">
        <v>10.51</v>
      </c>
      <c r="J20" s="28">
        <v>9.86</v>
      </c>
      <c r="K20" s="28">
        <v>9.5299999999999994</v>
      </c>
      <c r="L20" s="28">
        <v>-44.92</v>
      </c>
      <c r="M20" s="28">
        <v>9.99</v>
      </c>
      <c r="N20" s="28">
        <v>11.05</v>
      </c>
      <c r="O20" s="28">
        <v>9.43</v>
      </c>
      <c r="CG20" s="1"/>
      <c r="CH20" s="1"/>
      <c r="CI20" s="1"/>
      <c r="CJ20" s="1"/>
      <c r="CK20" s="1"/>
      <c r="CL20" s="1"/>
      <c r="CM20" s="1"/>
      <c r="CN20" s="1"/>
      <c r="CO20" s="1"/>
      <c r="CP20" s="1"/>
      <c r="CQ20" s="1"/>
      <c r="CR20" s="1"/>
      <c r="CS20" s="1"/>
      <c r="CT20" s="1"/>
      <c r="CU20" s="1"/>
      <c r="CV20" s="1"/>
      <c r="CW20" s="1"/>
      <c r="CX20" s="1"/>
    </row>
    <row r="21" spans="1:102" ht="16.5" thickBot="1" x14ac:dyDescent="0.25">
      <c r="C21" s="32"/>
      <c r="J21" s="12"/>
      <c r="CG21" s="1"/>
      <c r="CH21" s="1"/>
    </row>
    <row r="22" spans="1:102" ht="16.5" thickBot="1" x14ac:dyDescent="0.25">
      <c r="A22" s="23" t="s">
        <v>44</v>
      </c>
      <c r="B22" s="24"/>
      <c r="C22" s="25" t="s">
        <v>144</v>
      </c>
      <c r="D22" s="26"/>
      <c r="E22" s="26"/>
      <c r="F22" s="26"/>
      <c r="G22" s="26"/>
      <c r="H22" s="26"/>
      <c r="I22" s="26"/>
      <c r="J22" s="26"/>
      <c r="K22" s="26"/>
      <c r="L22" s="26"/>
      <c r="M22" s="26"/>
      <c r="N22" s="26"/>
      <c r="O22" s="26"/>
    </row>
    <row r="23" spans="1:102" x14ac:dyDescent="0.2">
      <c r="A23" s="27" t="s">
        <v>45</v>
      </c>
      <c r="B23" s="10">
        <v>1004501959</v>
      </c>
      <c r="C23" s="11" t="s">
        <v>46</v>
      </c>
      <c r="D23" s="28"/>
      <c r="E23" s="28"/>
      <c r="F23" s="28">
        <f>10.98-38.39</f>
        <v>-27.41</v>
      </c>
      <c r="G23" s="28">
        <v>10.51</v>
      </c>
      <c r="H23" s="28">
        <v>10.37</v>
      </c>
      <c r="I23" s="28">
        <v>11.26</v>
      </c>
      <c r="J23" s="28">
        <v>10.66</v>
      </c>
      <c r="K23" s="28">
        <v>10.58</v>
      </c>
      <c r="L23" s="28">
        <v>-43.43</v>
      </c>
      <c r="M23" s="28">
        <v>11.18</v>
      </c>
      <c r="N23" s="28">
        <v>12.72</v>
      </c>
      <c r="O23" s="28">
        <v>11.01</v>
      </c>
      <c r="CG23" s="1"/>
      <c r="CH23" s="1"/>
      <c r="CI23" s="1"/>
      <c r="CJ23" s="1"/>
      <c r="CK23" s="1"/>
      <c r="CL23" s="1"/>
      <c r="CM23" s="1"/>
      <c r="CN23" s="1"/>
      <c r="CO23" s="1"/>
      <c r="CP23" s="1"/>
      <c r="CQ23" s="1"/>
      <c r="CR23" s="1"/>
      <c r="CS23" s="1"/>
      <c r="CT23" s="1"/>
      <c r="CU23" s="1"/>
      <c r="CV23" s="1"/>
      <c r="CW23" s="1"/>
      <c r="CX23" s="1"/>
    </row>
    <row r="24" spans="1:102" ht="16.5" thickBot="1" x14ac:dyDescent="0.25">
      <c r="C24" s="30"/>
      <c r="CG24" s="1"/>
      <c r="CH24" s="1"/>
      <c r="CI24" s="1"/>
      <c r="CJ24" s="1"/>
      <c r="CK24" s="1"/>
      <c r="CL24" s="1"/>
      <c r="CM24" s="1"/>
      <c r="CN24" s="1"/>
      <c r="CO24" s="1"/>
      <c r="CP24" s="1"/>
      <c r="CQ24" s="1"/>
      <c r="CR24" s="1"/>
      <c r="CS24" s="1"/>
      <c r="CT24" s="1"/>
      <c r="CU24" s="1"/>
      <c r="CV24" s="1"/>
      <c r="CW24" s="1"/>
      <c r="CX24" s="1"/>
    </row>
    <row r="25" spans="1:102" ht="16.5" thickBot="1" x14ac:dyDescent="0.25">
      <c r="A25" s="23" t="s">
        <v>47</v>
      </c>
      <c r="B25" s="24"/>
      <c r="C25" s="25" t="s">
        <v>145</v>
      </c>
      <c r="D25" s="26"/>
      <c r="E25" s="26"/>
      <c r="F25" s="26"/>
      <c r="G25" s="26"/>
      <c r="H25" s="26"/>
      <c r="I25" s="26"/>
      <c r="J25" s="26"/>
      <c r="K25" s="26"/>
      <c r="L25" s="26"/>
      <c r="M25" s="26"/>
      <c r="N25" s="26"/>
      <c r="O25" s="26"/>
      <c r="CG25" s="1"/>
      <c r="CH25" s="1"/>
      <c r="CI25" s="1"/>
      <c r="CJ25" s="1"/>
      <c r="CK25" s="1"/>
      <c r="CL25" s="1"/>
      <c r="CM25" s="1"/>
      <c r="CN25" s="1"/>
      <c r="CO25" s="1"/>
      <c r="CP25" s="1"/>
      <c r="CQ25" s="1"/>
      <c r="CR25" s="1"/>
      <c r="CS25" s="1"/>
      <c r="CT25" s="1"/>
      <c r="CU25" s="1"/>
      <c r="CV25" s="1"/>
      <c r="CW25" s="1"/>
      <c r="CX25" s="1"/>
    </row>
    <row r="26" spans="1:102" x14ac:dyDescent="0.2">
      <c r="A26" s="27" t="s">
        <v>48</v>
      </c>
      <c r="B26" s="10">
        <v>1004501958</v>
      </c>
      <c r="C26" s="11" t="s">
        <v>49</v>
      </c>
      <c r="D26" s="28"/>
      <c r="E26" s="28"/>
      <c r="F26" s="28">
        <f>11.49-38.39</f>
        <v>-26.9</v>
      </c>
      <c r="G26" s="28">
        <v>10.87</v>
      </c>
      <c r="H26" s="28">
        <v>10.79</v>
      </c>
      <c r="I26" s="28">
        <v>11.65</v>
      </c>
      <c r="J26" s="28">
        <v>11.24</v>
      </c>
      <c r="K26" s="28">
        <v>11.09</v>
      </c>
      <c r="L26" s="28">
        <v>-43.2</v>
      </c>
      <c r="M26" s="28">
        <v>11.42</v>
      </c>
      <c r="N26" s="28">
        <v>12.87</v>
      </c>
      <c r="O26" s="28">
        <v>11.02</v>
      </c>
      <c r="CG26" s="1"/>
      <c r="CH26" s="1"/>
      <c r="CI26" s="1"/>
      <c r="CJ26" s="1"/>
      <c r="CK26" s="1"/>
      <c r="CL26" s="1"/>
      <c r="CM26" s="1"/>
      <c r="CN26" s="1"/>
      <c r="CO26" s="1"/>
      <c r="CP26" s="1"/>
      <c r="CQ26" s="1"/>
      <c r="CR26" s="1"/>
      <c r="CS26" s="1"/>
      <c r="CT26" s="1"/>
      <c r="CU26" s="1"/>
      <c r="CV26" s="1"/>
      <c r="CW26" s="1"/>
      <c r="CX26" s="1"/>
    </row>
    <row r="27" spans="1:102" ht="16.5" thickBot="1" x14ac:dyDescent="0.25">
      <c r="C27" s="32"/>
      <c r="J27" s="12"/>
      <c r="CG27" s="1"/>
    </row>
    <row r="28" spans="1:102" ht="16.5" thickBot="1" x14ac:dyDescent="0.25">
      <c r="A28" s="23" t="s">
        <v>50</v>
      </c>
      <c r="B28" s="24"/>
      <c r="C28" s="25" t="s">
        <v>146</v>
      </c>
      <c r="D28" s="26"/>
      <c r="E28" s="26"/>
      <c r="F28" s="26"/>
      <c r="G28" s="26"/>
      <c r="H28" s="26"/>
      <c r="I28" s="26"/>
      <c r="J28" s="26"/>
      <c r="K28" s="26"/>
      <c r="L28" s="26"/>
      <c r="M28" s="26"/>
      <c r="N28" s="26"/>
      <c r="O28" s="26"/>
    </row>
    <row r="29" spans="1:102" x14ac:dyDescent="0.2">
      <c r="A29" s="27" t="s">
        <v>51</v>
      </c>
      <c r="B29" s="10">
        <v>1004502058</v>
      </c>
      <c r="C29" s="11" t="s">
        <v>52</v>
      </c>
      <c r="D29" s="28"/>
      <c r="E29" s="28"/>
      <c r="F29" s="28">
        <f>11.73-38.39</f>
        <v>-26.66</v>
      </c>
      <c r="G29" s="28">
        <v>10.92</v>
      </c>
      <c r="H29" s="28">
        <v>10.49</v>
      </c>
      <c r="I29" s="28">
        <v>11.24</v>
      </c>
      <c r="J29" s="28">
        <v>10.78</v>
      </c>
      <c r="K29" s="28">
        <v>10.34</v>
      </c>
      <c r="L29" s="28">
        <v>-43.91</v>
      </c>
      <c r="M29" s="28">
        <v>11.09</v>
      </c>
      <c r="N29" s="28">
        <v>12.83</v>
      </c>
      <c r="O29" s="28">
        <v>11.17</v>
      </c>
      <c r="CG29" s="1"/>
      <c r="CH29" s="1"/>
      <c r="CI29" s="1"/>
      <c r="CJ29" s="1"/>
      <c r="CK29" s="1"/>
      <c r="CL29" s="1"/>
      <c r="CM29" s="1"/>
      <c r="CN29" s="1"/>
      <c r="CO29" s="1"/>
      <c r="CP29" s="1"/>
      <c r="CQ29" s="1"/>
      <c r="CR29" s="1"/>
      <c r="CS29" s="1"/>
      <c r="CT29" s="1"/>
      <c r="CU29" s="1"/>
      <c r="CV29" s="1"/>
      <c r="CW29" s="1"/>
      <c r="CX29" s="1"/>
    </row>
    <row r="30" spans="1:102" ht="16.5" thickBot="1" x14ac:dyDescent="0.25">
      <c r="C30" s="32"/>
      <c r="J30" s="12"/>
      <c r="CG30" s="1"/>
    </row>
    <row r="31" spans="1:102" ht="16.5" thickBot="1" x14ac:dyDescent="0.25">
      <c r="A31" s="23" t="s">
        <v>53</v>
      </c>
      <c r="B31" s="24"/>
      <c r="C31" s="25" t="s">
        <v>147</v>
      </c>
      <c r="D31" s="26"/>
      <c r="E31" s="26"/>
      <c r="F31" s="26"/>
      <c r="G31" s="26"/>
      <c r="H31" s="26"/>
      <c r="I31" s="26"/>
      <c r="J31" s="26"/>
      <c r="K31" s="26"/>
      <c r="L31" s="26"/>
      <c r="M31" s="26"/>
      <c r="N31" s="26"/>
      <c r="O31" s="26"/>
    </row>
    <row r="32" spans="1:102" x14ac:dyDescent="0.2">
      <c r="A32" s="27" t="s">
        <v>54</v>
      </c>
      <c r="B32" s="31" t="s">
        <v>55</v>
      </c>
      <c r="C32" s="11" t="s">
        <v>56</v>
      </c>
      <c r="D32" s="28"/>
      <c r="E32" s="28"/>
      <c r="F32" s="28">
        <f>10.32-38.39</f>
        <v>-28.07</v>
      </c>
      <c r="G32" s="28">
        <v>9.93</v>
      </c>
      <c r="H32" s="28">
        <v>9.8699999999999992</v>
      </c>
      <c r="I32" s="28">
        <v>10.51</v>
      </c>
      <c r="J32" s="28">
        <v>9.86</v>
      </c>
      <c r="K32" s="28">
        <v>9.5299999999999994</v>
      </c>
      <c r="L32" s="28">
        <v>-44.93</v>
      </c>
      <c r="M32" s="28">
        <v>9.9700000000000006</v>
      </c>
      <c r="N32" s="28">
        <v>11.04</v>
      </c>
      <c r="O32" s="28">
        <v>9.39</v>
      </c>
      <c r="BY32" s="2"/>
      <c r="BZ32" s="2"/>
      <c r="CA32" s="2"/>
      <c r="CB32" s="2"/>
      <c r="CC32" s="2"/>
      <c r="CD32" s="2"/>
      <c r="CE32" s="2"/>
      <c r="CF32" s="2"/>
    </row>
    <row r="33" spans="1:102" ht="16.5" thickBot="1" x14ac:dyDescent="0.25">
      <c r="C33" s="32"/>
      <c r="J33" s="12"/>
      <c r="CG33" s="1"/>
    </row>
    <row r="34" spans="1:102" ht="16.5" thickBot="1" x14ac:dyDescent="0.25">
      <c r="A34" s="23" t="s">
        <v>57</v>
      </c>
      <c r="B34" s="24"/>
      <c r="C34" s="25" t="s">
        <v>148</v>
      </c>
      <c r="D34" s="26"/>
      <c r="E34" s="26"/>
      <c r="F34" s="26"/>
      <c r="G34" s="26"/>
      <c r="H34" s="26"/>
      <c r="I34" s="26"/>
      <c r="J34" s="26"/>
      <c r="K34" s="26"/>
      <c r="L34" s="26"/>
      <c r="M34" s="26"/>
      <c r="N34" s="26"/>
      <c r="O34" s="26"/>
    </row>
    <row r="35" spans="1:102" x14ac:dyDescent="0.2">
      <c r="A35" s="27" t="s">
        <v>58</v>
      </c>
      <c r="B35" s="10">
        <v>1004501702</v>
      </c>
      <c r="C35" s="11" t="s">
        <v>59</v>
      </c>
      <c r="D35" s="28"/>
      <c r="E35" s="28"/>
      <c r="F35" s="28">
        <f>10.42-38.39</f>
        <v>-27.97</v>
      </c>
      <c r="G35" s="28">
        <v>10.119999999999999</v>
      </c>
      <c r="H35" s="28">
        <v>10.27</v>
      </c>
      <c r="I35" s="28">
        <v>11.16</v>
      </c>
      <c r="J35" s="28">
        <v>10.57</v>
      </c>
      <c r="K35" s="28">
        <v>10.56</v>
      </c>
      <c r="L35" s="28">
        <v>-43.83</v>
      </c>
      <c r="M35" s="28">
        <v>10.39</v>
      </c>
      <c r="N35" s="28">
        <v>11.35</v>
      </c>
      <c r="O35" s="28">
        <v>9.59</v>
      </c>
      <c r="BY35" s="2"/>
      <c r="BZ35" s="2"/>
      <c r="CA35" s="2"/>
      <c r="CB35" s="2"/>
      <c r="CC35" s="2"/>
      <c r="CD35" s="2"/>
      <c r="CE35" s="2"/>
      <c r="CF35" s="2"/>
    </row>
    <row r="36" spans="1:102" ht="16.5" thickBot="1" x14ac:dyDescent="0.25">
      <c r="C36" s="32"/>
      <c r="J36" s="12"/>
      <c r="CG36" s="1"/>
    </row>
    <row r="37" spans="1:102" ht="16.5" thickBot="1" x14ac:dyDescent="0.25">
      <c r="A37" s="23" t="s">
        <v>60</v>
      </c>
      <c r="B37" s="24"/>
      <c r="C37" s="25" t="s">
        <v>149</v>
      </c>
      <c r="D37" s="33"/>
      <c r="E37" s="33"/>
      <c r="F37" s="33"/>
      <c r="G37" s="33"/>
      <c r="H37" s="33"/>
      <c r="I37" s="33"/>
      <c r="J37" s="33"/>
      <c r="K37" s="33"/>
      <c r="L37" s="33"/>
      <c r="M37" s="33"/>
      <c r="N37" s="33"/>
      <c r="O37" s="33"/>
    </row>
    <row r="38" spans="1:102" x14ac:dyDescent="0.2">
      <c r="A38" s="27" t="s">
        <v>61</v>
      </c>
      <c r="B38" s="34">
        <v>1004503704</v>
      </c>
      <c r="C38" s="11" t="s">
        <v>62</v>
      </c>
      <c r="D38" s="12"/>
      <c r="E38" s="12"/>
      <c r="F38" s="12">
        <f>14.23-38.39</f>
        <v>-24.16</v>
      </c>
      <c r="G38" s="12">
        <v>13.27</v>
      </c>
      <c r="H38" s="12">
        <v>13.11</v>
      </c>
      <c r="I38" s="12">
        <v>13.93</v>
      </c>
      <c r="J38" s="12">
        <v>13.79</v>
      </c>
      <c r="K38" s="12">
        <v>13.36</v>
      </c>
      <c r="L38" s="12">
        <v>-40.83</v>
      </c>
      <c r="M38" s="12">
        <v>14.09</v>
      </c>
      <c r="N38" s="12">
        <v>15.79</v>
      </c>
      <c r="O38" s="12">
        <v>13.84</v>
      </c>
      <c r="CB38" s="2"/>
      <c r="CC38" s="2"/>
      <c r="CD38" s="2"/>
      <c r="CE38" s="2"/>
      <c r="CF38" s="2"/>
    </row>
    <row r="39" spans="1:102" x14ac:dyDescent="0.2">
      <c r="A39" s="27">
        <v>685270739</v>
      </c>
      <c r="B39" s="34">
        <v>1006978018</v>
      </c>
      <c r="C39" s="11" t="s">
        <v>63</v>
      </c>
      <c r="D39" s="28"/>
      <c r="E39" s="28"/>
      <c r="F39" s="28">
        <f>16.55-38.39</f>
        <v>-21.84</v>
      </c>
      <c r="G39" s="28">
        <v>15.72</v>
      </c>
      <c r="H39" s="28">
        <v>16.05</v>
      </c>
      <c r="I39" s="28">
        <v>17.48</v>
      </c>
      <c r="J39" s="28">
        <v>17.77</v>
      </c>
      <c r="K39" s="28">
        <v>16.82</v>
      </c>
      <c r="L39" s="28">
        <v>-37.71</v>
      </c>
      <c r="M39" s="28">
        <v>16.5</v>
      </c>
      <c r="N39" s="28">
        <v>17.78</v>
      </c>
      <c r="O39" s="28">
        <v>15.33</v>
      </c>
      <c r="CB39" s="2"/>
      <c r="CC39" s="2"/>
      <c r="CD39" s="2"/>
      <c r="CE39" s="2"/>
      <c r="CF39" s="2"/>
    </row>
    <row r="40" spans="1:102" x14ac:dyDescent="0.2">
      <c r="A40" s="27"/>
      <c r="B40" s="34"/>
      <c r="C40" s="35" t="s">
        <v>64</v>
      </c>
      <c r="D40" s="12"/>
      <c r="E40" s="12"/>
      <c r="F40" s="12"/>
      <c r="G40" s="12"/>
      <c r="H40" s="12"/>
      <c r="I40" s="12"/>
      <c r="J40" s="12"/>
      <c r="K40" s="12"/>
      <c r="L40" s="12"/>
      <c r="M40" s="12"/>
      <c r="N40" s="12"/>
      <c r="O40" s="12"/>
      <c r="CB40" s="2"/>
      <c r="CC40" s="2"/>
      <c r="CD40" s="2"/>
      <c r="CE40" s="2"/>
      <c r="CF40" s="2"/>
    </row>
    <row r="41" spans="1:102" ht="16.5" thickBot="1" x14ac:dyDescent="0.25">
      <c r="C41" s="30"/>
      <c r="CB41" s="2"/>
      <c r="CC41" s="2"/>
      <c r="CD41" s="2"/>
      <c r="CE41" s="2"/>
      <c r="CF41" s="2"/>
    </row>
    <row r="42" spans="1:102" ht="16.5" thickBot="1" x14ac:dyDescent="0.25">
      <c r="A42" s="23" t="s">
        <v>65</v>
      </c>
      <c r="B42" s="24"/>
      <c r="C42" s="25" t="s">
        <v>150</v>
      </c>
      <c r="D42" s="26"/>
      <c r="E42" s="26"/>
      <c r="F42" s="26"/>
      <c r="G42" s="26"/>
      <c r="H42" s="26"/>
      <c r="I42" s="26"/>
      <c r="J42" s="26"/>
      <c r="K42" s="26"/>
      <c r="L42" s="26"/>
      <c r="M42" s="26"/>
      <c r="N42" s="26"/>
      <c r="O42" s="26"/>
    </row>
    <row r="43" spans="1:102" x14ac:dyDescent="0.2">
      <c r="A43" s="27" t="s">
        <v>66</v>
      </c>
      <c r="B43" s="34">
        <v>1004503469</v>
      </c>
      <c r="C43" s="11" t="s">
        <v>67</v>
      </c>
      <c r="D43" s="12"/>
      <c r="E43" s="12"/>
      <c r="F43" s="12">
        <f>13.9-38.39</f>
        <v>-24.490000000000002</v>
      </c>
      <c r="G43" s="12">
        <v>13.06</v>
      </c>
      <c r="H43" s="12">
        <v>13</v>
      </c>
      <c r="I43" s="12">
        <v>13.91</v>
      </c>
      <c r="J43" s="12">
        <v>13.73</v>
      </c>
      <c r="K43" s="12">
        <v>13.25</v>
      </c>
      <c r="L43" s="12">
        <v>-40.98</v>
      </c>
      <c r="M43" s="12">
        <v>13.88</v>
      </c>
      <c r="N43" s="12">
        <v>15.39</v>
      </c>
      <c r="O43" s="12">
        <v>13.44</v>
      </c>
      <c r="CB43" s="2"/>
      <c r="CC43" s="2"/>
      <c r="CD43" s="2"/>
      <c r="CE43" s="2"/>
      <c r="CF43" s="2"/>
    </row>
    <row r="44" spans="1:102" x14ac:dyDescent="0.2">
      <c r="A44" s="27" t="s">
        <v>68</v>
      </c>
      <c r="B44" s="34">
        <v>1004503105</v>
      </c>
      <c r="C44" s="11" t="s">
        <v>69</v>
      </c>
      <c r="D44" s="28"/>
      <c r="E44" s="28"/>
      <c r="F44" s="28">
        <f>10.74-38.39</f>
        <v>-27.65</v>
      </c>
      <c r="G44" s="28">
        <v>10.15</v>
      </c>
      <c r="H44" s="28">
        <v>9.91</v>
      </c>
      <c r="I44" s="28">
        <v>10.52</v>
      </c>
      <c r="J44" s="28">
        <v>9.86</v>
      </c>
      <c r="K44" s="28">
        <v>9.5299999999999994</v>
      </c>
      <c r="L44" s="28">
        <v>-44.77</v>
      </c>
      <c r="M44" s="28">
        <v>10.27</v>
      </c>
      <c r="N44" s="28">
        <v>11.66</v>
      </c>
      <c r="O44" s="28">
        <v>9.99</v>
      </c>
      <c r="CB44" s="2"/>
      <c r="CC44" s="2"/>
      <c r="CD44" s="2"/>
      <c r="CE44" s="2"/>
      <c r="CF44" s="2"/>
    </row>
    <row r="45" spans="1:102" ht="16.5" thickBot="1" x14ac:dyDescent="0.25">
      <c r="C45" s="32"/>
      <c r="J45" s="12"/>
      <c r="CG45" s="1"/>
    </row>
    <row r="46" spans="1:102" ht="16.5" thickBot="1" x14ac:dyDescent="0.25">
      <c r="A46" s="23" t="s">
        <v>70</v>
      </c>
      <c r="B46" s="24"/>
      <c r="C46" s="25" t="s">
        <v>151</v>
      </c>
      <c r="D46" s="26"/>
      <c r="E46" s="26"/>
      <c r="F46" s="26"/>
      <c r="G46" s="26"/>
      <c r="H46" s="26"/>
      <c r="I46" s="26"/>
      <c r="J46" s="26"/>
      <c r="K46" s="26"/>
      <c r="L46" s="26"/>
      <c r="M46" s="26"/>
      <c r="N46" s="26"/>
      <c r="O46" s="26"/>
    </row>
    <row r="47" spans="1:102" s="81" customFormat="1" x14ac:dyDescent="0.2">
      <c r="A47" s="76">
        <v>4751046656</v>
      </c>
      <c r="B47" s="77" t="s">
        <v>71</v>
      </c>
      <c r="C47" s="78" t="s">
        <v>173</v>
      </c>
      <c r="D47" s="79"/>
      <c r="E47" s="79"/>
      <c r="F47" s="79">
        <f>25.46-38.39</f>
        <v>-12.93</v>
      </c>
      <c r="G47" s="79">
        <v>24.64</v>
      </c>
      <c r="H47" s="79">
        <v>24.64</v>
      </c>
      <c r="I47" s="79">
        <v>26.28</v>
      </c>
      <c r="J47" s="79">
        <v>24.64</v>
      </c>
      <c r="K47" s="79">
        <v>23.82</v>
      </c>
      <c r="L47" s="79">
        <v>-29.71</v>
      </c>
      <c r="M47" s="79">
        <v>24.64</v>
      </c>
      <c r="N47" s="79">
        <v>27.1</v>
      </c>
      <c r="O47" s="79">
        <v>23</v>
      </c>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row>
    <row r="48" spans="1:102" s="73" customFormat="1" x14ac:dyDescent="0.2">
      <c r="A48" s="69">
        <v>6851162061</v>
      </c>
      <c r="B48" s="70">
        <v>1005453810</v>
      </c>
      <c r="C48" s="74" t="s">
        <v>167</v>
      </c>
      <c r="D48" s="71"/>
      <c r="E48" s="71"/>
      <c r="F48" s="71"/>
      <c r="G48" s="71"/>
      <c r="H48" s="71"/>
      <c r="I48" s="71"/>
      <c r="J48" s="71"/>
      <c r="K48" s="71"/>
      <c r="L48" s="71"/>
      <c r="M48" s="71"/>
      <c r="N48" s="71"/>
      <c r="O48" s="71"/>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row>
    <row r="49" spans="1:102" ht="16.5" thickBot="1" x14ac:dyDescent="0.25">
      <c r="C49" s="30"/>
      <c r="J49" s="12"/>
    </row>
    <row r="50" spans="1:102" ht="16.5" thickBot="1" x14ac:dyDescent="0.25">
      <c r="A50" s="23" t="s">
        <v>72</v>
      </c>
      <c r="B50" s="24"/>
      <c r="C50" s="25" t="s">
        <v>152</v>
      </c>
      <c r="D50" s="26"/>
      <c r="E50" s="26"/>
      <c r="F50" s="26"/>
      <c r="G50" s="26"/>
      <c r="H50" s="26"/>
      <c r="I50" s="26"/>
      <c r="J50" s="26"/>
      <c r="K50" s="26"/>
      <c r="L50" s="26"/>
      <c r="M50" s="26"/>
      <c r="N50" s="26"/>
      <c r="O50" s="26"/>
    </row>
    <row r="51" spans="1:102" x14ac:dyDescent="0.2">
      <c r="A51" s="27" t="s">
        <v>73</v>
      </c>
      <c r="B51" s="31" t="s">
        <v>74</v>
      </c>
      <c r="C51" s="11" t="s">
        <v>75</v>
      </c>
      <c r="D51" s="28"/>
      <c r="E51" s="28"/>
      <c r="F51" s="28">
        <f>14.49-38.39</f>
        <v>-23.9</v>
      </c>
      <c r="G51" s="28">
        <v>13.58</v>
      </c>
      <c r="H51" s="28">
        <v>13.5</v>
      </c>
      <c r="I51" s="28">
        <v>14.45</v>
      </c>
      <c r="J51" s="28">
        <v>14.4</v>
      </c>
      <c r="K51" s="28">
        <v>13.92</v>
      </c>
      <c r="L51" s="28">
        <v>-40.24</v>
      </c>
      <c r="M51" s="28">
        <v>14.61</v>
      </c>
      <c r="N51" s="28">
        <v>16.190000000000001</v>
      </c>
      <c r="O51" s="28">
        <v>14.06</v>
      </c>
      <c r="BY51" s="2"/>
      <c r="BZ51" s="2"/>
      <c r="CA51" s="2"/>
      <c r="CB51" s="2"/>
      <c r="CC51" s="2"/>
      <c r="CD51" s="2"/>
      <c r="CE51" s="2"/>
      <c r="CF51" s="2"/>
    </row>
    <row r="52" spans="1:102" ht="16.5" thickBot="1" x14ac:dyDescent="0.25">
      <c r="C52" s="30"/>
      <c r="J52" s="12"/>
      <c r="BY52" s="2"/>
      <c r="BZ52" s="2"/>
      <c r="CA52" s="2"/>
      <c r="CB52" s="2"/>
      <c r="CC52" s="2"/>
      <c r="CD52" s="2"/>
      <c r="CE52" s="2"/>
      <c r="CF52" s="2"/>
    </row>
    <row r="53" spans="1:102" ht="16.5" thickBot="1" x14ac:dyDescent="0.25">
      <c r="A53" s="23" t="s">
        <v>76</v>
      </c>
      <c r="B53" s="24"/>
      <c r="C53" s="25" t="s">
        <v>153</v>
      </c>
      <c r="D53" s="26"/>
      <c r="E53" s="26"/>
      <c r="F53" s="26"/>
      <c r="G53" s="26"/>
      <c r="H53" s="26"/>
      <c r="I53" s="26"/>
      <c r="J53" s="26"/>
      <c r="K53" s="26"/>
      <c r="L53" s="26"/>
      <c r="M53" s="26"/>
      <c r="N53" s="26"/>
      <c r="O53" s="26"/>
      <c r="BY53" s="2"/>
      <c r="BZ53" s="2"/>
      <c r="CA53" s="2"/>
      <c r="CB53" s="2"/>
      <c r="CC53" s="2"/>
      <c r="CD53" s="2"/>
      <c r="CE53" s="2"/>
      <c r="CF53" s="2"/>
    </row>
    <row r="54" spans="1:102" x14ac:dyDescent="0.2">
      <c r="A54" s="27" t="s">
        <v>77</v>
      </c>
      <c r="B54" s="31" t="s">
        <v>78</v>
      </c>
      <c r="C54" s="11" t="s">
        <v>79</v>
      </c>
      <c r="D54" s="28"/>
      <c r="E54" s="28"/>
      <c r="F54" s="28">
        <f>22.1-38.39</f>
        <v>-16.29</v>
      </c>
      <c r="G54" s="28">
        <v>21.27</v>
      </c>
      <c r="H54" s="28">
        <v>21.93</v>
      </c>
      <c r="I54" s="28">
        <v>23.91</v>
      </c>
      <c r="J54" s="28">
        <v>25.05</v>
      </c>
      <c r="K54" s="28">
        <v>23.42</v>
      </c>
      <c r="L54" s="28">
        <v>-31.3</v>
      </c>
      <c r="M54" s="28">
        <v>22.24</v>
      </c>
      <c r="N54" s="28">
        <v>23.34</v>
      </c>
      <c r="O54" s="28">
        <v>18.559999999999999</v>
      </c>
      <c r="CG54" s="1"/>
      <c r="CH54" s="1"/>
      <c r="CI54" s="1"/>
      <c r="CJ54" s="1"/>
      <c r="CK54" s="1"/>
      <c r="CL54" s="1"/>
      <c r="CM54" s="1"/>
      <c r="CN54" s="1"/>
      <c r="CO54" s="1"/>
      <c r="CP54" s="1"/>
      <c r="CQ54" s="1"/>
      <c r="CR54" s="1"/>
      <c r="CS54" s="1"/>
      <c r="CT54" s="1"/>
      <c r="CU54" s="1"/>
      <c r="CV54" s="1"/>
      <c r="CW54" s="1"/>
      <c r="CX54" s="1"/>
    </row>
    <row r="55" spans="1:102" ht="16.5" thickBot="1" x14ac:dyDescent="0.25">
      <c r="C55" s="32"/>
      <c r="J55" s="12"/>
      <c r="CG55" s="1"/>
    </row>
    <row r="56" spans="1:102" ht="16.5" thickBot="1" x14ac:dyDescent="0.25">
      <c r="A56" s="23" t="s">
        <v>80</v>
      </c>
      <c r="B56" s="24"/>
      <c r="C56" s="25" t="s">
        <v>81</v>
      </c>
      <c r="D56" s="26"/>
      <c r="E56" s="26"/>
      <c r="F56" s="26"/>
      <c r="G56" s="26"/>
      <c r="H56" s="26"/>
      <c r="I56" s="26"/>
      <c r="J56" s="26"/>
      <c r="K56" s="26"/>
      <c r="L56" s="26"/>
      <c r="M56" s="26"/>
      <c r="N56" s="26"/>
      <c r="O56" s="26"/>
    </row>
    <row r="57" spans="1:102" x14ac:dyDescent="0.2">
      <c r="A57" s="27" t="s">
        <v>82</v>
      </c>
      <c r="B57" s="34">
        <v>1004503465</v>
      </c>
      <c r="C57" s="11" t="s">
        <v>83</v>
      </c>
      <c r="D57" s="36"/>
      <c r="E57" s="36"/>
      <c r="F57" s="36">
        <f>11.28-38.39</f>
        <v>-27.11</v>
      </c>
      <c r="G57" s="36">
        <v>10.38</v>
      </c>
      <c r="H57" s="36">
        <v>9.9600000000000009</v>
      </c>
      <c r="I57" s="36">
        <v>10.53</v>
      </c>
      <c r="J57" s="36">
        <v>9.86</v>
      </c>
      <c r="K57" s="36">
        <v>9.5299999999999994</v>
      </c>
      <c r="L57" s="36">
        <v>-44.57</v>
      </c>
      <c r="M57" s="36">
        <v>10.66</v>
      </c>
      <c r="N57" s="36">
        <v>12.66</v>
      </c>
      <c r="O57" s="36">
        <v>10.94</v>
      </c>
    </row>
    <row r="58" spans="1:102" x14ac:dyDescent="0.2">
      <c r="A58" s="27" t="s">
        <v>84</v>
      </c>
      <c r="B58" s="34">
        <v>1004503466</v>
      </c>
      <c r="C58" s="11" t="s">
        <v>85</v>
      </c>
      <c r="D58" s="12"/>
      <c r="E58" s="12"/>
      <c r="F58" s="12">
        <f>11.78-38.39</f>
        <v>-26.61</v>
      </c>
      <c r="G58" s="12">
        <v>10.37</v>
      </c>
      <c r="H58" s="12">
        <v>9.9700000000000006</v>
      </c>
      <c r="I58" s="12">
        <v>10.56</v>
      </c>
      <c r="J58" s="12">
        <v>9.9</v>
      </c>
      <c r="K58" s="12">
        <v>9.57</v>
      </c>
      <c r="L58" s="12">
        <v>-44.47</v>
      </c>
      <c r="M58" s="12">
        <v>10.56</v>
      </c>
      <c r="N58" s="12">
        <v>12.28</v>
      </c>
      <c r="O58" s="12">
        <v>10.64</v>
      </c>
    </row>
    <row r="59" spans="1:102" x14ac:dyDescent="0.2">
      <c r="A59" s="27" t="s">
        <v>86</v>
      </c>
      <c r="B59" s="34">
        <v>1004502948</v>
      </c>
      <c r="C59" s="11" t="s">
        <v>87</v>
      </c>
      <c r="D59" s="12"/>
      <c r="E59" s="12"/>
      <c r="F59" s="12">
        <f>10.42-38.39</f>
        <v>-27.97</v>
      </c>
      <c r="G59" s="12">
        <v>9.98</v>
      </c>
      <c r="H59" s="12">
        <v>9.8800000000000008</v>
      </c>
      <c r="I59" s="12">
        <v>10.52</v>
      </c>
      <c r="J59" s="12">
        <v>9.8699999999999992</v>
      </c>
      <c r="K59" s="12">
        <v>9.58</v>
      </c>
      <c r="L59" s="12">
        <v>-44.8</v>
      </c>
      <c r="M59" s="12">
        <v>10.07</v>
      </c>
      <c r="N59" s="12">
        <v>11.18</v>
      </c>
      <c r="O59" s="12">
        <v>9.5299999999999994</v>
      </c>
    </row>
    <row r="60" spans="1:102" x14ac:dyDescent="0.2">
      <c r="A60" s="27" t="s">
        <v>88</v>
      </c>
      <c r="B60" s="34">
        <v>1004501982</v>
      </c>
      <c r="C60" s="11" t="s">
        <v>89</v>
      </c>
      <c r="D60" s="12"/>
      <c r="E60" s="12"/>
      <c r="F60" s="12">
        <f>10.97-38.39</f>
        <v>-27.42</v>
      </c>
      <c r="G60" s="12">
        <v>10.29</v>
      </c>
      <c r="H60" s="12">
        <v>10</v>
      </c>
      <c r="I60" s="12">
        <v>10.57</v>
      </c>
      <c r="J60" s="12">
        <v>9.89</v>
      </c>
      <c r="K60" s="12">
        <v>9.59</v>
      </c>
      <c r="L60" s="12">
        <v>-44.64</v>
      </c>
      <c r="M60" s="12">
        <v>10.37</v>
      </c>
      <c r="N60" s="12">
        <v>11.69</v>
      </c>
      <c r="O60" s="12">
        <v>10.08</v>
      </c>
    </row>
    <row r="61" spans="1:102" x14ac:dyDescent="0.2">
      <c r="A61" s="27" t="s">
        <v>90</v>
      </c>
      <c r="B61" s="34">
        <v>1004503467</v>
      </c>
      <c r="C61" s="11" t="s">
        <v>91</v>
      </c>
      <c r="D61" s="12"/>
      <c r="E61" s="12"/>
      <c r="F61" s="12">
        <f>10.87-38.39</f>
        <v>-27.520000000000003</v>
      </c>
      <c r="G61" s="12">
        <v>10.28</v>
      </c>
      <c r="H61" s="12">
        <v>9.94</v>
      </c>
      <c r="I61" s="12">
        <v>10.53</v>
      </c>
      <c r="J61" s="12">
        <v>9.86</v>
      </c>
      <c r="K61" s="12">
        <v>9.5299999999999994</v>
      </c>
      <c r="L61" s="12">
        <v>-44.74</v>
      </c>
      <c r="M61" s="12">
        <v>10.3</v>
      </c>
      <c r="N61" s="12">
        <v>12.02</v>
      </c>
      <c r="O61" s="12">
        <v>10.32</v>
      </c>
    </row>
    <row r="62" spans="1:102" x14ac:dyDescent="0.2">
      <c r="A62" s="27" t="s">
        <v>92</v>
      </c>
      <c r="B62" s="34">
        <v>1004501983</v>
      </c>
      <c r="C62" s="11" t="s">
        <v>93</v>
      </c>
      <c r="D62" s="12"/>
      <c r="E62" s="12"/>
      <c r="F62" s="12">
        <f>11.01-38.39</f>
        <v>-27.380000000000003</v>
      </c>
      <c r="G62" s="12">
        <v>10.24</v>
      </c>
      <c r="H62" s="12">
        <v>9.9</v>
      </c>
      <c r="I62" s="12">
        <v>10.52</v>
      </c>
      <c r="J62" s="12">
        <v>9.86</v>
      </c>
      <c r="K62" s="12">
        <v>9.5299999999999994</v>
      </c>
      <c r="L62" s="12">
        <v>-44.65</v>
      </c>
      <c r="M62" s="12">
        <v>10.51</v>
      </c>
      <c r="N62" s="12">
        <v>12.04</v>
      </c>
      <c r="O62" s="12">
        <v>10.41</v>
      </c>
    </row>
    <row r="63" spans="1:102" x14ac:dyDescent="0.2">
      <c r="A63" s="27" t="s">
        <v>94</v>
      </c>
      <c r="B63" s="34">
        <v>1004503464</v>
      </c>
      <c r="C63" s="11" t="s">
        <v>95</v>
      </c>
      <c r="D63" s="12"/>
      <c r="E63" s="12"/>
      <c r="F63" s="12">
        <f>10.66-38.39</f>
        <v>-27.73</v>
      </c>
      <c r="G63" s="12">
        <v>10.16</v>
      </c>
      <c r="H63" s="12">
        <v>9.92</v>
      </c>
      <c r="I63" s="12">
        <v>10.52</v>
      </c>
      <c r="J63" s="12">
        <v>9.9499999999999993</v>
      </c>
      <c r="K63" s="12">
        <v>9.57</v>
      </c>
      <c r="L63" s="12">
        <v>-44.05</v>
      </c>
      <c r="M63" s="12">
        <v>10.130000000000001</v>
      </c>
      <c r="N63" s="12">
        <v>11.42</v>
      </c>
      <c r="O63" s="12">
        <v>9.76</v>
      </c>
    </row>
    <row r="64" spans="1:102" x14ac:dyDescent="0.2">
      <c r="A64" s="27" t="s">
        <v>96</v>
      </c>
      <c r="B64" s="34">
        <v>1010289170</v>
      </c>
      <c r="C64" s="11" t="s">
        <v>97</v>
      </c>
      <c r="D64" s="12"/>
      <c r="E64" s="12"/>
      <c r="F64" s="12">
        <f>77.94-38.39</f>
        <v>39.549999999999997</v>
      </c>
      <c r="G64" s="12">
        <v>46.87</v>
      </c>
      <c r="H64" s="12">
        <v>18.77</v>
      </c>
      <c r="I64" s="12">
        <v>14.3</v>
      </c>
      <c r="J64" s="12">
        <v>12.94</v>
      </c>
      <c r="K64" s="12">
        <v>12.66</v>
      </c>
      <c r="L64" s="12">
        <v>-25.89</v>
      </c>
      <c r="M64" s="12">
        <v>63.77</v>
      </c>
      <c r="N64" s="12">
        <v>98.08</v>
      </c>
      <c r="O64" s="12">
        <v>99.32</v>
      </c>
    </row>
    <row r="65" spans="1:98" x14ac:dyDescent="0.2">
      <c r="A65" s="27" t="s">
        <v>98</v>
      </c>
      <c r="B65" s="34">
        <v>1004502387</v>
      </c>
      <c r="C65" s="11" t="s">
        <v>99</v>
      </c>
      <c r="D65" s="12"/>
      <c r="E65" s="12"/>
      <c r="F65" s="12">
        <f>10.97-38.39</f>
        <v>-27.42</v>
      </c>
      <c r="G65" s="12">
        <v>10.27</v>
      </c>
      <c r="H65" s="12">
        <v>9.93</v>
      </c>
      <c r="I65" s="12">
        <v>10.52</v>
      </c>
      <c r="J65" s="12">
        <v>9.86</v>
      </c>
      <c r="K65" s="12">
        <v>9.5299999999999994</v>
      </c>
      <c r="L65" s="12">
        <v>-44.63</v>
      </c>
      <c r="M65" s="12">
        <v>10.5</v>
      </c>
      <c r="N65" s="12">
        <v>11.85</v>
      </c>
      <c r="O65" s="12">
        <v>10.31</v>
      </c>
    </row>
    <row r="66" spans="1:98" x14ac:dyDescent="0.2">
      <c r="A66" s="27" t="s">
        <v>100</v>
      </c>
      <c r="B66" s="10">
        <v>1004502440</v>
      </c>
      <c r="C66" s="11" t="s">
        <v>101</v>
      </c>
      <c r="D66" s="12"/>
      <c r="E66" s="12"/>
      <c r="F66" s="12">
        <f>38.35-38.39</f>
        <v>-3.9999999999999147E-2</v>
      </c>
      <c r="G66" s="12">
        <v>37.92</v>
      </c>
      <c r="H66" s="12">
        <v>40.619999999999997</v>
      </c>
      <c r="I66" s="12">
        <v>45.2</v>
      </c>
      <c r="J66" s="12">
        <v>48.91</v>
      </c>
      <c r="K66" s="12">
        <v>44.5</v>
      </c>
      <c r="L66" s="12">
        <v>-18.399999999999999</v>
      </c>
      <c r="M66" s="12">
        <v>39.659999999999997</v>
      </c>
      <c r="N66" s="12">
        <v>40.74</v>
      </c>
      <c r="O66" s="12">
        <v>34.44</v>
      </c>
      <c r="CG66" s="1"/>
      <c r="CH66" s="1"/>
      <c r="CI66" s="1"/>
      <c r="CJ66" s="1"/>
      <c r="CK66" s="1"/>
      <c r="CL66" s="1"/>
      <c r="CM66" s="1"/>
      <c r="CN66" s="1"/>
      <c r="CO66" s="1"/>
      <c r="CP66" s="1"/>
      <c r="CQ66" s="1"/>
      <c r="CR66" s="1"/>
      <c r="CS66" s="1"/>
      <c r="CT66" s="1"/>
    </row>
    <row r="67" spans="1:98" x14ac:dyDescent="0.2">
      <c r="A67" s="27" t="s">
        <v>102</v>
      </c>
      <c r="B67" s="34">
        <v>1004501980</v>
      </c>
      <c r="C67" s="11" t="s">
        <v>103</v>
      </c>
      <c r="D67" s="12"/>
      <c r="E67" s="12"/>
      <c r="F67" s="12">
        <f>10.25-38.39</f>
        <v>-28.14</v>
      </c>
      <c r="G67" s="12">
        <v>9.86</v>
      </c>
      <c r="H67" s="12">
        <v>9.86</v>
      </c>
      <c r="I67" s="12">
        <v>10.51</v>
      </c>
      <c r="J67" s="12">
        <v>9.86</v>
      </c>
      <c r="K67" s="12">
        <v>9.5299999999999994</v>
      </c>
      <c r="L67" s="12">
        <v>-44.98</v>
      </c>
      <c r="M67" s="12">
        <v>9.8699999999999992</v>
      </c>
      <c r="N67" s="12">
        <v>10.85</v>
      </c>
      <c r="O67" s="12">
        <v>9.23</v>
      </c>
    </row>
    <row r="68" spans="1:98" x14ac:dyDescent="0.2">
      <c r="A68" s="27" t="s">
        <v>104</v>
      </c>
      <c r="B68" s="37">
        <v>1010554714</v>
      </c>
      <c r="C68" s="11" t="s">
        <v>105</v>
      </c>
      <c r="D68" s="12"/>
      <c r="E68" s="12"/>
      <c r="F68" s="12">
        <f>13.63-38.39</f>
        <v>-24.759999999999998</v>
      </c>
      <c r="G68" s="12">
        <v>12.9</v>
      </c>
      <c r="H68" s="12">
        <v>12.81</v>
      </c>
      <c r="I68" s="12">
        <v>13.71</v>
      </c>
      <c r="J68" s="12">
        <v>13.54</v>
      </c>
      <c r="K68" s="12">
        <v>13.14</v>
      </c>
      <c r="L68" s="12">
        <v>-41.19</v>
      </c>
      <c r="M68" s="12">
        <v>13.62</v>
      </c>
      <c r="N68" s="12">
        <v>15.13</v>
      </c>
      <c r="O68" s="12">
        <v>13.1</v>
      </c>
    </row>
    <row r="69" spans="1:98" x14ac:dyDescent="0.2">
      <c r="A69" s="27">
        <v>3667842623</v>
      </c>
      <c r="B69" s="37">
        <v>1009331188</v>
      </c>
      <c r="C69" s="11" t="s">
        <v>106</v>
      </c>
      <c r="D69" s="12"/>
      <c r="E69" s="12"/>
      <c r="F69" s="12">
        <f>13.2-38.39</f>
        <v>-25.19</v>
      </c>
      <c r="G69" s="12">
        <v>12.64</v>
      </c>
      <c r="H69" s="12">
        <v>12.62</v>
      </c>
      <c r="I69" s="12">
        <v>13.55</v>
      </c>
      <c r="J69" s="12">
        <v>13.38</v>
      </c>
      <c r="K69" s="12">
        <v>13.08</v>
      </c>
      <c r="L69" s="12">
        <v>-41.17</v>
      </c>
      <c r="M69" s="12">
        <v>13.5</v>
      </c>
      <c r="N69" s="12">
        <v>14.84</v>
      </c>
      <c r="O69" s="12">
        <v>12.68</v>
      </c>
    </row>
    <row r="70" spans="1:98" x14ac:dyDescent="0.2">
      <c r="A70" s="27">
        <v>689336495</v>
      </c>
      <c r="B70" s="34">
        <v>1009249874</v>
      </c>
      <c r="C70" s="11" t="s">
        <v>107</v>
      </c>
      <c r="D70" s="12"/>
      <c r="E70" s="12"/>
      <c r="F70" s="12">
        <f>13.61-38.39</f>
        <v>-24.78</v>
      </c>
      <c r="G70" s="12">
        <v>12.93</v>
      </c>
      <c r="H70" s="12">
        <v>12.89</v>
      </c>
      <c r="I70" s="12">
        <v>13.81</v>
      </c>
      <c r="J70" s="12">
        <v>13.64</v>
      </c>
      <c r="K70" s="12">
        <v>13.3</v>
      </c>
      <c r="L70" s="12">
        <v>-40.950000000000003</v>
      </c>
      <c r="M70" s="12">
        <v>13.77</v>
      </c>
      <c r="N70" s="12">
        <v>14.97</v>
      </c>
      <c r="O70" s="12">
        <v>12.99</v>
      </c>
    </row>
    <row r="71" spans="1:98" x14ac:dyDescent="0.2">
      <c r="A71" s="27" t="s">
        <v>108</v>
      </c>
      <c r="B71" s="37" t="s">
        <v>109</v>
      </c>
      <c r="C71" s="11" t="s">
        <v>110</v>
      </c>
      <c r="D71" s="12"/>
      <c r="E71" s="12"/>
      <c r="F71" s="12">
        <v>92.25</v>
      </c>
      <c r="G71" s="12">
        <v>173.67</v>
      </c>
      <c r="H71" s="12">
        <v>279.52</v>
      </c>
      <c r="I71" s="12">
        <v>467.13</v>
      </c>
      <c r="J71" s="12">
        <v>217.62</v>
      </c>
      <c r="K71" s="12">
        <v>48.77</v>
      </c>
      <c r="L71" s="12">
        <v>42.54</v>
      </c>
      <c r="M71" s="12">
        <v>153.30000000000001</v>
      </c>
      <c r="N71" s="12">
        <v>172.18</v>
      </c>
      <c r="O71" s="12">
        <v>100.86</v>
      </c>
    </row>
    <row r="72" spans="1:98" x14ac:dyDescent="0.2">
      <c r="A72" s="27" t="s">
        <v>111</v>
      </c>
      <c r="B72" s="34">
        <v>1005714402</v>
      </c>
      <c r="C72" s="11" t="s">
        <v>112</v>
      </c>
      <c r="D72" s="12"/>
      <c r="E72" s="12"/>
      <c r="F72" s="12">
        <f>78.04-38.39</f>
        <v>39.650000000000006</v>
      </c>
      <c r="G72" s="12">
        <v>45.12</v>
      </c>
      <c r="H72" s="12">
        <v>15.4</v>
      </c>
      <c r="I72" s="12">
        <v>11.46</v>
      </c>
      <c r="J72" s="12">
        <v>9.86</v>
      </c>
      <c r="K72" s="12">
        <v>9.5299999999999994</v>
      </c>
      <c r="L72" s="12">
        <v>-23.57</v>
      </c>
      <c r="M72" s="12">
        <v>66.44</v>
      </c>
      <c r="N72" s="12">
        <v>107.36</v>
      </c>
      <c r="O72" s="12">
        <v>100.26</v>
      </c>
    </row>
    <row r="73" spans="1:98" x14ac:dyDescent="0.2">
      <c r="A73" s="27">
        <v>689336355</v>
      </c>
      <c r="B73" s="37">
        <v>1006745118</v>
      </c>
      <c r="C73" s="11" t="s">
        <v>113</v>
      </c>
      <c r="D73" s="12"/>
      <c r="E73" s="12"/>
      <c r="F73" s="12">
        <f>14.59-38.39</f>
        <v>-23.8</v>
      </c>
      <c r="G73" s="12">
        <v>13.77</v>
      </c>
      <c r="H73" s="12">
        <v>13.9</v>
      </c>
      <c r="I73" s="12">
        <v>14.87</v>
      </c>
      <c r="J73" s="12">
        <v>14.84</v>
      </c>
      <c r="K73" s="12">
        <v>14.34</v>
      </c>
      <c r="L73" s="12">
        <v>-39.950000000000003</v>
      </c>
      <c r="M73" s="12">
        <v>14.75</v>
      </c>
      <c r="N73" s="12">
        <v>16.149999999999999</v>
      </c>
      <c r="O73" s="12">
        <v>13.98</v>
      </c>
    </row>
    <row r="74" spans="1:98" ht="21.75" customHeight="1" thickBot="1" x14ac:dyDescent="0.25">
      <c r="B74" s="34"/>
      <c r="D74" s="12"/>
      <c r="E74" s="12"/>
      <c r="F74" s="12"/>
      <c r="G74" s="12"/>
      <c r="H74" s="12"/>
      <c r="I74" s="12"/>
      <c r="J74" s="12"/>
      <c r="K74" s="12"/>
      <c r="L74" s="12"/>
      <c r="M74" s="12"/>
      <c r="N74" s="12"/>
      <c r="O74" s="12"/>
    </row>
    <row r="75" spans="1:98" ht="21.75" customHeight="1" thickBot="1" x14ac:dyDescent="0.25">
      <c r="A75" s="38" t="s">
        <v>114</v>
      </c>
      <c r="B75" s="39"/>
      <c r="C75" s="25" t="s">
        <v>154</v>
      </c>
      <c r="D75" s="26"/>
      <c r="E75" s="26"/>
      <c r="F75" s="26"/>
      <c r="G75" s="26"/>
      <c r="H75" s="26"/>
      <c r="I75" s="26"/>
      <c r="J75" s="26"/>
      <c r="K75" s="26"/>
      <c r="L75" s="26"/>
      <c r="M75" s="26"/>
      <c r="N75" s="26"/>
      <c r="O75" s="26"/>
    </row>
    <row r="76" spans="1:98" ht="21.75" customHeight="1" x14ac:dyDescent="0.2">
      <c r="A76" s="27">
        <v>688327359</v>
      </c>
      <c r="B76" s="34">
        <v>5000146817</v>
      </c>
      <c r="C76" s="11" t="s">
        <v>115</v>
      </c>
      <c r="D76" s="28"/>
      <c r="E76" s="28"/>
      <c r="F76" s="28">
        <f>10.49-38.39</f>
        <v>-27.9</v>
      </c>
      <c r="G76" s="28">
        <v>10.07</v>
      </c>
      <c r="H76" s="28">
        <v>9.92</v>
      </c>
      <c r="I76" s="28">
        <v>10.53</v>
      </c>
      <c r="J76" s="28">
        <v>9.89</v>
      </c>
      <c r="K76" s="28">
        <v>9.5500000000000007</v>
      </c>
      <c r="L76" s="28">
        <v>-44.86</v>
      </c>
      <c r="M76" s="28">
        <v>10.07</v>
      </c>
      <c r="N76" s="28">
        <v>11.23</v>
      </c>
      <c r="O76" s="28">
        <v>9.59</v>
      </c>
    </row>
    <row r="77" spans="1:98" ht="21.75" customHeight="1" thickBot="1" x14ac:dyDescent="0.25">
      <c r="B77" s="34"/>
      <c r="D77" s="12"/>
      <c r="E77" s="12"/>
      <c r="F77" s="12"/>
      <c r="G77" s="12"/>
      <c r="H77" s="12"/>
      <c r="I77" s="12"/>
      <c r="J77" s="12"/>
      <c r="K77" s="12"/>
      <c r="L77" s="12"/>
      <c r="M77" s="12"/>
      <c r="N77" s="12"/>
      <c r="O77" s="12"/>
    </row>
    <row r="78" spans="1:98" ht="21.75" customHeight="1" thickBot="1" x14ac:dyDescent="0.25">
      <c r="A78" s="38" t="s">
        <v>116</v>
      </c>
      <c r="B78" s="40"/>
      <c r="C78" s="25" t="s">
        <v>155</v>
      </c>
      <c r="D78" s="26"/>
      <c r="E78" s="26"/>
      <c r="F78" s="26"/>
      <c r="G78" s="26"/>
      <c r="H78" s="26"/>
      <c r="I78" s="26"/>
      <c r="J78" s="26"/>
      <c r="K78" s="26"/>
      <c r="L78" s="26"/>
      <c r="M78" s="26"/>
      <c r="N78" s="26"/>
      <c r="O78" s="26"/>
    </row>
    <row r="79" spans="1:98" ht="21.75" customHeight="1" x14ac:dyDescent="0.2">
      <c r="A79" s="10">
        <v>689336728</v>
      </c>
      <c r="B79" s="34">
        <v>1004501444</v>
      </c>
      <c r="C79" s="11" t="s">
        <v>117</v>
      </c>
      <c r="D79" s="12"/>
      <c r="E79" s="12"/>
      <c r="F79" s="12">
        <f>13.17-38.39</f>
        <v>-25.22</v>
      </c>
      <c r="G79" s="12">
        <v>12.31</v>
      </c>
      <c r="H79" s="12">
        <v>12.01</v>
      </c>
      <c r="I79" s="12">
        <v>12.78</v>
      </c>
      <c r="J79" s="12">
        <v>12.26</v>
      </c>
      <c r="K79" s="12">
        <v>11.99</v>
      </c>
      <c r="L79" s="12">
        <v>-42.25</v>
      </c>
      <c r="M79" s="12">
        <v>12.79</v>
      </c>
      <c r="N79" s="12">
        <v>14.3</v>
      </c>
      <c r="O79" s="12">
        <v>12.73</v>
      </c>
    </row>
    <row r="80" spans="1:98" ht="21.75" customHeight="1" x14ac:dyDescent="0.2">
      <c r="A80" s="10">
        <v>683069631</v>
      </c>
      <c r="B80" s="34">
        <v>1005453862</v>
      </c>
      <c r="C80" s="11" t="s">
        <v>118</v>
      </c>
      <c r="D80" s="28"/>
      <c r="E80" s="28"/>
      <c r="F80" s="28">
        <f>282.53-38.39</f>
        <v>244.14</v>
      </c>
      <c r="G80" s="28">
        <v>133.44</v>
      </c>
      <c r="H80" s="28">
        <v>78.45</v>
      </c>
      <c r="I80" s="28">
        <v>64.489999999999995</v>
      </c>
      <c r="J80" s="28">
        <v>68.03</v>
      </c>
      <c r="K80" s="28">
        <v>63.76</v>
      </c>
      <c r="L80" s="28">
        <v>81.599999999999994</v>
      </c>
      <c r="M80" s="28">
        <v>215.57</v>
      </c>
      <c r="N80" s="28">
        <v>387.53</v>
      </c>
      <c r="O80" s="28">
        <v>529.54999999999995</v>
      </c>
    </row>
    <row r="81" spans="1:84" ht="21.75" customHeight="1" thickBot="1" x14ac:dyDescent="0.25">
      <c r="B81" s="34"/>
      <c r="D81" s="12"/>
      <c r="E81" s="12"/>
      <c r="F81" s="12"/>
      <c r="G81" s="12"/>
      <c r="H81" s="12"/>
      <c r="I81" s="12"/>
      <c r="J81" s="12"/>
      <c r="K81" s="12"/>
      <c r="L81" s="12"/>
      <c r="M81" s="12"/>
      <c r="N81" s="12"/>
      <c r="O81" s="12"/>
    </row>
    <row r="82" spans="1:84" s="6" customFormat="1" ht="21.75" customHeight="1" thickBot="1" x14ac:dyDescent="0.25">
      <c r="A82" s="38" t="s">
        <v>119</v>
      </c>
      <c r="B82" s="40"/>
      <c r="C82" s="41" t="s">
        <v>156</v>
      </c>
      <c r="D82" s="26"/>
      <c r="E82" s="26"/>
      <c r="F82" s="26"/>
      <c r="G82" s="26"/>
      <c r="H82" s="26"/>
      <c r="I82" s="26"/>
      <c r="J82" s="26"/>
      <c r="K82" s="26"/>
      <c r="L82" s="26"/>
      <c r="M82" s="26"/>
      <c r="N82" s="26"/>
      <c r="O82" s="26"/>
      <c r="P82" s="4"/>
      <c r="Q82" s="4"/>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row>
    <row r="83" spans="1:84" s="6" customFormat="1" ht="21.75" customHeight="1" x14ac:dyDescent="0.2">
      <c r="A83" s="27">
        <v>689336568</v>
      </c>
      <c r="B83" s="34">
        <v>1004503701</v>
      </c>
      <c r="C83" s="42" t="s">
        <v>120</v>
      </c>
      <c r="D83" s="43"/>
      <c r="E83" s="43"/>
      <c r="F83" s="43">
        <f>12.5-38.39</f>
        <v>-25.89</v>
      </c>
      <c r="G83" s="43">
        <v>11.94</v>
      </c>
      <c r="H83" s="43">
        <v>11.68</v>
      </c>
      <c r="I83" s="43">
        <v>12.53</v>
      </c>
      <c r="J83" s="43">
        <v>12.31</v>
      </c>
      <c r="K83" s="43">
        <v>11.94</v>
      </c>
      <c r="L83" s="36">
        <v>-42.7</v>
      </c>
      <c r="M83" s="36">
        <v>12.54</v>
      </c>
      <c r="N83" s="36">
        <v>13.5</v>
      </c>
      <c r="O83" s="36">
        <v>11.75</v>
      </c>
      <c r="P83" s="4"/>
      <c r="Q83" s="4"/>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row>
    <row r="84" spans="1:84" s="6" customFormat="1" ht="21.75" customHeight="1" x14ac:dyDescent="0.2">
      <c r="A84" s="27">
        <v>689336975</v>
      </c>
      <c r="B84" s="34">
        <v>1010215306</v>
      </c>
      <c r="C84" s="42" t="s">
        <v>121</v>
      </c>
      <c r="D84" s="43"/>
      <c r="E84" s="43"/>
      <c r="F84" s="43">
        <f>18.46-38.39</f>
        <v>-19.93</v>
      </c>
      <c r="G84" s="43">
        <v>17.079999999999998</v>
      </c>
      <c r="H84" s="43">
        <v>15.03</v>
      </c>
      <c r="I84" s="43">
        <v>15.79</v>
      </c>
      <c r="J84" s="43">
        <v>16</v>
      </c>
      <c r="K84" s="43">
        <v>15.48</v>
      </c>
      <c r="L84" s="12">
        <v>-38.54</v>
      </c>
      <c r="M84" s="12">
        <v>16.489999999999998</v>
      </c>
      <c r="N84" s="12">
        <v>18.47</v>
      </c>
      <c r="O84" s="12">
        <v>16.239999999999998</v>
      </c>
      <c r="P84" s="4"/>
      <c r="Q84" s="4"/>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row>
    <row r="85" spans="1:84" s="6" customFormat="1" ht="21.75" customHeight="1" x14ac:dyDescent="0.2">
      <c r="A85" s="27">
        <v>689336585</v>
      </c>
      <c r="B85" s="34">
        <v>1006491246</v>
      </c>
      <c r="C85" s="42" t="s">
        <v>122</v>
      </c>
      <c r="D85" s="43"/>
      <c r="E85" s="43"/>
      <c r="F85" s="43">
        <v>1156.81</v>
      </c>
      <c r="G85" s="43">
        <v>735.64</v>
      </c>
      <c r="H85" s="43">
        <v>519.78</v>
      </c>
      <c r="I85" s="43">
        <v>268.35000000000002</v>
      </c>
      <c r="J85" s="43">
        <v>245.65</v>
      </c>
      <c r="K85" s="43">
        <v>229.23</v>
      </c>
      <c r="L85" s="12">
        <v>479.16</v>
      </c>
      <c r="M85" s="12">
        <v>953.15</v>
      </c>
      <c r="N85" s="12">
        <v>1749.29</v>
      </c>
      <c r="O85" s="12">
        <v>2049.36</v>
      </c>
      <c r="P85" s="4"/>
      <c r="Q85" s="4"/>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row>
    <row r="86" spans="1:84" s="6" customFormat="1" ht="21.75" customHeight="1" x14ac:dyDescent="0.2">
      <c r="A86" s="27">
        <v>689336802</v>
      </c>
      <c r="B86" s="34">
        <v>1004503703</v>
      </c>
      <c r="C86" s="44" t="s">
        <v>123</v>
      </c>
      <c r="D86" s="43"/>
      <c r="E86" s="43"/>
      <c r="F86" s="43">
        <v>24.16</v>
      </c>
      <c r="G86" s="43">
        <v>23.67</v>
      </c>
      <c r="H86" s="43">
        <v>24.25</v>
      </c>
      <c r="I86" s="43">
        <v>26.6</v>
      </c>
      <c r="J86" s="43">
        <v>26.75</v>
      </c>
      <c r="K86" s="43">
        <v>25.51</v>
      </c>
      <c r="L86" s="12">
        <v>26.54</v>
      </c>
      <c r="M86" s="12">
        <v>25.46</v>
      </c>
      <c r="N86" s="12">
        <v>26.94</v>
      </c>
      <c r="O86" s="12">
        <v>22.54</v>
      </c>
      <c r="P86" s="4"/>
      <c r="Q86" s="4"/>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row>
    <row r="87" spans="1:84" s="6" customFormat="1" ht="21.75" customHeight="1" x14ac:dyDescent="0.2">
      <c r="A87" s="27">
        <v>689336161</v>
      </c>
      <c r="B87" s="34">
        <v>1005451583</v>
      </c>
      <c r="C87" s="42" t="s">
        <v>124</v>
      </c>
      <c r="D87" s="43"/>
      <c r="E87" s="43"/>
      <c r="F87" s="43">
        <v>24.16</v>
      </c>
      <c r="G87" s="43">
        <v>23.96</v>
      </c>
      <c r="H87" s="43">
        <v>24.25</v>
      </c>
      <c r="I87" s="43">
        <v>26.6</v>
      </c>
      <c r="J87" s="43">
        <v>27.12</v>
      </c>
      <c r="K87" s="43">
        <v>25.14</v>
      </c>
      <c r="L87" s="28">
        <v>26.54</v>
      </c>
      <c r="M87" s="28">
        <v>25.07</v>
      </c>
      <c r="N87" s="28">
        <v>26.56</v>
      </c>
      <c r="O87" s="28">
        <v>22.54</v>
      </c>
      <c r="P87" s="4"/>
      <c r="Q87" s="4"/>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row>
    <row r="88" spans="1:84" s="6" customFormat="1" ht="21.75" customHeight="1" thickBot="1" x14ac:dyDescent="0.25">
      <c r="A88" s="27"/>
      <c r="B88" s="34"/>
      <c r="C88" s="42"/>
      <c r="D88" s="45"/>
      <c r="E88" s="45"/>
      <c r="F88" s="45"/>
      <c r="G88" s="45"/>
      <c r="H88" s="45"/>
      <c r="I88" s="45"/>
      <c r="J88" s="45"/>
      <c r="K88" s="45"/>
      <c r="L88" s="45"/>
      <c r="M88" s="45"/>
      <c r="N88" s="45"/>
      <c r="O88" s="45"/>
      <c r="P88" s="4"/>
      <c r="Q88" s="4"/>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row>
    <row r="89" spans="1:84" s="6" customFormat="1" ht="21.75" customHeight="1" thickBot="1" x14ac:dyDescent="0.25">
      <c r="A89" s="38" t="s">
        <v>125</v>
      </c>
      <c r="B89" s="40"/>
      <c r="C89" s="41" t="s">
        <v>157</v>
      </c>
      <c r="D89" s="26"/>
      <c r="E89" s="26"/>
      <c r="F89" s="26"/>
      <c r="G89" s="26"/>
      <c r="H89" s="26"/>
      <c r="I89" s="26"/>
      <c r="J89" s="26"/>
      <c r="K89" s="26"/>
      <c r="L89" s="26"/>
      <c r="M89" s="26"/>
      <c r="N89" s="26"/>
      <c r="O89" s="26"/>
      <c r="P89" s="4"/>
      <c r="Q89" s="4"/>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row>
    <row r="90" spans="1:84" ht="21.75" customHeight="1" x14ac:dyDescent="0.2">
      <c r="A90" s="10">
        <v>3921633655</v>
      </c>
      <c r="B90" s="34">
        <v>1005375253</v>
      </c>
      <c r="C90" s="11" t="s">
        <v>126</v>
      </c>
      <c r="D90" s="12"/>
      <c r="E90" s="12"/>
      <c r="F90" s="12">
        <f>17.39-38.39</f>
        <v>-21</v>
      </c>
      <c r="G90" s="12">
        <v>16.29</v>
      </c>
      <c r="H90" s="12">
        <v>16.149999999999999</v>
      </c>
      <c r="I90" s="12">
        <v>17.260000000000002</v>
      </c>
      <c r="J90" s="12">
        <v>17.579999999999998</v>
      </c>
      <c r="K90" s="12">
        <v>17.03</v>
      </c>
      <c r="L90" s="12">
        <v>-37.03</v>
      </c>
      <c r="M90" s="12">
        <v>17.829999999999998</v>
      </c>
      <c r="N90" s="12">
        <v>20.100000000000001</v>
      </c>
      <c r="O90" s="12">
        <v>17.260000000000002</v>
      </c>
    </row>
    <row r="91" spans="1:84" ht="21.75" customHeight="1" x14ac:dyDescent="0.2">
      <c r="A91" s="27">
        <v>689336296</v>
      </c>
      <c r="B91" s="34">
        <v>1004594084</v>
      </c>
      <c r="C91" s="11" t="s">
        <v>127</v>
      </c>
      <c r="D91" s="12"/>
      <c r="E91" s="12"/>
      <c r="F91" s="12">
        <f>10.5-38.39</f>
        <v>-27.89</v>
      </c>
      <c r="G91" s="12">
        <v>10.050000000000001</v>
      </c>
      <c r="H91" s="12">
        <v>9.8800000000000008</v>
      </c>
      <c r="I91" s="12">
        <v>10.51</v>
      </c>
      <c r="J91" s="12">
        <v>9.86</v>
      </c>
      <c r="K91" s="12">
        <v>9.5299999999999994</v>
      </c>
      <c r="L91" s="12">
        <v>-44.99</v>
      </c>
      <c r="M91" s="12">
        <v>9.86</v>
      </c>
      <c r="N91" s="12">
        <v>10.84</v>
      </c>
      <c r="O91" s="12">
        <v>9.27</v>
      </c>
    </row>
    <row r="92" spans="1:84" ht="21.75" customHeight="1" x14ac:dyDescent="0.2">
      <c r="A92" s="27">
        <v>689336793</v>
      </c>
      <c r="B92" s="34">
        <v>1008715261</v>
      </c>
      <c r="C92" s="11" t="s">
        <v>128</v>
      </c>
      <c r="D92" s="28"/>
      <c r="E92" s="28"/>
      <c r="F92" s="28">
        <f>13.46-38.39</f>
        <v>-24.93</v>
      </c>
      <c r="G92" s="28">
        <v>12.8</v>
      </c>
      <c r="H92" s="28">
        <v>12.77</v>
      </c>
      <c r="I92" s="28">
        <v>13.62</v>
      </c>
      <c r="J92" s="28">
        <v>13.41</v>
      </c>
      <c r="K92" s="28">
        <v>12.99</v>
      </c>
      <c r="L92" s="28">
        <v>-41.36</v>
      </c>
      <c r="M92" s="28">
        <v>13.47</v>
      </c>
      <c r="N92" s="28">
        <v>14.79</v>
      </c>
      <c r="O92" s="28">
        <v>12.82</v>
      </c>
    </row>
    <row r="93" spans="1:84" ht="21.75" customHeight="1" thickBot="1" x14ac:dyDescent="0.25">
      <c r="B93" s="34"/>
      <c r="D93" s="12"/>
      <c r="E93" s="12"/>
      <c r="F93" s="12"/>
      <c r="G93" s="12"/>
      <c r="H93" s="12"/>
      <c r="I93" s="12"/>
      <c r="J93" s="12"/>
      <c r="K93" s="12"/>
      <c r="L93" s="12"/>
      <c r="M93" s="12"/>
      <c r="N93" s="12"/>
      <c r="O93" s="12"/>
    </row>
    <row r="94" spans="1:84" ht="21.75" customHeight="1" thickBot="1" x14ac:dyDescent="0.25">
      <c r="A94" s="38" t="s">
        <v>129</v>
      </c>
      <c r="B94" s="40"/>
      <c r="C94" s="25" t="s">
        <v>158</v>
      </c>
      <c r="D94" s="26"/>
      <c r="E94" s="26"/>
      <c r="F94" s="26"/>
      <c r="G94" s="26"/>
      <c r="H94" s="26"/>
      <c r="I94" s="26"/>
      <c r="J94" s="26"/>
      <c r="K94" s="26"/>
      <c r="L94" s="26"/>
      <c r="M94" s="26"/>
      <c r="N94" s="26"/>
      <c r="O94" s="26"/>
    </row>
    <row r="95" spans="1:84" ht="21.75" customHeight="1" x14ac:dyDescent="0.2">
      <c r="A95" s="27">
        <v>689336143</v>
      </c>
      <c r="B95" s="34">
        <v>1004501926</v>
      </c>
      <c r="C95" s="11" t="s">
        <v>130</v>
      </c>
      <c r="D95" s="12"/>
      <c r="E95" s="12"/>
      <c r="F95" s="12">
        <f>10.77-38.39</f>
        <v>-27.62</v>
      </c>
      <c r="G95" s="12">
        <v>10.38</v>
      </c>
      <c r="H95" s="12">
        <v>10.16</v>
      </c>
      <c r="I95" s="12">
        <v>10.9</v>
      </c>
      <c r="J95" s="12">
        <v>10.23</v>
      </c>
      <c r="K95" s="12">
        <v>10</v>
      </c>
      <c r="L95" s="12">
        <v>-44.58</v>
      </c>
      <c r="M95" s="12">
        <v>10.79</v>
      </c>
      <c r="N95" s="12">
        <v>11.84</v>
      </c>
      <c r="O95" s="12">
        <v>10.26</v>
      </c>
    </row>
    <row r="96" spans="1:84" ht="21.75" customHeight="1" x14ac:dyDescent="0.2">
      <c r="A96" s="27">
        <v>689336958</v>
      </c>
      <c r="B96" s="34">
        <v>1004501944</v>
      </c>
      <c r="C96" s="11" t="s">
        <v>131</v>
      </c>
      <c r="D96" s="12"/>
      <c r="E96" s="12"/>
      <c r="F96" s="12">
        <f>10.58-38.39</f>
        <v>-27.810000000000002</v>
      </c>
      <c r="G96" s="12">
        <v>10.11</v>
      </c>
      <c r="H96" s="12">
        <v>9.94</v>
      </c>
      <c r="I96" s="12">
        <v>10.62</v>
      </c>
      <c r="J96" s="12">
        <v>9.93</v>
      </c>
      <c r="K96" s="12">
        <v>9.6</v>
      </c>
      <c r="L96" s="12">
        <v>-44.89</v>
      </c>
      <c r="M96" s="12">
        <v>10.25</v>
      </c>
      <c r="N96" s="12">
        <v>11.26</v>
      </c>
      <c r="O96" s="12">
        <v>9.68</v>
      </c>
    </row>
    <row r="97" spans="1:84" ht="21.75" customHeight="1" x14ac:dyDescent="0.2">
      <c r="A97" s="27">
        <v>680318032</v>
      </c>
      <c r="B97" s="34">
        <v>1010262361</v>
      </c>
      <c r="C97" s="11" t="s">
        <v>132</v>
      </c>
      <c r="D97" s="12"/>
      <c r="E97" s="12"/>
      <c r="F97" s="12">
        <f>484.42-38.39</f>
        <v>446.03000000000003</v>
      </c>
      <c r="G97" s="12">
        <v>231.34</v>
      </c>
      <c r="H97" s="12">
        <v>97.27</v>
      </c>
      <c r="I97" s="12">
        <v>60.06</v>
      </c>
      <c r="J97" s="12">
        <v>61.35</v>
      </c>
      <c r="K97" s="12">
        <v>57.52</v>
      </c>
      <c r="L97" s="12">
        <v>162.86000000000001</v>
      </c>
      <c r="M97" s="12">
        <v>367.76</v>
      </c>
      <c r="N97" s="12">
        <v>864.89</v>
      </c>
      <c r="O97" s="12">
        <v>783.28</v>
      </c>
    </row>
    <row r="98" spans="1:84" ht="21.75" customHeight="1" thickBot="1" x14ac:dyDescent="0.25">
      <c r="A98" s="6"/>
      <c r="B98" s="46"/>
      <c r="D98" s="47"/>
      <c r="E98" s="47"/>
      <c r="F98" s="47"/>
      <c r="G98" s="47"/>
      <c r="H98" s="47"/>
      <c r="I98" s="47"/>
      <c r="J98" s="47"/>
      <c r="K98" s="47"/>
      <c r="L98" s="47"/>
      <c r="M98" s="47"/>
      <c r="N98" s="47"/>
      <c r="O98" s="47"/>
    </row>
    <row r="99" spans="1:84" ht="21.75" customHeight="1" thickBot="1" x14ac:dyDescent="0.25">
      <c r="A99" s="38" t="s">
        <v>133</v>
      </c>
      <c r="B99" s="40"/>
      <c r="C99" s="25" t="s">
        <v>159</v>
      </c>
      <c r="D99" s="26"/>
      <c r="E99" s="26"/>
      <c r="F99" s="26"/>
      <c r="G99" s="26"/>
      <c r="H99" s="26"/>
      <c r="I99" s="26"/>
      <c r="J99" s="26"/>
      <c r="K99" s="26"/>
      <c r="L99" s="26"/>
      <c r="M99" s="26"/>
      <c r="N99" s="26"/>
      <c r="O99" s="26"/>
    </row>
    <row r="100" spans="1:84" ht="21.75" customHeight="1" x14ac:dyDescent="0.2">
      <c r="A100" s="10">
        <v>682363692</v>
      </c>
      <c r="B100" s="48" t="s">
        <v>134</v>
      </c>
      <c r="C100" s="49" t="s">
        <v>135</v>
      </c>
      <c r="D100" s="12"/>
      <c r="E100" s="12"/>
      <c r="F100" s="12">
        <f>277.23-38.39</f>
        <v>238.84000000000003</v>
      </c>
      <c r="G100" s="12">
        <v>188.95</v>
      </c>
      <c r="H100" s="12">
        <v>132.44</v>
      </c>
      <c r="I100" s="12">
        <v>126.01</v>
      </c>
      <c r="J100" s="12">
        <v>134.65</v>
      </c>
      <c r="K100" s="12">
        <v>122.09</v>
      </c>
      <c r="L100" s="12">
        <v>123.55</v>
      </c>
      <c r="M100" s="12">
        <v>201.22</v>
      </c>
      <c r="N100" s="12">
        <v>314.97000000000003</v>
      </c>
      <c r="O100" s="12">
        <v>304.35000000000002</v>
      </c>
      <c r="P100" s="7"/>
    </row>
    <row r="101" spans="1:84" ht="21.75" customHeight="1" thickBot="1" x14ac:dyDescent="0.25">
      <c r="A101" s="50"/>
      <c r="B101" s="51"/>
      <c r="C101" s="52"/>
      <c r="D101" s="12"/>
      <c r="E101" s="12"/>
      <c r="F101" s="12"/>
      <c r="G101" s="12"/>
      <c r="H101" s="12"/>
      <c r="I101" s="12"/>
      <c r="J101" s="12"/>
      <c r="K101" s="12"/>
      <c r="L101" s="12"/>
      <c r="M101" s="12"/>
      <c r="N101" s="12"/>
      <c r="O101" s="12"/>
      <c r="P101" s="7"/>
    </row>
    <row r="102" spans="1:84" s="9" customFormat="1" ht="21.75" customHeight="1" thickBot="1" x14ac:dyDescent="0.25">
      <c r="A102" s="53" t="s">
        <v>136</v>
      </c>
      <c r="B102" s="54"/>
      <c r="C102" s="55" t="s">
        <v>160</v>
      </c>
      <c r="D102" s="56"/>
      <c r="E102" s="56"/>
      <c r="F102" s="56"/>
      <c r="G102" s="56"/>
      <c r="H102" s="56"/>
      <c r="I102" s="56"/>
      <c r="J102" s="56"/>
      <c r="K102" s="56"/>
      <c r="L102" s="56"/>
      <c r="M102" s="56"/>
      <c r="N102" s="56"/>
      <c r="O102" s="56"/>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row>
    <row r="103" spans="1:84" ht="21.75" customHeight="1" x14ac:dyDescent="0.2">
      <c r="A103" s="10">
        <v>689888961</v>
      </c>
      <c r="B103" s="34">
        <v>1004501957</v>
      </c>
      <c r="C103" s="11" t="s">
        <v>137</v>
      </c>
      <c r="D103" s="57"/>
      <c r="E103" s="57"/>
      <c r="F103" s="57">
        <f>11.19-38.39</f>
        <v>-27.200000000000003</v>
      </c>
      <c r="G103" s="57">
        <v>10.35</v>
      </c>
      <c r="H103" s="57">
        <v>9.9600000000000009</v>
      </c>
      <c r="I103" s="57">
        <v>10.53</v>
      </c>
      <c r="J103" s="57">
        <v>9.9700000000000006</v>
      </c>
      <c r="K103" s="57">
        <v>9.64</v>
      </c>
      <c r="L103" s="57">
        <v>-44.59</v>
      </c>
      <c r="M103" s="57">
        <v>10.59</v>
      </c>
      <c r="N103" s="57">
        <v>12.06</v>
      </c>
      <c r="O103" s="57">
        <v>10.54</v>
      </c>
    </row>
    <row r="104" spans="1:84" ht="21.75" customHeight="1" thickBot="1" x14ac:dyDescent="0.25">
      <c r="A104" s="6"/>
      <c r="B104" s="46"/>
      <c r="C104" s="30"/>
      <c r="D104" s="45"/>
      <c r="E104" s="45"/>
      <c r="F104" s="45"/>
      <c r="G104" s="45"/>
      <c r="H104" s="45"/>
      <c r="I104" s="45"/>
      <c r="J104" s="45"/>
      <c r="K104" s="45"/>
      <c r="L104" s="45"/>
      <c r="M104" s="45"/>
      <c r="N104" s="45">
        <f>SUM(N5:N103)</f>
        <v>4376.8300000000008</v>
      </c>
      <c r="O104" s="45"/>
    </row>
    <row r="105" spans="1:84" ht="21.75" customHeight="1" thickBot="1" x14ac:dyDescent="0.25">
      <c r="B105" s="34"/>
      <c r="C105" s="58" t="s">
        <v>138</v>
      </c>
      <c r="D105" s="59">
        <f t="shared" ref="D105:K105" si="0">SUM(D5:D103)</f>
        <v>0</v>
      </c>
      <c r="E105" s="59">
        <f t="shared" si="0"/>
        <v>0</v>
      </c>
      <c r="F105" s="59">
        <f t="shared" si="0"/>
        <v>1196.5200000000002</v>
      </c>
      <c r="G105" s="59">
        <f t="shared" si="0"/>
        <v>2153.6999999999998</v>
      </c>
      <c r="H105" s="59">
        <f t="shared" si="0"/>
        <v>1736.64</v>
      </c>
      <c r="I105" s="59">
        <f t="shared" si="0"/>
        <v>1650.4599999999991</v>
      </c>
      <c r="J105" s="59">
        <f t="shared" si="0"/>
        <v>1374.58</v>
      </c>
      <c r="K105" s="59">
        <f t="shared" si="0"/>
        <v>1143.4599999999998</v>
      </c>
      <c r="L105" s="59">
        <f>SUM(L5:L103)+K105</f>
        <v>188.59999999999911</v>
      </c>
      <c r="M105" s="59">
        <f t="shared" ref="M105:N105" si="1">+M6+M9+M12+M16+M21+M24+M27+M30+M33+M36+M41+M45+M49+M52+M55+M74+M77+M81+M88+M93+M98+M101+M104</f>
        <v>0</v>
      </c>
      <c r="N105" s="59">
        <f t="shared" si="1"/>
        <v>4376.8300000000008</v>
      </c>
      <c r="O105" s="59">
        <f>+O6+O9+O12+O16+O21+O24+O27+O30+O33+O36+O41+O45+O49+O52+O55+O74+O77+O81+O88+O93+O98+O101+O104</f>
        <v>0</v>
      </c>
    </row>
    <row r="106" spans="1:84" ht="21.75" customHeight="1" x14ac:dyDescent="0.2">
      <c r="B106" s="34"/>
      <c r="D106" s="12"/>
      <c r="E106" s="12"/>
      <c r="F106" s="12"/>
      <c r="G106" s="12"/>
      <c r="H106" s="12"/>
      <c r="I106" s="12"/>
      <c r="J106" s="12"/>
      <c r="K106" s="12"/>
      <c r="L106" s="12"/>
      <c r="M106" s="12"/>
      <c r="N106" s="12"/>
      <c r="O106" s="12"/>
    </row>
    <row r="107" spans="1:84" ht="21.75" customHeight="1" x14ac:dyDescent="0.2">
      <c r="B107" s="34"/>
      <c r="D107" s="12"/>
      <c r="E107" s="12"/>
      <c r="F107" s="12">
        <f>F105+G105</f>
        <v>3350.2200000000003</v>
      </c>
      <c r="G107" s="12"/>
      <c r="H107" s="12"/>
      <c r="I107" s="12"/>
      <c r="J107" s="12"/>
      <c r="K107" s="12"/>
      <c r="L107" s="12"/>
      <c r="M107" s="12"/>
      <c r="N107" s="12"/>
      <c r="O107" s="12"/>
    </row>
    <row r="108" spans="1:84" ht="21.75" customHeight="1" x14ac:dyDescent="0.2">
      <c r="B108" s="34"/>
      <c r="D108" s="12"/>
      <c r="E108" s="12"/>
      <c r="F108" s="12"/>
      <c r="G108" s="12"/>
      <c r="H108" s="12"/>
      <c r="I108" s="12"/>
      <c r="J108" s="12"/>
      <c r="K108" s="12"/>
      <c r="L108" s="12"/>
      <c r="M108" s="12"/>
      <c r="N108" s="12"/>
      <c r="O108" s="12"/>
    </row>
    <row r="109" spans="1:84" ht="21.75" customHeight="1" thickBot="1" x14ac:dyDescent="0.25">
      <c r="B109" s="34"/>
      <c r="D109" s="12"/>
      <c r="E109" s="12"/>
      <c r="F109" s="12"/>
      <c r="G109" s="12"/>
      <c r="H109" s="12"/>
      <c r="I109" s="12"/>
      <c r="J109" s="12"/>
      <c r="K109" s="12"/>
      <c r="L109" s="12"/>
      <c r="M109" s="12"/>
      <c r="N109" s="12"/>
      <c r="O109" s="12"/>
    </row>
    <row r="110" spans="1:84" ht="21.75" customHeight="1" thickBot="1" x14ac:dyDescent="0.25">
      <c r="A110" s="23" t="s">
        <v>15</v>
      </c>
      <c r="B110" s="24"/>
      <c r="C110" s="91" t="s">
        <v>139</v>
      </c>
      <c r="D110" s="12"/>
      <c r="E110" s="12"/>
      <c r="F110" s="12">
        <f>F5</f>
        <v>-28.19</v>
      </c>
      <c r="G110" s="12">
        <f t="shared" ref="G110:O110" si="2">G5</f>
        <v>9.8800000000000008</v>
      </c>
      <c r="H110" s="12">
        <f t="shared" si="2"/>
        <v>9.86</v>
      </c>
      <c r="I110" s="12">
        <f t="shared" si="2"/>
        <v>10.51</v>
      </c>
      <c r="J110" s="12">
        <f t="shared" si="2"/>
        <v>9.86</v>
      </c>
      <c r="K110" s="12">
        <f t="shared" si="2"/>
        <v>9.5299999999999994</v>
      </c>
      <c r="L110" s="12">
        <f t="shared" si="2"/>
        <v>-44.99</v>
      </c>
      <c r="M110" s="12">
        <f t="shared" si="2"/>
        <v>9.86</v>
      </c>
      <c r="N110" s="12">
        <f t="shared" si="2"/>
        <v>10.87</v>
      </c>
      <c r="O110" s="12">
        <f t="shared" si="2"/>
        <v>9.25</v>
      </c>
    </row>
    <row r="111" spans="1:84" ht="21.75" customHeight="1" thickBot="1" x14ac:dyDescent="0.25">
      <c r="A111" s="23" t="s">
        <v>19</v>
      </c>
      <c r="B111" s="24"/>
      <c r="C111" s="91" t="s">
        <v>140</v>
      </c>
      <c r="D111" s="12"/>
      <c r="E111" s="12"/>
      <c r="F111" s="12">
        <f>F8</f>
        <v>-28.08</v>
      </c>
      <c r="G111" s="12">
        <f t="shared" ref="G111:O111" si="3">G8</f>
        <v>9.94</v>
      </c>
      <c r="H111" s="12">
        <f t="shared" si="3"/>
        <v>9.8800000000000008</v>
      </c>
      <c r="I111" s="12">
        <f t="shared" si="3"/>
        <v>10.51</v>
      </c>
      <c r="J111" s="12">
        <f t="shared" si="3"/>
        <v>9.86</v>
      </c>
      <c r="K111" s="12">
        <f t="shared" si="3"/>
        <v>9.5299999999999994</v>
      </c>
      <c r="L111" s="12">
        <f t="shared" si="3"/>
        <v>-44.94</v>
      </c>
      <c r="M111" s="12">
        <f t="shared" si="3"/>
        <v>9.9600000000000009</v>
      </c>
      <c r="N111" s="12">
        <f t="shared" si="3"/>
        <v>11.03</v>
      </c>
      <c r="O111" s="12">
        <f t="shared" si="3"/>
        <v>9.41</v>
      </c>
    </row>
    <row r="112" spans="1:84" ht="21.75" customHeight="1" thickBot="1" x14ac:dyDescent="0.25">
      <c r="A112" s="23" t="s">
        <v>23</v>
      </c>
      <c r="B112" s="24"/>
      <c r="C112" s="91" t="s">
        <v>141</v>
      </c>
      <c r="D112" s="12"/>
      <c r="E112" s="12"/>
      <c r="F112" s="12">
        <f>F11</f>
        <v>-27.9</v>
      </c>
      <c r="G112" s="12">
        <f t="shared" ref="G112:O112" si="4">G11</f>
        <v>10.029999999999999</v>
      </c>
      <c r="H112" s="12">
        <f t="shared" si="4"/>
        <v>9.9</v>
      </c>
      <c r="I112" s="12">
        <f t="shared" si="4"/>
        <v>10.52</v>
      </c>
      <c r="J112" s="12">
        <f t="shared" si="4"/>
        <v>9.8800000000000008</v>
      </c>
      <c r="K112" s="12">
        <f t="shared" si="4"/>
        <v>9.5399999999999991</v>
      </c>
      <c r="L112" s="12">
        <f t="shared" si="4"/>
        <v>-44.93</v>
      </c>
      <c r="M112" s="12">
        <f t="shared" si="4"/>
        <v>10.050000000000001</v>
      </c>
      <c r="N112" s="12">
        <f t="shared" si="4"/>
        <v>11.17</v>
      </c>
      <c r="O112" s="12">
        <f t="shared" si="4"/>
        <v>9.5500000000000007</v>
      </c>
    </row>
    <row r="113" spans="1:15" ht="21.75" customHeight="1" thickBot="1" x14ac:dyDescent="0.25">
      <c r="A113" s="23" t="s">
        <v>27</v>
      </c>
      <c r="B113" s="24"/>
      <c r="C113" s="91" t="s">
        <v>142</v>
      </c>
      <c r="D113" s="12"/>
      <c r="E113" s="12"/>
      <c r="F113" s="12">
        <f>SUM(F14:F15)</f>
        <v>-51.06</v>
      </c>
      <c r="G113" s="12">
        <f t="shared" ref="G113:O113" si="5">SUM(G14:G15)</f>
        <v>24.05</v>
      </c>
      <c r="H113" s="12">
        <f t="shared" si="5"/>
        <v>23.619999999999997</v>
      </c>
      <c r="I113" s="12">
        <f t="shared" si="5"/>
        <v>25.1</v>
      </c>
      <c r="J113" s="12">
        <f t="shared" si="5"/>
        <v>24.42</v>
      </c>
      <c r="K113" s="12">
        <f t="shared" si="5"/>
        <v>23.77</v>
      </c>
      <c r="L113" s="12">
        <f t="shared" si="5"/>
        <v>-84.699999999999989</v>
      </c>
      <c r="M113" s="12">
        <f t="shared" si="5"/>
        <v>25.700000000000003</v>
      </c>
      <c r="N113" s="12">
        <f t="shared" si="5"/>
        <v>28.799999999999997</v>
      </c>
      <c r="O113" s="12">
        <f t="shared" si="5"/>
        <v>24.990000000000002</v>
      </c>
    </row>
    <row r="114" spans="1:15" ht="21.75" customHeight="1" thickBot="1" x14ac:dyDescent="0.25">
      <c r="A114" s="23" t="s">
        <v>34</v>
      </c>
      <c r="B114" s="24"/>
      <c r="C114" s="91" t="s">
        <v>143</v>
      </c>
      <c r="D114" s="12"/>
      <c r="E114" s="12"/>
      <c r="F114" s="12">
        <f>SUM(F18:F20)</f>
        <v>-84.31</v>
      </c>
      <c r="G114" s="12">
        <f t="shared" ref="G114:O114" si="6">SUM(G18:G20)</f>
        <v>29.73</v>
      </c>
      <c r="H114" s="12">
        <f t="shared" si="6"/>
        <v>29.620000000000005</v>
      </c>
      <c r="I114" s="12">
        <f t="shared" si="6"/>
        <v>31.53</v>
      </c>
      <c r="J114" s="12">
        <f t="shared" si="6"/>
        <v>29.58</v>
      </c>
      <c r="K114" s="12">
        <f t="shared" si="6"/>
        <v>28.589999999999996</v>
      </c>
      <c r="L114" s="12">
        <f t="shared" si="6"/>
        <v>-134.81</v>
      </c>
      <c r="M114" s="12">
        <f t="shared" si="6"/>
        <v>29.86</v>
      </c>
      <c r="N114" s="12">
        <f t="shared" si="6"/>
        <v>32.89</v>
      </c>
      <c r="O114" s="12">
        <f t="shared" si="6"/>
        <v>27.97</v>
      </c>
    </row>
    <row r="115" spans="1:15" ht="21.75" customHeight="1" thickBot="1" x14ac:dyDescent="0.25">
      <c r="A115" s="23" t="s">
        <v>44</v>
      </c>
      <c r="B115" s="24"/>
      <c r="C115" s="92" t="s">
        <v>144</v>
      </c>
      <c r="D115" s="12"/>
      <c r="E115" s="12"/>
      <c r="F115" s="12">
        <f>F23</f>
        <v>-27.41</v>
      </c>
      <c r="G115" s="12">
        <f t="shared" ref="G115:O115" si="7">G23</f>
        <v>10.51</v>
      </c>
      <c r="H115" s="12">
        <f t="shared" si="7"/>
        <v>10.37</v>
      </c>
      <c r="I115" s="12">
        <f t="shared" si="7"/>
        <v>11.26</v>
      </c>
      <c r="J115" s="12">
        <f t="shared" si="7"/>
        <v>10.66</v>
      </c>
      <c r="K115" s="12">
        <f t="shared" si="7"/>
        <v>10.58</v>
      </c>
      <c r="L115" s="12">
        <f t="shared" si="7"/>
        <v>-43.43</v>
      </c>
      <c r="M115" s="12">
        <f t="shared" si="7"/>
        <v>11.18</v>
      </c>
      <c r="N115" s="12">
        <f t="shared" si="7"/>
        <v>12.72</v>
      </c>
      <c r="O115" s="12">
        <f t="shared" si="7"/>
        <v>11.01</v>
      </c>
    </row>
    <row r="116" spans="1:15" ht="21.75" customHeight="1" thickBot="1" x14ac:dyDescent="0.25">
      <c r="A116" s="23" t="s">
        <v>47</v>
      </c>
      <c r="B116" s="24"/>
      <c r="C116" s="92" t="s">
        <v>145</v>
      </c>
      <c r="D116" s="12"/>
      <c r="E116" s="12"/>
      <c r="F116" s="12">
        <f>F26</f>
        <v>-26.9</v>
      </c>
      <c r="G116" s="12">
        <f t="shared" ref="G116:O116" si="8">G26</f>
        <v>10.87</v>
      </c>
      <c r="H116" s="12">
        <f t="shared" si="8"/>
        <v>10.79</v>
      </c>
      <c r="I116" s="12">
        <f t="shared" si="8"/>
        <v>11.65</v>
      </c>
      <c r="J116" s="12">
        <f t="shared" si="8"/>
        <v>11.24</v>
      </c>
      <c r="K116" s="12">
        <f t="shared" si="8"/>
        <v>11.09</v>
      </c>
      <c r="L116" s="12">
        <f t="shared" si="8"/>
        <v>-43.2</v>
      </c>
      <c r="M116" s="12">
        <f t="shared" si="8"/>
        <v>11.42</v>
      </c>
      <c r="N116" s="12">
        <f t="shared" si="8"/>
        <v>12.87</v>
      </c>
      <c r="O116" s="12">
        <f t="shared" si="8"/>
        <v>11.02</v>
      </c>
    </row>
    <row r="117" spans="1:15" ht="21.75" customHeight="1" thickBot="1" x14ac:dyDescent="0.25">
      <c r="A117" s="23" t="s">
        <v>50</v>
      </c>
      <c r="B117" s="24"/>
      <c r="C117" s="92" t="s">
        <v>146</v>
      </c>
      <c r="D117" s="12"/>
      <c r="E117" s="12"/>
      <c r="F117" s="12">
        <f>F29</f>
        <v>-26.66</v>
      </c>
      <c r="G117" s="12">
        <f t="shared" ref="G117:O117" si="9">G29</f>
        <v>10.92</v>
      </c>
      <c r="H117" s="12">
        <f t="shared" si="9"/>
        <v>10.49</v>
      </c>
      <c r="I117" s="12">
        <f t="shared" si="9"/>
        <v>11.24</v>
      </c>
      <c r="J117" s="12">
        <f t="shared" si="9"/>
        <v>10.78</v>
      </c>
      <c r="K117" s="12">
        <f t="shared" si="9"/>
        <v>10.34</v>
      </c>
      <c r="L117" s="12">
        <f t="shared" si="9"/>
        <v>-43.91</v>
      </c>
      <c r="M117" s="12">
        <f t="shared" si="9"/>
        <v>11.09</v>
      </c>
      <c r="N117" s="12">
        <f t="shared" si="9"/>
        <v>12.83</v>
      </c>
      <c r="O117" s="12">
        <f t="shared" si="9"/>
        <v>11.17</v>
      </c>
    </row>
    <row r="118" spans="1:15" ht="21.75" customHeight="1" thickBot="1" x14ac:dyDescent="0.25">
      <c r="A118" s="23" t="s">
        <v>53</v>
      </c>
      <c r="B118" s="24"/>
      <c r="C118" s="92" t="s">
        <v>147</v>
      </c>
      <c r="D118" s="12"/>
      <c r="E118" s="12"/>
      <c r="F118" s="12">
        <f>F32</f>
        <v>-28.07</v>
      </c>
      <c r="G118" s="12">
        <f t="shared" ref="G118:O118" si="10">G32</f>
        <v>9.93</v>
      </c>
      <c r="H118" s="12">
        <f t="shared" si="10"/>
        <v>9.8699999999999992</v>
      </c>
      <c r="I118" s="12">
        <f t="shared" si="10"/>
        <v>10.51</v>
      </c>
      <c r="J118" s="12">
        <f t="shared" si="10"/>
        <v>9.86</v>
      </c>
      <c r="K118" s="12">
        <f t="shared" si="10"/>
        <v>9.5299999999999994</v>
      </c>
      <c r="L118" s="12">
        <f t="shared" si="10"/>
        <v>-44.93</v>
      </c>
      <c r="M118" s="12">
        <f t="shared" si="10"/>
        <v>9.9700000000000006</v>
      </c>
      <c r="N118" s="12">
        <f t="shared" si="10"/>
        <v>11.04</v>
      </c>
      <c r="O118" s="12">
        <f t="shared" si="10"/>
        <v>9.39</v>
      </c>
    </row>
    <row r="119" spans="1:15" ht="21.75" customHeight="1" thickBot="1" x14ac:dyDescent="0.25">
      <c r="A119" s="23" t="s">
        <v>57</v>
      </c>
      <c r="B119" s="24"/>
      <c r="C119" s="92" t="s">
        <v>148</v>
      </c>
      <c r="D119" s="12"/>
      <c r="E119" s="12"/>
      <c r="F119" s="12">
        <f>F35</f>
        <v>-27.97</v>
      </c>
      <c r="G119" s="12">
        <f t="shared" ref="G119:O119" si="11">G35</f>
        <v>10.119999999999999</v>
      </c>
      <c r="H119" s="12">
        <f t="shared" si="11"/>
        <v>10.27</v>
      </c>
      <c r="I119" s="12">
        <f t="shared" si="11"/>
        <v>11.16</v>
      </c>
      <c r="J119" s="12">
        <f t="shared" si="11"/>
        <v>10.57</v>
      </c>
      <c r="K119" s="12">
        <f t="shared" si="11"/>
        <v>10.56</v>
      </c>
      <c r="L119" s="12">
        <f t="shared" si="11"/>
        <v>-43.83</v>
      </c>
      <c r="M119" s="12">
        <f t="shared" si="11"/>
        <v>10.39</v>
      </c>
      <c r="N119" s="12">
        <f t="shared" si="11"/>
        <v>11.35</v>
      </c>
      <c r="O119" s="12">
        <f t="shared" si="11"/>
        <v>9.59</v>
      </c>
    </row>
    <row r="120" spans="1:15" ht="21.75" customHeight="1" thickBot="1" x14ac:dyDescent="0.25">
      <c r="A120" s="23" t="s">
        <v>60</v>
      </c>
      <c r="B120" s="24"/>
      <c r="C120" s="91" t="s">
        <v>149</v>
      </c>
      <c r="D120" s="12"/>
      <c r="E120" s="12"/>
      <c r="F120" s="12">
        <f>SUM(F38:F40)</f>
        <v>-46</v>
      </c>
      <c r="G120" s="12">
        <f t="shared" ref="G120:O120" si="12">SUM(G38:G40)</f>
        <v>28.990000000000002</v>
      </c>
      <c r="H120" s="12">
        <f t="shared" si="12"/>
        <v>29.16</v>
      </c>
      <c r="I120" s="12">
        <f t="shared" si="12"/>
        <v>31.41</v>
      </c>
      <c r="J120" s="12">
        <f t="shared" si="12"/>
        <v>31.56</v>
      </c>
      <c r="K120" s="12">
        <f t="shared" si="12"/>
        <v>30.18</v>
      </c>
      <c r="L120" s="12">
        <f t="shared" si="12"/>
        <v>-78.539999999999992</v>
      </c>
      <c r="M120" s="12">
        <f t="shared" si="12"/>
        <v>30.59</v>
      </c>
      <c r="N120" s="12">
        <f t="shared" si="12"/>
        <v>33.57</v>
      </c>
      <c r="O120" s="12">
        <f t="shared" si="12"/>
        <v>29.17</v>
      </c>
    </row>
    <row r="121" spans="1:15" ht="21.75" customHeight="1" thickBot="1" x14ac:dyDescent="0.25">
      <c r="A121" s="23" t="s">
        <v>65</v>
      </c>
      <c r="B121" s="24"/>
      <c r="C121" s="91" t="s">
        <v>150</v>
      </c>
      <c r="D121" s="12"/>
      <c r="E121" s="12"/>
      <c r="F121" s="12">
        <f>SUM(F43:F44)</f>
        <v>-52.14</v>
      </c>
      <c r="G121" s="12">
        <f t="shared" ref="G121:O121" si="13">SUM(G43:G44)</f>
        <v>23.21</v>
      </c>
      <c r="H121" s="12">
        <f t="shared" si="13"/>
        <v>22.91</v>
      </c>
      <c r="I121" s="12">
        <f t="shared" si="13"/>
        <v>24.43</v>
      </c>
      <c r="J121" s="12">
        <f t="shared" si="13"/>
        <v>23.59</v>
      </c>
      <c r="K121" s="12">
        <f t="shared" si="13"/>
        <v>22.78</v>
      </c>
      <c r="L121" s="12">
        <f t="shared" si="13"/>
        <v>-85.75</v>
      </c>
      <c r="M121" s="12">
        <f t="shared" si="13"/>
        <v>24.15</v>
      </c>
      <c r="N121" s="12">
        <f t="shared" si="13"/>
        <v>27.05</v>
      </c>
      <c r="O121" s="12">
        <f t="shared" si="13"/>
        <v>23.43</v>
      </c>
    </row>
    <row r="122" spans="1:15" ht="21.75" customHeight="1" thickBot="1" x14ac:dyDescent="0.25">
      <c r="A122" s="23" t="s">
        <v>70</v>
      </c>
      <c r="B122" s="24"/>
      <c r="C122" s="93" t="s">
        <v>151</v>
      </c>
      <c r="D122" s="12"/>
      <c r="E122" s="12"/>
      <c r="F122" s="82">
        <f>SUM(F47:F48)</f>
        <v>-12.93</v>
      </c>
      <c r="G122" s="82">
        <f t="shared" ref="G122:O122" si="14">SUM(G47:G48)</f>
        <v>24.64</v>
      </c>
      <c r="H122" s="82">
        <f t="shared" si="14"/>
        <v>24.64</v>
      </c>
      <c r="I122" s="82">
        <f t="shared" si="14"/>
        <v>26.28</v>
      </c>
      <c r="J122" s="82">
        <f t="shared" si="14"/>
        <v>24.64</v>
      </c>
      <c r="K122" s="82">
        <f t="shared" si="14"/>
        <v>23.82</v>
      </c>
      <c r="L122" s="82">
        <f t="shared" si="14"/>
        <v>-29.71</v>
      </c>
      <c r="M122" s="82">
        <f t="shared" si="14"/>
        <v>24.64</v>
      </c>
      <c r="N122" s="82">
        <f t="shared" si="14"/>
        <v>27.1</v>
      </c>
      <c r="O122" s="82">
        <f t="shared" si="14"/>
        <v>23</v>
      </c>
    </row>
    <row r="123" spans="1:15" ht="21.75" customHeight="1" thickBot="1" x14ac:dyDescent="0.25">
      <c r="A123" s="23" t="s">
        <v>72</v>
      </c>
      <c r="B123" s="24"/>
      <c r="C123" s="91" t="s">
        <v>152</v>
      </c>
      <c r="D123" s="12"/>
      <c r="E123" s="12"/>
      <c r="F123" s="12">
        <f>F51</f>
        <v>-23.9</v>
      </c>
      <c r="G123" s="12">
        <f t="shared" ref="G123:O123" si="15">G51</f>
        <v>13.58</v>
      </c>
      <c r="H123" s="12">
        <f t="shared" si="15"/>
        <v>13.5</v>
      </c>
      <c r="I123" s="12">
        <f t="shared" si="15"/>
        <v>14.45</v>
      </c>
      <c r="J123" s="12">
        <f t="shared" si="15"/>
        <v>14.4</v>
      </c>
      <c r="K123" s="12">
        <f t="shared" si="15"/>
        <v>13.92</v>
      </c>
      <c r="L123" s="12">
        <f t="shared" si="15"/>
        <v>-40.24</v>
      </c>
      <c r="M123" s="12">
        <f t="shared" si="15"/>
        <v>14.61</v>
      </c>
      <c r="N123" s="12">
        <f t="shared" si="15"/>
        <v>16.190000000000001</v>
      </c>
      <c r="O123" s="12">
        <f t="shared" si="15"/>
        <v>14.06</v>
      </c>
    </row>
    <row r="124" spans="1:15" ht="21.75" customHeight="1" thickBot="1" x14ac:dyDescent="0.25">
      <c r="A124" s="23" t="s">
        <v>76</v>
      </c>
      <c r="B124" s="24"/>
      <c r="C124" s="91" t="s">
        <v>153</v>
      </c>
      <c r="D124" s="12"/>
      <c r="E124" s="12"/>
      <c r="F124" s="12">
        <f>F54</f>
        <v>-16.29</v>
      </c>
      <c r="G124" s="12">
        <f t="shared" ref="G124:O124" si="16">G54</f>
        <v>21.27</v>
      </c>
      <c r="H124" s="12">
        <f t="shared" si="16"/>
        <v>21.93</v>
      </c>
      <c r="I124" s="12">
        <f t="shared" si="16"/>
        <v>23.91</v>
      </c>
      <c r="J124" s="12">
        <f t="shared" si="16"/>
        <v>25.05</v>
      </c>
      <c r="K124" s="12">
        <f t="shared" si="16"/>
        <v>23.42</v>
      </c>
      <c r="L124" s="12">
        <f t="shared" si="16"/>
        <v>-31.3</v>
      </c>
      <c r="M124" s="12">
        <f t="shared" si="16"/>
        <v>22.24</v>
      </c>
      <c r="N124" s="12">
        <f t="shared" si="16"/>
        <v>23.34</v>
      </c>
      <c r="O124" s="12">
        <f t="shared" si="16"/>
        <v>18.559999999999999</v>
      </c>
    </row>
    <row r="125" spans="1:15" ht="21.75" customHeight="1" thickBot="1" x14ac:dyDescent="0.25">
      <c r="A125" s="23" t="s">
        <v>80</v>
      </c>
      <c r="B125" s="24"/>
      <c r="C125" s="92" t="s">
        <v>81</v>
      </c>
      <c r="D125" s="12"/>
      <c r="E125" s="12"/>
      <c r="F125" s="12">
        <f>SUM(F57:F73)</f>
        <v>-174.42</v>
      </c>
      <c r="G125" s="12">
        <f t="shared" ref="G125:O125" si="17">SUM(G57:G73)</f>
        <v>447.65</v>
      </c>
      <c r="H125" s="12">
        <f t="shared" si="17"/>
        <v>495.88999999999993</v>
      </c>
      <c r="I125" s="12">
        <f t="shared" si="17"/>
        <v>688.81000000000006</v>
      </c>
      <c r="J125" s="12">
        <f t="shared" si="17"/>
        <v>433.64</v>
      </c>
      <c r="K125" s="12">
        <f t="shared" si="17"/>
        <v>255.28000000000003</v>
      </c>
      <c r="L125" s="12">
        <f t="shared" si="17"/>
        <v>-590.11000000000013</v>
      </c>
      <c r="M125" s="12">
        <f t="shared" si="17"/>
        <v>471.78000000000003</v>
      </c>
      <c r="N125" s="12">
        <f t="shared" si="17"/>
        <v>585.43999999999994</v>
      </c>
      <c r="O125" s="12">
        <f t="shared" si="17"/>
        <v>478.85</v>
      </c>
    </row>
    <row r="126" spans="1:15" ht="21.75" customHeight="1" thickBot="1" x14ac:dyDescent="0.25">
      <c r="A126" s="38" t="s">
        <v>114</v>
      </c>
      <c r="B126" s="39"/>
      <c r="C126" s="92" t="s">
        <v>154</v>
      </c>
      <c r="D126" s="12"/>
      <c r="E126" s="12"/>
      <c r="F126" s="12">
        <f>F76</f>
        <v>-27.9</v>
      </c>
      <c r="G126" s="12">
        <f t="shared" ref="G126:O126" si="18">G76</f>
        <v>10.07</v>
      </c>
      <c r="H126" s="12">
        <f t="shared" si="18"/>
        <v>9.92</v>
      </c>
      <c r="I126" s="12">
        <f t="shared" si="18"/>
        <v>10.53</v>
      </c>
      <c r="J126" s="12">
        <f t="shared" si="18"/>
        <v>9.89</v>
      </c>
      <c r="K126" s="12">
        <f t="shared" si="18"/>
        <v>9.5500000000000007</v>
      </c>
      <c r="L126" s="12">
        <f t="shared" si="18"/>
        <v>-44.86</v>
      </c>
      <c r="M126" s="12">
        <f t="shared" si="18"/>
        <v>10.07</v>
      </c>
      <c r="N126" s="12">
        <f t="shared" si="18"/>
        <v>11.23</v>
      </c>
      <c r="O126" s="12">
        <f t="shared" si="18"/>
        <v>9.59</v>
      </c>
    </row>
    <row r="127" spans="1:15" ht="21.75" customHeight="1" thickBot="1" x14ac:dyDescent="0.25">
      <c r="A127" s="38" t="s">
        <v>116</v>
      </c>
      <c r="B127" s="40"/>
      <c r="C127" s="92" t="s">
        <v>155</v>
      </c>
      <c r="D127" s="12"/>
      <c r="E127" s="12"/>
      <c r="F127" s="12">
        <f>SUM(F79:F80)</f>
        <v>218.92</v>
      </c>
      <c r="G127" s="12">
        <f t="shared" ref="G127:O127" si="19">SUM(G79:G80)</f>
        <v>145.75</v>
      </c>
      <c r="H127" s="12">
        <f t="shared" si="19"/>
        <v>90.460000000000008</v>
      </c>
      <c r="I127" s="12">
        <f t="shared" si="19"/>
        <v>77.27</v>
      </c>
      <c r="J127" s="12">
        <f t="shared" si="19"/>
        <v>80.290000000000006</v>
      </c>
      <c r="K127" s="12">
        <f t="shared" si="19"/>
        <v>75.75</v>
      </c>
      <c r="L127" s="12">
        <f t="shared" si="19"/>
        <v>39.349999999999994</v>
      </c>
      <c r="M127" s="12">
        <f t="shared" si="19"/>
        <v>228.35999999999999</v>
      </c>
      <c r="N127" s="12">
        <f t="shared" si="19"/>
        <v>401.83</v>
      </c>
      <c r="O127" s="12">
        <f t="shared" si="19"/>
        <v>542.28</v>
      </c>
    </row>
    <row r="128" spans="1:15" ht="21.75" customHeight="1" thickBot="1" x14ac:dyDescent="0.25">
      <c r="A128" s="38" t="s">
        <v>119</v>
      </c>
      <c r="B128" s="40"/>
      <c r="C128" s="92" t="s">
        <v>156</v>
      </c>
      <c r="D128" s="12"/>
      <c r="E128" s="12"/>
      <c r="F128" s="12">
        <f>SUM(F83:F87)</f>
        <v>1159.3100000000002</v>
      </c>
      <c r="G128" s="12">
        <f t="shared" ref="G128:O128" si="20">SUM(G83:G87)</f>
        <v>812.29</v>
      </c>
      <c r="H128" s="12">
        <f t="shared" si="20"/>
        <v>594.99</v>
      </c>
      <c r="I128" s="12">
        <f t="shared" si="20"/>
        <v>349.87000000000006</v>
      </c>
      <c r="J128" s="12">
        <f t="shared" si="20"/>
        <v>327.83000000000004</v>
      </c>
      <c r="K128" s="12">
        <f t="shared" si="20"/>
        <v>307.29999999999995</v>
      </c>
      <c r="L128" s="12">
        <f t="shared" si="20"/>
        <v>451.00000000000006</v>
      </c>
      <c r="M128" s="12">
        <f t="shared" si="20"/>
        <v>1032.71</v>
      </c>
      <c r="N128" s="12">
        <f t="shared" si="20"/>
        <v>1834.76</v>
      </c>
      <c r="O128" s="12">
        <f t="shared" si="20"/>
        <v>2122.4299999999998</v>
      </c>
    </row>
    <row r="129" spans="1:102" ht="21.75" customHeight="1" thickBot="1" x14ac:dyDescent="0.25">
      <c r="A129" s="38" t="s">
        <v>125</v>
      </c>
      <c r="B129" s="40"/>
      <c r="C129" s="92" t="s">
        <v>157</v>
      </c>
      <c r="D129" s="12"/>
      <c r="E129" s="12"/>
      <c r="F129" s="12">
        <f>SUM(F90:F92)</f>
        <v>-73.819999999999993</v>
      </c>
      <c r="G129" s="12">
        <f t="shared" ref="G129:O129" si="21">SUM(G90:G92)</f>
        <v>39.14</v>
      </c>
      <c r="H129" s="12">
        <f t="shared" si="21"/>
        <v>38.799999999999997</v>
      </c>
      <c r="I129" s="12">
        <f t="shared" si="21"/>
        <v>41.39</v>
      </c>
      <c r="J129" s="12">
        <f t="shared" si="21"/>
        <v>40.849999999999994</v>
      </c>
      <c r="K129" s="12">
        <f t="shared" si="21"/>
        <v>39.550000000000004</v>
      </c>
      <c r="L129" s="12">
        <f t="shared" si="21"/>
        <v>-123.38000000000001</v>
      </c>
      <c r="M129" s="12">
        <f t="shared" si="21"/>
        <v>41.16</v>
      </c>
      <c r="N129" s="12">
        <f t="shared" si="21"/>
        <v>45.730000000000004</v>
      </c>
      <c r="O129" s="12">
        <f t="shared" si="21"/>
        <v>39.35</v>
      </c>
    </row>
    <row r="130" spans="1:102" ht="21.75" customHeight="1" thickBot="1" x14ac:dyDescent="0.25">
      <c r="A130" s="38" t="s">
        <v>129</v>
      </c>
      <c r="B130" s="40"/>
      <c r="C130" s="91" t="s">
        <v>158</v>
      </c>
      <c r="D130" s="12"/>
      <c r="E130" s="12"/>
      <c r="F130" s="12">
        <f>SUM(F95:F97)</f>
        <v>390.6</v>
      </c>
      <c r="G130" s="12">
        <f t="shared" ref="G130:O130" si="22">SUM(G95:G97)</f>
        <v>251.83</v>
      </c>
      <c r="H130" s="12">
        <f t="shared" si="22"/>
        <v>117.37</v>
      </c>
      <c r="I130" s="12">
        <f t="shared" si="22"/>
        <v>81.58</v>
      </c>
      <c r="J130" s="12">
        <f t="shared" si="22"/>
        <v>81.510000000000005</v>
      </c>
      <c r="K130" s="12">
        <f t="shared" si="22"/>
        <v>77.12</v>
      </c>
      <c r="L130" s="12">
        <f t="shared" si="22"/>
        <v>73.390000000000015</v>
      </c>
      <c r="M130" s="12">
        <f t="shared" si="22"/>
        <v>388.8</v>
      </c>
      <c r="N130" s="12">
        <f t="shared" si="22"/>
        <v>887.99</v>
      </c>
      <c r="O130" s="12">
        <f t="shared" si="22"/>
        <v>803.22</v>
      </c>
    </row>
    <row r="131" spans="1:102" ht="21.75" customHeight="1" thickBot="1" x14ac:dyDescent="0.25">
      <c r="A131" s="38" t="s">
        <v>133</v>
      </c>
      <c r="B131" s="40"/>
      <c r="C131" s="91" t="s">
        <v>159</v>
      </c>
      <c r="D131" s="12"/>
      <c r="E131" s="12"/>
      <c r="F131" s="12">
        <f>F100</f>
        <v>238.84000000000003</v>
      </c>
      <c r="G131" s="12">
        <f t="shared" ref="G131:O131" si="23">G100</f>
        <v>188.95</v>
      </c>
      <c r="H131" s="12">
        <f t="shared" si="23"/>
        <v>132.44</v>
      </c>
      <c r="I131" s="12">
        <f t="shared" si="23"/>
        <v>126.01</v>
      </c>
      <c r="J131" s="12">
        <f t="shared" si="23"/>
        <v>134.65</v>
      </c>
      <c r="K131" s="12">
        <f t="shared" si="23"/>
        <v>122.09</v>
      </c>
      <c r="L131" s="12">
        <f t="shared" si="23"/>
        <v>123.55</v>
      </c>
      <c r="M131" s="12">
        <f t="shared" si="23"/>
        <v>201.22</v>
      </c>
      <c r="N131" s="12">
        <f t="shared" si="23"/>
        <v>314.97000000000003</v>
      </c>
      <c r="O131" s="12">
        <f t="shared" si="23"/>
        <v>304.35000000000002</v>
      </c>
    </row>
    <row r="132" spans="1:102" ht="21.75" customHeight="1" thickBot="1" x14ac:dyDescent="0.25">
      <c r="A132" s="53" t="s">
        <v>136</v>
      </c>
      <c r="B132" s="54"/>
      <c r="C132" s="94" t="s">
        <v>160</v>
      </c>
      <c r="D132" s="12"/>
      <c r="E132" s="12"/>
      <c r="F132" s="12">
        <f>F103</f>
        <v>-27.200000000000003</v>
      </c>
      <c r="G132" s="12">
        <f t="shared" ref="G132:O132" si="24">G103</f>
        <v>10.35</v>
      </c>
      <c r="H132" s="12">
        <f t="shared" si="24"/>
        <v>9.9600000000000009</v>
      </c>
      <c r="I132" s="12">
        <f t="shared" si="24"/>
        <v>10.53</v>
      </c>
      <c r="J132" s="12">
        <f t="shared" si="24"/>
        <v>9.9700000000000006</v>
      </c>
      <c r="K132" s="12">
        <f t="shared" si="24"/>
        <v>9.64</v>
      </c>
      <c r="L132" s="12">
        <f t="shared" si="24"/>
        <v>-44.59</v>
      </c>
      <c r="M132" s="12">
        <f t="shared" si="24"/>
        <v>10.59</v>
      </c>
      <c r="N132" s="12">
        <f t="shared" si="24"/>
        <v>12.06</v>
      </c>
      <c r="O132" s="12">
        <f t="shared" si="24"/>
        <v>10.54</v>
      </c>
    </row>
    <row r="133" spans="1:102" ht="21.75" customHeight="1" x14ac:dyDescent="0.2">
      <c r="A133" s="14"/>
      <c r="B133" s="15"/>
      <c r="C133" s="16"/>
      <c r="D133" s="17"/>
      <c r="E133" s="17"/>
      <c r="F133" s="17">
        <f>SUM(F110:F132)</f>
        <v>1196.5200000000002</v>
      </c>
      <c r="G133" s="17">
        <f t="shared" ref="G133:O133" si="25">SUM(G110:G132)</f>
        <v>2153.6999999999998</v>
      </c>
      <c r="H133" s="17">
        <f t="shared" si="25"/>
        <v>1736.6399999999999</v>
      </c>
      <c r="I133" s="17">
        <f t="shared" si="25"/>
        <v>1650.4600000000003</v>
      </c>
      <c r="J133" s="17">
        <f>SUM(J110:J132)</f>
        <v>1374.58</v>
      </c>
      <c r="K133" s="17">
        <f t="shared" si="25"/>
        <v>1143.46</v>
      </c>
      <c r="L133" s="17">
        <f t="shared" si="25"/>
        <v>-954.86000000000024</v>
      </c>
      <c r="M133" s="17">
        <f t="shared" si="25"/>
        <v>2640.4</v>
      </c>
      <c r="N133" s="17">
        <f t="shared" si="25"/>
        <v>4376.8300000000008</v>
      </c>
      <c r="O133" s="17">
        <f t="shared" si="25"/>
        <v>4552.18</v>
      </c>
      <c r="P133" s="18"/>
    </row>
    <row r="134" spans="1:102" x14ac:dyDescent="0.2">
      <c r="D134" s="12"/>
      <c r="E134" s="12"/>
      <c r="F134" s="12"/>
      <c r="G134" s="12"/>
      <c r="H134" s="12"/>
      <c r="I134" s="12"/>
      <c r="J134" s="12"/>
      <c r="K134" s="12"/>
      <c r="L134" s="12"/>
      <c r="M134" s="12"/>
      <c r="N134" s="12"/>
      <c r="O134" s="12"/>
    </row>
    <row r="135" spans="1:102" x14ac:dyDescent="0.2">
      <c r="D135" s="12"/>
      <c r="E135" s="12"/>
      <c r="F135" s="12"/>
      <c r="G135" s="12"/>
      <c r="H135" s="12"/>
      <c r="I135" s="12"/>
      <c r="J135" s="12"/>
      <c r="K135" s="12"/>
      <c r="L135" s="12"/>
      <c r="M135" s="12"/>
      <c r="N135" s="12"/>
      <c r="O135" s="12"/>
    </row>
    <row r="136" spans="1:102" x14ac:dyDescent="0.2">
      <c r="A136" s="10">
        <v>4751046656</v>
      </c>
      <c r="B136" s="31" t="s">
        <v>71</v>
      </c>
      <c r="C136" s="11" t="s">
        <v>172</v>
      </c>
      <c r="D136" s="28"/>
      <c r="E136" s="28"/>
      <c r="F136" s="28">
        <f>F47</f>
        <v>-12.93</v>
      </c>
      <c r="G136" s="28">
        <f t="shared" ref="G136:O136" si="26">G47</f>
        <v>24.64</v>
      </c>
      <c r="H136" s="28">
        <f t="shared" si="26"/>
        <v>24.64</v>
      </c>
      <c r="I136" s="28">
        <f t="shared" si="26"/>
        <v>26.28</v>
      </c>
      <c r="J136" s="28">
        <f t="shared" si="26"/>
        <v>24.64</v>
      </c>
      <c r="K136" s="28">
        <f t="shared" si="26"/>
        <v>23.82</v>
      </c>
      <c r="L136" s="28">
        <f t="shared" si="26"/>
        <v>-29.71</v>
      </c>
      <c r="M136" s="28">
        <f t="shared" si="26"/>
        <v>24.64</v>
      </c>
      <c r="N136" s="28">
        <f t="shared" si="26"/>
        <v>27.1</v>
      </c>
      <c r="O136" s="28">
        <f t="shared" si="26"/>
        <v>23</v>
      </c>
      <c r="CG136" s="1"/>
      <c r="CH136" s="1"/>
      <c r="CI136" s="1"/>
      <c r="CJ136" s="1"/>
      <c r="CK136" s="1"/>
      <c r="CL136" s="1"/>
      <c r="CM136" s="1"/>
      <c r="CN136" s="1"/>
      <c r="CO136" s="1"/>
      <c r="CP136" s="1"/>
      <c r="CQ136" s="1"/>
      <c r="CR136" s="1"/>
      <c r="CS136" s="1"/>
      <c r="CT136" s="1"/>
      <c r="CU136" s="1"/>
      <c r="CV136" s="1"/>
      <c r="CW136" s="1"/>
      <c r="CX136" s="1"/>
    </row>
    <row r="137" spans="1:102" x14ac:dyDescent="0.2">
      <c r="C137" s="78" t="s">
        <v>174</v>
      </c>
      <c r="D137" s="12"/>
      <c r="E137" s="12"/>
      <c r="F137" s="12"/>
      <c r="G137" s="12"/>
      <c r="H137" s="12"/>
      <c r="I137" s="12"/>
      <c r="J137" s="12"/>
      <c r="K137" s="12"/>
      <c r="L137" s="12"/>
      <c r="M137" s="12"/>
      <c r="N137" s="12"/>
      <c r="O137" s="12"/>
    </row>
    <row r="138" spans="1:102" x14ac:dyDescent="0.2">
      <c r="D138" s="12"/>
      <c r="E138" s="12"/>
      <c r="F138" s="12"/>
      <c r="G138" s="12"/>
      <c r="H138" s="12"/>
      <c r="I138" s="12"/>
      <c r="J138" s="12"/>
      <c r="K138" s="12"/>
      <c r="L138" s="12"/>
      <c r="M138" s="12"/>
      <c r="N138" s="12"/>
      <c r="O138" s="12"/>
    </row>
    <row r="139" spans="1:102" x14ac:dyDescent="0.2">
      <c r="D139" s="12"/>
      <c r="E139" s="12"/>
      <c r="F139" s="12"/>
      <c r="G139" s="12"/>
      <c r="H139" s="12"/>
      <c r="I139" s="12"/>
      <c r="J139" s="12"/>
      <c r="K139" s="12"/>
      <c r="L139" s="12"/>
      <c r="M139" s="12"/>
      <c r="N139" s="12"/>
      <c r="O139" s="12"/>
    </row>
    <row r="140" spans="1:102" x14ac:dyDescent="0.2">
      <c r="D140" s="12"/>
      <c r="E140" s="12"/>
      <c r="F140" s="12"/>
      <c r="G140" s="12"/>
      <c r="H140" s="12"/>
      <c r="I140" s="12"/>
      <c r="J140" s="12"/>
      <c r="K140" s="12"/>
      <c r="L140" s="12"/>
      <c r="M140" s="12"/>
      <c r="N140" s="12"/>
      <c r="O140" s="12"/>
    </row>
    <row r="141" spans="1:102" x14ac:dyDescent="0.2">
      <c r="D141" s="12"/>
      <c r="E141" s="12"/>
      <c r="F141" s="12"/>
      <c r="G141" s="12"/>
      <c r="H141" s="12"/>
      <c r="I141" s="12"/>
      <c r="J141" s="12"/>
      <c r="K141" s="12"/>
      <c r="L141" s="12"/>
      <c r="M141" s="12"/>
      <c r="N141" s="12"/>
      <c r="O141" s="12"/>
    </row>
    <row r="142" spans="1:102" x14ac:dyDescent="0.2">
      <c r="D142" s="12"/>
      <c r="E142" s="12"/>
      <c r="F142" s="12"/>
      <c r="G142" s="12"/>
      <c r="H142" s="12"/>
      <c r="I142" s="12"/>
      <c r="J142" s="12"/>
      <c r="K142" s="12"/>
      <c r="L142" s="12"/>
      <c r="M142" s="12"/>
      <c r="N142" s="12"/>
      <c r="O142" s="12"/>
    </row>
    <row r="143" spans="1:102" x14ac:dyDescent="0.2">
      <c r="D143" s="12"/>
      <c r="E143" s="12"/>
      <c r="F143" s="12"/>
      <c r="G143" s="12"/>
      <c r="H143" s="12"/>
      <c r="I143" s="12"/>
      <c r="J143" s="12"/>
      <c r="K143" s="12"/>
      <c r="L143" s="12"/>
      <c r="M143" s="12"/>
      <c r="N143" s="12"/>
      <c r="O143" s="12"/>
    </row>
    <row r="144" spans="1:102" x14ac:dyDescent="0.2">
      <c r="D144" s="12"/>
      <c r="E144" s="12"/>
      <c r="F144" s="12"/>
      <c r="G144" s="12"/>
      <c r="H144" s="12"/>
      <c r="I144" s="12"/>
      <c r="J144" s="12"/>
      <c r="K144" s="12"/>
      <c r="L144" s="12"/>
      <c r="M144" s="12"/>
      <c r="N144" s="12"/>
      <c r="O144" s="12"/>
    </row>
    <row r="145" spans="4:15" x14ac:dyDescent="0.2">
      <c r="D145" s="12"/>
      <c r="E145" s="12"/>
      <c r="F145" s="12"/>
      <c r="G145" s="12"/>
      <c r="H145" s="12"/>
      <c r="I145" s="12"/>
      <c r="J145" s="12"/>
      <c r="K145" s="12"/>
      <c r="L145" s="12"/>
      <c r="M145" s="12"/>
      <c r="N145" s="12"/>
      <c r="O145" s="12"/>
    </row>
    <row r="146" spans="4:15" x14ac:dyDescent="0.2">
      <c r="D146" s="12"/>
      <c r="E146" s="12"/>
      <c r="F146" s="12"/>
      <c r="G146" s="12"/>
      <c r="H146" s="12"/>
      <c r="I146" s="12"/>
      <c r="J146" s="12"/>
      <c r="K146" s="12"/>
      <c r="L146" s="12"/>
      <c r="M146" s="12"/>
      <c r="N146" s="12"/>
      <c r="O146" s="12"/>
    </row>
    <row r="147" spans="4:15" x14ac:dyDescent="0.2">
      <c r="D147" s="12"/>
      <c r="E147" s="12"/>
      <c r="F147" s="12"/>
      <c r="G147" s="12"/>
      <c r="H147" s="12"/>
      <c r="I147" s="12"/>
      <c r="J147" s="12"/>
      <c r="K147" s="12"/>
      <c r="L147" s="12"/>
      <c r="M147" s="12"/>
      <c r="N147" s="12"/>
      <c r="O147" s="12"/>
    </row>
    <row r="148" spans="4:15" x14ac:dyDescent="0.2">
      <c r="D148" s="12"/>
      <c r="E148" s="12"/>
      <c r="F148" s="12"/>
      <c r="G148" s="12"/>
      <c r="H148" s="12"/>
      <c r="I148" s="12"/>
      <c r="J148" s="12"/>
      <c r="K148" s="12"/>
      <c r="L148" s="12"/>
      <c r="M148" s="12"/>
      <c r="N148" s="12"/>
      <c r="O148" s="12"/>
    </row>
    <row r="149" spans="4:15" x14ac:dyDescent="0.2">
      <c r="D149" s="12"/>
      <c r="E149" s="12"/>
      <c r="F149" s="12"/>
      <c r="G149" s="12"/>
      <c r="H149" s="12"/>
      <c r="I149" s="12"/>
      <c r="J149" s="12"/>
      <c r="K149" s="12"/>
      <c r="L149" s="12"/>
      <c r="M149" s="12"/>
      <c r="N149" s="12"/>
      <c r="O149" s="12"/>
    </row>
    <row r="150" spans="4:15" x14ac:dyDescent="0.2">
      <c r="D150" s="12"/>
      <c r="E150" s="12"/>
      <c r="F150" s="12"/>
      <c r="G150" s="12"/>
      <c r="H150" s="12"/>
      <c r="I150" s="12"/>
      <c r="J150" s="12"/>
      <c r="K150" s="12"/>
      <c r="L150" s="12"/>
      <c r="M150" s="12"/>
      <c r="N150" s="12"/>
      <c r="O150" s="12"/>
    </row>
    <row r="151" spans="4:15" x14ac:dyDescent="0.2">
      <c r="D151" s="12"/>
      <c r="E151" s="12"/>
      <c r="F151" s="12"/>
      <c r="G151" s="12"/>
      <c r="H151" s="12"/>
      <c r="I151" s="12"/>
      <c r="J151" s="12"/>
      <c r="K151" s="12"/>
      <c r="L151" s="12"/>
      <c r="M151" s="12"/>
      <c r="N151" s="12"/>
      <c r="O151" s="12"/>
    </row>
    <row r="40929" spans="1:102" s="4" customFormat="1" x14ac:dyDescent="0.2">
      <c r="A40929" s="10">
        <f>SUM(A1:A40928)</f>
        <v>36324008924</v>
      </c>
      <c r="C40929" s="11"/>
      <c r="D40929" s="13"/>
      <c r="E40929" s="13"/>
      <c r="F40929" s="13"/>
      <c r="G40929" s="13"/>
      <c r="H40929" s="13"/>
      <c r="I40929" s="13"/>
      <c r="J40929" s="13"/>
      <c r="K40929" s="13"/>
      <c r="L40929" s="13"/>
      <c r="M40929" s="13"/>
      <c r="N40929" s="13"/>
      <c r="O40929" s="13"/>
      <c r="P40929" s="1"/>
      <c r="Q40929" s="1"/>
      <c r="R40929" s="1"/>
      <c r="S40929" s="1"/>
      <c r="T40929" s="1"/>
      <c r="U40929" s="1"/>
      <c r="V40929" s="1"/>
      <c r="W40929" s="1"/>
      <c r="X40929" s="1"/>
      <c r="Y40929" s="1"/>
      <c r="Z40929" s="1"/>
      <c r="AA40929" s="1"/>
      <c r="AB40929" s="1"/>
      <c r="AC40929" s="1"/>
      <c r="AD40929" s="1"/>
      <c r="AE40929" s="1"/>
      <c r="AF40929" s="1"/>
      <c r="AG40929" s="1"/>
      <c r="AH40929" s="1"/>
      <c r="AI40929" s="1"/>
      <c r="AJ40929" s="1"/>
      <c r="AK40929" s="1"/>
      <c r="AL40929" s="1"/>
      <c r="AM40929" s="1"/>
      <c r="AN40929" s="1"/>
      <c r="AO40929" s="1"/>
      <c r="AP40929" s="1"/>
      <c r="AQ40929" s="1"/>
      <c r="AR40929" s="1"/>
      <c r="AS40929" s="1"/>
      <c r="AT40929" s="1"/>
      <c r="AU40929" s="1"/>
      <c r="AV40929" s="1"/>
      <c r="AW40929" s="1"/>
      <c r="AX40929" s="1"/>
      <c r="AY40929" s="1"/>
      <c r="AZ40929" s="1"/>
      <c r="BA40929" s="1"/>
      <c r="BB40929" s="1"/>
      <c r="BC40929" s="1"/>
      <c r="BD40929" s="1"/>
      <c r="BE40929" s="1"/>
      <c r="BF40929" s="1"/>
      <c r="BG40929" s="1"/>
      <c r="BH40929" s="1"/>
      <c r="BI40929" s="1"/>
      <c r="BJ40929" s="1"/>
      <c r="BK40929" s="1"/>
      <c r="BL40929" s="1"/>
      <c r="BM40929" s="1"/>
      <c r="BN40929" s="1"/>
      <c r="BO40929" s="1"/>
      <c r="BP40929" s="1"/>
      <c r="BQ40929" s="1"/>
      <c r="BR40929" s="1"/>
      <c r="BS40929" s="1"/>
      <c r="BT40929" s="1"/>
      <c r="BU40929" s="1"/>
      <c r="BV40929" s="1"/>
      <c r="BW40929" s="1"/>
      <c r="BX40929" s="1"/>
      <c r="BY40929" s="1"/>
      <c r="BZ40929" s="1"/>
      <c r="CA40929" s="1"/>
      <c r="CB40929" s="1"/>
      <c r="CC40929" s="1"/>
      <c r="CD40929" s="1"/>
      <c r="CE40929" s="1"/>
      <c r="CF40929" s="1"/>
      <c r="CG40929" s="2"/>
      <c r="CH40929" s="2"/>
      <c r="CI40929" s="2"/>
      <c r="CJ40929" s="2"/>
      <c r="CK40929" s="2"/>
      <c r="CL40929" s="2"/>
      <c r="CM40929" s="2"/>
      <c r="CN40929" s="2"/>
      <c r="CO40929" s="2"/>
      <c r="CP40929" s="2"/>
      <c r="CQ40929" s="2"/>
      <c r="CR40929" s="2"/>
      <c r="CS40929" s="2"/>
      <c r="CT40929" s="2"/>
      <c r="CU40929" s="2"/>
      <c r="CV40929" s="2"/>
      <c r="CW40929" s="2"/>
      <c r="CX40929" s="2"/>
    </row>
  </sheetData>
  <mergeCells count="1">
    <mergeCell ref="A1:C1"/>
  </mergeCells>
  <pageMargins left="0.25" right="0.25" top="0.75" bottom="0.75" header="0.3" footer="0.3"/>
  <pageSetup scale="36" firstPageNumber="6" orientation="portrait" r:id="rId1"/>
  <headerFooter alignWithMargins="0">
    <oddFooter>&amp;L&amp;8&amp;F  &amp;A&amp;R&amp;8&amp;D</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B5207-5763-41E6-852F-906DA4BB4322}">
  <sheetPr>
    <pageSetUpPr fitToPage="1"/>
  </sheetPr>
  <dimension ref="A1:CX40929"/>
  <sheetViews>
    <sheetView tabSelected="1" zoomScale="75" zoomScaleNormal="75" workbookViewId="0">
      <pane ySplit="2" topLeftCell="A26" activePane="bottomLeft" state="frozen"/>
      <selection pane="bottomLeft" activeCell="J26" sqref="J26"/>
    </sheetView>
  </sheetViews>
  <sheetFormatPr defaultColWidth="16.33203125" defaultRowHeight="15" x14ac:dyDescent="0.2"/>
  <cols>
    <col min="1" max="1" width="14.77734375" style="10" customWidth="1"/>
    <col min="2" max="2" width="22.5546875" style="4" customWidth="1"/>
    <col min="3" max="3" width="37.33203125" style="11" customWidth="1"/>
    <col min="4" max="4" width="19.88671875" style="13" customWidth="1"/>
    <col min="5" max="15" width="11.33203125" style="13" customWidth="1"/>
    <col min="16" max="84" width="16.33203125" style="1"/>
    <col min="85" max="16384" width="16.33203125" style="2"/>
  </cols>
  <sheetData>
    <row r="1" spans="1:102" ht="31.5" customHeight="1" x14ac:dyDescent="0.2">
      <c r="A1" s="97" t="s">
        <v>0</v>
      </c>
      <c r="B1" s="97"/>
      <c r="C1" s="97"/>
      <c r="D1" s="96">
        <v>45509</v>
      </c>
      <c r="E1" s="96">
        <v>45545</v>
      </c>
      <c r="F1" s="20">
        <v>45574</v>
      </c>
      <c r="G1" s="20">
        <v>45602</v>
      </c>
      <c r="H1" s="20">
        <v>45636</v>
      </c>
      <c r="I1" s="20">
        <v>45670</v>
      </c>
      <c r="J1" s="20">
        <v>45700</v>
      </c>
      <c r="K1" s="20"/>
      <c r="L1" s="20"/>
      <c r="M1" s="20"/>
      <c r="N1" s="20"/>
      <c r="O1" s="20"/>
    </row>
    <row r="2" spans="1:102" s="86" customFormat="1" ht="24" customHeight="1" x14ac:dyDescent="0.2">
      <c r="A2" s="21" t="s">
        <v>176</v>
      </c>
      <c r="B2" s="21" t="s">
        <v>1</v>
      </c>
      <c r="C2" s="22" t="s">
        <v>2</v>
      </c>
      <c r="D2" s="3" t="s">
        <v>3</v>
      </c>
      <c r="E2" s="3" t="s">
        <v>4</v>
      </c>
      <c r="F2" s="3" t="s">
        <v>5</v>
      </c>
      <c r="G2" s="3" t="s">
        <v>6</v>
      </c>
      <c r="H2" s="3" t="s">
        <v>7</v>
      </c>
      <c r="I2" s="3" t="s">
        <v>8</v>
      </c>
      <c r="J2" s="3" t="s">
        <v>177</v>
      </c>
      <c r="K2" s="3" t="s">
        <v>178</v>
      </c>
      <c r="L2" s="3" t="s">
        <v>179</v>
      </c>
      <c r="M2" s="3" t="s">
        <v>180</v>
      </c>
      <c r="N2" s="3" t="s">
        <v>181</v>
      </c>
      <c r="O2" s="3" t="s">
        <v>182</v>
      </c>
    </row>
    <row r="3" spans="1:102" s="86" customFormat="1" ht="24" customHeight="1" thickBot="1" x14ac:dyDescent="0.25">
      <c r="A3" s="83"/>
      <c r="B3" s="83"/>
      <c r="C3" s="90" t="s">
        <v>175</v>
      </c>
      <c r="D3" s="95">
        <v>45506</v>
      </c>
      <c r="E3" s="95">
        <v>45539</v>
      </c>
      <c r="F3" s="85">
        <v>45567</v>
      </c>
      <c r="G3" s="85">
        <v>45599</v>
      </c>
      <c r="H3" s="85">
        <v>45629</v>
      </c>
      <c r="I3" s="85">
        <v>45659</v>
      </c>
      <c r="J3" s="85">
        <v>45692</v>
      </c>
      <c r="K3" s="85"/>
      <c r="L3" s="85"/>
      <c r="M3" s="85"/>
      <c r="N3" s="85"/>
      <c r="O3" s="85"/>
    </row>
    <row r="4" spans="1:102" ht="33.6" customHeight="1" thickBot="1" x14ac:dyDescent="0.25">
      <c r="A4" s="23" t="s">
        <v>15</v>
      </c>
      <c r="B4" s="24"/>
      <c r="C4" s="25" t="s">
        <v>139</v>
      </c>
      <c r="D4" s="26"/>
      <c r="E4" s="26"/>
      <c r="F4" s="26"/>
      <c r="G4" s="26"/>
      <c r="H4" s="26"/>
      <c r="I4" s="26"/>
      <c r="J4" s="26"/>
      <c r="K4" s="26"/>
      <c r="L4" s="26"/>
      <c r="M4" s="26"/>
      <c r="N4" s="26"/>
      <c r="O4" s="26"/>
    </row>
    <row r="5" spans="1:102" x14ac:dyDescent="0.2">
      <c r="A5" s="27" t="s">
        <v>16</v>
      </c>
      <c r="B5" s="10">
        <v>1004501664</v>
      </c>
      <c r="C5" s="11" t="s">
        <v>17</v>
      </c>
      <c r="D5" s="28">
        <v>10.24</v>
      </c>
      <c r="E5" s="28">
        <v>10.89</v>
      </c>
      <c r="F5" s="28">
        <v>-45.93</v>
      </c>
      <c r="G5" s="28">
        <v>10.199999999999999</v>
      </c>
      <c r="H5" s="28">
        <v>10.18</v>
      </c>
      <c r="I5" s="28">
        <v>10.19</v>
      </c>
      <c r="J5" s="28">
        <v>10.51</v>
      </c>
      <c r="K5" s="28"/>
      <c r="L5" s="28"/>
      <c r="M5" s="28"/>
      <c r="N5" s="28"/>
      <c r="O5" s="28"/>
      <c r="CG5" s="1"/>
      <c r="CH5" s="1"/>
      <c r="CI5" s="1"/>
      <c r="CJ5" s="1"/>
      <c r="CK5" s="1"/>
      <c r="CL5" s="1"/>
      <c r="CM5" s="1"/>
      <c r="CN5" s="1"/>
      <c r="CO5" s="1"/>
      <c r="CP5" s="1"/>
      <c r="CQ5" s="1"/>
      <c r="CR5" s="1"/>
      <c r="CS5" s="1"/>
      <c r="CT5" s="1"/>
      <c r="CU5" s="1"/>
      <c r="CV5" s="1"/>
      <c r="CW5" s="1"/>
      <c r="CX5" s="1"/>
    </row>
    <row r="6" spans="1:102" ht="16.5" thickBot="1" x14ac:dyDescent="0.25">
      <c r="B6" s="29" t="s">
        <v>18</v>
      </c>
      <c r="C6" s="30"/>
      <c r="J6" s="12"/>
    </row>
    <row r="7" spans="1:102" ht="16.5" thickBot="1" x14ac:dyDescent="0.25">
      <c r="A7" s="23" t="s">
        <v>19</v>
      </c>
      <c r="B7" s="24"/>
      <c r="C7" s="25" t="s">
        <v>140</v>
      </c>
      <c r="D7" s="26"/>
      <c r="E7" s="26"/>
      <c r="F7" s="26"/>
      <c r="G7" s="26"/>
      <c r="H7" s="26"/>
      <c r="I7" s="26"/>
      <c r="J7" s="26"/>
      <c r="K7" s="26"/>
      <c r="L7" s="26"/>
      <c r="M7" s="26"/>
      <c r="N7" s="26"/>
      <c r="O7" s="26"/>
    </row>
    <row r="8" spans="1:102" x14ac:dyDescent="0.2">
      <c r="A8" s="27" t="s">
        <v>20</v>
      </c>
      <c r="B8" s="31" t="s">
        <v>21</v>
      </c>
      <c r="C8" s="11" t="s">
        <v>22</v>
      </c>
      <c r="D8" s="28">
        <v>10.39</v>
      </c>
      <c r="E8" s="28">
        <v>11.09</v>
      </c>
      <c r="F8" s="28">
        <v>-45.8</v>
      </c>
      <c r="G8" s="28">
        <v>10.32</v>
      </c>
      <c r="H8" s="28">
        <v>10.210000000000001</v>
      </c>
      <c r="I8" s="28">
        <v>10.19</v>
      </c>
      <c r="J8" s="28">
        <v>10.53</v>
      </c>
      <c r="K8" s="28"/>
      <c r="L8" s="28"/>
      <c r="M8" s="28"/>
      <c r="N8" s="28"/>
      <c r="O8" s="28"/>
      <c r="BY8" s="2"/>
      <c r="BZ8" s="2"/>
      <c r="CA8" s="2"/>
      <c r="CB8" s="2"/>
      <c r="CC8" s="2"/>
      <c r="CD8" s="2"/>
      <c r="CE8" s="2"/>
      <c r="CF8" s="2"/>
    </row>
    <row r="9" spans="1:102" ht="16.5" thickBot="1" x14ac:dyDescent="0.25">
      <c r="C9" s="32"/>
      <c r="J9" s="12"/>
      <c r="CG9" s="1"/>
    </row>
    <row r="10" spans="1:102" ht="16.5" thickBot="1" x14ac:dyDescent="0.25">
      <c r="A10" s="23" t="s">
        <v>23</v>
      </c>
      <c r="B10" s="24"/>
      <c r="C10" s="25" t="s">
        <v>141</v>
      </c>
      <c r="D10" s="26"/>
      <c r="E10" s="26"/>
      <c r="F10" s="26"/>
      <c r="G10" s="26"/>
      <c r="H10" s="26"/>
      <c r="I10" s="26"/>
      <c r="J10" s="26"/>
      <c r="K10" s="26"/>
      <c r="L10" s="26"/>
      <c r="M10" s="26"/>
      <c r="N10" s="26"/>
      <c r="O10" s="26"/>
    </row>
    <row r="11" spans="1:102" x14ac:dyDescent="0.2">
      <c r="A11" s="27" t="s">
        <v>24</v>
      </c>
      <c r="B11" s="27" t="s">
        <v>25</v>
      </c>
      <c r="C11" s="11" t="s">
        <v>26</v>
      </c>
      <c r="D11" s="28">
        <v>10.53</v>
      </c>
      <c r="E11" s="28">
        <v>11.15</v>
      </c>
      <c r="F11" s="28">
        <v>-45.75</v>
      </c>
      <c r="G11" s="28">
        <v>10.4</v>
      </c>
      <c r="H11" s="28">
        <v>10.25</v>
      </c>
      <c r="I11" s="28">
        <v>10.210000000000001</v>
      </c>
      <c r="J11" s="28">
        <v>10.55</v>
      </c>
      <c r="K11" s="28"/>
      <c r="L11" s="28"/>
      <c r="M11" s="28"/>
      <c r="N11" s="28"/>
      <c r="O11" s="28"/>
      <c r="CG11" s="1"/>
      <c r="CH11" s="1"/>
      <c r="CI11" s="1"/>
      <c r="CJ11" s="1"/>
      <c r="CK11" s="1"/>
      <c r="CL11" s="1"/>
      <c r="CM11" s="1"/>
      <c r="CN11" s="1"/>
      <c r="CO11" s="1"/>
      <c r="CP11" s="1"/>
      <c r="CQ11" s="1"/>
      <c r="CR11" s="1"/>
      <c r="CS11" s="1"/>
      <c r="CT11" s="1"/>
      <c r="CU11" s="1"/>
      <c r="CV11" s="1"/>
      <c r="CW11" s="1"/>
      <c r="CX11" s="1"/>
    </row>
    <row r="12" spans="1:102" ht="16.5" thickBot="1" x14ac:dyDescent="0.25">
      <c r="C12" s="32"/>
      <c r="J12" s="12"/>
      <c r="CG12" s="1"/>
      <c r="CH12" s="1"/>
    </row>
    <row r="13" spans="1:102" ht="16.5" thickBot="1" x14ac:dyDescent="0.25">
      <c r="A13" s="23" t="s">
        <v>27</v>
      </c>
      <c r="B13" s="24"/>
      <c r="C13" s="25" t="s">
        <v>142</v>
      </c>
      <c r="D13" s="26"/>
      <c r="E13" s="26"/>
      <c r="F13" s="26"/>
      <c r="G13" s="26"/>
      <c r="H13" s="26"/>
      <c r="I13" s="26"/>
      <c r="J13" s="26"/>
      <c r="K13" s="26"/>
      <c r="L13" s="26"/>
      <c r="M13" s="26"/>
      <c r="N13" s="26"/>
      <c r="O13" s="26"/>
    </row>
    <row r="14" spans="1:102" x14ac:dyDescent="0.2">
      <c r="A14" s="27" t="s">
        <v>28</v>
      </c>
      <c r="B14" s="31" t="s">
        <v>29</v>
      </c>
      <c r="C14" s="11" t="s">
        <v>30</v>
      </c>
      <c r="D14" s="12">
        <v>15.62</v>
      </c>
      <c r="E14" s="12">
        <v>16.559999999999999</v>
      </c>
      <c r="F14" s="12">
        <v>-41.09</v>
      </c>
      <c r="G14" s="12">
        <v>15.13</v>
      </c>
      <c r="H14" s="12">
        <v>14.97</v>
      </c>
      <c r="I14" s="12">
        <v>14.86</v>
      </c>
      <c r="J14" s="12">
        <v>15.51</v>
      </c>
      <c r="K14" s="12"/>
      <c r="L14" s="12"/>
      <c r="M14" s="12"/>
      <c r="N14" s="12"/>
      <c r="O14" s="12"/>
    </row>
    <row r="15" spans="1:102" x14ac:dyDescent="0.2">
      <c r="A15" s="27" t="s">
        <v>31</v>
      </c>
      <c r="B15" s="31" t="s">
        <v>32</v>
      </c>
      <c r="C15" s="11" t="s">
        <v>33</v>
      </c>
      <c r="D15" s="28">
        <v>11.63</v>
      </c>
      <c r="E15" s="28">
        <v>12.21</v>
      </c>
      <c r="F15" s="28">
        <v>-44.93</v>
      </c>
      <c r="G15" s="28">
        <v>10.94</v>
      </c>
      <c r="H15" s="28">
        <v>10.36</v>
      </c>
      <c r="I15" s="28">
        <v>10.19</v>
      </c>
      <c r="J15" s="28">
        <v>10.58</v>
      </c>
      <c r="K15" s="28"/>
      <c r="L15" s="28"/>
      <c r="M15" s="28"/>
      <c r="N15" s="28"/>
      <c r="O15" s="28"/>
      <c r="CG15" s="1"/>
      <c r="CH15" s="1"/>
      <c r="CI15" s="1"/>
      <c r="CJ15" s="1"/>
      <c r="CK15" s="1"/>
      <c r="CL15" s="1"/>
      <c r="CM15" s="1"/>
      <c r="CN15" s="1"/>
      <c r="CO15" s="1"/>
      <c r="CP15" s="1"/>
      <c r="CQ15" s="1"/>
      <c r="CR15" s="1"/>
      <c r="CS15" s="1"/>
      <c r="CT15" s="1"/>
      <c r="CU15" s="1"/>
      <c r="CV15" s="1"/>
      <c r="CW15" s="1"/>
      <c r="CX15" s="1"/>
    </row>
    <row r="16" spans="1:102" ht="16.5" thickBot="1" x14ac:dyDescent="0.25">
      <c r="C16" s="32"/>
      <c r="J16" s="12"/>
      <c r="CG16" s="1"/>
      <c r="CH16" s="1"/>
    </row>
    <row r="17" spans="1:102" ht="16.5" thickBot="1" x14ac:dyDescent="0.25">
      <c r="A17" s="23" t="s">
        <v>34</v>
      </c>
      <c r="B17" s="24"/>
      <c r="C17" s="25" t="s">
        <v>143</v>
      </c>
      <c r="D17" s="26"/>
      <c r="E17" s="26"/>
      <c r="F17" s="26"/>
      <c r="G17" s="26"/>
      <c r="H17" s="26"/>
      <c r="I17" s="26"/>
      <c r="J17" s="26"/>
      <c r="K17" s="26"/>
      <c r="L17" s="26"/>
      <c r="M17" s="26"/>
      <c r="N17" s="26"/>
      <c r="O17" s="26"/>
    </row>
    <row r="18" spans="1:102" x14ac:dyDescent="0.2">
      <c r="A18" s="27" t="s">
        <v>35</v>
      </c>
      <c r="B18" s="31" t="s">
        <v>36</v>
      </c>
      <c r="C18" s="11" t="s">
        <v>37</v>
      </c>
      <c r="D18" s="12">
        <v>10.18</v>
      </c>
      <c r="E18" s="12">
        <v>10.84</v>
      </c>
      <c r="F18" s="12">
        <v>-45.97</v>
      </c>
      <c r="G18" s="12">
        <v>10.18</v>
      </c>
      <c r="H18" s="12">
        <v>10.18</v>
      </c>
      <c r="I18" s="12">
        <v>10.19</v>
      </c>
      <c r="J18" s="12">
        <v>10.51</v>
      </c>
      <c r="K18" s="12"/>
      <c r="L18" s="12"/>
      <c r="M18" s="12"/>
      <c r="N18" s="12"/>
      <c r="O18" s="12"/>
    </row>
    <row r="19" spans="1:102" x14ac:dyDescent="0.2">
      <c r="A19" s="27" t="s">
        <v>38</v>
      </c>
      <c r="B19" s="31" t="s">
        <v>39</v>
      </c>
      <c r="C19" s="11" t="s">
        <v>40</v>
      </c>
      <c r="D19" s="12">
        <v>10.33</v>
      </c>
      <c r="E19" s="12">
        <v>10.99</v>
      </c>
      <c r="F19" s="12">
        <v>-45.84</v>
      </c>
      <c r="G19" s="12">
        <v>10.32</v>
      </c>
      <c r="H19" s="12">
        <v>10.210000000000001</v>
      </c>
      <c r="I19" s="12">
        <v>10.19</v>
      </c>
      <c r="J19" s="12">
        <v>10.52</v>
      </c>
      <c r="K19" s="12"/>
      <c r="L19" s="12"/>
      <c r="M19" s="12"/>
      <c r="N19" s="12"/>
      <c r="O19" s="12"/>
    </row>
    <row r="20" spans="1:102" x14ac:dyDescent="0.2">
      <c r="A20" s="27" t="s">
        <v>41</v>
      </c>
      <c r="B20" s="31" t="s">
        <v>42</v>
      </c>
      <c r="C20" s="11" t="s">
        <v>43</v>
      </c>
      <c r="D20" s="28">
        <v>10.41</v>
      </c>
      <c r="E20" s="28">
        <v>11.06</v>
      </c>
      <c r="F20" s="28">
        <v>-45.81</v>
      </c>
      <c r="G20" s="28">
        <v>10.3</v>
      </c>
      <c r="H20" s="28">
        <v>10.199999999999999</v>
      </c>
      <c r="I20" s="28">
        <v>10.19</v>
      </c>
      <c r="J20" s="28">
        <v>10.54</v>
      </c>
      <c r="K20" s="28"/>
      <c r="L20" s="28"/>
      <c r="M20" s="28"/>
      <c r="N20" s="28"/>
      <c r="O20" s="28"/>
      <c r="CG20" s="1"/>
      <c r="CH20" s="1"/>
      <c r="CI20" s="1"/>
      <c r="CJ20" s="1"/>
      <c r="CK20" s="1"/>
      <c r="CL20" s="1"/>
      <c r="CM20" s="1"/>
      <c r="CN20" s="1"/>
      <c r="CO20" s="1"/>
      <c r="CP20" s="1"/>
      <c r="CQ20" s="1"/>
      <c r="CR20" s="1"/>
      <c r="CS20" s="1"/>
      <c r="CT20" s="1"/>
      <c r="CU20" s="1"/>
      <c r="CV20" s="1"/>
      <c r="CW20" s="1"/>
      <c r="CX20" s="1"/>
    </row>
    <row r="21" spans="1:102" ht="16.5" thickBot="1" x14ac:dyDescent="0.25">
      <c r="C21" s="32"/>
      <c r="J21" s="12"/>
      <c r="CG21" s="1"/>
      <c r="CH21" s="1"/>
    </row>
    <row r="22" spans="1:102" ht="16.5" thickBot="1" x14ac:dyDescent="0.25">
      <c r="A22" s="23" t="s">
        <v>44</v>
      </c>
      <c r="B22" s="24"/>
      <c r="C22" s="25" t="s">
        <v>144</v>
      </c>
      <c r="D22" s="26"/>
      <c r="E22" s="26"/>
      <c r="F22" s="26"/>
      <c r="G22" s="26"/>
      <c r="H22" s="26"/>
      <c r="I22" s="26"/>
      <c r="J22" s="26"/>
      <c r="K22" s="26"/>
      <c r="L22" s="26"/>
      <c r="M22" s="26"/>
      <c r="N22" s="26"/>
      <c r="O22" s="26"/>
    </row>
    <row r="23" spans="1:102" x14ac:dyDescent="0.2">
      <c r="A23" s="27" t="s">
        <v>45</v>
      </c>
      <c r="B23" s="10">
        <v>1004501959</v>
      </c>
      <c r="C23" s="11" t="s">
        <v>46</v>
      </c>
      <c r="D23" s="28">
        <v>11.95</v>
      </c>
      <c r="E23" s="28">
        <v>12.53</v>
      </c>
      <c r="F23" s="28">
        <v>-44.66</v>
      </c>
      <c r="G23" s="28">
        <v>11.29</v>
      </c>
      <c r="H23" s="28">
        <v>10.88</v>
      </c>
      <c r="I23" s="28">
        <v>10.8</v>
      </c>
      <c r="J23" s="28">
        <v>11.13</v>
      </c>
      <c r="K23" s="28"/>
      <c r="L23" s="28"/>
      <c r="M23" s="28"/>
      <c r="N23" s="28"/>
      <c r="O23" s="28"/>
      <c r="CG23" s="1"/>
      <c r="CH23" s="1"/>
      <c r="CI23" s="1"/>
      <c r="CJ23" s="1"/>
      <c r="CK23" s="1"/>
      <c r="CL23" s="1"/>
      <c r="CM23" s="1"/>
      <c r="CN23" s="1"/>
      <c r="CO23" s="1"/>
      <c r="CP23" s="1"/>
      <c r="CQ23" s="1"/>
      <c r="CR23" s="1"/>
      <c r="CS23" s="1"/>
      <c r="CT23" s="1"/>
      <c r="CU23" s="1"/>
      <c r="CV23" s="1"/>
      <c r="CW23" s="1"/>
      <c r="CX23" s="1"/>
    </row>
    <row r="24" spans="1:102" ht="16.5" thickBot="1" x14ac:dyDescent="0.25">
      <c r="C24" s="30"/>
      <c r="CG24" s="1"/>
      <c r="CH24" s="1"/>
      <c r="CI24" s="1"/>
      <c r="CJ24" s="1"/>
      <c r="CK24" s="1"/>
      <c r="CL24" s="1"/>
      <c r="CM24" s="1"/>
      <c r="CN24" s="1"/>
      <c r="CO24" s="1"/>
      <c r="CP24" s="1"/>
      <c r="CQ24" s="1"/>
      <c r="CR24" s="1"/>
      <c r="CS24" s="1"/>
      <c r="CT24" s="1"/>
      <c r="CU24" s="1"/>
      <c r="CV24" s="1"/>
      <c r="CW24" s="1"/>
      <c r="CX24" s="1"/>
    </row>
    <row r="25" spans="1:102" ht="16.5" thickBot="1" x14ac:dyDescent="0.25">
      <c r="A25" s="23" t="s">
        <v>47</v>
      </c>
      <c r="B25" s="24"/>
      <c r="C25" s="25" t="s">
        <v>145</v>
      </c>
      <c r="D25" s="26"/>
      <c r="E25" s="26"/>
      <c r="F25" s="26"/>
      <c r="G25" s="26"/>
      <c r="H25" s="26"/>
      <c r="I25" s="26"/>
      <c r="J25" s="26"/>
      <c r="K25" s="26"/>
      <c r="L25" s="26"/>
      <c r="M25" s="26"/>
      <c r="N25" s="26"/>
      <c r="O25" s="26"/>
      <c r="CG25" s="1"/>
      <c r="CH25" s="1"/>
      <c r="CI25" s="1"/>
      <c r="CJ25" s="1"/>
      <c r="CK25" s="1"/>
      <c r="CL25" s="1"/>
      <c r="CM25" s="1"/>
      <c r="CN25" s="1"/>
      <c r="CO25" s="1"/>
      <c r="CP25" s="1"/>
      <c r="CQ25" s="1"/>
      <c r="CR25" s="1"/>
      <c r="CS25" s="1"/>
      <c r="CT25" s="1"/>
      <c r="CU25" s="1"/>
      <c r="CV25" s="1"/>
      <c r="CW25" s="1"/>
      <c r="CX25" s="1"/>
    </row>
    <row r="26" spans="1:102" x14ac:dyDescent="0.2">
      <c r="A26" s="27" t="s">
        <v>48</v>
      </c>
      <c r="B26" s="10">
        <v>1004501958</v>
      </c>
      <c r="C26" s="11" t="s">
        <v>49</v>
      </c>
      <c r="D26" s="28">
        <v>11.84</v>
      </c>
      <c r="E26" s="28">
        <v>12.48</v>
      </c>
      <c r="F26" s="28">
        <v>-44.64</v>
      </c>
      <c r="G26" s="28">
        <v>11.47</v>
      </c>
      <c r="H26" s="28">
        <v>11.24</v>
      </c>
      <c r="I26" s="28">
        <v>11.21</v>
      </c>
      <c r="J26" s="28">
        <v>11.51</v>
      </c>
      <c r="K26" s="28"/>
      <c r="L26" s="28"/>
      <c r="M26" s="28"/>
      <c r="N26" s="28"/>
      <c r="O26" s="28"/>
      <c r="CG26" s="1"/>
      <c r="CH26" s="1"/>
      <c r="CI26" s="1"/>
      <c r="CJ26" s="1"/>
      <c r="CK26" s="1"/>
      <c r="CL26" s="1"/>
      <c r="CM26" s="1"/>
      <c r="CN26" s="1"/>
      <c r="CO26" s="1"/>
      <c r="CP26" s="1"/>
      <c r="CQ26" s="1"/>
      <c r="CR26" s="1"/>
      <c r="CS26" s="1"/>
      <c r="CT26" s="1"/>
      <c r="CU26" s="1"/>
      <c r="CV26" s="1"/>
      <c r="CW26" s="1"/>
      <c r="CX26" s="1"/>
    </row>
    <row r="27" spans="1:102" ht="16.5" thickBot="1" x14ac:dyDescent="0.25">
      <c r="C27" s="32"/>
      <c r="J27" s="12"/>
      <c r="CG27" s="1"/>
    </row>
    <row r="28" spans="1:102" ht="16.5" thickBot="1" x14ac:dyDescent="0.25">
      <c r="A28" s="23" t="s">
        <v>50</v>
      </c>
      <c r="B28" s="24"/>
      <c r="C28" s="25" t="s">
        <v>146</v>
      </c>
      <c r="D28" s="26"/>
      <c r="E28" s="26"/>
      <c r="F28" s="26"/>
      <c r="G28" s="26"/>
      <c r="H28" s="26"/>
      <c r="I28" s="26"/>
      <c r="J28" s="26"/>
      <c r="K28" s="26"/>
      <c r="L28" s="26"/>
      <c r="M28" s="26"/>
      <c r="N28" s="26"/>
      <c r="O28" s="26"/>
    </row>
    <row r="29" spans="1:102" x14ac:dyDescent="0.2">
      <c r="A29" s="27" t="s">
        <v>51</v>
      </c>
      <c r="B29" s="10">
        <v>1004502058</v>
      </c>
      <c r="C29" s="11" t="s">
        <v>52</v>
      </c>
      <c r="D29" s="28">
        <v>12.11</v>
      </c>
      <c r="E29" s="28">
        <v>12.78</v>
      </c>
      <c r="F29" s="28">
        <v>-44.42</v>
      </c>
      <c r="G29" s="28">
        <v>11.61</v>
      </c>
      <c r="H29" s="28">
        <v>11.05</v>
      </c>
      <c r="I29" s="28">
        <v>10.94</v>
      </c>
      <c r="J29" s="28">
        <v>11.09</v>
      </c>
      <c r="K29" s="28"/>
      <c r="L29" s="28"/>
      <c r="M29" s="28"/>
      <c r="N29" s="28"/>
      <c r="O29" s="28"/>
      <c r="CG29" s="1"/>
      <c r="CH29" s="1"/>
      <c r="CI29" s="1"/>
      <c r="CJ29" s="1"/>
      <c r="CK29" s="1"/>
      <c r="CL29" s="1"/>
      <c r="CM29" s="1"/>
      <c r="CN29" s="1"/>
      <c r="CO29" s="1"/>
      <c r="CP29" s="1"/>
      <c r="CQ29" s="1"/>
      <c r="CR29" s="1"/>
      <c r="CS29" s="1"/>
      <c r="CT29" s="1"/>
      <c r="CU29" s="1"/>
      <c r="CV29" s="1"/>
      <c r="CW29" s="1"/>
      <c r="CX29" s="1"/>
    </row>
    <row r="30" spans="1:102" ht="16.5" thickBot="1" x14ac:dyDescent="0.25">
      <c r="C30" s="32"/>
      <c r="J30" s="12"/>
      <c r="CG30" s="1"/>
    </row>
    <row r="31" spans="1:102" ht="16.5" thickBot="1" x14ac:dyDescent="0.25">
      <c r="A31" s="23" t="s">
        <v>53</v>
      </c>
      <c r="B31" s="24"/>
      <c r="C31" s="25" t="s">
        <v>147</v>
      </c>
      <c r="D31" s="26"/>
      <c r="E31" s="26"/>
      <c r="F31" s="26"/>
      <c r="G31" s="26"/>
      <c r="H31" s="26"/>
      <c r="I31" s="26"/>
      <c r="J31" s="26"/>
      <c r="K31" s="26"/>
      <c r="L31" s="26"/>
      <c r="M31" s="26"/>
      <c r="N31" s="26"/>
      <c r="O31" s="26"/>
    </row>
    <row r="32" spans="1:102" x14ac:dyDescent="0.2">
      <c r="A32" s="27" t="s">
        <v>54</v>
      </c>
      <c r="B32" s="31" t="s">
        <v>55</v>
      </c>
      <c r="C32" s="11" t="s">
        <v>56</v>
      </c>
      <c r="D32" s="28">
        <v>10.39</v>
      </c>
      <c r="E32" s="28">
        <v>11.01</v>
      </c>
      <c r="F32" s="28">
        <v>-45.84</v>
      </c>
      <c r="G32" s="28">
        <v>10.27</v>
      </c>
      <c r="H32" s="28">
        <v>10.199999999999999</v>
      </c>
      <c r="I32" s="28">
        <v>10.19</v>
      </c>
      <c r="J32" s="28">
        <v>10.52</v>
      </c>
      <c r="K32" s="28"/>
      <c r="L32" s="28"/>
      <c r="M32" s="28"/>
      <c r="N32" s="28"/>
      <c r="O32" s="28"/>
      <c r="BY32" s="2"/>
      <c r="BZ32" s="2"/>
      <c r="CA32" s="2"/>
      <c r="CB32" s="2"/>
      <c r="CC32" s="2"/>
      <c r="CD32" s="2"/>
      <c r="CE32" s="2"/>
      <c r="CF32" s="2"/>
    </row>
    <row r="33" spans="1:102" ht="16.5" thickBot="1" x14ac:dyDescent="0.25">
      <c r="C33" s="32"/>
      <c r="J33" s="12"/>
      <c r="CG33" s="1"/>
    </row>
    <row r="34" spans="1:102" ht="16.5" thickBot="1" x14ac:dyDescent="0.25">
      <c r="A34" s="23" t="s">
        <v>57</v>
      </c>
      <c r="B34" s="24"/>
      <c r="C34" s="25" t="s">
        <v>148</v>
      </c>
      <c r="D34" s="26"/>
      <c r="E34" s="26"/>
      <c r="F34" s="26"/>
      <c r="G34" s="26"/>
      <c r="H34" s="26"/>
      <c r="I34" s="26"/>
      <c r="J34" s="26"/>
      <c r="K34" s="26"/>
      <c r="L34" s="26"/>
      <c r="M34" s="26"/>
      <c r="N34" s="26"/>
      <c r="O34" s="26"/>
    </row>
    <row r="35" spans="1:102" x14ac:dyDescent="0.2">
      <c r="A35" s="27" t="s">
        <v>58</v>
      </c>
      <c r="B35" s="10">
        <v>1004501702</v>
      </c>
      <c r="C35" s="11" t="s">
        <v>59</v>
      </c>
      <c r="D35" s="28">
        <v>10.52</v>
      </c>
      <c r="E35" s="28">
        <v>11.35</v>
      </c>
      <c r="F35" s="28">
        <v>-45.44</v>
      </c>
      <c r="G35" s="28">
        <v>10.62</v>
      </c>
      <c r="H35" s="28">
        <v>10.62</v>
      </c>
      <c r="I35" s="28">
        <v>10.69</v>
      </c>
      <c r="J35" s="28">
        <v>10.86</v>
      </c>
      <c r="K35" s="28"/>
      <c r="L35" s="28"/>
      <c r="M35" s="28"/>
      <c r="N35" s="28"/>
      <c r="O35" s="28"/>
      <c r="BY35" s="2"/>
      <c r="BZ35" s="2"/>
      <c r="CA35" s="2"/>
      <c r="CB35" s="2"/>
      <c r="CC35" s="2"/>
      <c r="CD35" s="2"/>
      <c r="CE35" s="2"/>
      <c r="CF35" s="2"/>
    </row>
    <row r="36" spans="1:102" ht="16.5" thickBot="1" x14ac:dyDescent="0.25">
      <c r="C36" s="32"/>
      <c r="J36" s="12"/>
      <c r="CG36" s="1"/>
    </row>
    <row r="37" spans="1:102" ht="16.5" thickBot="1" x14ac:dyDescent="0.25">
      <c r="A37" s="23" t="s">
        <v>60</v>
      </c>
      <c r="B37" s="24"/>
      <c r="C37" s="25" t="s">
        <v>149</v>
      </c>
      <c r="D37" s="33"/>
      <c r="E37" s="33"/>
      <c r="F37" s="33"/>
      <c r="G37" s="33"/>
      <c r="H37" s="33"/>
      <c r="I37" s="33"/>
      <c r="J37" s="33"/>
      <c r="K37" s="33"/>
      <c r="L37" s="33"/>
      <c r="M37" s="33"/>
      <c r="N37" s="33"/>
      <c r="O37" s="33"/>
    </row>
    <row r="38" spans="1:102" x14ac:dyDescent="0.2">
      <c r="A38" s="27" t="s">
        <v>61</v>
      </c>
      <c r="B38" s="34">
        <v>1004503704</v>
      </c>
      <c r="C38" s="11" t="s">
        <v>62</v>
      </c>
      <c r="D38" s="12">
        <v>14.68</v>
      </c>
      <c r="E38" s="12">
        <v>15.44</v>
      </c>
      <c r="F38" s="12">
        <v>-41.9</v>
      </c>
      <c r="G38" s="12">
        <v>14.3</v>
      </c>
      <c r="H38" s="12">
        <v>14.18</v>
      </c>
      <c r="I38" s="12">
        <v>14.09</v>
      </c>
      <c r="J38" s="12">
        <v>14.64</v>
      </c>
      <c r="K38" s="12"/>
      <c r="L38" s="12"/>
      <c r="M38" s="12"/>
      <c r="N38" s="12"/>
      <c r="O38" s="12"/>
      <c r="CB38" s="2"/>
      <c r="CC38" s="2"/>
      <c r="CD38" s="2"/>
      <c r="CE38" s="2"/>
      <c r="CF38" s="2"/>
    </row>
    <row r="39" spans="1:102" x14ac:dyDescent="0.2">
      <c r="A39" s="27">
        <v>685270739</v>
      </c>
      <c r="B39" s="34">
        <v>1006978018</v>
      </c>
      <c r="C39" s="11" t="s">
        <v>63</v>
      </c>
      <c r="D39" s="28">
        <v>16.600000000000001</v>
      </c>
      <c r="E39" s="28">
        <v>18.329999999999998</v>
      </c>
      <c r="F39" s="28">
        <v>-39.42</v>
      </c>
      <c r="G39" s="28">
        <v>17.28</v>
      </c>
      <c r="H39" s="28">
        <v>17.829999999999998</v>
      </c>
      <c r="I39" s="28">
        <v>18.010000000000002</v>
      </c>
      <c r="J39" s="28">
        <v>18.489999999999998</v>
      </c>
      <c r="K39" s="28"/>
      <c r="L39" s="28"/>
      <c r="M39" s="28"/>
      <c r="N39" s="28"/>
      <c r="O39" s="28"/>
      <c r="CB39" s="2"/>
      <c r="CC39" s="2"/>
      <c r="CD39" s="2"/>
      <c r="CE39" s="2"/>
      <c r="CF39" s="2"/>
    </row>
    <row r="40" spans="1:102" x14ac:dyDescent="0.2">
      <c r="A40" s="27"/>
      <c r="B40" s="34"/>
      <c r="C40" s="35" t="s">
        <v>64</v>
      </c>
      <c r="D40" s="12"/>
      <c r="E40" s="12"/>
      <c r="F40" s="12"/>
      <c r="G40" s="12"/>
      <c r="H40" s="12"/>
      <c r="I40" s="12"/>
      <c r="J40" s="12"/>
      <c r="K40" s="12"/>
      <c r="L40" s="12"/>
      <c r="M40" s="12"/>
      <c r="N40" s="12"/>
      <c r="O40" s="12"/>
      <c r="CB40" s="2"/>
      <c r="CC40" s="2"/>
      <c r="CD40" s="2"/>
      <c r="CE40" s="2"/>
      <c r="CF40" s="2"/>
    </row>
    <row r="41" spans="1:102" ht="16.5" thickBot="1" x14ac:dyDescent="0.25">
      <c r="C41" s="30"/>
      <c r="CB41" s="2"/>
      <c r="CC41" s="2"/>
      <c r="CD41" s="2"/>
      <c r="CE41" s="2"/>
      <c r="CF41" s="2"/>
    </row>
    <row r="42" spans="1:102" ht="16.5" thickBot="1" x14ac:dyDescent="0.25">
      <c r="A42" s="23" t="s">
        <v>65</v>
      </c>
      <c r="B42" s="24"/>
      <c r="C42" s="25" t="s">
        <v>150</v>
      </c>
      <c r="D42" s="26"/>
      <c r="E42" s="26"/>
      <c r="F42" s="26"/>
      <c r="G42" s="26"/>
      <c r="H42" s="26"/>
      <c r="I42" s="26"/>
      <c r="J42" s="26"/>
      <c r="K42" s="26"/>
      <c r="L42" s="26"/>
      <c r="M42" s="26"/>
      <c r="N42" s="26"/>
      <c r="O42" s="26"/>
    </row>
    <row r="43" spans="1:102" x14ac:dyDescent="0.2">
      <c r="A43" s="27" t="s">
        <v>66</v>
      </c>
      <c r="B43" s="34">
        <v>1004503469</v>
      </c>
      <c r="C43" s="11" t="s">
        <v>67</v>
      </c>
      <c r="D43" s="12">
        <v>14.52</v>
      </c>
      <c r="E43" s="12">
        <v>15.43</v>
      </c>
      <c r="F43" s="12">
        <v>-42.08</v>
      </c>
      <c r="G43" s="12">
        <v>14.2</v>
      </c>
      <c r="H43" s="12">
        <v>14.1</v>
      </c>
      <c r="I43" s="12">
        <v>14.1</v>
      </c>
      <c r="J43" s="12">
        <v>14.59</v>
      </c>
      <c r="K43" s="12"/>
      <c r="L43" s="12"/>
      <c r="M43" s="12"/>
      <c r="N43" s="12"/>
      <c r="O43" s="12"/>
      <c r="CB43" s="2"/>
      <c r="CC43" s="2"/>
      <c r="CD43" s="2"/>
      <c r="CE43" s="2"/>
      <c r="CF43" s="2"/>
    </row>
    <row r="44" spans="1:102" x14ac:dyDescent="0.2">
      <c r="A44" s="27" t="s">
        <v>68</v>
      </c>
      <c r="B44" s="34">
        <v>1004503105</v>
      </c>
      <c r="C44" s="11" t="s">
        <v>69</v>
      </c>
      <c r="D44" s="28">
        <v>11.05</v>
      </c>
      <c r="E44" s="28">
        <v>11.56</v>
      </c>
      <c r="F44" s="28">
        <v>-45.45</v>
      </c>
      <c r="G44" s="28">
        <v>10.56</v>
      </c>
      <c r="H44" s="28">
        <v>10.28</v>
      </c>
      <c r="I44" s="28">
        <v>10.19</v>
      </c>
      <c r="J44" s="28">
        <v>10.57</v>
      </c>
      <c r="K44" s="28"/>
      <c r="L44" s="28"/>
      <c r="M44" s="28"/>
      <c r="N44" s="28"/>
      <c r="O44" s="28"/>
      <c r="CB44" s="2"/>
      <c r="CC44" s="2"/>
      <c r="CD44" s="2"/>
      <c r="CE44" s="2"/>
      <c r="CF44" s="2"/>
    </row>
    <row r="45" spans="1:102" ht="16.5" thickBot="1" x14ac:dyDescent="0.25">
      <c r="C45" s="32"/>
      <c r="J45" s="12"/>
      <c r="CG45" s="1"/>
    </row>
    <row r="46" spans="1:102" ht="16.5" thickBot="1" x14ac:dyDescent="0.25">
      <c r="A46" s="23" t="s">
        <v>70</v>
      </c>
      <c r="B46" s="24"/>
      <c r="C46" s="25" t="s">
        <v>151</v>
      </c>
      <c r="D46" s="26"/>
      <c r="E46" s="26"/>
      <c r="F46" s="26"/>
      <c r="G46" s="26"/>
      <c r="H46" s="26"/>
      <c r="I46" s="26"/>
      <c r="J46" s="26"/>
      <c r="K46" s="26"/>
      <c r="L46" s="26"/>
      <c r="M46" s="26"/>
      <c r="N46" s="26"/>
      <c r="O46" s="26"/>
    </row>
    <row r="47" spans="1:102" s="81" customFormat="1" x14ac:dyDescent="0.2">
      <c r="A47" s="76">
        <v>4751046656</v>
      </c>
      <c r="B47" s="77" t="s">
        <v>71</v>
      </c>
      <c r="C47" s="78" t="s">
        <v>173</v>
      </c>
      <c r="D47" s="79">
        <v>25.46</v>
      </c>
      <c r="E47" s="79">
        <v>27.1</v>
      </c>
      <c r="F47" s="79">
        <v>-32.17</v>
      </c>
      <c r="G47" s="79">
        <v>25.46</v>
      </c>
      <c r="H47" s="79">
        <v>25.46</v>
      </c>
      <c r="I47" s="79">
        <v>25.46</v>
      </c>
      <c r="J47" s="79">
        <v>26.28</v>
      </c>
      <c r="K47" s="79"/>
      <c r="L47" s="79"/>
      <c r="M47" s="79"/>
      <c r="N47" s="79"/>
      <c r="O47" s="79"/>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row>
    <row r="48" spans="1:102" s="73" customFormat="1" x14ac:dyDescent="0.2">
      <c r="A48" s="69">
        <v>6851162061</v>
      </c>
      <c r="B48" s="70">
        <v>1005453810</v>
      </c>
      <c r="C48" s="74" t="s">
        <v>167</v>
      </c>
      <c r="D48" s="71"/>
      <c r="E48" s="71"/>
      <c r="F48" s="71"/>
      <c r="G48" s="71"/>
      <c r="H48" s="71"/>
      <c r="I48" s="71"/>
      <c r="J48" s="71"/>
      <c r="K48" s="71"/>
      <c r="L48" s="71"/>
      <c r="M48" s="71"/>
      <c r="N48" s="71"/>
      <c r="O48" s="71"/>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row>
    <row r="49" spans="1:102" ht="16.5" thickBot="1" x14ac:dyDescent="0.25">
      <c r="C49" s="30"/>
      <c r="J49" s="12"/>
    </row>
    <row r="50" spans="1:102" ht="16.5" thickBot="1" x14ac:dyDescent="0.25">
      <c r="A50" s="23" t="s">
        <v>72</v>
      </c>
      <c r="B50" s="24"/>
      <c r="C50" s="25" t="s">
        <v>152</v>
      </c>
      <c r="D50" s="26"/>
      <c r="E50" s="26"/>
      <c r="F50" s="26"/>
      <c r="G50" s="26"/>
      <c r="H50" s="26"/>
      <c r="I50" s="26"/>
      <c r="J50" s="26"/>
      <c r="K50" s="26"/>
      <c r="L50" s="26"/>
      <c r="M50" s="26"/>
      <c r="N50" s="26"/>
      <c r="O50" s="26"/>
    </row>
    <row r="51" spans="1:102" x14ac:dyDescent="0.2">
      <c r="A51" s="27" t="s">
        <v>73</v>
      </c>
      <c r="B51" s="31" t="s">
        <v>74</v>
      </c>
      <c r="C51" s="11" t="s">
        <v>75</v>
      </c>
      <c r="D51" s="28">
        <v>15.09</v>
      </c>
      <c r="E51" s="28">
        <v>15.96</v>
      </c>
      <c r="F51" s="28">
        <v>-41.61</v>
      </c>
      <c r="G51" s="28">
        <v>14.74</v>
      </c>
      <c r="H51" s="28">
        <v>14.74</v>
      </c>
      <c r="I51" s="28">
        <v>14.73</v>
      </c>
      <c r="J51" s="28">
        <v>15.31</v>
      </c>
      <c r="K51" s="28"/>
      <c r="L51" s="28"/>
      <c r="M51" s="28"/>
      <c r="N51" s="28"/>
      <c r="O51" s="28"/>
      <c r="BY51" s="2"/>
      <c r="BZ51" s="2"/>
      <c r="CA51" s="2"/>
      <c r="CB51" s="2"/>
      <c r="CC51" s="2"/>
      <c r="CD51" s="2"/>
      <c r="CE51" s="2"/>
      <c r="CF51" s="2"/>
    </row>
    <row r="52" spans="1:102" ht="16.5" thickBot="1" x14ac:dyDescent="0.25">
      <c r="C52" s="30"/>
      <c r="J52" s="12"/>
      <c r="BY52" s="2"/>
      <c r="BZ52" s="2"/>
      <c r="CA52" s="2"/>
      <c r="CB52" s="2"/>
      <c r="CC52" s="2"/>
      <c r="CD52" s="2"/>
      <c r="CE52" s="2"/>
      <c r="CF52" s="2"/>
    </row>
    <row r="53" spans="1:102" ht="16.5" thickBot="1" x14ac:dyDescent="0.25">
      <c r="A53" s="23" t="s">
        <v>76</v>
      </c>
      <c r="B53" s="24"/>
      <c r="C53" s="25" t="s">
        <v>153</v>
      </c>
      <c r="D53" s="26"/>
      <c r="E53" s="26"/>
      <c r="F53" s="26"/>
      <c r="G53" s="26"/>
      <c r="H53" s="26"/>
      <c r="I53" s="26"/>
      <c r="J53" s="26"/>
      <c r="K53" s="26"/>
      <c r="L53" s="26"/>
      <c r="M53" s="26"/>
      <c r="N53" s="26"/>
      <c r="O53" s="26"/>
      <c r="BY53" s="2"/>
      <c r="BZ53" s="2"/>
      <c r="CA53" s="2"/>
      <c r="CB53" s="2"/>
      <c r="CC53" s="2"/>
      <c r="CD53" s="2"/>
      <c r="CE53" s="2"/>
      <c r="CF53" s="2"/>
    </row>
    <row r="54" spans="1:102" x14ac:dyDescent="0.2">
      <c r="A54" s="27" t="s">
        <v>77</v>
      </c>
      <c r="B54" s="31" t="s">
        <v>78</v>
      </c>
      <c r="C54" s="11" t="s">
        <v>79</v>
      </c>
      <c r="D54" s="28">
        <v>19.41</v>
      </c>
      <c r="E54" s="28">
        <v>21.74</v>
      </c>
      <c r="F54" s="28">
        <v>-35.46</v>
      </c>
      <c r="G54" s="28">
        <v>22.38</v>
      </c>
      <c r="H54" s="28">
        <v>23.39</v>
      </c>
      <c r="I54" s="28">
        <v>24.03</v>
      </c>
      <c r="J54" s="28">
        <v>32.28</v>
      </c>
      <c r="K54" s="28"/>
      <c r="L54" s="28"/>
      <c r="M54" s="28"/>
      <c r="N54" s="28"/>
      <c r="O54" s="28"/>
      <c r="CG54" s="1"/>
      <c r="CH54" s="1"/>
      <c r="CI54" s="1"/>
      <c r="CJ54" s="1"/>
      <c r="CK54" s="1"/>
      <c r="CL54" s="1"/>
      <c r="CM54" s="1"/>
      <c r="CN54" s="1"/>
      <c r="CO54" s="1"/>
      <c r="CP54" s="1"/>
      <c r="CQ54" s="1"/>
      <c r="CR54" s="1"/>
      <c r="CS54" s="1"/>
      <c r="CT54" s="1"/>
      <c r="CU54" s="1"/>
      <c r="CV54" s="1"/>
      <c r="CW54" s="1"/>
      <c r="CX54" s="1"/>
    </row>
    <row r="55" spans="1:102" ht="16.5" thickBot="1" x14ac:dyDescent="0.25">
      <c r="C55" s="32"/>
      <c r="J55" s="12"/>
      <c r="CG55" s="1"/>
    </row>
    <row r="56" spans="1:102" ht="16.5" thickBot="1" x14ac:dyDescent="0.25">
      <c r="A56" s="23" t="s">
        <v>80</v>
      </c>
      <c r="B56" s="24"/>
      <c r="C56" s="25" t="s">
        <v>81</v>
      </c>
      <c r="D56" s="26"/>
      <c r="E56" s="26"/>
      <c r="F56" s="26"/>
      <c r="G56" s="26"/>
      <c r="H56" s="26"/>
      <c r="I56" s="26"/>
      <c r="J56" s="26"/>
      <c r="K56" s="26"/>
      <c r="L56" s="26"/>
      <c r="M56" s="26"/>
      <c r="N56" s="26"/>
      <c r="O56" s="26"/>
    </row>
    <row r="57" spans="1:102" x14ac:dyDescent="0.2">
      <c r="A57" s="27" t="s">
        <v>82</v>
      </c>
      <c r="B57" s="34">
        <v>1004503465</v>
      </c>
      <c r="C57" s="11" t="s">
        <v>83</v>
      </c>
      <c r="D57" s="36">
        <v>12.02</v>
      </c>
      <c r="E57" s="36">
        <v>12.73</v>
      </c>
      <c r="F57" s="36">
        <v>-44.57</v>
      </c>
      <c r="G57" s="36">
        <v>11.18</v>
      </c>
      <c r="H57" s="36">
        <v>10.41</v>
      </c>
      <c r="I57" s="36">
        <v>10.199999999999999</v>
      </c>
      <c r="J57" s="36">
        <v>10.63</v>
      </c>
      <c r="K57" s="36"/>
      <c r="L57" s="36"/>
      <c r="M57" s="36"/>
      <c r="N57" s="36"/>
      <c r="O57" s="36"/>
    </row>
    <row r="58" spans="1:102" x14ac:dyDescent="0.2">
      <c r="A58" s="27" t="s">
        <v>84</v>
      </c>
      <c r="B58" s="34">
        <v>1004503466</v>
      </c>
      <c r="C58" s="11" t="s">
        <v>85</v>
      </c>
      <c r="D58" s="12">
        <v>11.7</v>
      </c>
      <c r="E58" s="12">
        <v>11.98</v>
      </c>
      <c r="F58" s="12">
        <v>-44.86</v>
      </c>
      <c r="G58" s="12">
        <v>10.98</v>
      </c>
      <c r="H58" s="12">
        <v>10.39</v>
      </c>
      <c r="I58" s="12">
        <v>10.24</v>
      </c>
      <c r="J58" s="12">
        <v>10.66</v>
      </c>
      <c r="K58" s="12"/>
      <c r="L58" s="12"/>
      <c r="M58" s="12"/>
      <c r="N58" s="12"/>
      <c r="O58" s="12"/>
    </row>
    <row r="59" spans="1:102" x14ac:dyDescent="0.2">
      <c r="A59" s="27" t="s">
        <v>86</v>
      </c>
      <c r="B59" s="34">
        <v>1004502948</v>
      </c>
      <c r="C59" s="11" t="s">
        <v>87</v>
      </c>
      <c r="D59" s="12">
        <v>10.6</v>
      </c>
      <c r="E59" s="12">
        <v>11.32</v>
      </c>
      <c r="F59" s="12">
        <v>-45.62</v>
      </c>
      <c r="G59" s="12">
        <v>10.43</v>
      </c>
      <c r="H59" s="12">
        <v>10.24</v>
      </c>
      <c r="I59" s="12">
        <v>10.199999999999999</v>
      </c>
      <c r="J59" s="12">
        <v>10.53</v>
      </c>
      <c r="K59" s="12"/>
      <c r="L59" s="12"/>
      <c r="M59" s="12"/>
      <c r="N59" s="12"/>
      <c r="O59" s="12"/>
    </row>
    <row r="60" spans="1:102" x14ac:dyDescent="0.2">
      <c r="A60" s="27" t="s">
        <v>88</v>
      </c>
      <c r="B60" s="34">
        <v>1004501982</v>
      </c>
      <c r="C60" s="11" t="s">
        <v>89</v>
      </c>
      <c r="D60" s="12">
        <v>11.76</v>
      </c>
      <c r="E60" s="12">
        <v>12.48</v>
      </c>
      <c r="F60" s="12">
        <v>-44.82</v>
      </c>
      <c r="G60" s="12">
        <v>11.03</v>
      </c>
      <c r="H60" s="12">
        <v>10.37</v>
      </c>
      <c r="I60" s="12">
        <v>10.199999999999999</v>
      </c>
      <c r="J60" s="12">
        <v>10.59</v>
      </c>
      <c r="K60" s="12"/>
      <c r="L60" s="12"/>
      <c r="M60" s="12"/>
      <c r="N60" s="12"/>
      <c r="O60" s="12"/>
    </row>
    <row r="61" spans="1:102" x14ac:dyDescent="0.2">
      <c r="A61" s="27" t="s">
        <v>90</v>
      </c>
      <c r="B61" s="34">
        <v>1004503467</v>
      </c>
      <c r="C61" s="11" t="s">
        <v>91</v>
      </c>
      <c r="D61" s="12">
        <v>11.46</v>
      </c>
      <c r="E61" s="12">
        <v>12.21</v>
      </c>
      <c r="F61" s="12">
        <v>-44.98</v>
      </c>
      <c r="G61" s="12">
        <v>10.9</v>
      </c>
      <c r="H61" s="12">
        <v>10.36</v>
      </c>
      <c r="I61" s="12">
        <v>10.210000000000001</v>
      </c>
      <c r="J61" s="12">
        <v>10.59</v>
      </c>
      <c r="K61" s="12"/>
      <c r="L61" s="12"/>
      <c r="M61" s="12"/>
      <c r="N61" s="12"/>
      <c r="O61" s="12"/>
    </row>
    <row r="62" spans="1:102" x14ac:dyDescent="0.2">
      <c r="A62" s="27" t="s">
        <v>92</v>
      </c>
      <c r="B62" s="34">
        <v>1004501983</v>
      </c>
      <c r="C62" s="11" t="s">
        <v>93</v>
      </c>
      <c r="D62" s="12">
        <v>11.62</v>
      </c>
      <c r="E62" s="12">
        <v>12.26</v>
      </c>
      <c r="F62" s="12">
        <v>-44.87</v>
      </c>
      <c r="G62" s="12">
        <v>10.94</v>
      </c>
      <c r="H62" s="12">
        <v>10.35</v>
      </c>
      <c r="I62" s="12">
        <v>10.199999999999999</v>
      </c>
      <c r="J62" s="12">
        <v>10.61</v>
      </c>
      <c r="K62" s="12"/>
      <c r="L62" s="12"/>
      <c r="M62" s="12"/>
      <c r="N62" s="12"/>
      <c r="O62" s="12"/>
    </row>
    <row r="63" spans="1:102" x14ac:dyDescent="0.2">
      <c r="A63" s="27" t="s">
        <v>94</v>
      </c>
      <c r="B63" s="34">
        <v>1004503464</v>
      </c>
      <c r="C63" s="11" t="s">
        <v>95</v>
      </c>
      <c r="D63" s="12">
        <v>10.9</v>
      </c>
      <c r="E63" s="12">
        <v>11.57</v>
      </c>
      <c r="F63" s="12">
        <v>-45.46</v>
      </c>
      <c r="G63" s="12">
        <v>10.57</v>
      </c>
      <c r="H63" s="12">
        <v>10.28</v>
      </c>
      <c r="I63" s="12">
        <v>10.199999999999999</v>
      </c>
      <c r="J63" s="12">
        <v>10.55</v>
      </c>
      <c r="K63" s="12"/>
      <c r="L63" s="12"/>
      <c r="M63" s="12"/>
      <c r="N63" s="12"/>
      <c r="O63" s="12"/>
    </row>
    <row r="64" spans="1:102" x14ac:dyDescent="0.2">
      <c r="A64" s="27" t="s">
        <v>96</v>
      </c>
      <c r="B64" s="34">
        <v>1010289170</v>
      </c>
      <c r="C64" s="11" t="s">
        <v>97</v>
      </c>
      <c r="D64" s="12">
        <v>111.12</v>
      </c>
      <c r="E64" s="12">
        <v>114.72</v>
      </c>
      <c r="F64" s="12">
        <v>32.11</v>
      </c>
      <c r="G64" s="12">
        <v>67.81</v>
      </c>
      <c r="H64" s="12">
        <v>25.16</v>
      </c>
      <c r="I64" s="12">
        <v>13.19</v>
      </c>
      <c r="J64" s="12">
        <v>21.11</v>
      </c>
      <c r="K64" s="12"/>
      <c r="L64" s="12"/>
      <c r="M64" s="12"/>
      <c r="N64" s="12"/>
      <c r="O64" s="12"/>
    </row>
    <row r="65" spans="1:98" x14ac:dyDescent="0.2">
      <c r="A65" s="27" t="s">
        <v>98</v>
      </c>
      <c r="B65" s="34">
        <v>1004502387</v>
      </c>
      <c r="C65" s="11" t="s">
        <v>99</v>
      </c>
      <c r="D65" s="12">
        <v>11.33</v>
      </c>
      <c r="E65" s="12">
        <v>12.07</v>
      </c>
      <c r="F65" s="12">
        <v>-45.08</v>
      </c>
      <c r="G65" s="12">
        <v>10.81</v>
      </c>
      <c r="H65" s="12">
        <v>10.32</v>
      </c>
      <c r="I65" s="12">
        <v>10.199999999999999</v>
      </c>
      <c r="J65" s="12">
        <v>10.54</v>
      </c>
      <c r="K65" s="12"/>
      <c r="L65" s="12"/>
      <c r="M65" s="12"/>
      <c r="N65" s="12"/>
      <c r="O65" s="12"/>
    </row>
    <row r="66" spans="1:98" x14ac:dyDescent="0.2">
      <c r="A66" s="27" t="s">
        <v>100</v>
      </c>
      <c r="B66" s="10">
        <v>1004502440</v>
      </c>
      <c r="C66" s="11" t="s">
        <v>101</v>
      </c>
      <c r="D66" s="12">
        <v>36.83</v>
      </c>
      <c r="E66" s="12">
        <v>41.69</v>
      </c>
      <c r="F66" s="12">
        <v>-16.3</v>
      </c>
      <c r="G66" s="12">
        <v>45.18</v>
      </c>
      <c r="H66" s="12">
        <v>38.1</v>
      </c>
      <c r="I66" s="12">
        <v>47.59</v>
      </c>
      <c r="J66" s="12">
        <v>56.96</v>
      </c>
      <c r="K66" s="12"/>
      <c r="L66" s="12"/>
      <c r="M66" s="12"/>
      <c r="N66" s="12"/>
      <c r="O66" s="12"/>
      <c r="CG66" s="1"/>
      <c r="CH66" s="1"/>
      <c r="CI66" s="1"/>
      <c r="CJ66" s="1"/>
      <c r="CK66" s="1"/>
      <c r="CL66" s="1"/>
      <c r="CM66" s="1"/>
      <c r="CN66" s="1"/>
      <c r="CO66" s="1"/>
      <c r="CP66" s="1"/>
      <c r="CQ66" s="1"/>
      <c r="CR66" s="1"/>
      <c r="CS66" s="1"/>
      <c r="CT66" s="1"/>
    </row>
    <row r="67" spans="1:98" x14ac:dyDescent="0.2">
      <c r="A67" s="27" t="s">
        <v>102</v>
      </c>
      <c r="B67" s="34">
        <v>1004501980</v>
      </c>
      <c r="C67" s="11" t="s">
        <v>103</v>
      </c>
      <c r="D67" s="12">
        <v>10.220000000000001</v>
      </c>
      <c r="E67" s="12">
        <v>10.88</v>
      </c>
      <c r="F67" s="12">
        <v>-45.95</v>
      </c>
      <c r="G67" s="12">
        <v>10.210000000000001</v>
      </c>
      <c r="H67" s="12">
        <v>10.18</v>
      </c>
      <c r="I67" s="12">
        <v>10.19</v>
      </c>
      <c r="J67" s="12">
        <v>10.51</v>
      </c>
      <c r="K67" s="12"/>
      <c r="L67" s="12"/>
      <c r="M67" s="12"/>
      <c r="N67" s="12"/>
      <c r="O67" s="12"/>
    </row>
    <row r="68" spans="1:98" x14ac:dyDescent="0.2">
      <c r="A68" s="27" t="s">
        <v>104</v>
      </c>
      <c r="B68" s="37">
        <v>1010554714</v>
      </c>
      <c r="C68" s="11" t="s">
        <v>105</v>
      </c>
      <c r="D68" s="12">
        <v>14.3</v>
      </c>
      <c r="E68" s="12">
        <v>14.98</v>
      </c>
      <c r="F68" s="12">
        <v>-42.37</v>
      </c>
      <c r="G68" s="12">
        <v>13.9</v>
      </c>
      <c r="H68" s="12">
        <v>13.81</v>
      </c>
      <c r="I68" s="12">
        <v>13.79</v>
      </c>
      <c r="J68" s="12">
        <v>14.25</v>
      </c>
      <c r="K68" s="12"/>
      <c r="L68" s="12"/>
      <c r="M68" s="12"/>
      <c r="N68" s="12"/>
      <c r="O68" s="12"/>
    </row>
    <row r="69" spans="1:98" x14ac:dyDescent="0.2">
      <c r="A69" s="27">
        <v>3667842623</v>
      </c>
      <c r="B69" s="37">
        <v>1009331188</v>
      </c>
      <c r="C69" s="11" t="s">
        <v>106</v>
      </c>
      <c r="D69" s="12">
        <v>13.53</v>
      </c>
      <c r="E69" s="12">
        <v>14.4</v>
      </c>
      <c r="F69" s="12">
        <v>-43.38</v>
      </c>
      <c r="G69" s="12">
        <v>13.71</v>
      </c>
      <c r="H69" s="12">
        <v>13.63</v>
      </c>
      <c r="I69" s="12">
        <v>13.64</v>
      </c>
      <c r="J69" s="12">
        <v>14.08</v>
      </c>
      <c r="K69" s="12"/>
      <c r="L69" s="12"/>
      <c r="M69" s="12"/>
      <c r="N69" s="12"/>
      <c r="O69" s="12"/>
    </row>
    <row r="70" spans="1:98" x14ac:dyDescent="0.2">
      <c r="A70" s="27">
        <v>689336495</v>
      </c>
      <c r="B70" s="34">
        <v>1009249874</v>
      </c>
      <c r="C70" s="11" t="s">
        <v>107</v>
      </c>
      <c r="D70" s="12">
        <v>14.28</v>
      </c>
      <c r="E70" s="12">
        <v>14.91</v>
      </c>
      <c r="F70" s="12">
        <v>-42.31</v>
      </c>
      <c r="G70" s="12">
        <v>14.07</v>
      </c>
      <c r="H70" s="12">
        <v>13.98</v>
      </c>
      <c r="I70" s="12">
        <v>13.96</v>
      </c>
      <c r="J70" s="12">
        <v>14.46</v>
      </c>
      <c r="K70" s="12"/>
      <c r="L70" s="12"/>
      <c r="M70" s="12"/>
      <c r="N70" s="12"/>
      <c r="O70" s="12"/>
    </row>
    <row r="71" spans="1:98" x14ac:dyDescent="0.2">
      <c r="A71" s="27" t="s">
        <v>108</v>
      </c>
      <c r="B71" s="37" t="s">
        <v>109</v>
      </c>
      <c r="C71" s="11" t="s">
        <v>110</v>
      </c>
      <c r="D71" s="12">
        <v>109.65</v>
      </c>
      <c r="E71" s="12">
        <v>112.53</v>
      </c>
      <c r="F71" s="12">
        <v>43.81</v>
      </c>
      <c r="G71" s="12">
        <v>48.24</v>
      </c>
      <c r="H71" s="12">
        <v>463.61</v>
      </c>
      <c r="I71" s="12">
        <v>487.81</v>
      </c>
      <c r="J71" s="12">
        <v>173.76</v>
      </c>
      <c r="K71" s="12"/>
      <c r="L71" s="12"/>
      <c r="M71" s="12"/>
      <c r="N71" s="12"/>
      <c r="O71" s="12"/>
    </row>
    <row r="72" spans="1:98" x14ac:dyDescent="0.2">
      <c r="A72" s="27" t="s">
        <v>111</v>
      </c>
      <c r="B72" s="34">
        <v>1005714402</v>
      </c>
      <c r="C72" s="11" t="s">
        <v>112</v>
      </c>
      <c r="D72" s="12">
        <v>111.39</v>
      </c>
      <c r="E72" s="12">
        <v>107.23</v>
      </c>
      <c r="F72" s="12">
        <v>17.54</v>
      </c>
      <c r="G72" s="12">
        <v>59.94</v>
      </c>
      <c r="H72" s="12">
        <v>22.14</v>
      </c>
      <c r="I72" s="12">
        <v>11.01</v>
      </c>
      <c r="J72" s="12">
        <v>18.149999999999999</v>
      </c>
      <c r="K72" s="12"/>
      <c r="L72" s="12"/>
      <c r="M72" s="12"/>
      <c r="N72" s="12"/>
      <c r="O72" s="12"/>
    </row>
    <row r="73" spans="1:98" x14ac:dyDescent="0.2">
      <c r="A73" s="27">
        <v>689336355</v>
      </c>
      <c r="B73" s="37">
        <v>1006745118</v>
      </c>
      <c r="C73" s="11" t="s">
        <v>113</v>
      </c>
      <c r="D73" s="12">
        <v>14.94</v>
      </c>
      <c r="E73" s="12">
        <v>16.010000000000002</v>
      </c>
      <c r="F73" s="12">
        <v>-41.52</v>
      </c>
      <c r="G73" s="12">
        <v>14.91</v>
      </c>
      <c r="H73" s="12">
        <v>15.09</v>
      </c>
      <c r="I73" s="12">
        <v>15.13</v>
      </c>
      <c r="J73" s="12">
        <v>15.72</v>
      </c>
      <c r="K73" s="12"/>
      <c r="L73" s="12"/>
      <c r="M73" s="12"/>
      <c r="N73" s="12"/>
      <c r="O73" s="12"/>
    </row>
    <row r="74" spans="1:98" ht="21.75" customHeight="1" thickBot="1" x14ac:dyDescent="0.25">
      <c r="B74" s="34"/>
      <c r="D74" s="12"/>
      <c r="E74" s="12"/>
      <c r="F74" s="12"/>
      <c r="G74" s="12"/>
      <c r="H74" s="12"/>
      <c r="I74" s="12"/>
      <c r="J74" s="12"/>
      <c r="K74" s="12"/>
      <c r="L74" s="12"/>
      <c r="M74" s="12"/>
      <c r="N74" s="12"/>
      <c r="O74" s="12"/>
    </row>
    <row r="75" spans="1:98" ht="21.75" customHeight="1" thickBot="1" x14ac:dyDescent="0.25">
      <c r="A75" s="38" t="s">
        <v>114</v>
      </c>
      <c r="B75" s="39"/>
      <c r="C75" s="25" t="s">
        <v>154</v>
      </c>
      <c r="D75" s="26"/>
      <c r="E75" s="26"/>
      <c r="F75" s="26"/>
      <c r="G75" s="26"/>
      <c r="H75" s="26"/>
      <c r="I75" s="26"/>
      <c r="J75" s="26"/>
      <c r="K75" s="26"/>
      <c r="L75" s="26"/>
      <c r="M75" s="26"/>
      <c r="N75" s="26"/>
      <c r="O75" s="26"/>
    </row>
    <row r="76" spans="1:98" ht="21.75" customHeight="1" x14ac:dyDescent="0.2">
      <c r="A76" s="27">
        <v>688327359</v>
      </c>
      <c r="B76" s="34">
        <v>5000146817</v>
      </c>
      <c r="C76" s="11" t="s">
        <v>115</v>
      </c>
      <c r="D76" s="28">
        <v>10.58</v>
      </c>
      <c r="E76" s="28">
        <v>11.2</v>
      </c>
      <c r="F76" s="28">
        <v>-45.71</v>
      </c>
      <c r="G76" s="28">
        <v>10.43</v>
      </c>
      <c r="H76" s="28">
        <v>10.49</v>
      </c>
      <c r="I76" s="28">
        <v>10.23</v>
      </c>
      <c r="J76" s="28">
        <v>10.58</v>
      </c>
      <c r="K76" s="28"/>
      <c r="L76" s="28"/>
      <c r="M76" s="28"/>
      <c r="N76" s="28"/>
      <c r="O76" s="28"/>
    </row>
    <row r="77" spans="1:98" ht="21.75" customHeight="1" thickBot="1" x14ac:dyDescent="0.25">
      <c r="B77" s="34"/>
      <c r="D77" s="12"/>
      <c r="E77" s="12"/>
      <c r="F77" s="12"/>
      <c r="G77" s="12"/>
      <c r="H77" s="12"/>
      <c r="I77" s="12"/>
      <c r="J77" s="12"/>
      <c r="K77" s="12"/>
      <c r="L77" s="12"/>
      <c r="M77" s="12"/>
      <c r="N77" s="12"/>
      <c r="O77" s="12"/>
    </row>
    <row r="78" spans="1:98" ht="21.75" customHeight="1" thickBot="1" x14ac:dyDescent="0.25">
      <c r="A78" s="38" t="s">
        <v>116</v>
      </c>
      <c r="B78" s="40"/>
      <c r="C78" s="25" t="s">
        <v>155</v>
      </c>
      <c r="D78" s="26"/>
      <c r="E78" s="26"/>
      <c r="F78" s="26"/>
      <c r="G78" s="26"/>
      <c r="H78" s="26"/>
      <c r="I78" s="26"/>
      <c r="J78" s="26"/>
      <c r="K78" s="26"/>
      <c r="L78" s="26"/>
      <c r="M78" s="26"/>
      <c r="N78" s="26"/>
      <c r="O78" s="26"/>
    </row>
    <row r="79" spans="1:98" ht="21.75" customHeight="1" x14ac:dyDescent="0.2">
      <c r="A79" s="10">
        <v>689336728</v>
      </c>
      <c r="B79" s="34">
        <v>1004501444</v>
      </c>
      <c r="C79" s="11" t="s">
        <v>117</v>
      </c>
      <c r="D79" s="12">
        <v>13.96</v>
      </c>
      <c r="E79" s="12">
        <v>14.62</v>
      </c>
      <c r="F79" s="12">
        <v>-42.73</v>
      </c>
      <c r="G79" s="12">
        <v>13.27</v>
      </c>
      <c r="H79" s="12">
        <v>12.74</v>
      </c>
      <c r="I79" s="12">
        <v>12.68</v>
      </c>
      <c r="J79" s="12">
        <v>12.91</v>
      </c>
      <c r="K79" s="12"/>
      <c r="L79" s="12"/>
      <c r="M79" s="12"/>
      <c r="N79" s="12"/>
      <c r="O79" s="12"/>
    </row>
    <row r="80" spans="1:98" ht="21.75" customHeight="1" x14ac:dyDescent="0.2">
      <c r="A80" s="10">
        <v>683069631</v>
      </c>
      <c r="B80" s="34">
        <v>1005453862</v>
      </c>
      <c r="C80" s="11" t="s">
        <v>118</v>
      </c>
      <c r="D80" s="28">
        <v>567.20000000000005</v>
      </c>
      <c r="E80" s="28">
        <v>559.61</v>
      </c>
      <c r="F80" s="28">
        <v>258.02</v>
      </c>
      <c r="G80" s="28">
        <v>237.87</v>
      </c>
      <c r="H80" s="28">
        <v>95.92</v>
      </c>
      <c r="I80" s="28">
        <v>73.88</v>
      </c>
      <c r="J80" s="28">
        <v>88.87</v>
      </c>
      <c r="K80" s="28"/>
      <c r="L80" s="28"/>
      <c r="M80" s="28"/>
      <c r="N80" s="28"/>
      <c r="O80" s="28"/>
    </row>
    <row r="81" spans="1:84" ht="21.75" customHeight="1" thickBot="1" x14ac:dyDescent="0.25">
      <c r="B81" s="34"/>
      <c r="D81" s="12"/>
      <c r="E81" s="12"/>
      <c r="F81" s="12"/>
      <c r="G81" s="12"/>
      <c r="H81" s="12"/>
      <c r="I81" s="12"/>
      <c r="J81" s="12"/>
      <c r="K81" s="12"/>
      <c r="L81" s="12"/>
      <c r="M81" s="12"/>
      <c r="N81" s="12"/>
      <c r="O81" s="12"/>
    </row>
    <row r="82" spans="1:84" s="6" customFormat="1" ht="21.75" customHeight="1" thickBot="1" x14ac:dyDescent="0.25">
      <c r="A82" s="38" t="s">
        <v>119</v>
      </c>
      <c r="B82" s="40"/>
      <c r="C82" s="41" t="s">
        <v>156</v>
      </c>
      <c r="D82" s="26"/>
      <c r="E82" s="26"/>
      <c r="F82" s="26"/>
      <c r="G82" s="26"/>
      <c r="H82" s="26"/>
      <c r="I82" s="26"/>
      <c r="J82" s="26"/>
      <c r="K82" s="26"/>
      <c r="L82" s="26"/>
      <c r="M82" s="26"/>
      <c r="N82" s="26"/>
      <c r="O82" s="26"/>
      <c r="P82" s="4"/>
      <c r="Q82" s="4"/>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row>
    <row r="83" spans="1:84" s="6" customFormat="1" ht="21.75" customHeight="1" x14ac:dyDescent="0.2">
      <c r="A83" s="27">
        <v>689336568</v>
      </c>
      <c r="B83" s="34">
        <v>1004503701</v>
      </c>
      <c r="C83" s="42" t="s">
        <v>120</v>
      </c>
      <c r="D83" s="43">
        <v>12.9</v>
      </c>
      <c r="E83" s="43">
        <v>13.31</v>
      </c>
      <c r="F83" s="43">
        <v>-43.85</v>
      </c>
      <c r="G83" s="43">
        <v>11.91</v>
      </c>
      <c r="H83" s="43">
        <v>11.69</v>
      </c>
      <c r="I83" s="43">
        <v>11.86</v>
      </c>
      <c r="J83" s="43">
        <v>12.01</v>
      </c>
      <c r="K83" s="43"/>
      <c r="L83" s="36"/>
      <c r="M83" s="36"/>
      <c r="N83" s="36"/>
      <c r="O83" s="36"/>
      <c r="P83" s="4"/>
      <c r="Q83" s="4"/>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row>
    <row r="84" spans="1:84" s="6" customFormat="1" ht="21.75" customHeight="1" x14ac:dyDescent="0.2">
      <c r="A84" s="27">
        <v>689336975</v>
      </c>
      <c r="B84" s="34">
        <v>1010215306</v>
      </c>
      <c r="C84" s="42" t="s">
        <v>121</v>
      </c>
      <c r="D84" s="43">
        <v>17.600000000000001</v>
      </c>
      <c r="E84" s="43">
        <v>18.34</v>
      </c>
      <c r="F84" s="43">
        <v>-39.64</v>
      </c>
      <c r="G84" s="43">
        <v>16.64</v>
      </c>
      <c r="H84" s="43">
        <v>16.38</v>
      </c>
      <c r="I84" s="43">
        <v>16.27</v>
      </c>
      <c r="J84" s="43">
        <v>16.95</v>
      </c>
      <c r="K84" s="43"/>
      <c r="L84" s="12"/>
      <c r="M84" s="12"/>
      <c r="N84" s="12"/>
      <c r="O84" s="12"/>
      <c r="P84" s="4"/>
      <c r="Q84" s="4"/>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row>
    <row r="85" spans="1:84" s="6" customFormat="1" ht="21.75" customHeight="1" x14ac:dyDescent="0.2">
      <c r="A85" s="27">
        <v>689336585</v>
      </c>
      <c r="B85" s="34">
        <v>1006491246</v>
      </c>
      <c r="C85" s="42" t="s">
        <v>122</v>
      </c>
      <c r="D85" s="43">
        <v>1961.29</v>
      </c>
      <c r="E85" s="43">
        <v>2125.46</v>
      </c>
      <c r="F85" s="43">
        <v>1400.38</v>
      </c>
      <c r="G85" s="43">
        <v>939.35</v>
      </c>
      <c r="H85" s="43">
        <v>415.52</v>
      </c>
      <c r="I85" s="43">
        <v>233.14</v>
      </c>
      <c r="J85" s="43">
        <v>267.79000000000002</v>
      </c>
      <c r="K85" s="43"/>
      <c r="L85" s="12"/>
      <c r="M85" s="12"/>
      <c r="N85" s="12"/>
      <c r="O85" s="12"/>
      <c r="P85" s="4"/>
      <c r="Q85" s="4"/>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row>
    <row r="86" spans="1:84" s="6" customFormat="1" ht="21.75" customHeight="1" x14ac:dyDescent="0.2">
      <c r="A86" s="27">
        <v>689336802</v>
      </c>
      <c r="B86" s="34">
        <v>1004503703</v>
      </c>
      <c r="C86" s="44" t="s">
        <v>123</v>
      </c>
      <c r="D86" s="43">
        <v>23.91</v>
      </c>
      <c r="E86" s="43">
        <v>26.62</v>
      </c>
      <c r="F86" s="43">
        <v>22.86</v>
      </c>
      <c r="G86" s="43">
        <v>26.44</v>
      </c>
      <c r="H86" s="43">
        <v>27.17</v>
      </c>
      <c r="I86" s="43">
        <v>27.55</v>
      </c>
      <c r="J86" s="43">
        <v>28.77</v>
      </c>
      <c r="K86" s="43"/>
      <c r="L86" s="12"/>
      <c r="M86" s="12"/>
      <c r="N86" s="12"/>
      <c r="O86" s="12"/>
      <c r="P86" s="4"/>
      <c r="Q86" s="4"/>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row>
    <row r="87" spans="1:84" s="6" customFormat="1" ht="21.75" customHeight="1" x14ac:dyDescent="0.2">
      <c r="A87" s="27">
        <v>689336161</v>
      </c>
      <c r="B87" s="34">
        <v>1005451583</v>
      </c>
      <c r="C87" s="42" t="s">
        <v>124</v>
      </c>
      <c r="D87" s="43">
        <v>24.25</v>
      </c>
      <c r="E87" s="43">
        <v>26.28</v>
      </c>
      <c r="F87" s="43">
        <v>22.86</v>
      </c>
      <c r="G87" s="43">
        <v>26.44</v>
      </c>
      <c r="H87" s="43">
        <v>26.09</v>
      </c>
      <c r="I87" s="43">
        <v>26.47</v>
      </c>
      <c r="J87" s="43">
        <v>27.29</v>
      </c>
      <c r="K87" s="43"/>
      <c r="L87" s="28"/>
      <c r="M87" s="28"/>
      <c r="N87" s="28"/>
      <c r="O87" s="28"/>
      <c r="P87" s="4"/>
      <c r="Q87" s="4"/>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row>
    <row r="88" spans="1:84" s="6" customFormat="1" ht="21.75" customHeight="1" thickBot="1" x14ac:dyDescent="0.25">
      <c r="A88" s="27"/>
      <c r="B88" s="34"/>
      <c r="C88" s="42"/>
      <c r="D88" s="45"/>
      <c r="E88" s="45"/>
      <c r="F88" s="45"/>
      <c r="G88" s="45"/>
      <c r="H88" s="45"/>
      <c r="I88" s="45"/>
      <c r="J88" s="45"/>
      <c r="K88" s="45"/>
      <c r="L88" s="45"/>
      <c r="M88" s="45"/>
      <c r="N88" s="45"/>
      <c r="O88" s="45"/>
      <c r="P88" s="4"/>
      <c r="Q88" s="4"/>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row>
    <row r="89" spans="1:84" s="6" customFormat="1" ht="21.75" customHeight="1" thickBot="1" x14ac:dyDescent="0.25">
      <c r="A89" s="38" t="s">
        <v>125</v>
      </c>
      <c r="B89" s="40"/>
      <c r="C89" s="41" t="s">
        <v>157</v>
      </c>
      <c r="D89" s="26"/>
      <c r="E89" s="26"/>
      <c r="F89" s="26"/>
      <c r="G89" s="26"/>
      <c r="H89" s="26"/>
      <c r="I89" s="26"/>
      <c r="J89" s="26"/>
      <c r="K89" s="26"/>
      <c r="L89" s="26"/>
      <c r="M89" s="26"/>
      <c r="N89" s="26"/>
      <c r="O89" s="26"/>
      <c r="P89" s="4"/>
      <c r="Q89" s="4"/>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row>
    <row r="90" spans="1:84" ht="21.75" customHeight="1" x14ac:dyDescent="0.2">
      <c r="A90" s="10">
        <v>3921633655</v>
      </c>
      <c r="B90" s="34">
        <v>1005375253</v>
      </c>
      <c r="C90" s="11" t="s">
        <v>126</v>
      </c>
      <c r="D90" s="12">
        <v>18.649999999999999</v>
      </c>
      <c r="E90" s="12">
        <v>19.45</v>
      </c>
      <c r="F90" s="12">
        <v>-38.51</v>
      </c>
      <c r="G90" s="12">
        <v>17.940000000000001</v>
      </c>
      <c r="H90" s="12">
        <v>17.75</v>
      </c>
      <c r="I90" s="12">
        <v>17.739999999999998</v>
      </c>
      <c r="J90" s="12">
        <v>18.48</v>
      </c>
      <c r="K90" s="12"/>
      <c r="L90" s="12"/>
      <c r="M90" s="12"/>
      <c r="N90" s="12"/>
      <c r="O90" s="12"/>
    </row>
    <row r="91" spans="1:84" ht="21.75" customHeight="1" x14ac:dyDescent="0.2">
      <c r="A91" s="27">
        <v>689336296</v>
      </c>
      <c r="B91" s="34">
        <v>1004594084</v>
      </c>
      <c r="C91" s="11" t="s">
        <v>127</v>
      </c>
      <c r="D91" s="12">
        <v>10.77</v>
      </c>
      <c r="E91" s="12">
        <v>11.74</v>
      </c>
      <c r="F91" s="12">
        <v>-45.64</v>
      </c>
      <c r="G91" s="12">
        <v>10.52</v>
      </c>
      <c r="H91" s="12">
        <v>10.29</v>
      </c>
      <c r="I91" s="12">
        <v>10.210000000000001</v>
      </c>
      <c r="J91" s="12">
        <v>10.65</v>
      </c>
      <c r="K91" s="12"/>
      <c r="L91" s="12"/>
      <c r="M91" s="12"/>
      <c r="N91" s="12"/>
      <c r="O91" s="12"/>
    </row>
    <row r="92" spans="1:84" ht="21.75" customHeight="1" x14ac:dyDescent="0.2">
      <c r="A92" s="27">
        <v>689336793</v>
      </c>
      <c r="B92" s="34">
        <v>1008715261</v>
      </c>
      <c r="C92" s="11" t="s">
        <v>128</v>
      </c>
      <c r="D92" s="28">
        <v>14.38</v>
      </c>
      <c r="E92" s="28">
        <v>14.66</v>
      </c>
      <c r="F92" s="28">
        <v>-42.64</v>
      </c>
      <c r="G92" s="28">
        <v>13.66</v>
      </c>
      <c r="H92" s="28">
        <v>13.58</v>
      </c>
      <c r="I92" s="28">
        <v>13.61</v>
      </c>
      <c r="J92" s="28">
        <v>14.1</v>
      </c>
      <c r="K92" s="28"/>
      <c r="L92" s="28"/>
      <c r="M92" s="28"/>
      <c r="N92" s="28"/>
      <c r="O92" s="28"/>
    </row>
    <row r="93" spans="1:84" ht="21.75" customHeight="1" thickBot="1" x14ac:dyDescent="0.25">
      <c r="B93" s="34"/>
      <c r="D93" s="12"/>
      <c r="E93" s="12"/>
      <c r="F93" s="12"/>
      <c r="G93" s="12"/>
      <c r="H93" s="12"/>
      <c r="I93" s="12"/>
      <c r="J93" s="12"/>
      <c r="K93" s="12"/>
      <c r="L93" s="12"/>
      <c r="M93" s="12"/>
      <c r="N93" s="12"/>
      <c r="O93" s="12"/>
    </row>
    <row r="94" spans="1:84" ht="21.75" customHeight="1" thickBot="1" x14ac:dyDescent="0.25">
      <c r="A94" s="38" t="s">
        <v>129</v>
      </c>
      <c r="B94" s="40"/>
      <c r="C94" s="25" t="s">
        <v>158</v>
      </c>
      <c r="D94" s="26"/>
      <c r="E94" s="26"/>
      <c r="F94" s="26"/>
      <c r="G94" s="26"/>
      <c r="H94" s="26"/>
      <c r="I94" s="26"/>
      <c r="J94" s="26"/>
      <c r="K94" s="26"/>
      <c r="L94" s="26"/>
      <c r="M94" s="26"/>
      <c r="N94" s="26"/>
      <c r="O94" s="26"/>
    </row>
    <row r="95" spans="1:84" ht="21.75" customHeight="1" x14ac:dyDescent="0.2">
      <c r="A95" s="27">
        <v>689336143</v>
      </c>
      <c r="B95" s="34">
        <v>1004501926</v>
      </c>
      <c r="C95" s="11" t="s">
        <v>130</v>
      </c>
      <c r="D95" s="12">
        <v>11.27</v>
      </c>
      <c r="E95" s="12">
        <v>11.87</v>
      </c>
      <c r="F95" s="12">
        <v>-45.23</v>
      </c>
      <c r="G95" s="12">
        <v>10.66</v>
      </c>
      <c r="H95" s="12">
        <v>10.45</v>
      </c>
      <c r="I95" s="12">
        <v>10.48</v>
      </c>
      <c r="J95" s="12">
        <v>10.8</v>
      </c>
      <c r="K95" s="12"/>
      <c r="L95" s="12"/>
      <c r="M95" s="12"/>
      <c r="N95" s="12"/>
      <c r="O95" s="12"/>
    </row>
    <row r="96" spans="1:84" ht="21.75" customHeight="1" x14ac:dyDescent="0.2">
      <c r="A96" s="27">
        <v>689336958</v>
      </c>
      <c r="B96" s="34">
        <v>1004501944</v>
      </c>
      <c r="C96" s="11" t="s">
        <v>131</v>
      </c>
      <c r="D96" s="12">
        <v>10.98</v>
      </c>
      <c r="E96" s="12">
        <v>11.44</v>
      </c>
      <c r="F96" s="12">
        <v>-45.56</v>
      </c>
      <c r="G96" s="12">
        <v>10.45</v>
      </c>
      <c r="H96" s="12">
        <v>10.26</v>
      </c>
      <c r="I96" s="12">
        <v>10.26</v>
      </c>
      <c r="J96" s="12">
        <v>10.56</v>
      </c>
      <c r="K96" s="12"/>
      <c r="L96" s="12"/>
      <c r="M96" s="12"/>
      <c r="N96" s="12"/>
      <c r="O96" s="12"/>
    </row>
    <row r="97" spans="1:84" ht="21.75" customHeight="1" x14ac:dyDescent="0.2">
      <c r="A97" s="27">
        <v>680318032</v>
      </c>
      <c r="B97" s="34">
        <v>1010262361</v>
      </c>
      <c r="C97" s="11" t="s">
        <v>132</v>
      </c>
      <c r="D97" s="12">
        <v>1086.97</v>
      </c>
      <c r="E97" s="12">
        <v>803.75</v>
      </c>
      <c r="F97" s="12">
        <v>656.65</v>
      </c>
      <c r="G97" s="12">
        <v>510.43</v>
      </c>
      <c r="H97" s="12">
        <v>106.63</v>
      </c>
      <c r="I97" s="12">
        <v>64.510000000000005</v>
      </c>
      <c r="J97" s="12">
        <v>85.07</v>
      </c>
      <c r="K97" s="12"/>
      <c r="L97" s="12"/>
      <c r="M97" s="12"/>
      <c r="N97" s="12"/>
      <c r="O97" s="12"/>
    </row>
    <row r="98" spans="1:84" ht="21.75" customHeight="1" thickBot="1" x14ac:dyDescent="0.25">
      <c r="A98" s="6"/>
      <c r="B98" s="46"/>
      <c r="D98" s="47"/>
      <c r="E98" s="47"/>
      <c r="F98" s="47"/>
      <c r="G98" s="47"/>
      <c r="H98" s="47"/>
      <c r="I98" s="47"/>
      <c r="J98" s="47"/>
      <c r="K98" s="47"/>
      <c r="L98" s="47"/>
      <c r="M98" s="47"/>
      <c r="N98" s="47"/>
      <c r="O98" s="47"/>
    </row>
    <row r="99" spans="1:84" ht="21.75" customHeight="1" thickBot="1" x14ac:dyDescent="0.25">
      <c r="A99" s="38" t="s">
        <v>133</v>
      </c>
      <c r="B99" s="40"/>
      <c r="C99" s="25" t="s">
        <v>159</v>
      </c>
      <c r="D99" s="26"/>
      <c r="E99" s="26"/>
      <c r="F99" s="26"/>
      <c r="G99" s="26"/>
      <c r="H99" s="26"/>
      <c r="I99" s="26"/>
      <c r="J99" s="26"/>
      <c r="K99" s="26"/>
      <c r="L99" s="26"/>
      <c r="M99" s="26"/>
      <c r="N99" s="26"/>
      <c r="O99" s="26"/>
    </row>
    <row r="100" spans="1:84" ht="21.75" customHeight="1" x14ac:dyDescent="0.2">
      <c r="A100" s="10">
        <v>682363692</v>
      </c>
      <c r="B100" s="48" t="s">
        <v>134</v>
      </c>
      <c r="C100" s="49" t="s">
        <v>135</v>
      </c>
      <c r="D100" s="12">
        <v>310.02999999999997</v>
      </c>
      <c r="E100" s="12">
        <v>287.04000000000002</v>
      </c>
      <c r="F100" s="12">
        <v>168.04</v>
      </c>
      <c r="G100" s="12">
        <v>182.96</v>
      </c>
      <c r="H100" s="12">
        <v>106.56</v>
      </c>
      <c r="I100" s="12">
        <v>80.53</v>
      </c>
      <c r="J100" s="12">
        <v>90.96</v>
      </c>
      <c r="K100" s="12"/>
      <c r="L100" s="12"/>
      <c r="M100" s="12"/>
      <c r="N100" s="12"/>
      <c r="O100" s="12"/>
      <c r="P100" s="7"/>
    </row>
    <row r="101" spans="1:84" ht="21.75" customHeight="1" thickBot="1" x14ac:dyDescent="0.25">
      <c r="A101" s="50"/>
      <c r="B101" s="51"/>
      <c r="C101" s="52"/>
      <c r="D101" s="12"/>
      <c r="E101" s="12"/>
      <c r="F101" s="12"/>
      <c r="G101" s="12"/>
      <c r="H101" s="12"/>
      <c r="I101" s="12"/>
      <c r="J101" s="12"/>
      <c r="K101" s="12"/>
      <c r="L101" s="12"/>
      <c r="M101" s="12"/>
      <c r="N101" s="12"/>
      <c r="O101" s="12"/>
      <c r="P101" s="7"/>
    </row>
    <row r="102" spans="1:84" s="9" customFormat="1" ht="21.75" customHeight="1" thickBot="1" x14ac:dyDescent="0.25">
      <c r="A102" s="53" t="s">
        <v>136</v>
      </c>
      <c r="B102" s="54"/>
      <c r="C102" s="55" t="s">
        <v>160</v>
      </c>
      <c r="D102" s="56"/>
      <c r="E102" s="56"/>
      <c r="F102" s="56"/>
      <c r="G102" s="56"/>
      <c r="H102" s="56"/>
      <c r="I102" s="56"/>
      <c r="J102" s="56"/>
      <c r="K102" s="56"/>
      <c r="L102" s="56"/>
      <c r="M102" s="56"/>
      <c r="N102" s="56"/>
      <c r="O102" s="56"/>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row>
    <row r="103" spans="1:84" ht="21.75" customHeight="1" x14ac:dyDescent="0.2">
      <c r="A103" s="10">
        <v>689888961</v>
      </c>
      <c r="B103" s="34">
        <v>1004501957</v>
      </c>
      <c r="C103" s="11" t="s">
        <v>137</v>
      </c>
      <c r="D103" s="57">
        <v>11.62</v>
      </c>
      <c r="E103" s="57">
        <v>12.22</v>
      </c>
      <c r="F103" s="57">
        <v>-44.97</v>
      </c>
      <c r="G103" s="57">
        <v>10.83</v>
      </c>
      <c r="H103" s="57">
        <v>10.34</v>
      </c>
      <c r="I103" s="57">
        <v>10.199999999999999</v>
      </c>
      <c r="J103" s="57">
        <v>10.6</v>
      </c>
      <c r="K103" s="57"/>
      <c r="L103" s="57"/>
      <c r="M103" s="57"/>
      <c r="N103" s="57"/>
      <c r="O103" s="57"/>
    </row>
    <row r="104" spans="1:84" ht="21.75" customHeight="1" thickBot="1" x14ac:dyDescent="0.25">
      <c r="A104" s="6"/>
      <c r="B104" s="46"/>
      <c r="C104" s="30"/>
      <c r="D104" s="45"/>
      <c r="E104" s="45"/>
      <c r="F104" s="45"/>
      <c r="G104" s="45"/>
      <c r="H104" s="45"/>
      <c r="I104" s="45"/>
      <c r="J104" s="45"/>
      <c r="K104" s="45"/>
      <c r="L104" s="45"/>
      <c r="M104" s="45"/>
      <c r="N104" s="45">
        <f>SUM(N5:N103)</f>
        <v>0</v>
      </c>
      <c r="O104" s="45"/>
    </row>
    <row r="105" spans="1:84" ht="21.75" customHeight="1" thickBot="1" x14ac:dyDescent="0.25">
      <c r="B105" s="34"/>
      <c r="C105" s="58" t="s">
        <v>138</v>
      </c>
      <c r="D105" s="59">
        <f t="shared" ref="D105:K105" si="0">SUM(D5:D103)</f>
        <v>4896.96</v>
      </c>
      <c r="E105" s="59">
        <f t="shared" si="0"/>
        <v>4792.08</v>
      </c>
      <c r="F105" s="59">
        <f t="shared" si="0"/>
        <v>731.48999999999978</v>
      </c>
      <c r="G105" s="59">
        <f t="shared" si="0"/>
        <v>2686.58</v>
      </c>
      <c r="H105" s="59">
        <f t="shared" si="0"/>
        <v>1860.8100000000002</v>
      </c>
      <c r="I105" s="59">
        <f t="shared" si="0"/>
        <v>1598.2299999999996</v>
      </c>
      <c r="J105" s="59">
        <f t="shared" si="0"/>
        <v>1416.6099999999997</v>
      </c>
      <c r="K105" s="59">
        <f t="shared" si="0"/>
        <v>0</v>
      </c>
      <c r="L105" s="59">
        <f>SUM(L5:L103)+K105</f>
        <v>0</v>
      </c>
      <c r="M105" s="59">
        <f t="shared" ref="M105:O105" si="1">+M6+M9+M12+M16+M21+M24+M27+M30+M33+M36+M41+M45+M49+M52+M55+M74+M77+M81+M88+M93+M98+M101+M104</f>
        <v>0</v>
      </c>
      <c r="N105" s="59">
        <f t="shared" si="1"/>
        <v>0</v>
      </c>
      <c r="O105" s="59">
        <f t="shared" si="1"/>
        <v>0</v>
      </c>
    </row>
    <row r="106" spans="1:84" ht="21.75" customHeight="1" x14ac:dyDescent="0.2">
      <c r="B106" s="34"/>
      <c r="D106" s="12"/>
      <c r="E106" s="12"/>
      <c r="F106" s="12"/>
      <c r="G106" s="12"/>
      <c r="H106" s="12"/>
      <c r="I106" s="12"/>
      <c r="J106" s="12"/>
      <c r="K106" s="12"/>
      <c r="L106" s="12"/>
      <c r="M106" s="12"/>
      <c r="N106" s="12"/>
      <c r="O106" s="12"/>
    </row>
    <row r="107" spans="1:84" ht="21.75" customHeight="1" x14ac:dyDescent="0.2">
      <c r="B107" s="34"/>
      <c r="D107" s="12"/>
      <c r="E107" s="12"/>
      <c r="F107" s="12">
        <f>F105+G105</f>
        <v>3418.0699999999997</v>
      </c>
      <c r="G107" s="12"/>
      <c r="H107" s="12"/>
      <c r="I107" s="12"/>
      <c r="J107" s="12"/>
      <c r="K107" s="12"/>
      <c r="L107" s="12"/>
      <c r="M107" s="12"/>
      <c r="N107" s="12"/>
      <c r="O107" s="12"/>
    </row>
    <row r="108" spans="1:84" ht="21.75" customHeight="1" x14ac:dyDescent="0.2">
      <c r="B108" s="34"/>
      <c r="D108" s="12"/>
      <c r="E108" s="12"/>
      <c r="F108" s="12"/>
      <c r="G108" s="12"/>
      <c r="H108" s="12"/>
      <c r="I108" s="12"/>
      <c r="J108" s="12"/>
      <c r="K108" s="12"/>
      <c r="L108" s="12"/>
      <c r="M108" s="12"/>
      <c r="N108" s="12"/>
      <c r="O108" s="12"/>
    </row>
    <row r="109" spans="1:84" ht="21.75" customHeight="1" thickBot="1" x14ac:dyDescent="0.25">
      <c r="B109" s="34"/>
      <c r="D109" s="12"/>
      <c r="E109" s="12"/>
      <c r="F109" s="12"/>
      <c r="G109" s="12"/>
      <c r="H109" s="12"/>
      <c r="I109" s="12"/>
      <c r="J109" s="12"/>
      <c r="K109" s="12"/>
      <c r="L109" s="12"/>
      <c r="M109" s="12"/>
      <c r="N109" s="12"/>
      <c r="O109" s="12"/>
    </row>
    <row r="110" spans="1:84" ht="21.75" customHeight="1" thickBot="1" x14ac:dyDescent="0.25">
      <c r="A110" s="23" t="s">
        <v>15</v>
      </c>
      <c r="B110" s="24"/>
      <c r="C110" s="87" t="s">
        <v>139</v>
      </c>
      <c r="D110" s="12">
        <f t="shared" ref="D110:E110" si="2">D5</f>
        <v>10.24</v>
      </c>
      <c r="E110" s="13">
        <f t="shared" si="2"/>
        <v>10.89</v>
      </c>
      <c r="F110" s="12">
        <f>F5</f>
        <v>-45.93</v>
      </c>
      <c r="G110" s="12">
        <f t="shared" ref="G110:O110" si="3">G5</f>
        <v>10.199999999999999</v>
      </c>
      <c r="H110" s="12">
        <f t="shared" si="3"/>
        <v>10.18</v>
      </c>
      <c r="I110" s="12">
        <f t="shared" si="3"/>
        <v>10.19</v>
      </c>
      <c r="J110" s="12">
        <f t="shared" si="3"/>
        <v>10.51</v>
      </c>
      <c r="K110" s="12">
        <f t="shared" si="3"/>
        <v>0</v>
      </c>
      <c r="L110" s="12">
        <f t="shared" si="3"/>
        <v>0</v>
      </c>
      <c r="M110" s="12">
        <f t="shared" si="3"/>
        <v>0</v>
      </c>
      <c r="N110" s="12">
        <f t="shared" si="3"/>
        <v>0</v>
      </c>
      <c r="O110" s="12">
        <f t="shared" si="3"/>
        <v>0</v>
      </c>
    </row>
    <row r="111" spans="1:84" ht="21.75" customHeight="1" thickBot="1" x14ac:dyDescent="0.25">
      <c r="A111" s="23" t="s">
        <v>19</v>
      </c>
      <c r="B111" s="24"/>
      <c r="C111" s="87" t="s">
        <v>140</v>
      </c>
      <c r="D111" s="12">
        <f t="shared" ref="D111:E111" si="4">D8</f>
        <v>10.39</v>
      </c>
      <c r="E111" s="13">
        <f t="shared" si="4"/>
        <v>11.09</v>
      </c>
      <c r="F111" s="12">
        <f>F8</f>
        <v>-45.8</v>
      </c>
      <c r="G111" s="12">
        <f t="shared" ref="G111:O111" si="5">G8</f>
        <v>10.32</v>
      </c>
      <c r="H111" s="12">
        <f t="shared" si="5"/>
        <v>10.210000000000001</v>
      </c>
      <c r="I111" s="12">
        <f t="shared" si="5"/>
        <v>10.19</v>
      </c>
      <c r="J111" s="12">
        <f t="shared" si="5"/>
        <v>10.53</v>
      </c>
      <c r="K111" s="12">
        <f t="shared" si="5"/>
        <v>0</v>
      </c>
      <c r="L111" s="12">
        <f t="shared" si="5"/>
        <v>0</v>
      </c>
      <c r="M111" s="12">
        <f t="shared" si="5"/>
        <v>0</v>
      </c>
      <c r="N111" s="12">
        <f t="shared" si="5"/>
        <v>0</v>
      </c>
      <c r="O111" s="12">
        <f t="shared" si="5"/>
        <v>0</v>
      </c>
    </row>
    <row r="112" spans="1:84" ht="21.75" customHeight="1" thickBot="1" x14ac:dyDescent="0.25">
      <c r="A112" s="23" t="s">
        <v>23</v>
      </c>
      <c r="B112" s="24"/>
      <c r="C112" s="87" t="s">
        <v>141</v>
      </c>
      <c r="D112" s="12">
        <f t="shared" ref="D112:E112" si="6">D11</f>
        <v>10.53</v>
      </c>
      <c r="E112" s="13">
        <f t="shared" si="6"/>
        <v>11.15</v>
      </c>
      <c r="F112" s="12">
        <f>F11</f>
        <v>-45.75</v>
      </c>
      <c r="G112" s="12">
        <f t="shared" ref="G112:O112" si="7">G11</f>
        <v>10.4</v>
      </c>
      <c r="H112" s="12">
        <f t="shared" si="7"/>
        <v>10.25</v>
      </c>
      <c r="I112" s="12">
        <f t="shared" si="7"/>
        <v>10.210000000000001</v>
      </c>
      <c r="J112" s="12">
        <f t="shared" si="7"/>
        <v>10.55</v>
      </c>
      <c r="K112" s="12">
        <f t="shared" si="7"/>
        <v>0</v>
      </c>
      <c r="L112" s="12">
        <f t="shared" si="7"/>
        <v>0</v>
      </c>
      <c r="M112" s="12">
        <f t="shared" si="7"/>
        <v>0</v>
      </c>
      <c r="N112" s="12">
        <f t="shared" si="7"/>
        <v>0</v>
      </c>
      <c r="O112" s="12">
        <f t="shared" si="7"/>
        <v>0</v>
      </c>
    </row>
    <row r="113" spans="1:15" ht="21.75" customHeight="1" thickBot="1" x14ac:dyDescent="0.25">
      <c r="A113" s="23" t="s">
        <v>27</v>
      </c>
      <c r="B113" s="24"/>
      <c r="C113" s="87" t="s">
        <v>142</v>
      </c>
      <c r="D113" s="12">
        <f t="shared" ref="D113:E113" si="8">SUM(D14:D15)</f>
        <v>27.25</v>
      </c>
      <c r="E113" s="13">
        <f t="shared" si="8"/>
        <v>28.77</v>
      </c>
      <c r="F113" s="12">
        <f>SUM(F14:F15)</f>
        <v>-86.02000000000001</v>
      </c>
      <c r="G113" s="12">
        <f t="shared" ref="G113:O113" si="9">SUM(G14:G15)</f>
        <v>26.07</v>
      </c>
      <c r="H113" s="12">
        <f t="shared" si="9"/>
        <v>25.33</v>
      </c>
      <c r="I113" s="12">
        <f t="shared" si="9"/>
        <v>25.049999999999997</v>
      </c>
      <c r="J113" s="12">
        <f t="shared" si="9"/>
        <v>26.09</v>
      </c>
      <c r="K113" s="12">
        <f t="shared" si="9"/>
        <v>0</v>
      </c>
      <c r="L113" s="12">
        <f t="shared" si="9"/>
        <v>0</v>
      </c>
      <c r="M113" s="12">
        <f t="shared" si="9"/>
        <v>0</v>
      </c>
      <c r="N113" s="12">
        <f t="shared" si="9"/>
        <v>0</v>
      </c>
      <c r="O113" s="12">
        <f t="shared" si="9"/>
        <v>0</v>
      </c>
    </row>
    <row r="114" spans="1:15" ht="21.75" customHeight="1" thickBot="1" x14ac:dyDescent="0.25">
      <c r="A114" s="23" t="s">
        <v>34</v>
      </c>
      <c r="B114" s="24"/>
      <c r="C114" s="87" t="s">
        <v>143</v>
      </c>
      <c r="D114" s="12">
        <f t="shared" ref="D114:E114" si="10">SUM(D18:D20)</f>
        <v>30.919999999999998</v>
      </c>
      <c r="E114" s="13">
        <f t="shared" si="10"/>
        <v>32.89</v>
      </c>
      <c r="F114" s="12">
        <f>SUM(F18:F20)</f>
        <v>-137.62</v>
      </c>
      <c r="G114" s="12">
        <f t="shared" ref="G114:O114" si="11">SUM(G18:G20)</f>
        <v>30.8</v>
      </c>
      <c r="H114" s="12">
        <f t="shared" si="11"/>
        <v>30.59</v>
      </c>
      <c r="I114" s="12">
        <f t="shared" si="11"/>
        <v>30.57</v>
      </c>
      <c r="J114" s="12">
        <f t="shared" si="11"/>
        <v>31.57</v>
      </c>
      <c r="K114" s="12">
        <f t="shared" si="11"/>
        <v>0</v>
      </c>
      <c r="L114" s="12">
        <f t="shared" si="11"/>
        <v>0</v>
      </c>
      <c r="M114" s="12">
        <f t="shared" si="11"/>
        <v>0</v>
      </c>
      <c r="N114" s="12">
        <f t="shared" si="11"/>
        <v>0</v>
      </c>
      <c r="O114" s="12">
        <f t="shared" si="11"/>
        <v>0</v>
      </c>
    </row>
    <row r="115" spans="1:15" ht="21.75" customHeight="1" thickBot="1" x14ac:dyDescent="0.25">
      <c r="A115" s="23" t="s">
        <v>44</v>
      </c>
      <c r="B115" s="24"/>
      <c r="C115" s="60" t="s">
        <v>144</v>
      </c>
      <c r="D115" s="12">
        <f t="shared" ref="D115:E115" si="12">D23</f>
        <v>11.95</v>
      </c>
      <c r="E115" s="13">
        <f t="shared" si="12"/>
        <v>12.53</v>
      </c>
      <c r="F115" s="12">
        <f>F23</f>
        <v>-44.66</v>
      </c>
      <c r="G115" s="12">
        <f t="shared" ref="G115:O115" si="13">G23</f>
        <v>11.29</v>
      </c>
      <c r="H115" s="12">
        <f t="shared" si="13"/>
        <v>10.88</v>
      </c>
      <c r="I115" s="12">
        <f t="shared" si="13"/>
        <v>10.8</v>
      </c>
      <c r="J115" s="12">
        <f t="shared" si="13"/>
        <v>11.13</v>
      </c>
      <c r="K115" s="12">
        <f t="shared" si="13"/>
        <v>0</v>
      </c>
      <c r="L115" s="12">
        <f t="shared" si="13"/>
        <v>0</v>
      </c>
      <c r="M115" s="12">
        <f t="shared" si="13"/>
        <v>0</v>
      </c>
      <c r="N115" s="12">
        <f t="shared" si="13"/>
        <v>0</v>
      </c>
      <c r="O115" s="12">
        <f t="shared" si="13"/>
        <v>0</v>
      </c>
    </row>
    <row r="116" spans="1:15" ht="21.75" customHeight="1" thickBot="1" x14ac:dyDescent="0.25">
      <c r="A116" s="23" t="s">
        <v>47</v>
      </c>
      <c r="B116" s="24"/>
      <c r="C116" s="60" t="s">
        <v>145</v>
      </c>
      <c r="D116" s="12">
        <f t="shared" ref="D116:E116" si="14">D26</f>
        <v>11.84</v>
      </c>
      <c r="E116" s="13">
        <f t="shared" si="14"/>
        <v>12.48</v>
      </c>
      <c r="F116" s="12">
        <f>F26</f>
        <v>-44.64</v>
      </c>
      <c r="G116" s="12">
        <f t="shared" ref="G116:O116" si="15">G26</f>
        <v>11.47</v>
      </c>
      <c r="H116" s="12">
        <f t="shared" si="15"/>
        <v>11.24</v>
      </c>
      <c r="I116" s="12">
        <f t="shared" si="15"/>
        <v>11.21</v>
      </c>
      <c r="J116" s="12">
        <f t="shared" si="15"/>
        <v>11.51</v>
      </c>
      <c r="K116" s="12">
        <f t="shared" si="15"/>
        <v>0</v>
      </c>
      <c r="L116" s="12">
        <f t="shared" si="15"/>
        <v>0</v>
      </c>
      <c r="M116" s="12">
        <f t="shared" si="15"/>
        <v>0</v>
      </c>
      <c r="N116" s="12">
        <f t="shared" si="15"/>
        <v>0</v>
      </c>
      <c r="O116" s="12">
        <f t="shared" si="15"/>
        <v>0</v>
      </c>
    </row>
    <row r="117" spans="1:15" ht="21.75" customHeight="1" thickBot="1" x14ac:dyDescent="0.25">
      <c r="A117" s="23" t="s">
        <v>50</v>
      </c>
      <c r="B117" s="24"/>
      <c r="C117" s="60" t="s">
        <v>146</v>
      </c>
      <c r="D117" s="12">
        <f t="shared" ref="D117:E117" si="16">D29</f>
        <v>12.11</v>
      </c>
      <c r="E117" s="13">
        <f t="shared" si="16"/>
        <v>12.78</v>
      </c>
      <c r="F117" s="12">
        <f>F29</f>
        <v>-44.42</v>
      </c>
      <c r="G117" s="12">
        <f t="shared" ref="G117:O117" si="17">G29</f>
        <v>11.61</v>
      </c>
      <c r="H117" s="12">
        <f t="shared" si="17"/>
        <v>11.05</v>
      </c>
      <c r="I117" s="12">
        <f t="shared" si="17"/>
        <v>10.94</v>
      </c>
      <c r="J117" s="12">
        <f t="shared" si="17"/>
        <v>11.09</v>
      </c>
      <c r="K117" s="12">
        <f t="shared" si="17"/>
        <v>0</v>
      </c>
      <c r="L117" s="12">
        <f t="shared" si="17"/>
        <v>0</v>
      </c>
      <c r="M117" s="12">
        <f t="shared" si="17"/>
        <v>0</v>
      </c>
      <c r="N117" s="12">
        <f t="shared" si="17"/>
        <v>0</v>
      </c>
      <c r="O117" s="12">
        <f t="shared" si="17"/>
        <v>0</v>
      </c>
    </row>
    <row r="118" spans="1:15" ht="21.75" customHeight="1" thickBot="1" x14ac:dyDescent="0.25">
      <c r="A118" s="23" t="s">
        <v>53</v>
      </c>
      <c r="B118" s="24"/>
      <c r="C118" s="60" t="s">
        <v>147</v>
      </c>
      <c r="D118" s="12">
        <f t="shared" ref="D118:E118" si="18">D32</f>
        <v>10.39</v>
      </c>
      <c r="E118" s="12">
        <f t="shared" si="18"/>
        <v>11.01</v>
      </c>
      <c r="F118" s="12">
        <f>F32</f>
        <v>-45.84</v>
      </c>
      <c r="G118" s="12">
        <f t="shared" ref="G118:O118" si="19">G32</f>
        <v>10.27</v>
      </c>
      <c r="H118" s="12">
        <f t="shared" si="19"/>
        <v>10.199999999999999</v>
      </c>
      <c r="I118" s="12">
        <f t="shared" si="19"/>
        <v>10.19</v>
      </c>
      <c r="J118" s="12">
        <f t="shared" si="19"/>
        <v>10.52</v>
      </c>
      <c r="K118" s="12">
        <f t="shared" si="19"/>
        <v>0</v>
      </c>
      <c r="L118" s="12">
        <f t="shared" si="19"/>
        <v>0</v>
      </c>
      <c r="M118" s="12">
        <f t="shared" si="19"/>
        <v>0</v>
      </c>
      <c r="N118" s="12">
        <f t="shared" si="19"/>
        <v>0</v>
      </c>
      <c r="O118" s="12">
        <f t="shared" si="19"/>
        <v>0</v>
      </c>
    </row>
    <row r="119" spans="1:15" ht="21.75" customHeight="1" thickBot="1" x14ac:dyDescent="0.25">
      <c r="A119" s="23" t="s">
        <v>57</v>
      </c>
      <c r="B119" s="24"/>
      <c r="C119" s="60" t="s">
        <v>148</v>
      </c>
      <c r="D119" s="12">
        <f t="shared" ref="D119:E119" si="20">D35</f>
        <v>10.52</v>
      </c>
      <c r="E119" s="12">
        <f t="shared" si="20"/>
        <v>11.35</v>
      </c>
      <c r="F119" s="12">
        <f>F35</f>
        <v>-45.44</v>
      </c>
      <c r="G119" s="12">
        <f t="shared" ref="G119:O119" si="21">G35</f>
        <v>10.62</v>
      </c>
      <c r="H119" s="12">
        <f t="shared" si="21"/>
        <v>10.62</v>
      </c>
      <c r="I119" s="12">
        <f t="shared" si="21"/>
        <v>10.69</v>
      </c>
      <c r="J119" s="12">
        <f t="shared" si="21"/>
        <v>10.86</v>
      </c>
      <c r="K119" s="12">
        <f t="shared" si="21"/>
        <v>0</v>
      </c>
      <c r="L119" s="12">
        <f t="shared" si="21"/>
        <v>0</v>
      </c>
      <c r="M119" s="12">
        <f t="shared" si="21"/>
        <v>0</v>
      </c>
      <c r="N119" s="12">
        <f t="shared" si="21"/>
        <v>0</v>
      </c>
      <c r="O119" s="12">
        <f t="shared" si="21"/>
        <v>0</v>
      </c>
    </row>
    <row r="120" spans="1:15" ht="21.75" customHeight="1" thickBot="1" x14ac:dyDescent="0.25">
      <c r="A120" s="23" t="s">
        <v>60</v>
      </c>
      <c r="B120" s="24"/>
      <c r="C120" s="87" t="s">
        <v>149</v>
      </c>
      <c r="D120" s="12">
        <f t="shared" ref="D120:E120" si="22">SUM(D38:D40)</f>
        <v>31.28</v>
      </c>
      <c r="E120" s="12">
        <f t="shared" si="22"/>
        <v>33.769999999999996</v>
      </c>
      <c r="F120" s="12">
        <f>SUM(F38:F40)</f>
        <v>-81.319999999999993</v>
      </c>
      <c r="G120" s="12">
        <f t="shared" ref="G120:O120" si="23">SUM(G38:G40)</f>
        <v>31.580000000000002</v>
      </c>
      <c r="H120" s="12">
        <f t="shared" si="23"/>
        <v>32.01</v>
      </c>
      <c r="I120" s="12">
        <f t="shared" si="23"/>
        <v>32.1</v>
      </c>
      <c r="J120" s="12">
        <f t="shared" si="23"/>
        <v>33.129999999999995</v>
      </c>
      <c r="K120" s="12">
        <f t="shared" si="23"/>
        <v>0</v>
      </c>
      <c r="L120" s="12">
        <f t="shared" si="23"/>
        <v>0</v>
      </c>
      <c r="M120" s="12">
        <f t="shared" si="23"/>
        <v>0</v>
      </c>
      <c r="N120" s="12">
        <f t="shared" si="23"/>
        <v>0</v>
      </c>
      <c r="O120" s="12">
        <f t="shared" si="23"/>
        <v>0</v>
      </c>
    </row>
    <row r="121" spans="1:15" ht="21.75" customHeight="1" thickBot="1" x14ac:dyDescent="0.25">
      <c r="A121" s="23" t="s">
        <v>65</v>
      </c>
      <c r="B121" s="24"/>
      <c r="C121" s="87" t="s">
        <v>150</v>
      </c>
      <c r="D121" s="12">
        <f t="shared" ref="D121:E121" si="24">SUM(D43:D44)</f>
        <v>25.57</v>
      </c>
      <c r="E121" s="12">
        <f t="shared" si="24"/>
        <v>26.990000000000002</v>
      </c>
      <c r="F121" s="12">
        <f>SUM(F43:F44)</f>
        <v>-87.53</v>
      </c>
      <c r="G121" s="12">
        <f t="shared" ref="G121:O121" si="25">SUM(G43:G44)</f>
        <v>24.759999999999998</v>
      </c>
      <c r="H121" s="12">
        <f t="shared" si="25"/>
        <v>24.38</v>
      </c>
      <c r="I121" s="12">
        <f t="shared" si="25"/>
        <v>24.29</v>
      </c>
      <c r="J121" s="12">
        <f t="shared" si="25"/>
        <v>25.16</v>
      </c>
      <c r="K121" s="12">
        <f t="shared" si="25"/>
        <v>0</v>
      </c>
      <c r="L121" s="12">
        <f t="shared" si="25"/>
        <v>0</v>
      </c>
      <c r="M121" s="12">
        <f t="shared" si="25"/>
        <v>0</v>
      </c>
      <c r="N121" s="12">
        <f t="shared" si="25"/>
        <v>0</v>
      </c>
      <c r="O121" s="12">
        <f t="shared" si="25"/>
        <v>0</v>
      </c>
    </row>
    <row r="122" spans="1:15" ht="21.75" customHeight="1" thickBot="1" x14ac:dyDescent="0.25">
      <c r="A122" s="23" t="s">
        <v>70</v>
      </c>
      <c r="B122" s="24"/>
      <c r="C122" s="88" t="s">
        <v>151</v>
      </c>
      <c r="D122" s="82">
        <f t="shared" ref="D122:E122" si="26">SUM(D47:D48)</f>
        <v>25.46</v>
      </c>
      <c r="E122" s="82">
        <f t="shared" si="26"/>
        <v>27.1</v>
      </c>
      <c r="F122" s="82">
        <f>SUM(F47:F48)</f>
        <v>-32.17</v>
      </c>
      <c r="G122" s="82">
        <f t="shared" ref="G122:O122" si="27">SUM(G47:G48)</f>
        <v>25.46</v>
      </c>
      <c r="H122" s="82">
        <f t="shared" si="27"/>
        <v>25.46</v>
      </c>
      <c r="I122" s="82">
        <f t="shared" si="27"/>
        <v>25.46</v>
      </c>
      <c r="J122" s="82">
        <f t="shared" si="27"/>
        <v>26.28</v>
      </c>
      <c r="K122" s="82">
        <f t="shared" si="27"/>
        <v>0</v>
      </c>
      <c r="L122" s="82">
        <f t="shared" si="27"/>
        <v>0</v>
      </c>
      <c r="M122" s="82">
        <f t="shared" si="27"/>
        <v>0</v>
      </c>
      <c r="N122" s="82">
        <f t="shared" si="27"/>
        <v>0</v>
      </c>
      <c r="O122" s="82">
        <f t="shared" si="27"/>
        <v>0</v>
      </c>
    </row>
    <row r="123" spans="1:15" ht="21.75" customHeight="1" thickBot="1" x14ac:dyDescent="0.25">
      <c r="A123" s="23" t="s">
        <v>72</v>
      </c>
      <c r="B123" s="24"/>
      <c r="C123" s="87" t="s">
        <v>152</v>
      </c>
      <c r="D123" s="12">
        <f t="shared" ref="D123:E123" si="28">D51</f>
        <v>15.09</v>
      </c>
      <c r="E123" s="12">
        <f t="shared" si="28"/>
        <v>15.96</v>
      </c>
      <c r="F123" s="12">
        <f>F51</f>
        <v>-41.61</v>
      </c>
      <c r="G123" s="12">
        <f t="shared" ref="G123:O123" si="29">G51</f>
        <v>14.74</v>
      </c>
      <c r="H123" s="12">
        <f t="shared" si="29"/>
        <v>14.74</v>
      </c>
      <c r="I123" s="12">
        <f t="shared" si="29"/>
        <v>14.73</v>
      </c>
      <c r="J123" s="12">
        <f t="shared" si="29"/>
        <v>15.31</v>
      </c>
      <c r="K123" s="12">
        <f t="shared" si="29"/>
        <v>0</v>
      </c>
      <c r="L123" s="12">
        <f t="shared" si="29"/>
        <v>0</v>
      </c>
      <c r="M123" s="12">
        <f t="shared" si="29"/>
        <v>0</v>
      </c>
      <c r="N123" s="12">
        <f t="shared" si="29"/>
        <v>0</v>
      </c>
      <c r="O123" s="12">
        <f t="shared" si="29"/>
        <v>0</v>
      </c>
    </row>
    <row r="124" spans="1:15" ht="21.75" customHeight="1" thickBot="1" x14ac:dyDescent="0.25">
      <c r="A124" s="23" t="s">
        <v>76</v>
      </c>
      <c r="B124" s="24"/>
      <c r="C124" s="87" t="s">
        <v>153</v>
      </c>
      <c r="D124" s="12">
        <f t="shared" ref="D124:E124" si="30">D54</f>
        <v>19.41</v>
      </c>
      <c r="E124" s="12">
        <f t="shared" si="30"/>
        <v>21.74</v>
      </c>
      <c r="F124" s="12">
        <f>F54</f>
        <v>-35.46</v>
      </c>
      <c r="G124" s="12">
        <f t="shared" ref="G124:O124" si="31">G54</f>
        <v>22.38</v>
      </c>
      <c r="H124" s="12">
        <f t="shared" si="31"/>
        <v>23.39</v>
      </c>
      <c r="I124" s="12">
        <f t="shared" si="31"/>
        <v>24.03</v>
      </c>
      <c r="J124" s="12">
        <f t="shared" si="31"/>
        <v>32.28</v>
      </c>
      <c r="K124" s="12">
        <f t="shared" si="31"/>
        <v>0</v>
      </c>
      <c r="L124" s="12">
        <f t="shared" si="31"/>
        <v>0</v>
      </c>
      <c r="M124" s="12">
        <f t="shared" si="31"/>
        <v>0</v>
      </c>
      <c r="N124" s="12">
        <f t="shared" si="31"/>
        <v>0</v>
      </c>
      <c r="O124" s="12">
        <f t="shared" si="31"/>
        <v>0</v>
      </c>
    </row>
    <row r="125" spans="1:15" ht="21.75" customHeight="1" thickBot="1" x14ac:dyDescent="0.25">
      <c r="A125" s="23" t="s">
        <v>80</v>
      </c>
      <c r="B125" s="24"/>
      <c r="C125" s="60" t="s">
        <v>81</v>
      </c>
      <c r="D125" s="12">
        <f t="shared" ref="D125:E125" si="32">SUM(D57:D73)</f>
        <v>527.65</v>
      </c>
      <c r="E125" s="12">
        <f t="shared" si="32"/>
        <v>543.97</v>
      </c>
      <c r="F125" s="12">
        <f>SUM(F57:F73)</f>
        <v>-498.62999999999988</v>
      </c>
      <c r="G125" s="12">
        <f t="shared" ref="G125:O125" si="33">SUM(G57:G73)</f>
        <v>374.81000000000006</v>
      </c>
      <c r="H125" s="12">
        <f t="shared" si="33"/>
        <v>698.42000000000007</v>
      </c>
      <c r="I125" s="12">
        <f t="shared" si="33"/>
        <v>707.96</v>
      </c>
      <c r="J125" s="12">
        <f t="shared" si="33"/>
        <v>423.70000000000005</v>
      </c>
      <c r="K125" s="12">
        <f t="shared" si="33"/>
        <v>0</v>
      </c>
      <c r="L125" s="12">
        <f t="shared" si="33"/>
        <v>0</v>
      </c>
      <c r="M125" s="12">
        <f t="shared" si="33"/>
        <v>0</v>
      </c>
      <c r="N125" s="12">
        <f t="shared" si="33"/>
        <v>0</v>
      </c>
      <c r="O125" s="12">
        <f t="shared" si="33"/>
        <v>0</v>
      </c>
    </row>
    <row r="126" spans="1:15" ht="21.75" customHeight="1" thickBot="1" x14ac:dyDescent="0.25">
      <c r="A126" s="38" t="s">
        <v>114</v>
      </c>
      <c r="B126" s="39"/>
      <c r="C126" s="60" t="s">
        <v>154</v>
      </c>
      <c r="D126" s="12">
        <f t="shared" ref="D126:E126" si="34">D76</f>
        <v>10.58</v>
      </c>
      <c r="E126" s="12">
        <f t="shared" si="34"/>
        <v>11.2</v>
      </c>
      <c r="F126" s="12">
        <f>F76</f>
        <v>-45.71</v>
      </c>
      <c r="G126" s="12">
        <f t="shared" ref="G126:O126" si="35">G76</f>
        <v>10.43</v>
      </c>
      <c r="H126" s="12">
        <f t="shared" si="35"/>
        <v>10.49</v>
      </c>
      <c r="I126" s="12">
        <f t="shared" si="35"/>
        <v>10.23</v>
      </c>
      <c r="J126" s="12">
        <f t="shared" si="35"/>
        <v>10.58</v>
      </c>
      <c r="K126" s="12">
        <f t="shared" si="35"/>
        <v>0</v>
      </c>
      <c r="L126" s="12">
        <f t="shared" si="35"/>
        <v>0</v>
      </c>
      <c r="M126" s="12">
        <f t="shared" si="35"/>
        <v>0</v>
      </c>
      <c r="N126" s="12">
        <f t="shared" si="35"/>
        <v>0</v>
      </c>
      <c r="O126" s="12">
        <f t="shared" si="35"/>
        <v>0</v>
      </c>
    </row>
    <row r="127" spans="1:15" ht="21.75" customHeight="1" thickBot="1" x14ac:dyDescent="0.25">
      <c r="A127" s="38" t="s">
        <v>116</v>
      </c>
      <c r="B127" s="40"/>
      <c r="C127" s="60" t="s">
        <v>155</v>
      </c>
      <c r="D127" s="12">
        <f t="shared" ref="D127:E127" si="36">SUM(D79:D80)</f>
        <v>581.16000000000008</v>
      </c>
      <c r="E127" s="12">
        <f t="shared" si="36"/>
        <v>574.23</v>
      </c>
      <c r="F127" s="12">
        <f>SUM(F79:F80)</f>
        <v>215.29</v>
      </c>
      <c r="G127" s="12">
        <f t="shared" ref="G127:O127" si="37">SUM(G79:G80)</f>
        <v>251.14000000000001</v>
      </c>
      <c r="H127" s="12">
        <f t="shared" si="37"/>
        <v>108.66</v>
      </c>
      <c r="I127" s="12">
        <f t="shared" si="37"/>
        <v>86.56</v>
      </c>
      <c r="J127" s="12">
        <f t="shared" si="37"/>
        <v>101.78</v>
      </c>
      <c r="K127" s="12">
        <f t="shared" si="37"/>
        <v>0</v>
      </c>
      <c r="L127" s="12">
        <f t="shared" si="37"/>
        <v>0</v>
      </c>
      <c r="M127" s="12">
        <f t="shared" si="37"/>
        <v>0</v>
      </c>
      <c r="N127" s="12">
        <f t="shared" si="37"/>
        <v>0</v>
      </c>
      <c r="O127" s="12">
        <f t="shared" si="37"/>
        <v>0</v>
      </c>
    </row>
    <row r="128" spans="1:15" ht="21.75" customHeight="1" thickBot="1" x14ac:dyDescent="0.25">
      <c r="A128" s="38" t="s">
        <v>119</v>
      </c>
      <c r="B128" s="40"/>
      <c r="C128" s="60" t="s">
        <v>156</v>
      </c>
      <c r="D128" s="12">
        <f t="shared" ref="D128:E128" si="38">SUM(D83:D87)</f>
        <v>2039.95</v>
      </c>
      <c r="E128" s="12">
        <f t="shared" si="38"/>
        <v>2210.0100000000002</v>
      </c>
      <c r="F128" s="12">
        <f>SUM(F83:F87)</f>
        <v>1362.61</v>
      </c>
      <c r="G128" s="12">
        <f t="shared" ref="G128:O128" si="39">SUM(G83:G87)</f>
        <v>1020.7800000000001</v>
      </c>
      <c r="H128" s="12">
        <f t="shared" si="39"/>
        <v>496.84999999999997</v>
      </c>
      <c r="I128" s="12">
        <f t="shared" si="39"/>
        <v>315.28999999999996</v>
      </c>
      <c r="J128" s="12">
        <f t="shared" si="39"/>
        <v>352.81</v>
      </c>
      <c r="K128" s="12">
        <f t="shared" si="39"/>
        <v>0</v>
      </c>
      <c r="L128" s="12">
        <f t="shared" si="39"/>
        <v>0</v>
      </c>
      <c r="M128" s="12">
        <f t="shared" si="39"/>
        <v>0</v>
      </c>
      <c r="N128" s="12">
        <f t="shared" si="39"/>
        <v>0</v>
      </c>
      <c r="O128" s="12">
        <f t="shared" si="39"/>
        <v>0</v>
      </c>
    </row>
    <row r="129" spans="1:102" ht="21.75" customHeight="1" thickBot="1" x14ac:dyDescent="0.25">
      <c r="A129" s="38" t="s">
        <v>125</v>
      </c>
      <c r="B129" s="40"/>
      <c r="C129" s="60" t="s">
        <v>157</v>
      </c>
      <c r="D129" s="12">
        <f t="shared" ref="D129:E129" si="40">SUM(D90:D92)</f>
        <v>43.8</v>
      </c>
      <c r="E129" s="12">
        <f t="shared" si="40"/>
        <v>45.849999999999994</v>
      </c>
      <c r="F129" s="12">
        <f>SUM(F90:F92)</f>
        <v>-126.79</v>
      </c>
      <c r="G129" s="12">
        <f t="shared" ref="G129:O129" si="41">SUM(G90:G92)</f>
        <v>42.120000000000005</v>
      </c>
      <c r="H129" s="12">
        <f t="shared" si="41"/>
        <v>41.62</v>
      </c>
      <c r="I129" s="12">
        <f t="shared" si="41"/>
        <v>41.56</v>
      </c>
      <c r="J129" s="12">
        <f t="shared" si="41"/>
        <v>43.230000000000004</v>
      </c>
      <c r="K129" s="12">
        <f t="shared" si="41"/>
        <v>0</v>
      </c>
      <c r="L129" s="12">
        <f t="shared" si="41"/>
        <v>0</v>
      </c>
      <c r="M129" s="12">
        <f t="shared" si="41"/>
        <v>0</v>
      </c>
      <c r="N129" s="12">
        <f t="shared" si="41"/>
        <v>0</v>
      </c>
      <c r="O129" s="12">
        <f t="shared" si="41"/>
        <v>0</v>
      </c>
    </row>
    <row r="130" spans="1:102" ht="21.75" customHeight="1" thickBot="1" x14ac:dyDescent="0.25">
      <c r="A130" s="38" t="s">
        <v>129</v>
      </c>
      <c r="B130" s="40"/>
      <c r="C130" s="87" t="s">
        <v>158</v>
      </c>
      <c r="D130" s="12">
        <f t="shared" ref="D130:E130" si="42">SUM(D95:D97)</f>
        <v>1109.22</v>
      </c>
      <c r="E130" s="12">
        <f t="shared" si="42"/>
        <v>827.06</v>
      </c>
      <c r="F130" s="12">
        <f>SUM(F95:F97)</f>
        <v>565.86</v>
      </c>
      <c r="G130" s="12">
        <f t="shared" ref="G130:O130" si="43">SUM(G95:G97)</f>
        <v>531.54</v>
      </c>
      <c r="H130" s="12">
        <f t="shared" si="43"/>
        <v>127.34</v>
      </c>
      <c r="I130" s="12">
        <f t="shared" si="43"/>
        <v>85.25</v>
      </c>
      <c r="J130" s="12">
        <f t="shared" si="43"/>
        <v>106.42999999999999</v>
      </c>
      <c r="K130" s="12">
        <f t="shared" si="43"/>
        <v>0</v>
      </c>
      <c r="L130" s="12">
        <f t="shared" si="43"/>
        <v>0</v>
      </c>
      <c r="M130" s="12">
        <f t="shared" si="43"/>
        <v>0</v>
      </c>
      <c r="N130" s="12">
        <f t="shared" si="43"/>
        <v>0</v>
      </c>
      <c r="O130" s="12">
        <f t="shared" si="43"/>
        <v>0</v>
      </c>
    </row>
    <row r="131" spans="1:102" ht="21.75" customHeight="1" thickBot="1" x14ac:dyDescent="0.25">
      <c r="A131" s="38" t="s">
        <v>133</v>
      </c>
      <c r="B131" s="40"/>
      <c r="C131" s="87" t="s">
        <v>159</v>
      </c>
      <c r="D131" s="12">
        <f t="shared" ref="D131:E131" si="44">D100</f>
        <v>310.02999999999997</v>
      </c>
      <c r="E131" s="12">
        <f t="shared" si="44"/>
        <v>287.04000000000002</v>
      </c>
      <c r="F131" s="12">
        <f>F100</f>
        <v>168.04</v>
      </c>
      <c r="G131" s="12">
        <f t="shared" ref="G131:O131" si="45">G100</f>
        <v>182.96</v>
      </c>
      <c r="H131" s="12">
        <f t="shared" si="45"/>
        <v>106.56</v>
      </c>
      <c r="I131" s="12">
        <f t="shared" si="45"/>
        <v>80.53</v>
      </c>
      <c r="J131" s="12">
        <f t="shared" si="45"/>
        <v>90.96</v>
      </c>
      <c r="K131" s="12">
        <f t="shared" si="45"/>
        <v>0</v>
      </c>
      <c r="L131" s="12">
        <f t="shared" si="45"/>
        <v>0</v>
      </c>
      <c r="M131" s="12">
        <f t="shared" si="45"/>
        <v>0</v>
      </c>
      <c r="N131" s="12">
        <f t="shared" si="45"/>
        <v>0</v>
      </c>
      <c r="O131" s="12">
        <f t="shared" si="45"/>
        <v>0</v>
      </c>
    </row>
    <row r="132" spans="1:102" ht="21.75" customHeight="1" thickBot="1" x14ac:dyDescent="0.25">
      <c r="A132" s="53" t="s">
        <v>136</v>
      </c>
      <c r="B132" s="54"/>
      <c r="C132" s="89" t="s">
        <v>160</v>
      </c>
      <c r="D132" s="12">
        <f t="shared" ref="D132:E132" si="46">D103</f>
        <v>11.62</v>
      </c>
      <c r="E132" s="12">
        <f t="shared" si="46"/>
        <v>12.22</v>
      </c>
      <c r="F132" s="12">
        <f>F103</f>
        <v>-44.97</v>
      </c>
      <c r="G132" s="12">
        <f t="shared" ref="G132:O132" si="47">G103</f>
        <v>10.83</v>
      </c>
      <c r="H132" s="12">
        <f t="shared" si="47"/>
        <v>10.34</v>
      </c>
      <c r="I132" s="12">
        <f t="shared" si="47"/>
        <v>10.199999999999999</v>
      </c>
      <c r="J132" s="12">
        <f t="shared" si="47"/>
        <v>10.6</v>
      </c>
      <c r="K132" s="12">
        <f t="shared" si="47"/>
        <v>0</v>
      </c>
      <c r="L132" s="12">
        <f t="shared" si="47"/>
        <v>0</v>
      </c>
      <c r="M132" s="12">
        <f t="shared" si="47"/>
        <v>0</v>
      </c>
      <c r="N132" s="12">
        <f t="shared" si="47"/>
        <v>0</v>
      </c>
      <c r="O132" s="12">
        <f t="shared" si="47"/>
        <v>0</v>
      </c>
    </row>
    <row r="133" spans="1:102" ht="21.75" customHeight="1" x14ac:dyDescent="0.2">
      <c r="A133" s="14"/>
      <c r="B133" s="15"/>
      <c r="C133" s="16"/>
      <c r="D133" s="17">
        <f t="shared" ref="D133:E133" si="48">SUM(D110:D132)</f>
        <v>4896.96</v>
      </c>
      <c r="E133" s="17">
        <f t="shared" si="48"/>
        <v>4792.08</v>
      </c>
      <c r="F133" s="17">
        <f>SUM(F110:F132)</f>
        <v>731.49000000000012</v>
      </c>
      <c r="G133" s="17">
        <f t="shared" ref="G133:O133" si="49">SUM(G110:G132)</f>
        <v>2686.58</v>
      </c>
      <c r="H133" s="17">
        <f t="shared" si="49"/>
        <v>1860.8099999999997</v>
      </c>
      <c r="I133" s="17">
        <f t="shared" si="49"/>
        <v>1598.23</v>
      </c>
      <c r="J133" s="17">
        <f>SUM(J110:J132)</f>
        <v>1416.6100000000001</v>
      </c>
      <c r="K133" s="17">
        <f t="shared" si="49"/>
        <v>0</v>
      </c>
      <c r="L133" s="17">
        <f t="shared" si="49"/>
        <v>0</v>
      </c>
      <c r="M133" s="17">
        <f t="shared" si="49"/>
        <v>0</v>
      </c>
      <c r="N133" s="17">
        <f t="shared" si="49"/>
        <v>0</v>
      </c>
      <c r="O133" s="17">
        <f t="shared" si="49"/>
        <v>0</v>
      </c>
      <c r="P133" s="18"/>
    </row>
    <row r="134" spans="1:102" x14ac:dyDescent="0.2">
      <c r="D134" s="12"/>
      <c r="E134" s="12"/>
      <c r="F134" s="12"/>
      <c r="G134" s="12"/>
      <c r="H134" s="12"/>
      <c r="I134" s="12"/>
      <c r="J134" s="12"/>
      <c r="K134" s="12"/>
      <c r="L134" s="12"/>
      <c r="M134" s="12"/>
      <c r="N134" s="12"/>
      <c r="O134" s="12"/>
    </row>
    <row r="135" spans="1:102" x14ac:dyDescent="0.2">
      <c r="D135" s="12"/>
      <c r="E135" s="12"/>
      <c r="F135" s="12"/>
      <c r="G135" s="12"/>
      <c r="H135" s="12"/>
      <c r="I135" s="12"/>
      <c r="J135" s="12"/>
      <c r="K135" s="12"/>
      <c r="L135" s="12"/>
      <c r="M135" s="12"/>
      <c r="N135" s="12"/>
      <c r="O135" s="12"/>
    </row>
    <row r="136" spans="1:102" x14ac:dyDescent="0.2">
      <c r="A136" s="10">
        <v>4751046656</v>
      </c>
      <c r="B136" s="31" t="s">
        <v>71</v>
      </c>
      <c r="C136" s="11" t="s">
        <v>172</v>
      </c>
      <c r="D136" s="28">
        <f t="shared" ref="D136:E136" si="50">D47</f>
        <v>25.46</v>
      </c>
      <c r="E136" s="28">
        <f t="shared" si="50"/>
        <v>27.1</v>
      </c>
      <c r="F136" s="28">
        <f>F47</f>
        <v>-32.17</v>
      </c>
      <c r="G136" s="28">
        <f t="shared" ref="G136:O136" si="51">G47</f>
        <v>25.46</v>
      </c>
      <c r="H136" s="28">
        <f t="shared" si="51"/>
        <v>25.46</v>
      </c>
      <c r="I136" s="28">
        <f t="shared" si="51"/>
        <v>25.46</v>
      </c>
      <c r="J136" s="28">
        <f t="shared" si="51"/>
        <v>26.28</v>
      </c>
      <c r="K136" s="28">
        <f t="shared" si="51"/>
        <v>0</v>
      </c>
      <c r="L136" s="28">
        <f t="shared" si="51"/>
        <v>0</v>
      </c>
      <c r="M136" s="28">
        <f t="shared" si="51"/>
        <v>0</v>
      </c>
      <c r="N136" s="28">
        <f t="shared" si="51"/>
        <v>0</v>
      </c>
      <c r="O136" s="28">
        <f t="shared" si="51"/>
        <v>0</v>
      </c>
      <c r="CG136" s="1"/>
      <c r="CH136" s="1"/>
      <c r="CI136" s="1"/>
      <c r="CJ136" s="1"/>
      <c r="CK136" s="1"/>
      <c r="CL136" s="1"/>
      <c r="CM136" s="1"/>
      <c r="CN136" s="1"/>
      <c r="CO136" s="1"/>
      <c r="CP136" s="1"/>
      <c r="CQ136" s="1"/>
      <c r="CR136" s="1"/>
      <c r="CS136" s="1"/>
      <c r="CT136" s="1"/>
      <c r="CU136" s="1"/>
      <c r="CV136" s="1"/>
      <c r="CW136" s="1"/>
      <c r="CX136" s="1"/>
    </row>
    <row r="137" spans="1:102" x14ac:dyDescent="0.2">
      <c r="C137" s="78" t="s">
        <v>174</v>
      </c>
      <c r="D137" s="12"/>
      <c r="E137" s="12"/>
      <c r="F137" s="12"/>
      <c r="G137" s="12"/>
      <c r="H137" s="12"/>
      <c r="I137" s="12"/>
      <c r="J137" s="12"/>
      <c r="K137" s="12"/>
      <c r="L137" s="12"/>
      <c r="M137" s="12"/>
      <c r="N137" s="12"/>
      <c r="O137" s="12"/>
    </row>
    <row r="138" spans="1:102" x14ac:dyDescent="0.2">
      <c r="D138" s="12"/>
      <c r="E138" s="12"/>
      <c r="F138" s="12"/>
      <c r="G138" s="12"/>
      <c r="H138" s="12"/>
      <c r="I138" s="12"/>
      <c r="J138" s="12"/>
      <c r="K138" s="12"/>
      <c r="L138" s="12"/>
      <c r="M138" s="12"/>
      <c r="N138" s="12"/>
      <c r="O138" s="12"/>
    </row>
    <row r="139" spans="1:102" x14ac:dyDescent="0.2">
      <c r="D139" s="12"/>
      <c r="E139" s="12"/>
      <c r="F139" s="12"/>
      <c r="G139" s="12"/>
      <c r="H139" s="12"/>
      <c r="I139" s="12"/>
      <c r="J139" s="12"/>
      <c r="K139" s="12"/>
      <c r="L139" s="12"/>
      <c r="M139" s="12"/>
      <c r="N139" s="12"/>
      <c r="O139" s="12"/>
    </row>
    <row r="140" spans="1:102" x14ac:dyDescent="0.2">
      <c r="D140" s="12"/>
      <c r="E140" s="12"/>
      <c r="F140" s="12"/>
      <c r="G140" s="12"/>
      <c r="H140" s="12"/>
      <c r="I140" s="12"/>
      <c r="J140" s="12"/>
      <c r="K140" s="12"/>
      <c r="L140" s="12"/>
      <c r="M140" s="12"/>
      <c r="N140" s="12"/>
      <c r="O140" s="12"/>
    </row>
    <row r="141" spans="1:102" x14ac:dyDescent="0.2">
      <c r="D141" s="12"/>
      <c r="E141" s="12"/>
      <c r="F141" s="12"/>
      <c r="G141" s="12"/>
      <c r="H141" s="12"/>
      <c r="I141" s="12"/>
      <c r="J141" s="12"/>
      <c r="K141" s="12"/>
      <c r="L141" s="12"/>
      <c r="M141" s="12"/>
      <c r="N141" s="12"/>
      <c r="O141" s="12"/>
    </row>
    <row r="142" spans="1:102" x14ac:dyDescent="0.2">
      <c r="D142" s="12"/>
      <c r="E142" s="12"/>
      <c r="F142" s="12"/>
      <c r="G142" s="12"/>
      <c r="H142" s="12"/>
      <c r="I142" s="12"/>
      <c r="J142" s="12"/>
      <c r="K142" s="12"/>
      <c r="L142" s="12"/>
      <c r="M142" s="12"/>
      <c r="N142" s="12"/>
      <c r="O142" s="12"/>
    </row>
    <row r="143" spans="1:102" x14ac:dyDescent="0.2">
      <c r="D143" s="12"/>
      <c r="E143" s="12"/>
      <c r="F143" s="12"/>
      <c r="G143" s="12"/>
      <c r="H143" s="12"/>
      <c r="I143" s="12"/>
      <c r="J143" s="12"/>
      <c r="K143" s="12"/>
      <c r="L143" s="12"/>
      <c r="M143" s="12"/>
      <c r="N143" s="12"/>
      <c r="O143" s="12"/>
    </row>
    <row r="144" spans="1:102" x14ac:dyDescent="0.2">
      <c r="D144" s="12"/>
      <c r="E144" s="12"/>
      <c r="F144" s="12"/>
      <c r="G144" s="12"/>
      <c r="H144" s="12"/>
      <c r="I144" s="12"/>
      <c r="J144" s="12"/>
      <c r="K144" s="12"/>
      <c r="L144" s="12"/>
      <c r="M144" s="12"/>
      <c r="N144" s="12"/>
      <c r="O144" s="12"/>
    </row>
    <row r="145" spans="4:15" x14ac:dyDescent="0.2">
      <c r="D145" s="12"/>
      <c r="E145" s="12"/>
      <c r="F145" s="12"/>
      <c r="G145" s="12"/>
      <c r="H145" s="12"/>
      <c r="I145" s="12"/>
      <c r="J145" s="12"/>
      <c r="K145" s="12"/>
      <c r="L145" s="12"/>
      <c r="M145" s="12"/>
      <c r="N145" s="12"/>
      <c r="O145" s="12"/>
    </row>
    <row r="146" spans="4:15" x14ac:dyDescent="0.2">
      <c r="D146" s="12"/>
      <c r="E146" s="12"/>
      <c r="F146" s="12"/>
      <c r="G146" s="12"/>
      <c r="H146" s="12"/>
      <c r="I146" s="12"/>
      <c r="J146" s="12"/>
      <c r="K146" s="12"/>
      <c r="L146" s="12"/>
      <c r="M146" s="12"/>
      <c r="N146" s="12"/>
      <c r="O146" s="12"/>
    </row>
    <row r="147" spans="4:15" x14ac:dyDescent="0.2">
      <c r="D147" s="12"/>
      <c r="E147" s="12"/>
      <c r="F147" s="12"/>
      <c r="G147" s="12"/>
      <c r="H147" s="12"/>
      <c r="I147" s="12"/>
      <c r="J147" s="12"/>
      <c r="K147" s="12"/>
      <c r="L147" s="12"/>
      <c r="M147" s="12"/>
      <c r="N147" s="12"/>
      <c r="O147" s="12"/>
    </row>
    <row r="148" spans="4:15" x14ac:dyDescent="0.2">
      <c r="D148" s="12"/>
      <c r="E148" s="12"/>
      <c r="F148" s="12"/>
      <c r="G148" s="12"/>
      <c r="H148" s="12"/>
      <c r="I148" s="12"/>
      <c r="J148" s="12"/>
      <c r="K148" s="12"/>
      <c r="L148" s="12"/>
      <c r="M148" s="12"/>
      <c r="N148" s="12"/>
      <c r="O148" s="12"/>
    </row>
    <row r="149" spans="4:15" x14ac:dyDescent="0.2">
      <c r="D149" s="12"/>
      <c r="E149" s="12"/>
      <c r="F149" s="12"/>
      <c r="G149" s="12"/>
      <c r="H149" s="12"/>
      <c r="I149" s="12"/>
      <c r="J149" s="12"/>
      <c r="K149" s="12"/>
      <c r="L149" s="12"/>
      <c r="M149" s="12"/>
      <c r="N149" s="12"/>
      <c r="O149" s="12"/>
    </row>
    <row r="150" spans="4:15" x14ac:dyDescent="0.2">
      <c r="D150" s="12"/>
      <c r="E150" s="12"/>
      <c r="F150" s="12"/>
      <c r="G150" s="12"/>
      <c r="H150" s="12"/>
      <c r="I150" s="12"/>
      <c r="J150" s="12"/>
      <c r="K150" s="12"/>
      <c r="L150" s="12"/>
      <c r="M150" s="12"/>
      <c r="N150" s="12"/>
      <c r="O150" s="12"/>
    </row>
    <row r="151" spans="4:15" x14ac:dyDescent="0.2">
      <c r="D151" s="12"/>
      <c r="E151" s="12"/>
      <c r="F151" s="12"/>
      <c r="G151" s="12"/>
      <c r="H151" s="12"/>
      <c r="I151" s="12"/>
      <c r="J151" s="12"/>
      <c r="K151" s="12"/>
      <c r="L151" s="12"/>
      <c r="M151" s="12"/>
      <c r="N151" s="12"/>
      <c r="O151" s="12"/>
    </row>
    <row r="40929" spans="1:102" s="4" customFormat="1" x14ac:dyDescent="0.2">
      <c r="A40929" s="10">
        <f>SUM(A1:A40928)</f>
        <v>36324008924</v>
      </c>
      <c r="C40929" s="11"/>
      <c r="D40929" s="13"/>
      <c r="E40929" s="13"/>
      <c r="F40929" s="13"/>
      <c r="G40929" s="13"/>
      <c r="H40929" s="13"/>
      <c r="I40929" s="13"/>
      <c r="J40929" s="13"/>
      <c r="K40929" s="13"/>
      <c r="L40929" s="13"/>
      <c r="M40929" s="13"/>
      <c r="N40929" s="13"/>
      <c r="O40929" s="13"/>
      <c r="P40929" s="1"/>
      <c r="Q40929" s="1"/>
      <c r="R40929" s="1"/>
      <c r="S40929" s="1"/>
      <c r="T40929" s="1"/>
      <c r="U40929" s="1"/>
      <c r="V40929" s="1"/>
      <c r="W40929" s="1"/>
      <c r="X40929" s="1"/>
      <c r="Y40929" s="1"/>
      <c r="Z40929" s="1"/>
      <c r="AA40929" s="1"/>
      <c r="AB40929" s="1"/>
      <c r="AC40929" s="1"/>
      <c r="AD40929" s="1"/>
      <c r="AE40929" s="1"/>
      <c r="AF40929" s="1"/>
      <c r="AG40929" s="1"/>
      <c r="AH40929" s="1"/>
      <c r="AI40929" s="1"/>
      <c r="AJ40929" s="1"/>
      <c r="AK40929" s="1"/>
      <c r="AL40929" s="1"/>
      <c r="AM40929" s="1"/>
      <c r="AN40929" s="1"/>
      <c r="AO40929" s="1"/>
      <c r="AP40929" s="1"/>
      <c r="AQ40929" s="1"/>
      <c r="AR40929" s="1"/>
      <c r="AS40929" s="1"/>
      <c r="AT40929" s="1"/>
      <c r="AU40929" s="1"/>
      <c r="AV40929" s="1"/>
      <c r="AW40929" s="1"/>
      <c r="AX40929" s="1"/>
      <c r="AY40929" s="1"/>
      <c r="AZ40929" s="1"/>
      <c r="BA40929" s="1"/>
      <c r="BB40929" s="1"/>
      <c r="BC40929" s="1"/>
      <c r="BD40929" s="1"/>
      <c r="BE40929" s="1"/>
      <c r="BF40929" s="1"/>
      <c r="BG40929" s="1"/>
      <c r="BH40929" s="1"/>
      <c r="BI40929" s="1"/>
      <c r="BJ40929" s="1"/>
      <c r="BK40929" s="1"/>
      <c r="BL40929" s="1"/>
      <c r="BM40929" s="1"/>
      <c r="BN40929" s="1"/>
      <c r="BO40929" s="1"/>
      <c r="BP40929" s="1"/>
      <c r="BQ40929" s="1"/>
      <c r="BR40929" s="1"/>
      <c r="BS40929" s="1"/>
      <c r="BT40929" s="1"/>
      <c r="BU40929" s="1"/>
      <c r="BV40929" s="1"/>
      <c r="BW40929" s="1"/>
      <c r="BX40929" s="1"/>
      <c r="BY40929" s="1"/>
      <c r="BZ40929" s="1"/>
      <c r="CA40929" s="1"/>
      <c r="CB40929" s="1"/>
      <c r="CC40929" s="1"/>
      <c r="CD40929" s="1"/>
      <c r="CE40929" s="1"/>
      <c r="CF40929" s="1"/>
      <c r="CG40929" s="2"/>
      <c r="CH40929" s="2"/>
      <c r="CI40929" s="2"/>
      <c r="CJ40929" s="2"/>
      <c r="CK40929" s="2"/>
      <c r="CL40929" s="2"/>
      <c r="CM40929" s="2"/>
      <c r="CN40929" s="2"/>
      <c r="CO40929" s="2"/>
      <c r="CP40929" s="2"/>
      <c r="CQ40929" s="2"/>
      <c r="CR40929" s="2"/>
      <c r="CS40929" s="2"/>
      <c r="CT40929" s="2"/>
      <c r="CU40929" s="2"/>
      <c r="CV40929" s="2"/>
      <c r="CW40929" s="2"/>
      <c r="CX40929" s="2"/>
    </row>
  </sheetData>
  <mergeCells count="1">
    <mergeCell ref="A1:C1"/>
  </mergeCells>
  <pageMargins left="0.25" right="0.25" top="0.75" bottom="0.75" header="0.3" footer="0.3"/>
  <pageSetup scale="26" firstPageNumber="6" orientation="landscape" r:id="rId1"/>
  <headerFooter alignWithMargins="0">
    <oddFooter>&amp;L&amp;8&amp;F  &amp;A&amp;R&amp;8&amp;D</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860D95B5687216478F560240F34149AF" ma:contentTypeVersion="2" ma:contentTypeDescription="Create a new document." ma:contentTypeScope="" ma:versionID="00d01ccce510c4a464cddbd0853dc02a">
  <xsd:schema xmlns:xsd="http://www.w3.org/2001/XMLSchema" xmlns:xs="http://www.w3.org/2001/XMLSchema" xmlns:p="http://schemas.microsoft.com/office/2006/metadata/properties" xmlns:ns2="7184055b-e5ea-4162-8b19-ace5c644b73a" targetNamespace="http://schemas.microsoft.com/office/2006/metadata/properties" ma:root="true" ma:fieldsID="4bb9b4c4217ab9b4ca0113c4a19a3ede" ns2:_="">
    <xsd:import namespace="7184055b-e5ea-4162-8b19-ace5c644b73a"/>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84055b-e5ea-4162-8b19-ace5c644b73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7184055b-e5ea-4162-8b19-ace5c644b73a">QD2UCF5UJE4V-758972649-5</_dlc_DocId>
    <_dlc_DocIdUrl xmlns="7184055b-e5ea-4162-8b19-ace5c644b73a">
      <Url>http://intranet2/_layouts/15/DocIdRedir.aspx?ID=QD2UCF5UJE4V-758972649-5</Url>
      <Description>QD2UCF5UJE4V-758972649-5</Description>
    </_dlc_DocIdUrl>
    <SharedWithUsers xmlns="7184055b-e5ea-4162-8b19-ace5c644b73a">
      <UserInfo>
        <DisplayName>Lundberg, Erika</DisplayName>
        <AccountId>164</AccountId>
        <AccountType/>
      </UserInfo>
    </SharedWithUsers>
  </documentManagement>
</p:properties>
</file>

<file path=customXml/itemProps1.xml><?xml version="1.0" encoding="utf-8"?>
<ds:datastoreItem xmlns:ds="http://schemas.openxmlformats.org/officeDocument/2006/customXml" ds:itemID="{13328DA7-0B54-4DBB-BB21-8F5B82483530}">
  <ds:schemaRefs>
    <ds:schemaRef ds:uri="http://schemas.microsoft.com/sharepoint/events"/>
  </ds:schemaRefs>
</ds:datastoreItem>
</file>

<file path=customXml/itemProps2.xml><?xml version="1.0" encoding="utf-8"?>
<ds:datastoreItem xmlns:ds="http://schemas.openxmlformats.org/officeDocument/2006/customXml" ds:itemID="{A5344844-DA03-4566-90A5-7FBB76C66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84055b-e5ea-4162-8b19-ace5c644b7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45EBCB-BD30-4D53-94D6-2F8558044D38}">
  <ds:schemaRefs>
    <ds:schemaRef ds:uri="http://schemas.microsoft.com/sharepoint/v3/contenttype/forms"/>
  </ds:schemaRefs>
</ds:datastoreItem>
</file>

<file path=customXml/itemProps4.xml><?xml version="1.0" encoding="utf-8"?>
<ds:datastoreItem xmlns:ds="http://schemas.openxmlformats.org/officeDocument/2006/customXml" ds:itemID="{3667BF73-3061-4C63-A299-351B8C852B09}">
  <ds:schemaRefs>
    <ds:schemaRef ds:uri="http://purl.org/dc/dcmitype/"/>
    <ds:schemaRef ds:uri="http://purl.org/dc/terms/"/>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7184055b-e5ea-4162-8b19-ace5c644b73a"/>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Notes</vt:lpstr>
      <vt:lpstr>PW - LMDs</vt:lpstr>
      <vt:lpstr>PW - LMDs FY24-25</vt:lpstr>
      <vt:lpstr>'PW - LMDs'!Print_Area</vt:lpstr>
      <vt:lpstr>'PW - LMDs FY24-25'!Print_Area</vt:lpstr>
      <vt:lpstr>'PW - LMDs'!Print_Titles</vt:lpstr>
      <vt:lpstr>'PW - LMDs FY24-25'!Print_Titles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Erma</dc:creator>
  <cp:lastModifiedBy>Lundberg, Erika</cp:lastModifiedBy>
  <cp:lastPrinted>2025-02-12T22:17:33Z</cp:lastPrinted>
  <dcterms:created xsi:type="dcterms:W3CDTF">2023-10-20T04:21:14Z</dcterms:created>
  <dcterms:modified xsi:type="dcterms:W3CDTF">2025-02-12T23:28:26Z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0x010100860D95B5687216478F560240F34149AF</vt:lpwstr>
  </property>
  <property fmtid="{D5CDD505-2E9C-101B-9397-08002B2CF9AE}" pid="3" name="_dlc_DocIdItemGuid">
    <vt:lpwstr>755d4b81-d929-4edc-827a-b49291f8634b</vt:lpwstr>
  </property>
</Properties>
</file>