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227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://intranet2/Utility Management/"/>
    </mc:Choice>
  </mc:AlternateContent>
  <xr:revisionPtr revIDLastSave="0" documentId="13_ncr:1_{0370B94B-1603-4967-8CF5-F0582DF5C301}" xr6:coauthVersionLast="47" xr6:coauthVersionMax="47" xr10:uidLastSave="{00000000-0000-0000-0000-000000000000}"/>
  <bookViews>
    <workbookView xWindow="-120" yWindow="-120" windowWidth="29040" windowHeight="15840" activeTab="2" xr2:uid="{9260CE08-E66A-4058-B740-84A3F1F5BD53}"/>
  </bookViews>
  <sheets>
    <sheet name="Notes" sheetId="2" r:id="rId1"/>
    <sheet name="PWStorm FY23-24" sheetId="1" r:id="rId2"/>
    <sheet name="PWStorm FY24-25" sheetId="3" r:id="rId3"/>
  </sheets>
  <definedNames>
    <definedName name="_xlnm.Print_Area" localSheetId="0">#REF!</definedName>
    <definedName name="_xlnm.Print_Area" localSheetId="1">'PWStorm FY23-24'!$D$1:$O$60</definedName>
    <definedName name="_xlnm.Print_Area" localSheetId="2">'PWStorm FY24-25'!$D$1:$O$60</definedName>
    <definedName name="_xlnm.Print_Area">#REF!</definedName>
    <definedName name="_xlnm.Print_Titles" localSheetId="1">'PWStorm FY23-24'!$A:$C</definedName>
    <definedName name="_xlnm.Print_Titles" localSheetId="2">'PWStorm FY24-25'!$A:$C</definedName>
    <definedName name="_xlnm.Print_Titles">#N/A</definedName>
    <definedName name="template">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40999" i="3" l="1"/>
  <c r="O60" i="3"/>
  <c r="N60" i="3"/>
  <c r="M60" i="3"/>
  <c r="K60" i="3"/>
  <c r="J60" i="3"/>
  <c r="I60" i="3"/>
  <c r="H60" i="3"/>
  <c r="G60" i="3"/>
  <c r="E60" i="3"/>
  <c r="D60" i="3"/>
  <c r="L60" i="3"/>
  <c r="F60" i="3"/>
  <c r="L54" i="1"/>
  <c r="L53" i="1"/>
  <c r="L52" i="1"/>
  <c r="L51" i="1"/>
  <c r="L47" i="1"/>
  <c r="L46" i="1"/>
  <c r="L45" i="1"/>
  <c r="L43" i="1"/>
  <c r="L42" i="1"/>
  <c r="L41" i="1"/>
  <c r="L40" i="1"/>
  <c r="L37" i="1"/>
  <c r="L35" i="1"/>
  <c r="L34" i="1"/>
  <c r="L32" i="1"/>
  <c r="L29" i="1"/>
  <c r="L28" i="1"/>
  <c r="L27" i="1"/>
  <c r="L25" i="1"/>
  <c r="L24" i="1"/>
  <c r="L23" i="1"/>
  <c r="L22" i="1"/>
  <c r="L21" i="1"/>
  <c r="L20" i="1"/>
  <c r="L19" i="1"/>
  <c r="L18" i="1"/>
  <c r="L16" i="1"/>
  <c r="L15" i="1"/>
  <c r="L14" i="1"/>
  <c r="L13" i="1"/>
  <c r="L12" i="1"/>
  <c r="L7" i="1"/>
  <c r="L6" i="1"/>
  <c r="L5" i="1"/>
  <c r="L4" i="1"/>
  <c r="L60" i="1" s="1"/>
  <c r="A40999" i="1"/>
  <c r="O60" i="1"/>
  <c r="N60" i="1"/>
  <c r="M60" i="1"/>
  <c r="K60" i="1"/>
  <c r="J60" i="1"/>
  <c r="I60" i="1"/>
  <c r="H60" i="1"/>
  <c r="G60" i="1"/>
  <c r="E60" i="1"/>
  <c r="D60" i="1"/>
  <c r="F46" i="1"/>
  <c r="F54" i="1"/>
  <c r="F53" i="1"/>
  <c r="F52" i="1"/>
  <c r="F51" i="1"/>
  <c r="F48" i="1"/>
  <c r="F47" i="1"/>
  <c r="F45" i="1"/>
  <c r="F43" i="1"/>
  <c r="F42" i="1"/>
  <c r="F41" i="1"/>
  <c r="F40" i="1"/>
  <c r="F37" i="1"/>
  <c r="F34" i="1"/>
  <c r="F32" i="1"/>
  <c r="F29" i="1"/>
  <c r="F28" i="1"/>
  <c r="F27" i="1"/>
  <c r="F25" i="1"/>
  <c r="F24" i="1"/>
  <c r="F23" i="1"/>
  <c r="F22" i="1"/>
  <c r="F21" i="1"/>
  <c r="F19" i="1"/>
  <c r="F18" i="1"/>
  <c r="F15" i="1"/>
  <c r="F14" i="1"/>
  <c r="F13" i="1"/>
  <c r="F12" i="1"/>
  <c r="F7" i="1"/>
  <c r="F5" i="1"/>
  <c r="F4" i="1"/>
  <c r="F60" i="1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Whitney, Carrie</author>
  </authors>
  <commentList>
    <comment ref="A15" authorId="0" shapeId="0" xr:uid="{253617E4-DD4A-4B08-825C-63E8E3512482}">
      <text>
        <r>
          <rPr>
            <b/>
            <sz val="8"/>
            <color indexed="81"/>
            <rFont val="Tahoma"/>
            <family val="2"/>
          </rPr>
          <t>Whitney, Carrie:</t>
        </r>
        <r>
          <rPr>
            <sz val="8"/>
            <color indexed="81"/>
            <rFont val="Tahoma"/>
            <family val="2"/>
          </rPr>
          <t xml:space="preserve">
Updated SA from 7720497040 to agree with PG&amp;E 08/21/19 statement</t>
        </r>
      </text>
    </comment>
    <comment ref="A17" authorId="0" shapeId="0" xr:uid="{F0AB9159-DE54-477E-9374-0127E51DB0B2}">
      <text>
        <r>
          <rPr>
            <b/>
            <sz val="8"/>
            <color indexed="81"/>
            <rFont val="Tahoma"/>
            <family val="2"/>
          </rPr>
          <t>Whitney, Carrie:</t>
        </r>
        <r>
          <rPr>
            <sz val="8"/>
            <color indexed="81"/>
            <rFont val="Tahoma"/>
            <family val="2"/>
          </rPr>
          <t xml:space="preserve">
Updated SA from 6858855669 to agree with PG&amp;E 8/21 statement</t>
        </r>
      </text>
    </comment>
    <comment ref="A24" authorId="0" shapeId="0" xr:uid="{376C1400-E199-4F48-A6F5-B29AA05C4050}">
      <text>
        <r>
          <rPr>
            <b/>
            <sz val="8"/>
            <color indexed="81"/>
            <rFont val="Tahoma"/>
            <family val="2"/>
          </rPr>
          <t>Whitney, Carrie:</t>
        </r>
        <r>
          <rPr>
            <sz val="8"/>
            <color indexed="81"/>
            <rFont val="Tahoma"/>
            <family val="2"/>
          </rPr>
          <t xml:space="preserve">
Updated SA from 7720497090 to agree with PG&amp;E 8/21/19 statement</t>
        </r>
      </text>
    </comment>
    <comment ref="A25" authorId="0" shapeId="0" xr:uid="{FCE95249-32DE-4C1D-A377-4991165826E1}">
      <text>
        <r>
          <rPr>
            <b/>
            <sz val="8"/>
            <color indexed="81"/>
            <rFont val="Tahoma"/>
            <family val="2"/>
          </rPr>
          <t>Whitney, Carrie:</t>
        </r>
        <r>
          <rPr>
            <sz val="8"/>
            <color indexed="81"/>
            <rFont val="Tahoma"/>
            <family val="2"/>
          </rPr>
          <t xml:space="preserve">
Updated SA from 7720497095 to agree with PG&amp;E 8/21 statement</t>
        </r>
      </text>
    </comment>
    <comment ref="A52" authorId="0" shapeId="0" xr:uid="{8C1C20C0-3967-4CC1-81CC-B00546E92A72}">
      <text>
        <r>
          <rPr>
            <b/>
            <sz val="8"/>
            <color indexed="81"/>
            <rFont val="Tahoma"/>
            <family val="2"/>
          </rPr>
          <t>Whitney, Carrie:</t>
        </r>
        <r>
          <rPr>
            <sz val="8"/>
            <color indexed="81"/>
            <rFont val="Tahoma"/>
            <family val="2"/>
          </rPr>
          <t xml:space="preserve">
Updated SA from 6858855874 to agree with PG&amp;E 8/21 statement</t>
        </r>
      </text>
    </comment>
    <comment ref="A54" authorId="0" shapeId="0" xr:uid="{E9B2926F-A482-4396-8881-19499EA19986}">
      <text>
        <r>
          <rPr>
            <b/>
            <sz val="8"/>
            <color indexed="81"/>
            <rFont val="Tahoma"/>
            <family val="2"/>
          </rPr>
          <t>Whitney, Carrie:</t>
        </r>
        <r>
          <rPr>
            <sz val="8"/>
            <color indexed="81"/>
            <rFont val="Tahoma"/>
            <family val="2"/>
          </rPr>
          <t xml:space="preserve">
Updated SA from 6858855468 to agree with PG&amp;E 8/21 statement</t>
        </r>
      </text>
    </comment>
    <comment ref="A56" authorId="0" shapeId="0" xr:uid="{96FD77E5-9F07-41B6-8DB3-908255ACC970}">
      <text>
        <r>
          <rPr>
            <b/>
            <sz val="8"/>
            <color indexed="81"/>
            <rFont val="Tahoma"/>
            <family val="2"/>
          </rPr>
          <t>Whitney, Carrie:</t>
        </r>
        <r>
          <rPr>
            <sz val="8"/>
            <color indexed="81"/>
            <rFont val="Tahoma"/>
            <family val="2"/>
          </rPr>
          <t xml:space="preserve">
Updated SA from 6850764412 to agree with PG&amp;E 8/21 statement</t>
        </r>
      </text>
    </comment>
  </commentList>
</comments>
</file>

<file path=xl/sharedStrings.xml><?xml version="1.0" encoding="utf-8"?>
<sst xmlns="http://schemas.openxmlformats.org/spreadsheetml/2006/main" count="239" uniqueCount="126">
  <si>
    <t>PG&amp;E Account Number 6858855167-8</t>
  </si>
  <si>
    <t>Service ID #</t>
  </si>
  <si>
    <t>Meter #</t>
  </si>
  <si>
    <t>Location Description</t>
  </si>
  <si>
    <t>Jan 2024</t>
  </si>
  <si>
    <t>Feb 2024</t>
  </si>
  <si>
    <t>Mar 2024</t>
  </si>
  <si>
    <t>April 2024</t>
  </si>
  <si>
    <t>May 2024</t>
  </si>
  <si>
    <t>June 2024</t>
  </si>
  <si>
    <t>1004511798</t>
  </si>
  <si>
    <t>100' E/O Uppr French Camp Rd</t>
  </si>
  <si>
    <t>1008980500</t>
  </si>
  <si>
    <t>2573 W Lathrop Rd</t>
  </si>
  <si>
    <t>913 Racoon Valley Drive (Storm Pump)</t>
  </si>
  <si>
    <t>1429 Heartland Dr</t>
  </si>
  <si>
    <t>6858855786</t>
  </si>
  <si>
    <t>1005453290</t>
  </si>
  <si>
    <t>Azalea 250' E/O Pestana (Storm Drain Pump)</t>
  </si>
  <si>
    <t>S/E LO Giuliando 250' S/O Primavera (Lift Station)</t>
  </si>
  <si>
    <t>1005452100</t>
  </si>
  <si>
    <t>N/S Milano St 20' E/O Bella Terra (Storm Pump)</t>
  </si>
  <si>
    <t>6858855423</t>
  </si>
  <si>
    <t>1005453213</t>
  </si>
  <si>
    <t>Bernt Ave E/Side Hutchins St (Storm #26-Curran Grove)</t>
  </si>
  <si>
    <t>1005454059</t>
  </si>
  <si>
    <t>N/E Cor Buckhorn &amp; Discovery Creek Dr (Storm #21-Discovery Creek)</t>
  </si>
  <si>
    <t>1005452929</t>
  </si>
  <si>
    <t>NS New Horizons W/Sky Pl (Storm #14-New Horizon)</t>
  </si>
  <si>
    <t>1005451504</t>
  </si>
  <si>
    <t>Garden Gate Dr (Storm #3 Garden Gate)</t>
  </si>
  <si>
    <t>1006501651</t>
  </si>
  <si>
    <t>Eastmoor Sub N/W Cor (Storm #4-SE Main &amp; Louise)</t>
  </si>
  <si>
    <t>6858855359</t>
  </si>
  <si>
    <t>1010117084</t>
  </si>
  <si>
    <t>Quincy Ave (Storm #12-Northgate)</t>
  </si>
  <si>
    <t>London Ave (Storm #23-Chadwick)</t>
  </si>
  <si>
    <t>6858855810</t>
  </si>
  <si>
    <t>1004507761</t>
  </si>
  <si>
    <t>Lathrop Rd 50' N/O E/Tidewater #94 (Storm #15-Lathrop Rd)</t>
  </si>
  <si>
    <t>Fixed Usage</t>
  </si>
  <si>
    <t>Pebble Wy Corn (Storm Control Site)</t>
  </si>
  <si>
    <t>1005453281</t>
  </si>
  <si>
    <t>North St Walnut Woods (Storm #1-North Street)</t>
  </si>
  <si>
    <t>6858855940</t>
  </si>
  <si>
    <t>1003850037</t>
  </si>
  <si>
    <t>Pine St N/S (Storm Cntrl-Pine St)</t>
  </si>
  <si>
    <t>1004502611</t>
  </si>
  <si>
    <t>Manor Oak Pl (Storm #10-Manor Oak)</t>
  </si>
  <si>
    <t>1005453473</t>
  </si>
  <si>
    <t>Argonaut St &amp; Poplar Ave S/E Corner (Storm #2-Poplar St)</t>
  </si>
  <si>
    <t>1005515350</t>
  </si>
  <si>
    <t>E/Agate 50" (Storm #11-Agate Park)</t>
  </si>
  <si>
    <t>1005538028</t>
  </si>
  <si>
    <t>Louise Ave S/S W/O Bridgeton Ave (Storm Cntrl-Louise Ave)</t>
  </si>
  <si>
    <t>1010253408</t>
  </si>
  <si>
    <t>Stoker &amp; Phillips N/W Corner of Park (Storm #16-Mayors Park)</t>
  </si>
  <si>
    <t>6858855920</t>
  </si>
  <si>
    <t>1003856535</t>
  </si>
  <si>
    <t>Airport Wy W/S S/O Crom St (Storm Cntrl-Villa Ticino)</t>
  </si>
  <si>
    <t>1009570138</t>
  </si>
  <si>
    <t>Geneva Wy E/O 100' S/S Blausanne Ln (Storm #28-Villa Ticino)</t>
  </si>
  <si>
    <t>1004539910</t>
  </si>
  <si>
    <t>Donner &amp; Ebbetts Ave Cor (Storm #7-Donner/Ebbetts)</t>
  </si>
  <si>
    <t>1010409529</t>
  </si>
  <si>
    <t>At S/E Corner Tahoe St &amp; Bordeax Ln (Storm #20-Vintage Estates</t>
  </si>
  <si>
    <t>1010278836</t>
  </si>
  <si>
    <t>Commerce Dr 300"SE Phoenix (Storm Lift Station)</t>
  </si>
  <si>
    <t>1004501918</t>
  </si>
  <si>
    <t>NS Mikesell E/Fremont Ave (Storm #13-Mikesell)</t>
  </si>
  <si>
    <t>1009467718</t>
  </si>
  <si>
    <t>Industrial Pk S/End (Storm #8-Vanderbilt)</t>
  </si>
  <si>
    <t>1005452039</t>
  </si>
  <si>
    <t>Cor Industrial Park Dr (Storm #9-Industrial/Bssmr)</t>
  </si>
  <si>
    <t>1005515346</t>
  </si>
  <si>
    <t>2312 Ashbrook Ln</t>
  </si>
  <si>
    <t>1010408292</t>
  </si>
  <si>
    <t>1660 Maple Valley St (Storm Drain Pump)</t>
  </si>
  <si>
    <t xml:space="preserve">1298 Cottage Ct </t>
  </si>
  <si>
    <t>1003873608</t>
  </si>
  <si>
    <t>1057 Moffat Blvd (Storm Drain Lift Station)</t>
  </si>
  <si>
    <t>6858855037</t>
  </si>
  <si>
    <t>1005452787</t>
  </si>
  <si>
    <t>1179 Pestana Ave (Storm #22-Diamond Oak)</t>
  </si>
  <si>
    <t>1602 Atherton Drive (Storm Pump Station)</t>
  </si>
  <si>
    <t xml:space="preserve">1120 Everett Ct. </t>
  </si>
  <si>
    <t>1006424341</t>
  </si>
  <si>
    <t>Alameda @ Walnut S/E Cor of Subdivision (Storm #25-Walnut Place)</t>
  </si>
  <si>
    <t>1005453813</t>
  </si>
  <si>
    <t>Fishback Rd W/S 200' N/O Thomas St (Storm #24-Gonsalves Est)</t>
  </si>
  <si>
    <t>'1009847132</t>
  </si>
  <si>
    <t>16339 Avo Way (Storm #27-Westbrook)</t>
  </si>
  <si>
    <t>1009467717</t>
  </si>
  <si>
    <t>2690 Tapestry St (Dutra Estates Storm Drain)</t>
  </si>
  <si>
    <t>4100 E Woodward Ave (Woodward Storm Lift Station)</t>
  </si>
  <si>
    <t>1005453865</t>
  </si>
  <si>
    <t>1106 Lucio St (Rodoni Park Storm Drain Pump)</t>
  </si>
  <si>
    <t>1005451714</t>
  </si>
  <si>
    <t>2470 Daniels St (Storm Drain Lift Station)</t>
  </si>
  <si>
    <t>6858855256</t>
  </si>
  <si>
    <t>1005452159</t>
  </si>
  <si>
    <t>1144 Widegeon Way (Storm #5-Quail Ridge)</t>
  </si>
  <si>
    <t>1005453810</t>
  </si>
  <si>
    <t>1282 Laurel Park Cir (Storm Water Pump)</t>
  </si>
  <si>
    <t>1009661874</t>
  </si>
  <si>
    <t>1451 S Union Rd</t>
  </si>
  <si>
    <t>1053 Collins St Ste A</t>
  </si>
  <si>
    <t>1053 Collins St Ste B</t>
  </si>
  <si>
    <t>GRAND TOTAL</t>
  </si>
  <si>
    <t>Batch Entry Date:</t>
  </si>
  <si>
    <t>Date</t>
  </si>
  <si>
    <t>Employee name</t>
  </si>
  <si>
    <t>Description of change   (usually for addition or termination of services or change of meter number)</t>
  </si>
  <si>
    <t>Starting FY 24/25 this account to be split 50/50 with LMD account 0689336588-9 as this meter also powers a booster pump for irrigation.</t>
  </si>
  <si>
    <t>Bill to Dutra Farm NE Assessment District  GL 280.40.28.816-6100.01</t>
  </si>
  <si>
    <t>2516 W Yosemite   (BLD Storm Drain)</t>
  </si>
  <si>
    <t>Erma Patrick</t>
  </si>
  <si>
    <t>1057 Moffat Blvd (Storm Drain Lift Station)  meter number 1003873608  the Service ID changed from 1003873608 to 6850878963 on the May billing. Statement date 5/10</t>
  </si>
  <si>
    <t>Storm Drain
 100.40.65.540-6100.01</t>
  </si>
  <si>
    <t>Statement Date:</t>
  </si>
  <si>
    <t>July 2024</t>
  </si>
  <si>
    <t>Aug 2024</t>
  </si>
  <si>
    <t>Sept 2024</t>
  </si>
  <si>
    <t>Oct 2024</t>
  </si>
  <si>
    <t>Nov 2024</t>
  </si>
  <si>
    <t>Dec 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</si>
</sst>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8" formatCode="&quot;$&quot;#,##0.00_);[Red]\(&quot;$&quot;#,##0.00\)"/>
    <numFmt numFmtId="44" formatCode="_(&quot;$&quot;* #,##0.00_);_(&quot;$&quot;* \(#,##0.00\);_(&quot;$&quot;* &quot;-&quot;??_);_(@_)"/>
    <numFmt numFmtId="164" formatCode="_([$$-409]* #,##0.00_);_([$$-409]* \(#,##0.00\);_([$$-409]* &quot;-&quot;??_);_(@_)"/>
    <numFmt numFmtId="165" formatCode="mm/dd/yy"/>
    <numFmt numFmtId="166" formatCode="mm/dd/yy;@"/>
    <numFmt numFmtId="167" formatCode="mmm\ yyyy"/>
  </numFmts>
  <fonts count="10" x14ac:knownFonts="1">
    <font>
      <sz val="12"/>
      <name val="Arial"/>
    </font>
    <font>
      <b/>
      <sz val="12"/>
      <name val="Arial"/>
      <family val="2"/>
    </font>
    <font>
      <sz val="12"/>
      <name val="Arial"/>
      <family val="2"/>
    </font>
    <font>
      <b/>
      <sz val="8"/>
      <color indexed="81"/>
      <name val="Tahoma"/>
      <family val="2"/>
    </font>
    <font>
      <sz val="8"/>
      <color indexed="81"/>
      <name val="Tahoma"/>
      <family val="2"/>
    </font>
    <font>
      <b/>
      <sz val="12"/>
      <color rgb="FF008000"/>
      <name val="Arial"/>
      <family val="2"/>
    </font>
    <font>
      <sz val="12"/>
      <color rgb="FF7030A0"/>
      <name val="Arial"/>
      <family val="2"/>
    </font>
    <font>
      <sz val="12"/>
      <color rgb="FF0070C0"/>
      <name val="Arial"/>
      <family val="2"/>
    </font>
    <font>
      <b/>
      <sz val="14"/>
      <name val="Arial"/>
      <family val="2"/>
    </font>
    <font>
      <b/>
      <sz val="11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theme="8" tint="0.59999389629810485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FFF00"/>
        <bgColor indexed="64"/>
      </patternFill>
    </fill>
  </fills>
  <borders count="3">
    <border>
      <left/>
      <right/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</borders>
  <cellStyleXfs count="3">
    <xf numFmtId="0" fontId="0" fillId="0" borderId="0"/>
    <xf numFmtId="44" fontId="2" fillId="0" borderId="0" applyFont="0" applyFill="0" applyBorder="0" applyAlignment="0" applyProtection="0"/>
    <xf numFmtId="0" fontId="2" fillId="0" borderId="0"/>
  </cellStyleXfs>
  <cellXfs count="75">
    <xf numFmtId="0" fontId="0" fillId="0" borderId="0" xfId="0"/>
    <xf numFmtId="2" fontId="2" fillId="0" borderId="0" xfId="0" applyNumberFormat="1" applyFont="1" applyAlignment="1">
      <alignment vertical="center"/>
    </xf>
    <xf numFmtId="0" fontId="2" fillId="0" borderId="0" xfId="0" applyFont="1" applyAlignment="1">
      <alignment vertical="center"/>
    </xf>
    <xf numFmtId="49" fontId="1" fillId="2" borderId="0" xfId="0" applyNumberFormat="1" applyFont="1" applyFill="1" applyAlignment="1">
      <alignment horizontal="center" vertical="center" wrapText="1"/>
    </xf>
    <xf numFmtId="44" fontId="2" fillId="0" borderId="0" xfId="0" applyNumberFormat="1" applyFont="1" applyAlignment="1">
      <alignment vertical="center"/>
    </xf>
    <xf numFmtId="44" fontId="2" fillId="0" borderId="0" xfId="1" applyFont="1" applyBorder="1" applyAlignment="1">
      <alignment vertical="center"/>
    </xf>
    <xf numFmtId="44" fontId="2" fillId="0" borderId="0" xfId="1" applyFont="1" applyAlignment="1">
      <alignment vertical="center"/>
    </xf>
    <xf numFmtId="8" fontId="2" fillId="0" borderId="0" xfId="0" applyNumberFormat="1" applyFont="1" applyAlignment="1">
      <alignment vertical="center"/>
    </xf>
    <xf numFmtId="4" fontId="2" fillId="0" borderId="0" xfId="0" applyNumberFormat="1" applyFont="1" applyAlignment="1">
      <alignment vertical="center"/>
    </xf>
    <xf numFmtId="164" fontId="2" fillId="0" borderId="0" xfId="0" applyNumberFormat="1" applyFont="1" applyAlignment="1">
      <alignment vertical="center"/>
    </xf>
    <xf numFmtId="44" fontId="2" fillId="0" borderId="0" xfId="1" applyFont="1" applyFill="1" applyBorder="1" applyAlignment="1">
      <alignment vertical="center"/>
    </xf>
    <xf numFmtId="44" fontId="2" fillId="0" borderId="0" xfId="1" applyFont="1" applyFill="1" applyAlignment="1">
      <alignment vertical="center"/>
    </xf>
    <xf numFmtId="0" fontId="2" fillId="0" borderId="0" xfId="0" applyFont="1" applyAlignment="1">
      <alignment horizontal="left" vertical="center"/>
    </xf>
    <xf numFmtId="2" fontId="2" fillId="0" borderId="0" xfId="0" applyNumberFormat="1" applyFont="1" applyAlignment="1" applyProtection="1">
      <alignment vertical="center"/>
      <protection locked="0"/>
    </xf>
    <xf numFmtId="165" fontId="2" fillId="0" borderId="0" xfId="0" applyNumberFormat="1" applyFont="1" applyAlignment="1">
      <alignment vertical="center"/>
    </xf>
    <xf numFmtId="49" fontId="1" fillId="2" borderId="0" xfId="0" applyNumberFormat="1" applyFont="1" applyFill="1" applyAlignment="1">
      <alignment horizontal="left" vertical="center" wrapText="1"/>
    </xf>
    <xf numFmtId="49" fontId="1" fillId="2" borderId="0" xfId="0" applyNumberFormat="1" applyFont="1" applyFill="1" applyAlignment="1" applyProtection="1">
      <alignment horizontal="left" vertical="center" wrapText="1"/>
      <protection locked="0"/>
    </xf>
    <xf numFmtId="167" fontId="1" fillId="2" borderId="0" xfId="0" applyNumberFormat="1" applyFont="1" applyFill="1" applyAlignment="1">
      <alignment horizontal="center" vertical="center" wrapText="1"/>
    </xf>
    <xf numFmtId="0" fontId="2" fillId="0" borderId="0" xfId="0" applyFont="1" applyAlignment="1">
      <alignment horizontal="left"/>
    </xf>
    <xf numFmtId="2" fontId="2" fillId="0" borderId="0" xfId="0" quotePrefix="1" applyNumberFormat="1" applyFont="1"/>
    <xf numFmtId="2" fontId="2" fillId="0" borderId="0" xfId="0" applyNumberFormat="1" applyFont="1" applyAlignment="1" applyProtection="1">
      <alignment wrapText="1"/>
      <protection locked="0"/>
    </xf>
    <xf numFmtId="0" fontId="2" fillId="0" borderId="0" xfId="0" quotePrefix="1" applyFont="1" applyAlignment="1">
      <alignment vertical="center"/>
    </xf>
    <xf numFmtId="2" fontId="2" fillId="0" borderId="0" xfId="0" applyNumberFormat="1" applyFont="1" applyAlignment="1" applyProtection="1">
      <alignment vertical="center" wrapText="1"/>
      <protection locked="0"/>
    </xf>
    <xf numFmtId="1" fontId="2" fillId="0" borderId="0" xfId="0" quotePrefix="1" applyNumberFormat="1" applyFont="1" applyAlignment="1">
      <alignment horizontal="left" vertical="center"/>
    </xf>
    <xf numFmtId="0" fontId="2" fillId="0" borderId="0" xfId="0" quotePrefix="1" applyFont="1" applyAlignment="1">
      <alignment horizontal="left" vertical="center"/>
    </xf>
    <xf numFmtId="4" fontId="2" fillId="0" borderId="0" xfId="0" quotePrefix="1" applyNumberFormat="1" applyFont="1" applyAlignment="1">
      <alignment vertical="center"/>
    </xf>
    <xf numFmtId="4" fontId="2" fillId="0" borderId="0" xfId="0" applyNumberFormat="1" applyFont="1" applyAlignment="1" applyProtection="1">
      <alignment vertical="center" wrapText="1"/>
      <protection locked="0"/>
    </xf>
    <xf numFmtId="2" fontId="2" fillId="0" borderId="0" xfId="0" quotePrefix="1" applyNumberFormat="1" applyFont="1" applyAlignment="1">
      <alignment vertical="center"/>
    </xf>
    <xf numFmtId="2" fontId="1" fillId="0" borderId="0" xfId="0" applyNumberFormat="1" applyFont="1" applyAlignment="1" applyProtection="1">
      <alignment horizontal="right" vertical="center"/>
      <protection locked="0"/>
    </xf>
    <xf numFmtId="164" fontId="1" fillId="0" borderId="1" xfId="0" applyNumberFormat="1" applyFont="1" applyBorder="1" applyAlignment="1">
      <alignment vertical="center"/>
    </xf>
    <xf numFmtId="44" fontId="1" fillId="0" borderId="1" xfId="1" applyFont="1" applyFill="1" applyBorder="1" applyAlignment="1">
      <alignment vertical="center"/>
    </xf>
    <xf numFmtId="2" fontId="2" fillId="0" borderId="0" xfId="0" quotePrefix="1" applyNumberFormat="1" applyFont="1" applyAlignment="1">
      <alignment horizontal="left" vertical="center"/>
    </xf>
    <xf numFmtId="1" fontId="2" fillId="0" borderId="0" xfId="0" applyNumberFormat="1" applyFont="1" applyAlignment="1">
      <alignment horizontal="left" vertical="center"/>
    </xf>
    <xf numFmtId="2" fontId="2" fillId="0" borderId="0" xfId="1" applyNumberFormat="1" applyFont="1" applyBorder="1" applyAlignment="1">
      <alignment vertical="center"/>
    </xf>
    <xf numFmtId="2" fontId="2" fillId="0" borderId="0" xfId="1" applyNumberFormat="1" applyFont="1" applyAlignment="1">
      <alignment vertical="center"/>
    </xf>
    <xf numFmtId="2" fontId="2" fillId="0" borderId="0" xfId="1" applyNumberFormat="1" applyFont="1" applyFill="1" applyBorder="1" applyAlignment="1">
      <alignment vertical="center"/>
    </xf>
    <xf numFmtId="166" fontId="2" fillId="3" borderId="2" xfId="2" applyNumberFormat="1" applyFill="1" applyBorder="1" applyAlignment="1">
      <alignment horizontal="center"/>
    </xf>
    <xf numFmtId="0" fontId="2" fillId="3" borderId="2" xfId="2" applyFill="1" applyBorder="1"/>
    <xf numFmtId="0" fontId="2" fillId="3" borderId="2" xfId="2" applyFill="1" applyBorder="1" applyAlignment="1">
      <alignment wrapText="1"/>
    </xf>
    <xf numFmtId="0" fontId="2" fillId="0" borderId="0" xfId="2"/>
    <xf numFmtId="166" fontId="2" fillId="0" borderId="0" xfId="2" applyNumberFormat="1"/>
    <xf numFmtId="0" fontId="2" fillId="0" borderId="0" xfId="2" applyAlignment="1">
      <alignment wrapText="1"/>
    </xf>
    <xf numFmtId="0" fontId="6" fillId="0" borderId="0" xfId="0" applyFont="1" applyAlignment="1">
      <alignment horizontal="left" vertical="center"/>
    </xf>
    <xf numFmtId="2" fontId="6" fillId="0" borderId="0" xfId="0" quotePrefix="1" applyNumberFormat="1" applyFont="1" applyAlignment="1">
      <alignment vertical="center"/>
    </xf>
    <xf numFmtId="2" fontId="6" fillId="0" borderId="0" xfId="0" applyNumberFormat="1" applyFont="1" applyAlignment="1" applyProtection="1">
      <alignment vertical="center" wrapText="1"/>
      <protection locked="0"/>
    </xf>
    <xf numFmtId="2" fontId="6" fillId="0" borderId="0" xfId="0" applyNumberFormat="1" applyFont="1" applyAlignment="1" applyProtection="1">
      <alignment vertical="center"/>
      <protection locked="0"/>
    </xf>
    <xf numFmtId="0" fontId="2" fillId="4" borderId="0" xfId="0" applyFont="1" applyFill="1" applyAlignment="1">
      <alignment horizontal="left" vertical="center"/>
    </xf>
    <xf numFmtId="1" fontId="2" fillId="4" borderId="0" xfId="0" quotePrefix="1" applyNumberFormat="1" applyFont="1" applyFill="1" applyAlignment="1">
      <alignment horizontal="left" vertical="center"/>
    </xf>
    <xf numFmtId="2" fontId="2" fillId="4" borderId="0" xfId="0" applyNumberFormat="1" applyFont="1" applyFill="1" applyAlignment="1" applyProtection="1">
      <alignment vertical="center" wrapText="1"/>
      <protection locked="0"/>
    </xf>
    <xf numFmtId="164" fontId="2" fillId="4" borderId="0" xfId="0" applyNumberFormat="1" applyFont="1" applyFill="1" applyAlignment="1">
      <alignment vertical="center"/>
    </xf>
    <xf numFmtId="166" fontId="2" fillId="0" borderId="0" xfId="2" applyNumberFormat="1" applyAlignment="1">
      <alignment vertical="center"/>
    </xf>
    <xf numFmtId="16" fontId="2" fillId="0" borderId="0" xfId="2" applyNumberFormat="1" applyAlignment="1">
      <alignment vertical="center"/>
    </xf>
    <xf numFmtId="0" fontId="2" fillId="0" borderId="0" xfId="2" applyAlignment="1">
      <alignment vertical="center" wrapText="1"/>
    </xf>
    <xf numFmtId="0" fontId="2" fillId="0" borderId="0" xfId="2" applyAlignment="1">
      <alignment vertical="center"/>
    </xf>
    <xf numFmtId="0" fontId="1" fillId="0" borderId="0" xfId="0" applyFont="1" applyAlignment="1">
      <alignment horizontal="right"/>
    </xf>
    <xf numFmtId="166" fontId="5" fillId="0" borderId="0" xfId="0" applyNumberFormat="1" applyFont="1" applyAlignment="1">
      <alignment horizontal="center"/>
    </xf>
    <xf numFmtId="2" fontId="2" fillId="0" borderId="0" xfId="0" applyNumberFormat="1" applyFont="1"/>
    <xf numFmtId="0" fontId="2" fillId="0" borderId="0" xfId="0" applyFont="1"/>
    <xf numFmtId="49" fontId="1" fillId="0" borderId="0" xfId="0" applyNumberFormat="1" applyFont="1" applyAlignment="1">
      <alignment horizontal="center" vertical="center" wrapText="1"/>
    </xf>
    <xf numFmtId="2" fontId="7" fillId="2" borderId="0" xfId="0" applyNumberFormat="1" applyFont="1" applyFill="1" applyAlignment="1" applyProtection="1">
      <alignment horizontal="right" vertical="top"/>
      <protection locked="0"/>
    </xf>
    <xf numFmtId="164" fontId="7" fillId="2" borderId="0" xfId="0" applyNumberFormat="1" applyFont="1" applyFill="1" applyAlignment="1">
      <alignment horizontal="center" vertical="top"/>
    </xf>
    <xf numFmtId="44" fontId="7" fillId="2" borderId="0" xfId="0" applyNumberFormat="1" applyFont="1" applyFill="1" applyAlignment="1">
      <alignment horizontal="center" vertical="top"/>
    </xf>
    <xf numFmtId="14" fontId="7" fillId="2" borderId="0" xfId="0" applyNumberFormat="1" applyFont="1" applyFill="1" applyAlignment="1">
      <alignment horizontal="center" vertical="top"/>
    </xf>
    <xf numFmtId="167" fontId="9" fillId="2" borderId="0" xfId="0" applyNumberFormat="1" applyFont="1" applyFill="1" applyAlignment="1">
      <alignment horizontal="center" vertical="center" wrapText="1"/>
    </xf>
    <xf numFmtId="2" fontId="2" fillId="0" borderId="0" xfId="1" applyNumberFormat="1" applyFont="1" applyFill="1" applyAlignment="1">
      <alignment vertical="center"/>
    </xf>
    <xf numFmtId="164" fontId="6" fillId="0" borderId="0" xfId="0" applyNumberFormat="1" applyFont="1" applyAlignment="1">
      <alignment vertical="center"/>
    </xf>
    <xf numFmtId="2" fontId="6" fillId="0" borderId="0" xfId="0" applyNumberFormat="1" applyFont="1" applyAlignment="1">
      <alignment vertical="center"/>
    </xf>
    <xf numFmtId="2" fontId="6" fillId="0" borderId="0" xfId="1" applyNumberFormat="1" applyFont="1" applyBorder="1" applyAlignment="1">
      <alignment vertical="center"/>
    </xf>
    <xf numFmtId="44" fontId="6" fillId="0" borderId="0" xfId="1" applyFont="1" applyBorder="1" applyAlignment="1">
      <alignment vertical="center"/>
    </xf>
    <xf numFmtId="44" fontId="6" fillId="0" borderId="0" xfId="0" applyNumberFormat="1" applyFont="1" applyAlignment="1">
      <alignment vertical="center"/>
    </xf>
    <xf numFmtId="0" fontId="6" fillId="0" borderId="0" xfId="0" applyFont="1" applyAlignment="1">
      <alignment vertical="center"/>
    </xf>
    <xf numFmtId="2" fontId="6" fillId="4" borderId="0" xfId="0" applyNumberFormat="1" applyFont="1" applyFill="1" applyAlignment="1" applyProtection="1">
      <alignment vertical="center" wrapText="1"/>
      <protection locked="0"/>
    </xf>
    <xf numFmtId="0" fontId="6" fillId="4" borderId="0" xfId="0" applyFont="1" applyFill="1" applyAlignment="1">
      <alignment horizontal="left" vertical="center"/>
    </xf>
    <xf numFmtId="0" fontId="8" fillId="0" borderId="0" xfId="0" applyFont="1" applyAlignment="1">
      <alignment horizontal="center" wrapText="1"/>
    </xf>
    <xf numFmtId="2" fontId="1" fillId="2" borderId="0" xfId="0" applyNumberFormat="1" applyFont="1" applyFill="1" applyAlignment="1">
      <alignment horizontal="center" vertical="center" wrapText="1"/>
    </xf>
  </cellXfs>
  <cellStyles count="3">
    <cellStyle name="Currency" xfId="1" builtinId="4"/>
    <cellStyle name="Normal" xfId="0" builtinId="0"/>
    <cellStyle name="Normal 2" xfId="2" xr:uid="{44F38FE0-03D0-4D76-9A96-DF0DCA2342A7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11" Type="http://schemas.openxmlformats.org/officeDocument/2006/relationships/customXml" Target="../customXml/item4.xml"/><Relationship Id="rId5" Type="http://schemas.openxmlformats.org/officeDocument/2006/relationships/styles" Target="styles.xml"/><Relationship Id="rId10" Type="http://schemas.openxmlformats.org/officeDocument/2006/relationships/customXml" Target="../customXml/item3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F4AB3EA-E673-4D12-8294-7CF0F4F26FC2}">
  <sheetPr>
    <tabColor theme="8" tint="0.59999389629810485"/>
  </sheetPr>
  <dimension ref="A1:C3"/>
  <sheetViews>
    <sheetView workbookViewId="0">
      <selection activeCell="C14" sqref="C14"/>
    </sheetView>
  </sheetViews>
  <sheetFormatPr defaultRowHeight="15" x14ac:dyDescent="0.2"/>
  <cols>
    <col min="1" max="1" width="12.44140625" style="40" customWidth="1"/>
    <col min="2" max="2" width="17.33203125" style="39" customWidth="1"/>
    <col min="3" max="3" width="103.5546875" style="41" bestFit="1" customWidth="1"/>
    <col min="4" max="16384" width="8.88671875" style="39"/>
  </cols>
  <sheetData>
    <row r="1" spans="1:3" x14ac:dyDescent="0.2">
      <c r="A1" s="36" t="s">
        <v>110</v>
      </c>
      <c r="B1" s="37" t="s">
        <v>111</v>
      </c>
      <c r="C1" s="38" t="s">
        <v>112</v>
      </c>
    </row>
    <row r="3" spans="1:3" s="53" customFormat="1" ht="30" x14ac:dyDescent="0.2">
      <c r="A3" s="50">
        <v>45427</v>
      </c>
      <c r="B3" s="51" t="s">
        <v>116</v>
      </c>
      <c r="C3" s="52" t="s">
        <v>117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8996514-EACB-4C7F-B5AC-3663C09DAAF8}">
  <sheetPr>
    <tabColor rgb="FF00B0F0"/>
    <pageSetUpPr fitToPage="1"/>
  </sheetPr>
  <dimension ref="A1:DP40999"/>
  <sheetViews>
    <sheetView zoomScale="90" zoomScaleNormal="90" workbookViewId="0">
      <pane ySplit="2" topLeftCell="A39" activePane="bottomLeft" state="frozen"/>
      <selection activeCell="D53" sqref="D53"/>
      <selection pane="bottomLeft" activeCell="D53" sqref="D53"/>
    </sheetView>
  </sheetViews>
  <sheetFormatPr defaultColWidth="16.33203125" defaultRowHeight="15" x14ac:dyDescent="0.2"/>
  <cols>
    <col min="1" max="1" width="12.5546875" style="12" customWidth="1"/>
    <col min="2" max="2" width="11.33203125" style="1" bestFit="1" customWidth="1"/>
    <col min="3" max="3" width="46.44140625" style="13" customWidth="1"/>
    <col min="4" max="4" width="14.88671875" style="9" customWidth="1"/>
    <col min="5" max="15" width="14.88671875" style="4" customWidth="1"/>
    <col min="16" max="103" width="16.33203125" style="1"/>
    <col min="104" max="16384" width="16.33203125" style="2"/>
  </cols>
  <sheetData>
    <row r="1" spans="1:120" s="57" customFormat="1" ht="45" customHeight="1" x14ac:dyDescent="0.25">
      <c r="A1" s="73" t="s">
        <v>0</v>
      </c>
      <c r="B1" s="73"/>
      <c r="C1" s="54" t="s">
        <v>109</v>
      </c>
      <c r="D1" s="55"/>
      <c r="E1" s="55"/>
      <c r="F1" s="55">
        <v>45218</v>
      </c>
      <c r="G1" s="55">
        <v>45239</v>
      </c>
      <c r="H1" s="55">
        <v>45274</v>
      </c>
      <c r="I1" s="55">
        <v>45308</v>
      </c>
      <c r="J1" s="55">
        <v>45330</v>
      </c>
      <c r="K1" s="55">
        <v>45369</v>
      </c>
      <c r="L1" s="55">
        <v>45391</v>
      </c>
      <c r="M1" s="55">
        <v>45427</v>
      </c>
      <c r="N1" s="55">
        <v>45473</v>
      </c>
      <c r="O1" s="55">
        <v>45484</v>
      </c>
      <c r="P1" s="56"/>
      <c r="Q1" s="56"/>
      <c r="R1" s="56"/>
      <c r="S1" s="56"/>
      <c r="T1" s="56"/>
      <c r="U1" s="56"/>
      <c r="V1" s="56"/>
      <c r="W1" s="56"/>
      <c r="X1" s="56"/>
      <c r="Y1" s="56"/>
      <c r="Z1" s="56"/>
      <c r="AA1" s="56"/>
      <c r="AB1" s="56"/>
      <c r="AC1" s="56"/>
      <c r="AD1" s="56"/>
      <c r="AE1" s="56"/>
      <c r="AF1" s="56"/>
      <c r="AG1" s="56"/>
      <c r="AH1" s="56"/>
      <c r="AI1" s="56"/>
      <c r="AJ1" s="56"/>
      <c r="AK1" s="56"/>
      <c r="AL1" s="56"/>
      <c r="AM1" s="56"/>
      <c r="AN1" s="56"/>
      <c r="AO1" s="56"/>
      <c r="AP1" s="56"/>
      <c r="AQ1" s="56"/>
      <c r="AR1" s="56"/>
      <c r="AS1" s="56"/>
      <c r="AT1" s="56"/>
      <c r="AU1" s="56"/>
      <c r="AV1" s="56"/>
      <c r="AW1" s="56"/>
      <c r="AX1" s="56"/>
      <c r="AY1" s="56"/>
      <c r="AZ1" s="56"/>
      <c r="BA1" s="56"/>
      <c r="BB1" s="56"/>
      <c r="BC1" s="56"/>
      <c r="BD1" s="56"/>
      <c r="BE1" s="56"/>
      <c r="BF1" s="56"/>
      <c r="BG1" s="56"/>
      <c r="BH1" s="56"/>
      <c r="BI1" s="56"/>
      <c r="BJ1" s="56"/>
      <c r="BK1" s="56"/>
      <c r="BL1" s="56"/>
      <c r="BM1" s="56"/>
      <c r="BN1" s="56"/>
      <c r="BO1" s="56"/>
      <c r="BP1" s="56"/>
      <c r="BQ1" s="56"/>
      <c r="BR1" s="56"/>
      <c r="BS1" s="56"/>
      <c r="BT1" s="56"/>
      <c r="BU1" s="56"/>
      <c r="BV1" s="56"/>
      <c r="BW1" s="56"/>
      <c r="BX1" s="56"/>
      <c r="BY1" s="56"/>
      <c r="BZ1" s="56"/>
      <c r="CA1" s="56"/>
      <c r="CB1" s="56"/>
      <c r="CC1" s="56"/>
      <c r="CD1" s="56"/>
      <c r="CE1" s="56"/>
      <c r="CF1" s="56"/>
      <c r="CG1" s="56"/>
      <c r="CH1" s="56"/>
      <c r="CI1" s="56"/>
      <c r="CJ1" s="56"/>
      <c r="CK1" s="56"/>
      <c r="CL1" s="56"/>
      <c r="CM1" s="56"/>
      <c r="CN1" s="56"/>
      <c r="CO1" s="56"/>
      <c r="CP1" s="56"/>
      <c r="CQ1" s="56"/>
      <c r="CR1" s="56"/>
      <c r="CS1" s="56"/>
      <c r="CT1" s="56"/>
      <c r="CU1" s="56"/>
      <c r="CV1" s="56"/>
      <c r="CW1" s="56"/>
      <c r="CX1" s="56"/>
      <c r="CY1" s="56"/>
      <c r="CZ1" s="56"/>
    </row>
    <row r="2" spans="1:120" s="58" customFormat="1" ht="24" customHeight="1" x14ac:dyDescent="0.2">
      <c r="A2" s="15" t="s">
        <v>1</v>
      </c>
      <c r="B2" s="15" t="s">
        <v>2</v>
      </c>
      <c r="C2" s="16" t="s">
        <v>3</v>
      </c>
      <c r="D2" s="17">
        <v>45108</v>
      </c>
      <c r="E2" s="17">
        <v>45139</v>
      </c>
      <c r="F2" s="17">
        <v>45170</v>
      </c>
      <c r="G2" s="17">
        <v>45200</v>
      </c>
      <c r="H2" s="17">
        <v>45231</v>
      </c>
      <c r="I2" s="17">
        <v>45261</v>
      </c>
      <c r="J2" s="3" t="s">
        <v>4</v>
      </c>
      <c r="K2" s="3" t="s">
        <v>5</v>
      </c>
      <c r="L2" s="3" t="s">
        <v>6</v>
      </c>
      <c r="M2" s="3" t="s">
        <v>7</v>
      </c>
      <c r="N2" s="3" t="s">
        <v>8</v>
      </c>
      <c r="O2" s="3" t="s">
        <v>9</v>
      </c>
    </row>
    <row r="3" spans="1:120" ht="30.75" customHeight="1" x14ac:dyDescent="0.2">
      <c r="A3" s="74" t="s">
        <v>118</v>
      </c>
      <c r="B3" s="74"/>
      <c r="C3" s="59" t="s">
        <v>119</v>
      </c>
      <c r="D3" s="60"/>
      <c r="E3" s="61"/>
      <c r="F3" s="62">
        <v>45207</v>
      </c>
      <c r="G3" s="62">
        <v>45235</v>
      </c>
      <c r="H3" s="62">
        <v>45240</v>
      </c>
      <c r="I3" s="62">
        <v>45295</v>
      </c>
      <c r="J3" s="62">
        <v>45324</v>
      </c>
      <c r="K3" s="62">
        <v>45357</v>
      </c>
      <c r="L3" s="62">
        <v>45386</v>
      </c>
      <c r="M3" s="62">
        <v>45422</v>
      </c>
      <c r="N3" s="62">
        <v>45454</v>
      </c>
      <c r="O3" s="62">
        <v>45474</v>
      </c>
    </row>
    <row r="4" spans="1:120" ht="21.75" customHeight="1" x14ac:dyDescent="0.2">
      <c r="A4" s="18">
        <v>6858855910</v>
      </c>
      <c r="B4" s="19" t="s">
        <v>10</v>
      </c>
      <c r="C4" s="20" t="s">
        <v>11</v>
      </c>
      <c r="E4" s="1">
        <v>10.18</v>
      </c>
      <c r="F4" s="33">
        <f>10.19-38.39</f>
        <v>-28.200000000000003</v>
      </c>
      <c r="G4" s="6">
        <v>9.86</v>
      </c>
      <c r="H4" s="6">
        <v>9.86</v>
      </c>
      <c r="I4" s="6">
        <v>10.51</v>
      </c>
      <c r="J4" s="4">
        <v>9.86</v>
      </c>
      <c r="K4" s="4">
        <v>9.5299999999999994</v>
      </c>
      <c r="L4" s="4">
        <f>10.18-55.17</f>
        <v>-44.99</v>
      </c>
      <c r="M4" s="4">
        <v>9.86</v>
      </c>
      <c r="N4" s="7">
        <v>10.84</v>
      </c>
      <c r="O4" s="4">
        <v>9.1999999999999993</v>
      </c>
    </row>
    <row r="5" spans="1:120" ht="21.75" customHeight="1" x14ac:dyDescent="0.2">
      <c r="A5" s="12">
        <v>6858855659</v>
      </c>
      <c r="B5" s="21" t="s">
        <v>12</v>
      </c>
      <c r="C5" s="22" t="s">
        <v>13</v>
      </c>
      <c r="E5" s="1">
        <v>10.18</v>
      </c>
      <c r="F5" s="33">
        <f>10.22-38.39</f>
        <v>-28.17</v>
      </c>
      <c r="G5" s="6">
        <v>9.86</v>
      </c>
      <c r="H5" s="6">
        <v>9.86</v>
      </c>
      <c r="I5" s="6">
        <v>10.51</v>
      </c>
      <c r="J5" s="4">
        <v>9.86</v>
      </c>
      <c r="K5" s="4">
        <v>9.5399999999999991</v>
      </c>
      <c r="L5" s="4">
        <f>10.18-55.17</f>
        <v>-44.99</v>
      </c>
      <c r="M5" s="4">
        <v>9.86</v>
      </c>
      <c r="N5" s="4">
        <v>10.84</v>
      </c>
      <c r="O5" s="4">
        <v>9.35</v>
      </c>
    </row>
    <row r="6" spans="1:120" ht="21.75" customHeight="1" x14ac:dyDescent="0.2">
      <c r="A6" s="12">
        <v>6852957626</v>
      </c>
      <c r="B6" s="23">
        <v>1010278831</v>
      </c>
      <c r="C6" s="22" t="s">
        <v>14</v>
      </c>
      <c r="E6" s="1">
        <v>133.82</v>
      </c>
      <c r="F6" s="34">
        <v>130.03</v>
      </c>
      <c r="G6" s="5">
        <v>183.42</v>
      </c>
      <c r="H6" s="5">
        <v>315.73</v>
      </c>
      <c r="I6" s="5">
        <v>448.22</v>
      </c>
      <c r="J6" s="4">
        <v>2340.61</v>
      </c>
      <c r="K6" s="4">
        <v>671.56</v>
      </c>
      <c r="L6" s="4">
        <f>529.67</f>
        <v>529.66999999999996</v>
      </c>
      <c r="M6" s="4">
        <v>564.37</v>
      </c>
      <c r="N6" s="4">
        <v>412.6</v>
      </c>
      <c r="O6" s="4">
        <v>525.79</v>
      </c>
      <c r="CZ6" s="1"/>
      <c r="DA6" s="1"/>
      <c r="DB6" s="1"/>
      <c r="DC6" s="1"/>
      <c r="DD6" s="1"/>
      <c r="DE6" s="1"/>
      <c r="DF6" s="1"/>
      <c r="DG6" s="1"/>
      <c r="DH6" s="1"/>
      <c r="DI6" s="1"/>
      <c r="DJ6" s="1"/>
      <c r="DK6" s="1"/>
      <c r="DL6" s="1"/>
      <c r="DM6" s="1"/>
      <c r="DN6" s="1"/>
      <c r="DO6" s="1"/>
      <c r="DP6" s="1"/>
    </row>
    <row r="7" spans="1:120" ht="21.75" customHeight="1" x14ac:dyDescent="0.2">
      <c r="A7" s="12">
        <v>6859211305</v>
      </c>
      <c r="B7" s="23">
        <v>1010439709</v>
      </c>
      <c r="C7" s="22" t="s">
        <v>15</v>
      </c>
      <c r="E7" s="1">
        <v>41.86</v>
      </c>
      <c r="F7" s="34">
        <f>45.08-38.39</f>
        <v>6.6899999999999977</v>
      </c>
      <c r="G7" s="5">
        <v>43.24</v>
      </c>
      <c r="H7" s="5">
        <v>45.32</v>
      </c>
      <c r="I7" s="5">
        <v>50.68</v>
      </c>
      <c r="J7" s="4">
        <v>53.18</v>
      </c>
      <c r="K7" s="4">
        <v>50.45</v>
      </c>
      <c r="L7" s="4">
        <f>52.33-55.17</f>
        <v>-2.8400000000000034</v>
      </c>
      <c r="M7" s="4">
        <v>48.84</v>
      </c>
      <c r="N7" s="4">
        <v>51.41</v>
      </c>
      <c r="O7" s="4">
        <v>42</v>
      </c>
      <c r="CZ7" s="1"/>
      <c r="DA7" s="1"/>
      <c r="DB7" s="1"/>
      <c r="DC7" s="1"/>
      <c r="DD7" s="1"/>
      <c r="DE7" s="1"/>
      <c r="DF7" s="1"/>
      <c r="DG7" s="1"/>
      <c r="DH7" s="1"/>
      <c r="DI7" s="1"/>
      <c r="DJ7" s="1"/>
      <c r="DK7" s="1"/>
      <c r="DL7" s="1"/>
      <c r="DM7" s="1"/>
      <c r="DN7" s="1"/>
      <c r="DO7" s="1"/>
      <c r="DP7" s="1"/>
    </row>
    <row r="8" spans="1:120" s="8" customFormat="1" ht="21.75" customHeight="1" x14ac:dyDescent="0.2">
      <c r="A8" s="24" t="s">
        <v>16</v>
      </c>
      <c r="B8" s="25" t="s">
        <v>17</v>
      </c>
      <c r="C8" s="26" t="s">
        <v>18</v>
      </c>
      <c r="D8" s="9"/>
      <c r="E8" s="1">
        <v>1190.69</v>
      </c>
      <c r="F8" s="33">
        <v>907.23</v>
      </c>
      <c r="G8" s="6">
        <v>346.72</v>
      </c>
      <c r="H8" s="6">
        <v>132.94</v>
      </c>
      <c r="I8" s="6">
        <v>244.49</v>
      </c>
      <c r="J8" s="4">
        <v>403.47</v>
      </c>
      <c r="K8" s="4">
        <v>330.61</v>
      </c>
      <c r="L8" s="4">
        <v>520.33000000000004</v>
      </c>
      <c r="M8" s="4">
        <v>660.26</v>
      </c>
      <c r="N8" s="4">
        <v>1382.05</v>
      </c>
      <c r="O8" s="4">
        <v>1227.6600000000001</v>
      </c>
    </row>
    <row r="9" spans="1:120" ht="21.75" customHeight="1" x14ac:dyDescent="0.2">
      <c r="A9" s="12">
        <v>6858855305</v>
      </c>
      <c r="B9" s="23">
        <v>1006782964</v>
      </c>
      <c r="C9" s="22" t="s">
        <v>19</v>
      </c>
      <c r="E9" s="1">
        <v>989.67</v>
      </c>
      <c r="F9" s="34">
        <v>812.53</v>
      </c>
      <c r="G9" s="5">
        <v>446.59</v>
      </c>
      <c r="H9" s="5">
        <v>575.58000000000004</v>
      </c>
      <c r="I9" s="5">
        <v>854.7</v>
      </c>
      <c r="J9" s="4">
        <v>1386.58</v>
      </c>
      <c r="K9" s="4">
        <v>903.62</v>
      </c>
      <c r="L9" s="4">
        <v>766.87</v>
      </c>
      <c r="M9" s="4">
        <v>983.81</v>
      </c>
      <c r="N9" s="4">
        <v>1192.57</v>
      </c>
      <c r="O9" s="4">
        <v>1105.3800000000001</v>
      </c>
      <c r="CZ9" s="1"/>
      <c r="DA9" s="1"/>
      <c r="DB9" s="1"/>
      <c r="DC9" s="1"/>
      <c r="DD9" s="1"/>
      <c r="DE9" s="1"/>
      <c r="DF9" s="1"/>
      <c r="DG9" s="1"/>
      <c r="DH9" s="1"/>
      <c r="DI9" s="1"/>
      <c r="DJ9" s="1"/>
      <c r="DK9" s="1"/>
      <c r="DL9" s="1"/>
      <c r="DM9" s="1"/>
      <c r="DN9" s="1"/>
      <c r="DO9" s="1"/>
      <c r="DP9" s="1"/>
    </row>
    <row r="10" spans="1:120" ht="21.75" customHeight="1" x14ac:dyDescent="0.2">
      <c r="A10" s="12">
        <v>6858855464</v>
      </c>
      <c r="B10" s="27" t="s">
        <v>20</v>
      </c>
      <c r="C10" s="22" t="s">
        <v>21</v>
      </c>
      <c r="E10" s="1">
        <v>1301.5899999999999</v>
      </c>
      <c r="F10" s="34">
        <v>1053.57</v>
      </c>
      <c r="G10" s="5">
        <v>520.36</v>
      </c>
      <c r="H10" s="5">
        <v>315.95999999999998</v>
      </c>
      <c r="I10" s="5">
        <v>452.76</v>
      </c>
      <c r="J10" s="4">
        <v>672.34</v>
      </c>
      <c r="K10" s="4">
        <v>763.24</v>
      </c>
      <c r="L10" s="4">
        <v>891.96</v>
      </c>
      <c r="M10" s="4">
        <v>1077.3699999999999</v>
      </c>
      <c r="N10" s="4">
        <v>1513.65</v>
      </c>
      <c r="O10" s="4">
        <v>1376.93</v>
      </c>
      <c r="CP10" s="2"/>
      <c r="CQ10" s="2"/>
      <c r="CR10" s="2"/>
      <c r="CS10" s="2"/>
      <c r="CT10" s="2"/>
      <c r="CU10" s="2"/>
      <c r="CV10" s="2"/>
      <c r="CW10" s="2"/>
      <c r="CX10" s="2"/>
      <c r="CY10" s="2"/>
    </row>
    <row r="11" spans="1:120" ht="21.75" customHeight="1" x14ac:dyDescent="0.2">
      <c r="A11" s="24" t="s">
        <v>22</v>
      </c>
      <c r="B11" s="27" t="s">
        <v>23</v>
      </c>
      <c r="C11" s="22" t="s">
        <v>24</v>
      </c>
      <c r="E11" s="1">
        <v>556.45000000000005</v>
      </c>
      <c r="F11" s="34">
        <v>470.22</v>
      </c>
      <c r="G11" s="5">
        <v>211.23</v>
      </c>
      <c r="H11" s="5">
        <v>88.44</v>
      </c>
      <c r="I11" s="5">
        <v>179.42</v>
      </c>
      <c r="J11" s="4">
        <v>254.93</v>
      </c>
      <c r="K11" s="4">
        <v>242.15</v>
      </c>
      <c r="L11" s="4">
        <v>274.66000000000003</v>
      </c>
      <c r="M11" s="4">
        <v>397.25</v>
      </c>
      <c r="N11" s="4">
        <v>697.54</v>
      </c>
      <c r="O11" s="4">
        <v>698.8</v>
      </c>
      <c r="CP11" s="2"/>
      <c r="CQ11" s="2"/>
      <c r="CR11" s="2"/>
      <c r="CS11" s="2"/>
      <c r="CT11" s="2"/>
      <c r="CU11" s="2"/>
      <c r="CV11" s="2"/>
      <c r="CW11" s="2"/>
      <c r="CX11" s="2"/>
      <c r="CY11" s="2"/>
    </row>
    <row r="12" spans="1:120" ht="21.75" customHeight="1" x14ac:dyDescent="0.2">
      <c r="A12" s="12">
        <v>6858855793</v>
      </c>
      <c r="B12" s="27" t="s">
        <v>25</v>
      </c>
      <c r="C12" s="22" t="s">
        <v>26</v>
      </c>
      <c r="E12" s="1">
        <v>437.01</v>
      </c>
      <c r="F12" s="34">
        <f>341.19-38.39</f>
        <v>302.8</v>
      </c>
      <c r="G12" s="5">
        <v>160.07</v>
      </c>
      <c r="H12" s="5">
        <v>90.29</v>
      </c>
      <c r="I12" s="5">
        <v>163.11000000000001</v>
      </c>
      <c r="J12" s="4">
        <v>166</v>
      </c>
      <c r="K12" s="4">
        <v>132.08000000000001</v>
      </c>
      <c r="L12" s="4">
        <f>258.92-55.17</f>
        <v>203.75</v>
      </c>
      <c r="M12" s="4">
        <v>315.23</v>
      </c>
      <c r="N12" s="4">
        <v>465.48</v>
      </c>
      <c r="O12" s="4">
        <v>485.34</v>
      </c>
      <c r="CP12" s="2"/>
      <c r="CQ12" s="2"/>
      <c r="CR12" s="2"/>
      <c r="CS12" s="2"/>
      <c r="CT12" s="2"/>
      <c r="CU12" s="2"/>
      <c r="CV12" s="2"/>
      <c r="CW12" s="2"/>
      <c r="CX12" s="2"/>
      <c r="CY12" s="2"/>
    </row>
    <row r="13" spans="1:120" ht="21.75" customHeight="1" x14ac:dyDescent="0.2">
      <c r="A13" s="12">
        <v>6858855055</v>
      </c>
      <c r="B13" s="27" t="s">
        <v>27</v>
      </c>
      <c r="C13" s="22" t="s">
        <v>28</v>
      </c>
      <c r="E13" s="1">
        <v>43.28</v>
      </c>
      <c r="F13" s="34">
        <f>43.33-38.39</f>
        <v>4.9399999999999977</v>
      </c>
      <c r="G13" s="6">
        <v>51.46</v>
      </c>
      <c r="H13" s="6">
        <v>157.6</v>
      </c>
      <c r="I13" s="6">
        <v>315.42</v>
      </c>
      <c r="J13" s="4">
        <v>91.4</v>
      </c>
      <c r="K13" s="4">
        <v>85.51</v>
      </c>
      <c r="L13" s="4">
        <f>75.09-55.17</f>
        <v>19.920000000000002</v>
      </c>
      <c r="M13" s="4">
        <v>72.08</v>
      </c>
      <c r="N13" s="4">
        <v>54.28</v>
      </c>
      <c r="O13" s="4">
        <v>36.799999999999997</v>
      </c>
      <c r="CP13" s="2"/>
      <c r="CQ13" s="2"/>
      <c r="CR13" s="2"/>
      <c r="CS13" s="2"/>
      <c r="CT13" s="2"/>
      <c r="CU13" s="2"/>
      <c r="CV13" s="2"/>
      <c r="CW13" s="2"/>
      <c r="CX13" s="2"/>
      <c r="CY13" s="2"/>
    </row>
    <row r="14" spans="1:120" ht="21.75" customHeight="1" x14ac:dyDescent="0.2">
      <c r="A14" s="12">
        <v>6858855096</v>
      </c>
      <c r="B14" s="27" t="s">
        <v>29</v>
      </c>
      <c r="C14" s="22" t="s">
        <v>30</v>
      </c>
      <c r="E14" s="1">
        <v>30.67</v>
      </c>
      <c r="F14" s="34">
        <f>30.35-38.39</f>
        <v>-8.0399999999999991</v>
      </c>
      <c r="G14" s="6">
        <v>28.95</v>
      </c>
      <c r="H14" s="6">
        <v>31.31</v>
      </c>
      <c r="I14" s="6">
        <v>40.85</v>
      </c>
      <c r="J14" s="4">
        <v>43.27</v>
      </c>
      <c r="K14" s="4">
        <v>36.520000000000003</v>
      </c>
      <c r="L14" s="4">
        <f>40-55.17</f>
        <v>-15.170000000000002</v>
      </c>
      <c r="M14" s="4">
        <v>35.71</v>
      </c>
      <c r="N14" s="4">
        <v>34.18</v>
      </c>
      <c r="O14" s="4">
        <v>28.37</v>
      </c>
      <c r="CP14" s="2"/>
      <c r="CQ14" s="2"/>
      <c r="CR14" s="2"/>
      <c r="CS14" s="2"/>
      <c r="CT14" s="2"/>
      <c r="CU14" s="2"/>
      <c r="CV14" s="2"/>
      <c r="CW14" s="2"/>
      <c r="CX14" s="2"/>
      <c r="CY14" s="2"/>
    </row>
    <row r="15" spans="1:120" ht="21.75" customHeight="1" x14ac:dyDescent="0.2">
      <c r="A15" s="12">
        <v>6858855433</v>
      </c>
      <c r="B15" s="27" t="s">
        <v>31</v>
      </c>
      <c r="C15" s="22" t="s">
        <v>32</v>
      </c>
      <c r="E15" s="1">
        <v>26.82</v>
      </c>
      <c r="F15" s="34">
        <f>27-38.39</f>
        <v>-11.39</v>
      </c>
      <c r="G15" s="6">
        <v>28.22</v>
      </c>
      <c r="H15" s="6">
        <v>58.13</v>
      </c>
      <c r="I15" s="6">
        <v>241.26</v>
      </c>
      <c r="J15" s="4">
        <v>186.91</v>
      </c>
      <c r="K15" s="4">
        <v>34.14</v>
      </c>
      <c r="L15" s="4">
        <f>123.19-55.17</f>
        <v>68.02</v>
      </c>
      <c r="M15" s="4">
        <v>37.020000000000003</v>
      </c>
      <c r="N15" s="4">
        <v>36.29</v>
      </c>
      <c r="O15" s="4">
        <v>27.05</v>
      </c>
      <c r="CP15" s="2"/>
      <c r="CQ15" s="2"/>
      <c r="CR15" s="2"/>
      <c r="CS15" s="2"/>
      <c r="CT15" s="2"/>
      <c r="CU15" s="2"/>
      <c r="CV15" s="2"/>
      <c r="CW15" s="2"/>
      <c r="CX15" s="2"/>
      <c r="CY15" s="2"/>
    </row>
    <row r="16" spans="1:120" ht="21.75" customHeight="1" x14ac:dyDescent="0.2">
      <c r="A16" s="24" t="s">
        <v>33</v>
      </c>
      <c r="B16" s="27" t="s">
        <v>34</v>
      </c>
      <c r="C16" s="22" t="s">
        <v>35</v>
      </c>
      <c r="E16" s="1">
        <v>753.27</v>
      </c>
      <c r="F16" s="34">
        <v>569.04</v>
      </c>
      <c r="G16" s="6">
        <v>259.58999999999997</v>
      </c>
      <c r="H16" s="6">
        <v>257.81</v>
      </c>
      <c r="I16" s="6">
        <v>512.72</v>
      </c>
      <c r="J16" s="4">
        <v>723.05</v>
      </c>
      <c r="K16" s="4">
        <v>501.98</v>
      </c>
      <c r="L16" s="4">
        <f>564.87</f>
        <v>564.87</v>
      </c>
      <c r="M16" s="4">
        <v>475.18</v>
      </c>
      <c r="N16" s="4">
        <v>1150.47</v>
      </c>
      <c r="O16" s="4">
        <v>1200.7</v>
      </c>
      <c r="CP16" s="2"/>
      <c r="CQ16" s="2"/>
      <c r="CR16" s="2"/>
      <c r="CS16" s="2"/>
      <c r="CT16" s="2"/>
      <c r="CU16" s="2"/>
      <c r="CV16" s="2"/>
      <c r="CW16" s="2"/>
      <c r="CX16" s="2"/>
      <c r="CY16" s="2"/>
    </row>
    <row r="17" spans="1:103" ht="21.75" customHeight="1" x14ac:dyDescent="0.2">
      <c r="A17" s="12">
        <v>6858855918</v>
      </c>
      <c r="B17" s="23">
        <v>1006624079</v>
      </c>
      <c r="C17" s="22" t="s">
        <v>36</v>
      </c>
      <c r="E17" s="1">
        <v>949.58</v>
      </c>
      <c r="F17" s="34">
        <v>795.53</v>
      </c>
      <c r="G17" s="5">
        <v>359.5</v>
      </c>
      <c r="H17" s="5">
        <v>211.9</v>
      </c>
      <c r="I17" s="5">
        <v>237.67</v>
      </c>
      <c r="J17" s="4">
        <v>316.22000000000003</v>
      </c>
      <c r="K17" s="4">
        <v>272.94</v>
      </c>
      <c r="L17" s="4">
        <v>411.24</v>
      </c>
      <c r="M17" s="4">
        <v>559.16999999999996</v>
      </c>
      <c r="N17" s="4">
        <v>1166.18</v>
      </c>
      <c r="O17" s="4">
        <v>1084.71</v>
      </c>
      <c r="CP17" s="2"/>
      <c r="CQ17" s="2"/>
      <c r="CR17" s="2"/>
      <c r="CS17" s="2"/>
      <c r="CT17" s="2"/>
      <c r="CU17" s="2"/>
      <c r="CV17" s="2"/>
      <c r="CW17" s="2"/>
      <c r="CX17" s="2"/>
      <c r="CY17" s="2"/>
    </row>
    <row r="18" spans="1:103" ht="21.75" customHeight="1" x14ac:dyDescent="0.2">
      <c r="A18" s="24" t="s">
        <v>37</v>
      </c>
      <c r="B18" s="27" t="s">
        <v>38</v>
      </c>
      <c r="C18" s="22" t="s">
        <v>39</v>
      </c>
      <c r="E18" s="1">
        <v>181.69</v>
      </c>
      <c r="F18" s="34">
        <f>240.7-38.39</f>
        <v>202.31</v>
      </c>
      <c r="G18" s="6">
        <v>398.67</v>
      </c>
      <c r="H18" s="6">
        <v>88.5</v>
      </c>
      <c r="I18" s="6">
        <v>136.51</v>
      </c>
      <c r="J18" s="4">
        <v>557.91</v>
      </c>
      <c r="K18" s="4">
        <v>577.52</v>
      </c>
      <c r="L18" s="4">
        <f>405.62-55.17</f>
        <v>350.45</v>
      </c>
      <c r="M18" s="4">
        <v>667.59</v>
      </c>
      <c r="N18" s="4">
        <v>520.16999999999996</v>
      </c>
      <c r="O18" s="4">
        <v>747.39</v>
      </c>
      <c r="CP18" s="2"/>
      <c r="CQ18" s="2"/>
      <c r="CR18" s="2"/>
      <c r="CS18" s="2"/>
      <c r="CT18" s="2"/>
      <c r="CU18" s="2"/>
      <c r="CV18" s="2"/>
      <c r="CW18" s="2"/>
      <c r="CX18" s="2"/>
      <c r="CY18" s="2"/>
    </row>
    <row r="19" spans="1:103" ht="21.75" customHeight="1" x14ac:dyDescent="0.2">
      <c r="A19" s="12">
        <v>7720497065</v>
      </c>
      <c r="B19" s="1" t="s">
        <v>40</v>
      </c>
      <c r="C19" s="22" t="s">
        <v>41</v>
      </c>
      <c r="E19" s="1">
        <v>22.29</v>
      </c>
      <c r="F19" s="34">
        <f>22.46-38.39</f>
        <v>-15.93</v>
      </c>
      <c r="G19" s="6">
        <v>22.08</v>
      </c>
      <c r="H19" s="6">
        <v>20.309999999999999</v>
      </c>
      <c r="I19" s="6">
        <v>21.13</v>
      </c>
      <c r="J19" s="4">
        <v>22.81</v>
      </c>
      <c r="K19" s="4">
        <v>22.49</v>
      </c>
      <c r="L19" s="4">
        <f>23.18-55.17</f>
        <v>-31.990000000000002</v>
      </c>
      <c r="M19" s="4">
        <v>23.1</v>
      </c>
      <c r="N19" s="4">
        <v>25.84</v>
      </c>
      <c r="O19" s="4">
        <v>24.16</v>
      </c>
      <c r="CP19" s="2"/>
      <c r="CQ19" s="2"/>
      <c r="CR19" s="2"/>
      <c r="CS19" s="2"/>
      <c r="CT19" s="2"/>
      <c r="CU19" s="2"/>
      <c r="CV19" s="2"/>
      <c r="CW19" s="2"/>
      <c r="CX19" s="2"/>
      <c r="CY19" s="2"/>
    </row>
    <row r="20" spans="1:103" ht="21.75" customHeight="1" x14ac:dyDescent="0.2">
      <c r="A20" s="12">
        <v>6858855326</v>
      </c>
      <c r="B20" s="27" t="s">
        <v>42</v>
      </c>
      <c r="C20" s="22" t="s">
        <v>43</v>
      </c>
      <c r="E20" s="1">
        <v>33.5</v>
      </c>
      <c r="F20" s="34">
        <v>33.69</v>
      </c>
      <c r="G20" s="6">
        <v>55.8</v>
      </c>
      <c r="H20" s="6">
        <v>37.340000000000003</v>
      </c>
      <c r="I20" s="6">
        <v>92.39</v>
      </c>
      <c r="J20" s="4">
        <v>148.13</v>
      </c>
      <c r="K20" s="4">
        <v>113.46</v>
      </c>
      <c r="L20" s="4">
        <f>92.58</f>
        <v>92.58</v>
      </c>
      <c r="M20" s="4">
        <v>83.27</v>
      </c>
      <c r="N20" s="4">
        <v>53.61</v>
      </c>
      <c r="O20" s="4">
        <v>38.909999999999997</v>
      </c>
      <c r="CP20" s="2"/>
      <c r="CQ20" s="2"/>
      <c r="CR20" s="2"/>
      <c r="CS20" s="2"/>
      <c r="CT20" s="2"/>
      <c r="CU20" s="2"/>
      <c r="CV20" s="2"/>
      <c r="CW20" s="2"/>
      <c r="CX20" s="2"/>
      <c r="CY20" s="2"/>
    </row>
    <row r="21" spans="1:103" ht="21.75" customHeight="1" x14ac:dyDescent="0.2">
      <c r="A21" s="24" t="s">
        <v>44</v>
      </c>
      <c r="B21" s="21" t="s">
        <v>45</v>
      </c>
      <c r="C21" s="22" t="s">
        <v>46</v>
      </c>
      <c r="E21" s="1">
        <v>15.73</v>
      </c>
      <c r="F21" s="34">
        <f>15.85-38.39</f>
        <v>-22.54</v>
      </c>
      <c r="G21" s="6">
        <v>14.83</v>
      </c>
      <c r="H21" s="6">
        <v>14.83</v>
      </c>
      <c r="I21" s="6">
        <v>15.92</v>
      </c>
      <c r="J21" s="4">
        <v>15.97</v>
      </c>
      <c r="K21" s="4">
        <v>15.5</v>
      </c>
      <c r="L21" s="4">
        <f>16.64-55.17</f>
        <v>-38.53</v>
      </c>
      <c r="N21" s="4">
        <v>24.34</v>
      </c>
      <c r="O21" s="4">
        <v>9.1999999999999993</v>
      </c>
      <c r="CP21" s="2"/>
      <c r="CQ21" s="2"/>
      <c r="CR21" s="2"/>
      <c r="CS21" s="2"/>
      <c r="CT21" s="2"/>
      <c r="CU21" s="2"/>
      <c r="CV21" s="2"/>
      <c r="CW21" s="2"/>
      <c r="CX21" s="2"/>
      <c r="CY21" s="2"/>
    </row>
    <row r="22" spans="1:103" ht="21.75" customHeight="1" x14ac:dyDescent="0.2">
      <c r="A22" s="12">
        <v>6858855186</v>
      </c>
      <c r="B22" s="27" t="s">
        <v>47</v>
      </c>
      <c r="C22" s="22" t="s">
        <v>48</v>
      </c>
      <c r="E22" s="1">
        <v>12.99</v>
      </c>
      <c r="F22" s="34">
        <f>15.89-38.39</f>
        <v>-22.5</v>
      </c>
      <c r="G22" s="6">
        <v>14.75</v>
      </c>
      <c r="H22" s="6">
        <v>17.989999999999998</v>
      </c>
      <c r="I22" s="6">
        <v>51.01</v>
      </c>
      <c r="J22" s="4">
        <v>77.989999999999995</v>
      </c>
      <c r="K22" s="4">
        <v>59.33</v>
      </c>
      <c r="L22" s="4">
        <f>64.11-55.17</f>
        <v>8.9399999999999977</v>
      </c>
      <c r="M22" s="4">
        <v>103.84</v>
      </c>
      <c r="N22" s="4">
        <v>12.49</v>
      </c>
      <c r="O22" s="4">
        <v>9.1999999999999993</v>
      </c>
      <c r="CP22" s="2"/>
      <c r="CQ22" s="2"/>
      <c r="CR22" s="2"/>
      <c r="CS22" s="2"/>
      <c r="CT22" s="2"/>
      <c r="CU22" s="2"/>
      <c r="CV22" s="2"/>
      <c r="CW22" s="2"/>
      <c r="CX22" s="2"/>
      <c r="CY22" s="2"/>
    </row>
    <row r="23" spans="1:103" ht="21.75" customHeight="1" x14ac:dyDescent="0.2">
      <c r="A23" s="12">
        <v>6858855035</v>
      </c>
      <c r="B23" s="27" t="s">
        <v>49</v>
      </c>
      <c r="C23" s="22" t="s">
        <v>50</v>
      </c>
      <c r="E23" s="1">
        <v>52.55</v>
      </c>
      <c r="F23" s="34">
        <f>60.31-38.39</f>
        <v>21.92</v>
      </c>
      <c r="G23" s="6">
        <v>59.52</v>
      </c>
      <c r="H23" s="6">
        <v>82.44</v>
      </c>
      <c r="I23" s="6">
        <v>138.29</v>
      </c>
      <c r="J23" s="4">
        <v>189.88</v>
      </c>
      <c r="K23" s="4">
        <v>168.07</v>
      </c>
      <c r="L23" s="4">
        <f>138.33-55.17</f>
        <v>83.160000000000011</v>
      </c>
      <c r="M23" s="4">
        <v>135.12</v>
      </c>
      <c r="N23" s="4">
        <v>106.26</v>
      </c>
      <c r="O23" s="4">
        <v>77.36</v>
      </c>
      <c r="CP23" s="2"/>
      <c r="CQ23" s="2"/>
      <c r="CR23" s="2"/>
      <c r="CS23" s="2"/>
      <c r="CT23" s="2"/>
      <c r="CU23" s="2"/>
      <c r="CV23" s="2"/>
      <c r="CW23" s="2"/>
      <c r="CX23" s="2"/>
      <c r="CY23" s="2"/>
    </row>
    <row r="24" spans="1:103" ht="21.75" customHeight="1" x14ac:dyDescent="0.2">
      <c r="A24" s="12">
        <v>6858855190</v>
      </c>
      <c r="B24" s="27" t="s">
        <v>51</v>
      </c>
      <c r="C24" s="22" t="s">
        <v>52</v>
      </c>
      <c r="E24" s="1">
        <v>47.85</v>
      </c>
      <c r="F24" s="34">
        <f>42.23-38.39</f>
        <v>3.8399999999999963</v>
      </c>
      <c r="G24" s="6">
        <v>333.21</v>
      </c>
      <c r="H24" s="6">
        <v>255.16</v>
      </c>
      <c r="I24" s="6">
        <v>249.26</v>
      </c>
      <c r="J24" s="4">
        <v>387.8</v>
      </c>
      <c r="K24" s="4">
        <v>474.54</v>
      </c>
      <c r="L24" s="4">
        <f>407.45-55.17</f>
        <v>352.28</v>
      </c>
      <c r="M24" s="4">
        <v>1371.72</v>
      </c>
      <c r="N24" s="4">
        <v>1032.45</v>
      </c>
      <c r="O24" s="4">
        <v>906.14</v>
      </c>
      <c r="CP24" s="2"/>
      <c r="CQ24" s="2"/>
      <c r="CR24" s="2"/>
      <c r="CS24" s="2"/>
      <c r="CT24" s="2"/>
      <c r="CU24" s="2"/>
      <c r="CV24" s="2"/>
      <c r="CW24" s="2"/>
      <c r="CX24" s="2"/>
      <c r="CY24" s="2"/>
    </row>
    <row r="25" spans="1:103" ht="21.75" customHeight="1" x14ac:dyDescent="0.2">
      <c r="A25" s="12">
        <v>6858855157</v>
      </c>
      <c r="B25" s="27" t="s">
        <v>53</v>
      </c>
      <c r="C25" s="22" t="s">
        <v>54</v>
      </c>
      <c r="E25" s="1">
        <v>10.18</v>
      </c>
      <c r="F25" s="34">
        <f>10.19-38.39</f>
        <v>-28.200000000000003</v>
      </c>
      <c r="G25" s="6">
        <v>9.86</v>
      </c>
      <c r="H25" s="6">
        <v>9.86</v>
      </c>
      <c r="I25" s="6">
        <v>10.51</v>
      </c>
      <c r="J25" s="4">
        <v>9.86</v>
      </c>
      <c r="K25" s="4">
        <v>9.5299999999999994</v>
      </c>
      <c r="L25" s="4">
        <f>10.18-55.17</f>
        <v>-44.99</v>
      </c>
      <c r="M25" s="4">
        <v>9.86</v>
      </c>
      <c r="N25" s="4">
        <v>10.84</v>
      </c>
      <c r="O25" s="4">
        <v>9.1999999999999993</v>
      </c>
      <c r="CP25" s="2"/>
      <c r="CQ25" s="2"/>
      <c r="CR25" s="2"/>
      <c r="CS25" s="2"/>
      <c r="CT25" s="2"/>
      <c r="CU25" s="2"/>
      <c r="CV25" s="2"/>
      <c r="CW25" s="2"/>
      <c r="CX25" s="2"/>
      <c r="CY25" s="2"/>
    </row>
    <row r="26" spans="1:103" ht="21.75" customHeight="1" x14ac:dyDescent="0.2">
      <c r="A26" s="12">
        <v>6855570310</v>
      </c>
      <c r="B26" s="27" t="s">
        <v>55</v>
      </c>
      <c r="C26" s="22" t="s">
        <v>56</v>
      </c>
      <c r="E26" s="1">
        <v>69.900000000000006</v>
      </c>
      <c r="F26" s="34">
        <v>69.17</v>
      </c>
      <c r="G26" s="6">
        <v>75.56</v>
      </c>
      <c r="H26" s="6">
        <v>250.46</v>
      </c>
      <c r="I26" s="6">
        <v>305.95</v>
      </c>
      <c r="J26" s="4">
        <v>366.08</v>
      </c>
      <c r="K26" s="4">
        <v>284.33999999999997</v>
      </c>
      <c r="L26" s="4">
        <v>172.11</v>
      </c>
      <c r="M26" s="4">
        <v>234.34</v>
      </c>
      <c r="N26" s="4">
        <v>114.19</v>
      </c>
      <c r="O26" s="4">
        <v>65.63</v>
      </c>
      <c r="CP26" s="2"/>
      <c r="CQ26" s="2"/>
      <c r="CR26" s="2"/>
      <c r="CS26" s="2"/>
      <c r="CT26" s="2"/>
      <c r="CU26" s="2"/>
      <c r="CV26" s="2"/>
      <c r="CW26" s="2"/>
      <c r="CX26" s="2"/>
      <c r="CY26" s="2"/>
    </row>
    <row r="27" spans="1:103" ht="21.75" customHeight="1" x14ac:dyDescent="0.2">
      <c r="A27" s="24" t="s">
        <v>57</v>
      </c>
      <c r="B27" s="27" t="s">
        <v>58</v>
      </c>
      <c r="C27" s="22" t="s">
        <v>59</v>
      </c>
      <c r="E27" s="1">
        <v>10.18</v>
      </c>
      <c r="F27" s="34">
        <f>10.19-38.39</f>
        <v>-28.200000000000003</v>
      </c>
      <c r="G27" s="6">
        <v>9.86</v>
      </c>
      <c r="H27" s="6">
        <v>9.86</v>
      </c>
      <c r="I27" s="6">
        <v>10.51</v>
      </c>
      <c r="J27" s="4">
        <v>9.86</v>
      </c>
      <c r="K27" s="4">
        <v>9.5299999999999994</v>
      </c>
      <c r="L27" s="4">
        <f>8.54-55.17</f>
        <v>-46.63</v>
      </c>
      <c r="CP27" s="2"/>
      <c r="CQ27" s="2"/>
      <c r="CR27" s="2"/>
      <c r="CS27" s="2"/>
      <c r="CT27" s="2"/>
      <c r="CU27" s="2"/>
      <c r="CV27" s="2"/>
      <c r="CW27" s="2"/>
      <c r="CX27" s="2"/>
      <c r="CY27" s="2"/>
    </row>
    <row r="28" spans="1:103" ht="21.75" customHeight="1" x14ac:dyDescent="0.2">
      <c r="A28" s="12">
        <v>6858855872</v>
      </c>
      <c r="B28" s="27" t="s">
        <v>60</v>
      </c>
      <c r="C28" s="22" t="s">
        <v>61</v>
      </c>
      <c r="E28" s="1">
        <v>49.9</v>
      </c>
      <c r="F28" s="34">
        <f>56.39-38.39</f>
        <v>18</v>
      </c>
      <c r="G28" s="6">
        <v>45.93</v>
      </c>
      <c r="H28" s="6">
        <v>86.22</v>
      </c>
      <c r="I28" s="6">
        <v>165.93</v>
      </c>
      <c r="J28" s="4">
        <v>284.61</v>
      </c>
      <c r="K28" s="4">
        <v>276.14999999999998</v>
      </c>
      <c r="L28" s="4">
        <f>213.8-55.17</f>
        <v>158.63</v>
      </c>
      <c r="M28" s="4">
        <v>211.39</v>
      </c>
      <c r="N28" s="4">
        <v>116.63</v>
      </c>
      <c r="O28" s="4">
        <v>93.77</v>
      </c>
      <c r="CP28" s="2"/>
      <c r="CQ28" s="2"/>
      <c r="CR28" s="2"/>
      <c r="CS28" s="2"/>
      <c r="CT28" s="2"/>
      <c r="CU28" s="2"/>
      <c r="CV28" s="2"/>
      <c r="CW28" s="2"/>
      <c r="CX28" s="2"/>
      <c r="CY28" s="2"/>
    </row>
    <row r="29" spans="1:103" ht="21.75" customHeight="1" x14ac:dyDescent="0.2">
      <c r="A29" s="12">
        <v>6858855522</v>
      </c>
      <c r="B29" s="27" t="s">
        <v>62</v>
      </c>
      <c r="C29" s="22" t="s">
        <v>63</v>
      </c>
      <c r="E29" s="1">
        <v>34.11</v>
      </c>
      <c r="F29" s="34">
        <f>30.71-38.39</f>
        <v>-7.68</v>
      </c>
      <c r="G29" s="6">
        <v>31.52</v>
      </c>
      <c r="H29" s="6">
        <v>42.66</v>
      </c>
      <c r="I29" s="6">
        <v>72.599999999999994</v>
      </c>
      <c r="J29" s="4">
        <v>38.270000000000003</v>
      </c>
      <c r="K29" s="4">
        <v>58.31</v>
      </c>
      <c r="L29" s="4">
        <f>77.97-55.17</f>
        <v>22.799999999999997</v>
      </c>
      <c r="M29" s="4">
        <v>81.5</v>
      </c>
      <c r="N29" s="4">
        <v>46.78</v>
      </c>
      <c r="O29" s="4">
        <v>28.02</v>
      </c>
      <c r="CP29" s="2"/>
      <c r="CQ29" s="2"/>
      <c r="CR29" s="2"/>
      <c r="CS29" s="2"/>
      <c r="CT29" s="2"/>
      <c r="CU29" s="2"/>
      <c r="CV29" s="2"/>
      <c r="CW29" s="2"/>
      <c r="CX29" s="2"/>
      <c r="CY29" s="2"/>
    </row>
    <row r="30" spans="1:103" ht="21.75" customHeight="1" x14ac:dyDescent="0.2">
      <c r="A30" s="12">
        <v>6858855995</v>
      </c>
      <c r="B30" s="27" t="s">
        <v>64</v>
      </c>
      <c r="C30" s="22" t="s">
        <v>65</v>
      </c>
      <c r="E30" s="1">
        <v>105.68</v>
      </c>
      <c r="F30" s="34">
        <v>414.49</v>
      </c>
      <c r="G30" s="6">
        <v>80.239999999999995</v>
      </c>
      <c r="H30" s="6">
        <v>356.65</v>
      </c>
      <c r="I30" s="6">
        <v>515.65</v>
      </c>
      <c r="J30" s="4">
        <v>2554.63</v>
      </c>
      <c r="K30" s="4">
        <v>299.10000000000002</v>
      </c>
      <c r="L30" s="4">
        <v>208.36</v>
      </c>
      <c r="M30" s="4">
        <v>247.93</v>
      </c>
      <c r="N30" s="4">
        <v>120.07</v>
      </c>
      <c r="O30" s="4">
        <v>78.489999999999995</v>
      </c>
      <c r="CP30" s="2"/>
      <c r="CQ30" s="2"/>
      <c r="CR30" s="2"/>
      <c r="CS30" s="2"/>
      <c r="CT30" s="2"/>
      <c r="CU30" s="2"/>
      <c r="CV30" s="2"/>
      <c r="CW30" s="2"/>
      <c r="CX30" s="2"/>
      <c r="CY30" s="2"/>
    </row>
    <row r="31" spans="1:103" ht="21.75" customHeight="1" x14ac:dyDescent="0.2">
      <c r="A31" s="12">
        <v>6858855579</v>
      </c>
      <c r="B31" s="27" t="s">
        <v>66</v>
      </c>
      <c r="C31" s="22" t="s">
        <v>67</v>
      </c>
      <c r="E31" s="1"/>
      <c r="F31" s="34"/>
      <c r="G31" s="6"/>
      <c r="H31" s="6"/>
      <c r="I31" s="6"/>
      <c r="CP31" s="2"/>
      <c r="CQ31" s="2"/>
      <c r="CR31" s="2"/>
      <c r="CS31" s="2"/>
      <c r="CT31" s="2"/>
      <c r="CU31" s="2"/>
      <c r="CV31" s="2"/>
      <c r="CW31" s="2"/>
      <c r="CX31" s="2"/>
      <c r="CY31" s="2"/>
    </row>
    <row r="32" spans="1:103" ht="21.75" customHeight="1" x14ac:dyDescent="0.2">
      <c r="A32" s="12">
        <v>6858855585</v>
      </c>
      <c r="B32" s="27" t="s">
        <v>68</v>
      </c>
      <c r="C32" s="22" t="s">
        <v>69</v>
      </c>
      <c r="D32" s="1"/>
      <c r="E32" s="1">
        <v>19.78</v>
      </c>
      <c r="F32" s="34">
        <f>18.99-38.39</f>
        <v>-19.400000000000002</v>
      </c>
      <c r="G32" s="6">
        <v>17.39</v>
      </c>
      <c r="H32" s="6">
        <v>18.37</v>
      </c>
      <c r="I32" s="6">
        <v>32.03</v>
      </c>
      <c r="J32" s="4">
        <v>40.94</v>
      </c>
      <c r="K32" s="4">
        <v>39.299999999999997</v>
      </c>
      <c r="L32" s="4">
        <f>24.52-55.17</f>
        <v>-30.650000000000002</v>
      </c>
      <c r="M32" s="4">
        <v>22.83</v>
      </c>
      <c r="N32" s="4">
        <v>23.91</v>
      </c>
      <c r="O32" s="4">
        <v>22.3</v>
      </c>
      <c r="CP32" s="2"/>
      <c r="CQ32" s="2"/>
      <c r="CR32" s="2"/>
      <c r="CS32" s="2"/>
      <c r="CT32" s="2"/>
      <c r="CU32" s="2"/>
      <c r="CV32" s="2"/>
      <c r="CW32" s="2"/>
      <c r="CX32" s="2"/>
      <c r="CY32" s="2"/>
    </row>
    <row r="33" spans="1:120" ht="21.75" customHeight="1" x14ac:dyDescent="0.2">
      <c r="A33" s="12">
        <v>6858855836</v>
      </c>
      <c r="B33" s="27" t="s">
        <v>70</v>
      </c>
      <c r="C33" s="22" t="s">
        <v>71</v>
      </c>
      <c r="E33" s="1">
        <v>913.75</v>
      </c>
      <c r="F33" s="34">
        <v>476.6</v>
      </c>
      <c r="G33" s="6">
        <v>168.1</v>
      </c>
      <c r="H33" s="6">
        <v>439.18</v>
      </c>
      <c r="I33" s="6">
        <v>349.21</v>
      </c>
      <c r="J33" s="4">
        <v>626.86</v>
      </c>
      <c r="K33" s="4">
        <v>424.28</v>
      </c>
      <c r="L33" s="4">
        <v>285.2</v>
      </c>
      <c r="M33" s="4">
        <v>284.89</v>
      </c>
      <c r="N33" s="4">
        <v>126.45</v>
      </c>
      <c r="O33" s="4">
        <v>58.02</v>
      </c>
      <c r="CP33" s="2"/>
      <c r="CQ33" s="2"/>
      <c r="CR33" s="2"/>
      <c r="CS33" s="2"/>
      <c r="CT33" s="2"/>
      <c r="CU33" s="2"/>
      <c r="CV33" s="2"/>
      <c r="CW33" s="2"/>
      <c r="CX33" s="2"/>
      <c r="CY33" s="2"/>
    </row>
    <row r="34" spans="1:120" ht="21.75" customHeight="1" x14ac:dyDescent="0.2">
      <c r="A34" s="12">
        <v>6858855595</v>
      </c>
      <c r="B34" s="27" t="s">
        <v>72</v>
      </c>
      <c r="C34" s="22" t="s">
        <v>73</v>
      </c>
      <c r="E34" s="1">
        <v>36.49</v>
      </c>
      <c r="F34" s="34">
        <f>107.2-38.39</f>
        <v>68.81</v>
      </c>
      <c r="G34" s="6">
        <v>69.09</v>
      </c>
      <c r="H34" s="6">
        <v>75.72</v>
      </c>
      <c r="I34" s="6">
        <v>139.49</v>
      </c>
      <c r="J34" s="4">
        <v>161.36000000000001</v>
      </c>
      <c r="K34" s="4">
        <v>139.44999999999999</v>
      </c>
      <c r="L34" s="4">
        <f>119.11-55.17</f>
        <v>63.94</v>
      </c>
      <c r="M34" s="4">
        <v>138.19999999999999</v>
      </c>
      <c r="N34" s="4">
        <v>61.12</v>
      </c>
      <c r="O34" s="4">
        <v>79.180000000000007</v>
      </c>
      <c r="CP34" s="2"/>
      <c r="CQ34" s="2"/>
      <c r="CR34" s="2"/>
      <c r="CS34" s="2"/>
      <c r="CT34" s="2"/>
      <c r="CU34" s="2"/>
      <c r="CV34" s="2"/>
      <c r="CW34" s="2"/>
      <c r="CX34" s="2"/>
      <c r="CY34" s="2"/>
    </row>
    <row r="35" spans="1:120" ht="21.75" customHeight="1" x14ac:dyDescent="0.2">
      <c r="A35" s="12">
        <v>6858855876</v>
      </c>
      <c r="B35" s="27" t="s">
        <v>74</v>
      </c>
      <c r="C35" s="22" t="s">
        <v>75</v>
      </c>
      <c r="E35" s="1">
        <v>130.08000000000001</v>
      </c>
      <c r="F35" s="33">
        <v>107.08</v>
      </c>
      <c r="G35" s="6">
        <v>113.15</v>
      </c>
      <c r="H35" s="6">
        <v>123.55</v>
      </c>
      <c r="I35" s="6">
        <v>308.08</v>
      </c>
      <c r="J35" s="4">
        <v>497.6</v>
      </c>
      <c r="K35" s="4">
        <v>345.28</v>
      </c>
      <c r="L35" s="4">
        <f>262.45-55.17</f>
        <v>207.27999999999997</v>
      </c>
      <c r="M35" s="4">
        <v>375.31</v>
      </c>
      <c r="N35" s="4">
        <v>212.62</v>
      </c>
      <c r="O35" s="4">
        <v>176.7</v>
      </c>
    </row>
    <row r="36" spans="1:120" ht="21.75" customHeight="1" x14ac:dyDescent="0.2">
      <c r="A36" s="12">
        <v>6858855427</v>
      </c>
      <c r="B36" s="27" t="s">
        <v>76</v>
      </c>
      <c r="C36" s="22" t="s">
        <v>77</v>
      </c>
      <c r="E36" s="1">
        <v>78.55</v>
      </c>
      <c r="F36" s="35">
        <v>76.459999999999994</v>
      </c>
      <c r="G36" s="11">
        <v>86.42</v>
      </c>
      <c r="H36" s="11">
        <v>98.85</v>
      </c>
      <c r="I36" s="11">
        <v>278.38</v>
      </c>
      <c r="J36" s="4">
        <v>347.95</v>
      </c>
      <c r="K36" s="4">
        <v>249</v>
      </c>
      <c r="L36" s="4">
        <v>189.34</v>
      </c>
      <c r="M36" s="4">
        <v>236.36</v>
      </c>
      <c r="N36" s="4">
        <v>127.67</v>
      </c>
      <c r="O36" s="4">
        <v>69.88</v>
      </c>
    </row>
    <row r="37" spans="1:120" ht="21.75" customHeight="1" x14ac:dyDescent="0.2">
      <c r="A37" s="12">
        <v>6855992332</v>
      </c>
      <c r="B37" s="24">
        <v>1005515347</v>
      </c>
      <c r="C37" s="22" t="s">
        <v>78</v>
      </c>
      <c r="E37" s="1">
        <v>35.94</v>
      </c>
      <c r="F37" s="35">
        <f>36.06-38.39</f>
        <v>-2.3299999999999983</v>
      </c>
      <c r="G37" s="11">
        <v>34.01</v>
      </c>
      <c r="H37" s="11">
        <v>34.14</v>
      </c>
      <c r="I37" s="11">
        <v>36.56</v>
      </c>
      <c r="J37" s="4">
        <v>36.39</v>
      </c>
      <c r="K37" s="4">
        <v>35.14</v>
      </c>
      <c r="L37" s="4">
        <f>37.45-55.17</f>
        <v>-17.72</v>
      </c>
      <c r="M37" s="4">
        <v>36.35</v>
      </c>
      <c r="N37" s="4">
        <v>39.869999999999997</v>
      </c>
      <c r="O37" s="4">
        <v>34.450000000000003</v>
      </c>
    </row>
    <row r="38" spans="1:120" ht="21.75" customHeight="1" x14ac:dyDescent="0.2">
      <c r="A38" s="12">
        <v>6850878963</v>
      </c>
      <c r="B38" s="27" t="s">
        <v>79</v>
      </c>
      <c r="C38" s="22" t="s">
        <v>80</v>
      </c>
      <c r="E38" s="1">
        <v>342.82</v>
      </c>
      <c r="F38" s="35">
        <v>481.21</v>
      </c>
      <c r="G38" s="11">
        <v>115.69</v>
      </c>
      <c r="H38" s="11">
        <v>150.38</v>
      </c>
      <c r="I38" s="11">
        <v>292.7</v>
      </c>
      <c r="J38" s="4">
        <v>980.72</v>
      </c>
      <c r="K38" s="4">
        <v>847.6</v>
      </c>
      <c r="L38" s="4">
        <v>426.88</v>
      </c>
      <c r="M38" s="4">
        <v>491.38</v>
      </c>
      <c r="N38" s="4">
        <v>190.02</v>
      </c>
      <c r="O38" s="4">
        <v>81.59</v>
      </c>
    </row>
    <row r="39" spans="1:120" ht="21.75" customHeight="1" x14ac:dyDescent="0.2">
      <c r="A39" s="24" t="s">
        <v>81</v>
      </c>
      <c r="B39" s="27" t="s">
        <v>82</v>
      </c>
      <c r="C39" s="22" t="s">
        <v>83</v>
      </c>
      <c r="E39" s="1">
        <v>147.4</v>
      </c>
      <c r="F39" s="34">
        <v>80.209999999999994</v>
      </c>
      <c r="G39" s="6">
        <v>76.64</v>
      </c>
      <c r="H39" s="6">
        <v>85.42</v>
      </c>
      <c r="I39" s="6">
        <v>182.1</v>
      </c>
      <c r="J39" s="4">
        <v>235.87</v>
      </c>
      <c r="K39" s="4">
        <v>198.6</v>
      </c>
      <c r="L39" s="4">
        <v>145.78</v>
      </c>
      <c r="M39" s="4">
        <v>208.76</v>
      </c>
      <c r="N39" s="4">
        <v>244.68</v>
      </c>
      <c r="O39" s="4">
        <v>255.66</v>
      </c>
      <c r="CP39" s="2"/>
      <c r="CQ39" s="2"/>
      <c r="CR39" s="2"/>
      <c r="CS39" s="2"/>
      <c r="CT39" s="2"/>
      <c r="CU39" s="2"/>
      <c r="CV39" s="2"/>
      <c r="CW39" s="2"/>
      <c r="CX39" s="2"/>
      <c r="CY39" s="2"/>
    </row>
    <row r="40" spans="1:120" ht="21.75" customHeight="1" x14ac:dyDescent="0.2">
      <c r="A40" s="12">
        <v>5359698529</v>
      </c>
      <c r="B40" s="23">
        <v>1009848915</v>
      </c>
      <c r="C40" s="22" t="s">
        <v>84</v>
      </c>
      <c r="E40" s="1">
        <v>48.91</v>
      </c>
      <c r="F40" s="34">
        <f>45.68-38.39</f>
        <v>7.2899999999999991</v>
      </c>
      <c r="G40" s="5">
        <v>41.46</v>
      </c>
      <c r="H40" s="5">
        <v>42.57</v>
      </c>
      <c r="I40" s="5">
        <v>45.75</v>
      </c>
      <c r="J40" s="4">
        <v>47.23</v>
      </c>
      <c r="K40" s="4">
        <v>45.06</v>
      </c>
      <c r="L40" s="4">
        <f>47.72-55.17</f>
        <v>-7.4500000000000028</v>
      </c>
      <c r="M40" s="4">
        <v>46.18</v>
      </c>
      <c r="N40" s="4">
        <v>50.46</v>
      </c>
      <c r="O40" s="4">
        <v>49.26</v>
      </c>
      <c r="CZ40" s="1"/>
      <c r="DA40" s="1"/>
      <c r="DB40" s="1"/>
      <c r="DC40" s="1"/>
      <c r="DD40" s="1"/>
      <c r="DE40" s="1"/>
      <c r="DF40" s="1"/>
      <c r="DG40" s="1"/>
      <c r="DH40" s="1"/>
      <c r="DI40" s="1"/>
      <c r="DJ40" s="1"/>
      <c r="DK40" s="1"/>
      <c r="DL40" s="1"/>
      <c r="DM40" s="1"/>
      <c r="DN40" s="1"/>
      <c r="DO40" s="1"/>
      <c r="DP40" s="1"/>
    </row>
    <row r="41" spans="1:120" ht="21.75" customHeight="1" x14ac:dyDescent="0.2">
      <c r="A41" s="24">
        <v>6856437155</v>
      </c>
      <c r="B41" s="24">
        <v>1010470172</v>
      </c>
      <c r="C41" s="22" t="s">
        <v>85</v>
      </c>
      <c r="E41" s="1">
        <v>13.39</v>
      </c>
      <c r="F41" s="34">
        <f>13.47-38.39</f>
        <v>-24.92</v>
      </c>
      <c r="G41" s="6">
        <v>12.72</v>
      </c>
      <c r="H41" s="6">
        <v>12.81</v>
      </c>
      <c r="I41" s="6">
        <v>13.69</v>
      </c>
      <c r="J41" s="4">
        <v>13.53</v>
      </c>
      <c r="K41" s="4">
        <v>13.09</v>
      </c>
      <c r="L41" s="4">
        <f>13.86-55.17</f>
        <v>-41.31</v>
      </c>
      <c r="M41" s="4">
        <v>13.42</v>
      </c>
      <c r="N41" s="4">
        <v>14.7</v>
      </c>
      <c r="O41" s="4">
        <v>12.7</v>
      </c>
      <c r="CP41" s="2"/>
      <c r="CQ41" s="2"/>
      <c r="CR41" s="2"/>
      <c r="CS41" s="2"/>
      <c r="CT41" s="2"/>
      <c r="CU41" s="2"/>
      <c r="CV41" s="2"/>
      <c r="CW41" s="2"/>
      <c r="CX41" s="2"/>
      <c r="CY41" s="2"/>
    </row>
    <row r="42" spans="1:120" ht="21.75" customHeight="1" x14ac:dyDescent="0.2">
      <c r="A42" s="12">
        <v>6858855100</v>
      </c>
      <c r="B42" s="27" t="s">
        <v>86</v>
      </c>
      <c r="C42" s="22" t="s">
        <v>87</v>
      </c>
      <c r="E42" s="1">
        <v>51.59</v>
      </c>
      <c r="F42" s="34">
        <f>51.94-38.39</f>
        <v>13.549999999999997</v>
      </c>
      <c r="G42" s="6">
        <v>47.85</v>
      </c>
      <c r="H42" s="6">
        <v>52.4</v>
      </c>
      <c r="I42" s="6">
        <v>69.010000000000005</v>
      </c>
      <c r="J42" s="4">
        <v>78.02</v>
      </c>
      <c r="K42" s="4">
        <v>70.239999999999995</v>
      </c>
      <c r="L42" s="4">
        <f>68.58-55.17</f>
        <v>13.409999999999997</v>
      </c>
      <c r="M42" s="4">
        <v>66.16</v>
      </c>
      <c r="N42" s="4">
        <v>61.61</v>
      </c>
      <c r="O42" s="4">
        <v>52.56</v>
      </c>
      <c r="CP42" s="2"/>
      <c r="CQ42" s="2"/>
      <c r="CR42" s="2"/>
      <c r="CS42" s="2"/>
      <c r="CT42" s="2"/>
      <c r="CU42" s="2"/>
      <c r="CV42" s="2"/>
      <c r="CW42" s="2"/>
      <c r="CX42" s="2"/>
      <c r="CY42" s="2"/>
    </row>
    <row r="43" spans="1:120" ht="21.75" customHeight="1" x14ac:dyDescent="0.2">
      <c r="A43" s="12">
        <v>6858855407</v>
      </c>
      <c r="B43" s="27" t="s">
        <v>88</v>
      </c>
      <c r="C43" s="22" t="s">
        <v>89</v>
      </c>
      <c r="E43" s="1">
        <v>39.049999999999997</v>
      </c>
      <c r="F43" s="34">
        <f>37.11-38.39</f>
        <v>-1.2800000000000011</v>
      </c>
      <c r="G43" s="6">
        <v>33.32</v>
      </c>
      <c r="H43" s="6">
        <v>45.7</v>
      </c>
      <c r="I43" s="6">
        <v>87.67</v>
      </c>
      <c r="J43" s="4">
        <v>99.67</v>
      </c>
      <c r="K43" s="4">
        <v>100.19</v>
      </c>
      <c r="L43" s="4">
        <f>121.54-55.17</f>
        <v>66.37</v>
      </c>
      <c r="M43" s="4">
        <v>106.97</v>
      </c>
      <c r="N43" s="4">
        <v>77.2</v>
      </c>
      <c r="O43" s="4">
        <v>51.94</v>
      </c>
      <c r="CP43" s="2"/>
      <c r="CQ43" s="2"/>
      <c r="CR43" s="2"/>
      <c r="CS43" s="2"/>
      <c r="CT43" s="2"/>
      <c r="CU43" s="2"/>
      <c r="CV43" s="2"/>
      <c r="CW43" s="2"/>
      <c r="CX43" s="2"/>
      <c r="CY43" s="2"/>
    </row>
    <row r="44" spans="1:120" ht="21.75" customHeight="1" x14ac:dyDescent="0.2">
      <c r="A44" s="12">
        <v>6858855657</v>
      </c>
      <c r="B44" s="27" t="s">
        <v>90</v>
      </c>
      <c r="C44" s="22" t="s">
        <v>91</v>
      </c>
      <c r="E44" s="1">
        <v>99.19</v>
      </c>
      <c r="F44" s="34">
        <v>95.7</v>
      </c>
      <c r="G44" s="6">
        <v>84.43</v>
      </c>
      <c r="H44" s="6">
        <v>47.33</v>
      </c>
      <c r="I44" s="6">
        <v>138.62</v>
      </c>
      <c r="J44" s="4">
        <v>255.67</v>
      </c>
      <c r="K44" s="4">
        <v>221.32</v>
      </c>
      <c r="L44" s="4">
        <v>167.59</v>
      </c>
      <c r="M44" s="4">
        <v>200.64</v>
      </c>
      <c r="N44" s="4">
        <v>119.64</v>
      </c>
      <c r="O44" s="4">
        <v>104.94</v>
      </c>
      <c r="CP44" s="2"/>
      <c r="CQ44" s="2"/>
      <c r="CR44" s="2"/>
      <c r="CS44" s="2"/>
      <c r="CT44" s="2"/>
      <c r="CU44" s="2"/>
      <c r="CV44" s="2"/>
      <c r="CW44" s="2"/>
      <c r="CX44" s="2"/>
      <c r="CY44" s="2"/>
    </row>
    <row r="45" spans="1:120" ht="21.75" customHeight="1" x14ac:dyDescent="0.2">
      <c r="A45" s="12">
        <v>6858855316</v>
      </c>
      <c r="B45" s="27" t="s">
        <v>92</v>
      </c>
      <c r="C45" s="22" t="s">
        <v>93</v>
      </c>
      <c r="E45" s="1">
        <v>654.77</v>
      </c>
      <c r="F45" s="33">
        <f>365.71-38.39</f>
        <v>327.32</v>
      </c>
      <c r="G45" s="6">
        <v>1101.1099999999999</v>
      </c>
      <c r="H45" s="6">
        <v>1176.93</v>
      </c>
      <c r="I45" s="6">
        <v>1462.3</v>
      </c>
      <c r="J45" s="4">
        <v>1909.66</v>
      </c>
      <c r="K45" s="4">
        <v>2258.9299999999998</v>
      </c>
      <c r="L45" s="4">
        <f>1905.97-55.17</f>
        <v>1850.8</v>
      </c>
      <c r="M45" s="4">
        <v>1528.86</v>
      </c>
      <c r="N45" s="4">
        <v>1160.97</v>
      </c>
      <c r="O45" s="4">
        <v>930.44</v>
      </c>
    </row>
    <row r="46" spans="1:120" ht="21.75" customHeight="1" x14ac:dyDescent="0.2">
      <c r="A46" s="46">
        <v>6856849024</v>
      </c>
      <c r="B46" s="47">
        <v>1010261964</v>
      </c>
      <c r="C46" s="48" t="s">
        <v>115</v>
      </c>
      <c r="D46" s="49"/>
      <c r="E46" s="1">
        <v>95.57</v>
      </c>
      <c r="F46" s="34">
        <f>84.94-38.39</f>
        <v>46.55</v>
      </c>
      <c r="G46" s="5">
        <v>28.73</v>
      </c>
      <c r="H46" s="11">
        <v>54.35</v>
      </c>
      <c r="I46" s="6">
        <v>128.87</v>
      </c>
      <c r="J46" s="4">
        <v>94.07</v>
      </c>
      <c r="K46" s="4">
        <v>81.91</v>
      </c>
      <c r="L46" s="4">
        <f>58.39-55.17</f>
        <v>3.2199999999999989</v>
      </c>
      <c r="M46" s="4">
        <v>52.18</v>
      </c>
      <c r="N46" s="4">
        <v>63.05</v>
      </c>
      <c r="O46" s="4">
        <v>67.09</v>
      </c>
    </row>
    <row r="47" spans="1:120" ht="21.75" customHeight="1" x14ac:dyDescent="0.2">
      <c r="A47" s="12">
        <v>6858855700</v>
      </c>
      <c r="B47" s="23">
        <v>1009608259</v>
      </c>
      <c r="C47" s="22" t="s">
        <v>94</v>
      </c>
      <c r="E47" s="1">
        <v>344.1</v>
      </c>
      <c r="F47" s="34">
        <f>291.34-38.39</f>
        <v>252.95</v>
      </c>
      <c r="G47" s="5">
        <v>238.52</v>
      </c>
      <c r="H47" s="5">
        <v>357.75</v>
      </c>
      <c r="I47" s="5">
        <v>894.48</v>
      </c>
      <c r="J47" s="4">
        <v>1490.75</v>
      </c>
      <c r="K47" s="4">
        <v>1085.75</v>
      </c>
      <c r="L47" s="4">
        <f>828.78-55.17</f>
        <v>773.61</v>
      </c>
      <c r="M47" s="4">
        <v>1629.54</v>
      </c>
      <c r="N47" s="4">
        <v>813.09</v>
      </c>
      <c r="O47" s="4">
        <v>620.33000000000004</v>
      </c>
      <c r="CZ47" s="1"/>
      <c r="DA47" s="1"/>
      <c r="DB47" s="1"/>
      <c r="DC47" s="1"/>
      <c r="DD47" s="1"/>
      <c r="DE47" s="1"/>
      <c r="DF47" s="1"/>
      <c r="DG47" s="1"/>
      <c r="DH47" s="1"/>
      <c r="DI47" s="1"/>
      <c r="DJ47" s="1"/>
      <c r="DK47" s="1"/>
      <c r="DL47" s="1"/>
      <c r="DM47" s="1"/>
      <c r="DN47" s="1"/>
      <c r="DO47" s="1"/>
      <c r="DP47" s="1"/>
    </row>
    <row r="48" spans="1:120" ht="21.75" customHeight="1" x14ac:dyDescent="0.2">
      <c r="A48" s="24">
        <v>6858855205</v>
      </c>
      <c r="B48" s="23" t="s">
        <v>95</v>
      </c>
      <c r="C48" s="22" t="s">
        <v>96</v>
      </c>
      <c r="E48" s="1">
        <v>38.19</v>
      </c>
      <c r="F48" s="33">
        <f>36.59-38.39</f>
        <v>-1.7999999999999972</v>
      </c>
      <c r="G48" s="5">
        <v>39.92</v>
      </c>
      <c r="H48" s="5">
        <v>42.96</v>
      </c>
      <c r="I48" s="5">
        <v>105.28</v>
      </c>
      <c r="J48" s="4">
        <v>140.04</v>
      </c>
      <c r="K48" s="4">
        <v>102.65</v>
      </c>
      <c r="L48" s="4">
        <v>84.5</v>
      </c>
      <c r="M48" s="4">
        <v>82.71</v>
      </c>
      <c r="N48" s="4">
        <v>56.14</v>
      </c>
      <c r="O48" s="4">
        <v>44.47</v>
      </c>
    </row>
    <row r="49" spans="1:120" ht="21.75" customHeight="1" x14ac:dyDescent="0.2">
      <c r="A49" s="12">
        <v>6858855739</v>
      </c>
      <c r="B49" s="27" t="s">
        <v>97</v>
      </c>
      <c r="C49" s="22" t="s">
        <v>98</v>
      </c>
      <c r="E49" s="1">
        <v>663.7</v>
      </c>
      <c r="F49" s="33">
        <v>535.98</v>
      </c>
      <c r="G49" s="11">
        <v>368.47</v>
      </c>
      <c r="H49" s="11">
        <v>364.75</v>
      </c>
      <c r="I49" s="11">
        <v>638.41999999999996</v>
      </c>
      <c r="J49" s="4">
        <v>826.72</v>
      </c>
      <c r="K49" s="4">
        <v>758.01</v>
      </c>
      <c r="L49" s="4">
        <v>710.08</v>
      </c>
      <c r="M49" s="4">
        <v>745.14</v>
      </c>
      <c r="N49" s="4">
        <v>1010.86</v>
      </c>
      <c r="O49" s="4">
        <v>794</v>
      </c>
    </row>
    <row r="50" spans="1:120" ht="21.75" customHeight="1" x14ac:dyDescent="0.2">
      <c r="A50" s="24" t="s">
        <v>99</v>
      </c>
      <c r="B50" s="27" t="s">
        <v>100</v>
      </c>
      <c r="C50" s="22" t="s">
        <v>101</v>
      </c>
      <c r="E50" s="1">
        <v>42.75</v>
      </c>
      <c r="F50" s="34">
        <v>43.3</v>
      </c>
      <c r="G50" s="6">
        <v>43.52</v>
      </c>
      <c r="H50" s="6">
        <v>54.76</v>
      </c>
      <c r="I50" s="6">
        <v>133.27000000000001</v>
      </c>
      <c r="J50" s="4">
        <v>167.39</v>
      </c>
      <c r="K50" s="4">
        <v>95.18</v>
      </c>
      <c r="L50" s="4">
        <v>113.79</v>
      </c>
      <c r="M50" s="4">
        <v>116.3</v>
      </c>
      <c r="N50" s="4">
        <v>58.48</v>
      </c>
      <c r="O50" s="4">
        <v>44.9</v>
      </c>
      <c r="CP50" s="2"/>
      <c r="CQ50" s="2"/>
      <c r="CR50" s="2"/>
      <c r="CS50" s="2"/>
      <c r="CT50" s="2"/>
      <c r="CU50" s="2"/>
      <c r="CV50" s="2"/>
      <c r="CW50" s="2"/>
      <c r="CX50" s="2"/>
      <c r="CY50" s="2"/>
    </row>
    <row r="51" spans="1:120" ht="21.75" customHeight="1" x14ac:dyDescent="0.2">
      <c r="A51" s="42">
        <v>6851162061</v>
      </c>
      <c r="B51" s="43" t="s">
        <v>102</v>
      </c>
      <c r="C51" s="44" t="s">
        <v>103</v>
      </c>
      <c r="E51" s="1">
        <v>287.23</v>
      </c>
      <c r="F51" s="33">
        <f>251.56-38.39</f>
        <v>213.17000000000002</v>
      </c>
      <c r="G51" s="5">
        <v>168</v>
      </c>
      <c r="H51" s="5">
        <v>105.4</v>
      </c>
      <c r="I51" s="5">
        <v>123.89</v>
      </c>
      <c r="J51" s="4">
        <v>148.51</v>
      </c>
      <c r="K51" s="4">
        <v>132.03</v>
      </c>
      <c r="L51" s="4">
        <f>190.74-55.17</f>
        <v>135.57</v>
      </c>
      <c r="M51" s="4">
        <v>271.8</v>
      </c>
      <c r="N51" s="4">
        <v>380.96</v>
      </c>
      <c r="O51" s="4">
        <v>370.35</v>
      </c>
      <c r="CQ51" s="2"/>
      <c r="CR51" s="2"/>
      <c r="CS51" s="2"/>
      <c r="CT51" s="2"/>
      <c r="CU51" s="2"/>
      <c r="CV51" s="2"/>
      <c r="CW51" s="2"/>
      <c r="CX51" s="2"/>
      <c r="CY51" s="2"/>
    </row>
    <row r="52" spans="1:120" ht="21.75" customHeight="1" x14ac:dyDescent="0.2">
      <c r="A52" s="12">
        <v>5853403918</v>
      </c>
      <c r="B52" s="27" t="s">
        <v>104</v>
      </c>
      <c r="C52" s="22" t="s">
        <v>105</v>
      </c>
      <c r="E52" s="1">
        <v>17.170000000000002</v>
      </c>
      <c r="F52" s="33">
        <f>17.01-38.39</f>
        <v>-21.38</v>
      </c>
      <c r="G52" s="5">
        <v>17.55</v>
      </c>
      <c r="H52" s="5">
        <v>22.9</v>
      </c>
      <c r="I52" s="5">
        <v>26.69</v>
      </c>
      <c r="J52" s="4">
        <v>29.75</v>
      </c>
      <c r="K52" s="4">
        <v>26.53</v>
      </c>
      <c r="L52" s="4">
        <f>23.99-55.17</f>
        <v>-31.180000000000003</v>
      </c>
      <c r="M52" s="4">
        <v>21.32</v>
      </c>
      <c r="N52" s="4">
        <v>19.98</v>
      </c>
      <c r="O52" s="4">
        <v>15.87</v>
      </c>
      <c r="CQ52" s="2"/>
      <c r="CR52" s="2"/>
      <c r="CS52" s="2"/>
      <c r="CT52" s="2"/>
      <c r="CU52" s="2"/>
      <c r="CV52" s="2"/>
      <c r="CW52" s="2"/>
      <c r="CX52" s="2"/>
      <c r="CY52" s="2"/>
    </row>
    <row r="53" spans="1:120" ht="21.75" customHeight="1" x14ac:dyDescent="0.2">
      <c r="A53" s="12">
        <v>6858855750</v>
      </c>
      <c r="B53" s="24">
        <v>1004539898</v>
      </c>
      <c r="C53" s="22" t="s">
        <v>106</v>
      </c>
      <c r="E53" s="1">
        <v>73.16</v>
      </c>
      <c r="F53" s="33">
        <f>50.07-38.39</f>
        <v>11.68</v>
      </c>
      <c r="G53" s="5">
        <v>43.51</v>
      </c>
      <c r="H53" s="5">
        <v>103.31</v>
      </c>
      <c r="I53" s="5">
        <v>164.7</v>
      </c>
      <c r="J53" s="4">
        <v>326.33</v>
      </c>
      <c r="K53" s="4">
        <v>305.29000000000002</v>
      </c>
      <c r="L53" s="4">
        <f>212.16-55.17</f>
        <v>156.99</v>
      </c>
      <c r="M53" s="4">
        <v>271.56</v>
      </c>
      <c r="N53" s="4">
        <v>148.59</v>
      </c>
      <c r="O53" s="4">
        <v>94.81</v>
      </c>
      <c r="CQ53" s="2"/>
      <c r="CR53" s="2"/>
      <c r="CS53" s="2"/>
      <c r="CT53" s="2"/>
      <c r="CU53" s="2"/>
      <c r="CV53" s="2"/>
      <c r="CW53" s="2"/>
      <c r="CX53" s="2"/>
      <c r="CY53" s="2"/>
    </row>
    <row r="54" spans="1:120" ht="21.75" customHeight="1" x14ac:dyDescent="0.2">
      <c r="A54" s="12">
        <v>6858855669</v>
      </c>
      <c r="B54" s="24">
        <v>1004539897</v>
      </c>
      <c r="C54" s="22" t="s">
        <v>107</v>
      </c>
      <c r="E54" s="1">
        <v>392.15</v>
      </c>
      <c r="F54" s="33">
        <f>295.73-38.39</f>
        <v>257.34000000000003</v>
      </c>
      <c r="G54" s="5">
        <v>133.71</v>
      </c>
      <c r="H54" s="5">
        <v>60.76</v>
      </c>
      <c r="I54" s="5">
        <v>40.479999999999997</v>
      </c>
      <c r="J54" s="4">
        <v>41.2</v>
      </c>
      <c r="K54" s="4">
        <v>39.79</v>
      </c>
      <c r="L54" s="4">
        <f>128.83-55.17</f>
        <v>73.660000000000011</v>
      </c>
      <c r="M54" s="4">
        <v>192.85</v>
      </c>
      <c r="N54" s="4">
        <v>463.55</v>
      </c>
      <c r="O54" s="4">
        <v>445.75</v>
      </c>
      <c r="CQ54" s="2"/>
      <c r="CR54" s="2"/>
      <c r="CS54" s="2"/>
      <c r="CT54" s="2"/>
      <c r="CU54" s="2"/>
      <c r="CV54" s="2"/>
      <c r="CW54" s="2"/>
      <c r="CX54" s="2"/>
      <c r="CY54" s="2"/>
    </row>
    <row r="55" spans="1:120" ht="21.75" customHeight="1" x14ac:dyDescent="0.2">
      <c r="E55" s="1"/>
      <c r="F55" s="34"/>
      <c r="G55" s="6"/>
      <c r="H55" s="6"/>
      <c r="I55" s="6"/>
    </row>
    <row r="56" spans="1:120" ht="21.75" customHeight="1" x14ac:dyDescent="0.2">
      <c r="B56" s="23"/>
      <c r="C56" s="22"/>
      <c r="H56" s="5"/>
      <c r="I56" s="5"/>
      <c r="CZ56" s="1"/>
      <c r="DA56" s="1"/>
      <c r="DB56" s="1"/>
      <c r="DC56" s="1"/>
      <c r="DD56" s="1"/>
      <c r="DE56" s="1"/>
      <c r="DF56" s="1"/>
      <c r="DG56" s="1"/>
      <c r="DH56" s="1"/>
      <c r="DI56" s="1"/>
      <c r="DJ56" s="1"/>
      <c r="DK56" s="1"/>
      <c r="DL56" s="1"/>
      <c r="DM56" s="1"/>
      <c r="DN56" s="1"/>
      <c r="DO56" s="1"/>
      <c r="DP56" s="1"/>
    </row>
    <row r="57" spans="1:120" ht="21.75" customHeight="1" x14ac:dyDescent="0.2">
      <c r="B57" s="23"/>
      <c r="C57" s="22"/>
      <c r="E57" s="1"/>
      <c r="F57" s="33"/>
      <c r="G57" s="5"/>
      <c r="H57" s="5"/>
      <c r="I57" s="5"/>
      <c r="CZ57" s="1"/>
    </row>
    <row r="58" spans="1:120" s="14" customFormat="1" ht="21.75" customHeight="1" x14ac:dyDescent="0.2">
      <c r="A58" s="12"/>
      <c r="B58" s="23"/>
      <c r="C58" s="13"/>
      <c r="D58" s="9"/>
      <c r="E58" s="1"/>
      <c r="F58" s="35"/>
      <c r="G58" s="10"/>
      <c r="H58" s="10"/>
      <c r="I58" s="10"/>
      <c r="J58" s="4"/>
      <c r="K58" s="4"/>
      <c r="L58" s="4"/>
      <c r="M58" s="4"/>
      <c r="N58" s="4"/>
      <c r="O58" s="4"/>
      <c r="P58" s="1"/>
    </row>
    <row r="59" spans="1:120" ht="21.75" customHeight="1" thickBot="1" x14ac:dyDescent="0.25">
      <c r="B59" s="23"/>
      <c r="F59" s="10"/>
      <c r="G59" s="10"/>
      <c r="H59" s="10"/>
      <c r="I59" s="10"/>
    </row>
    <row r="60" spans="1:120" ht="21.75" customHeight="1" thickBot="1" x14ac:dyDescent="0.25">
      <c r="C60" s="28" t="s">
        <v>108</v>
      </c>
      <c r="D60" s="29">
        <f>SUM((D4:D56))</f>
        <v>0</v>
      </c>
      <c r="E60" s="29">
        <f>SUM((E4:E55))</f>
        <v>11687.349999999999</v>
      </c>
      <c r="F60" s="30">
        <f>SUM((F4:F55))</f>
        <v>8639.2400000000016</v>
      </c>
      <c r="G60" s="30">
        <f>SUM((G4:G55))</f>
        <v>6894.2100000000019</v>
      </c>
      <c r="H60" s="30">
        <f t="shared" ref="H60:N60" si="0">SUM((H4:H56))</f>
        <v>7143.3000000000011</v>
      </c>
      <c r="I60" s="30">
        <f t="shared" si="0"/>
        <v>11239.650000000003</v>
      </c>
      <c r="J60" s="29">
        <f t="shared" si="0"/>
        <v>19917.71000000001</v>
      </c>
      <c r="K60" s="29">
        <f t="shared" si="0"/>
        <v>14026.360000000002</v>
      </c>
      <c r="L60" s="29">
        <f t="shared" si="0"/>
        <v>10770.169999999998</v>
      </c>
      <c r="M60" s="29">
        <f t="shared" si="0"/>
        <v>15555.379999999997</v>
      </c>
      <c r="N60" s="29">
        <f t="shared" si="0"/>
        <v>15887.670000000002</v>
      </c>
      <c r="O60" s="29">
        <f>SUM((O4:O56))</f>
        <v>14422.740000000005</v>
      </c>
    </row>
    <row r="61" spans="1:120" x14ac:dyDescent="0.2">
      <c r="F61" s="6"/>
      <c r="G61" s="6"/>
      <c r="H61" s="6"/>
      <c r="I61" s="6"/>
      <c r="P61" s="14"/>
    </row>
    <row r="62" spans="1:120" x14ac:dyDescent="0.2">
      <c r="F62" s="6"/>
      <c r="G62" s="6"/>
      <c r="H62" s="6"/>
      <c r="I62" s="6"/>
    </row>
    <row r="63" spans="1:120" x14ac:dyDescent="0.2">
      <c r="F63" s="6"/>
      <c r="G63" s="6"/>
      <c r="H63" s="6"/>
      <c r="I63" s="6"/>
    </row>
    <row r="64" spans="1:120" x14ac:dyDescent="0.2">
      <c r="F64" s="6"/>
      <c r="G64" s="6"/>
      <c r="H64" s="6"/>
      <c r="I64" s="6"/>
    </row>
    <row r="65" spans="1:9" x14ac:dyDescent="0.2">
      <c r="A65" s="42" t="s">
        <v>113</v>
      </c>
      <c r="F65" s="6"/>
      <c r="G65" s="6"/>
      <c r="H65" s="6"/>
      <c r="I65" s="6"/>
    </row>
    <row r="66" spans="1:9" x14ac:dyDescent="0.2">
      <c r="A66" s="42">
        <v>6851162061</v>
      </c>
      <c r="B66" s="43" t="s">
        <v>102</v>
      </c>
      <c r="C66" s="44" t="s">
        <v>103</v>
      </c>
      <c r="F66" s="6"/>
      <c r="G66" s="6"/>
      <c r="H66" s="6"/>
      <c r="I66" s="6"/>
    </row>
    <row r="67" spans="1:9" x14ac:dyDescent="0.2">
      <c r="A67" s="31"/>
      <c r="C67" s="45" t="s">
        <v>114</v>
      </c>
      <c r="F67" s="6"/>
      <c r="G67" s="6"/>
      <c r="H67" s="6"/>
      <c r="I67" s="6"/>
    </row>
    <row r="68" spans="1:9" x14ac:dyDescent="0.2">
      <c r="A68" s="32"/>
      <c r="F68" s="6"/>
      <c r="G68" s="6"/>
      <c r="H68" s="6"/>
      <c r="I68" s="6"/>
    </row>
    <row r="69" spans="1:9" x14ac:dyDescent="0.2">
      <c r="F69" s="6"/>
      <c r="G69" s="6"/>
      <c r="H69" s="6"/>
      <c r="I69" s="6"/>
    </row>
    <row r="70" spans="1:9" x14ac:dyDescent="0.2">
      <c r="F70" s="6"/>
      <c r="G70" s="6"/>
      <c r="H70" s="6"/>
      <c r="I70" s="6"/>
    </row>
    <row r="71" spans="1:9" x14ac:dyDescent="0.2">
      <c r="F71" s="6"/>
      <c r="G71" s="6"/>
      <c r="H71" s="6"/>
      <c r="I71" s="6"/>
    </row>
    <row r="72" spans="1:9" x14ac:dyDescent="0.2">
      <c r="F72" s="6"/>
      <c r="G72" s="6"/>
      <c r="H72" s="6"/>
      <c r="I72" s="6"/>
    </row>
    <row r="73" spans="1:9" x14ac:dyDescent="0.2">
      <c r="F73" s="6"/>
      <c r="G73" s="6"/>
      <c r="H73" s="6"/>
      <c r="I73" s="6"/>
    </row>
    <row r="74" spans="1:9" x14ac:dyDescent="0.2">
      <c r="F74" s="6"/>
      <c r="G74" s="6"/>
      <c r="H74" s="6"/>
      <c r="I74" s="6"/>
    </row>
    <row r="75" spans="1:9" x14ac:dyDescent="0.2">
      <c r="F75" s="6"/>
      <c r="G75" s="6"/>
      <c r="H75" s="6"/>
      <c r="I75" s="6"/>
    </row>
    <row r="76" spans="1:9" x14ac:dyDescent="0.2">
      <c r="F76" s="6"/>
      <c r="G76" s="6"/>
      <c r="H76" s="6"/>
      <c r="I76" s="6"/>
    </row>
    <row r="77" spans="1:9" x14ac:dyDescent="0.2">
      <c r="F77" s="6"/>
      <c r="G77" s="6"/>
      <c r="H77" s="6"/>
      <c r="I77" s="6"/>
    </row>
    <row r="78" spans="1:9" x14ac:dyDescent="0.2">
      <c r="F78" s="6"/>
      <c r="G78" s="6"/>
      <c r="H78" s="6"/>
      <c r="I78" s="6"/>
    </row>
    <row r="40999" spans="1:1" x14ac:dyDescent="0.2">
      <c r="A40999" s="12">
        <f>SUM(A1:A40998)</f>
        <v>300107196706</v>
      </c>
    </row>
  </sheetData>
  <mergeCells count="2">
    <mergeCell ref="A1:B1"/>
    <mergeCell ref="A3:B3"/>
  </mergeCells>
  <pageMargins left="1" right="0" top="1" bottom="1" header="0" footer="0"/>
  <pageSetup scale="43" firstPageNumber="6" orientation="landscape" r:id="rId1"/>
  <headerFooter alignWithMargins="0">
    <oddFooter>&amp;L&amp;8&amp;F  &amp;A&amp;R&amp;8&amp;D</oddFooter>
  </headerFooter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8EFC27A-3B9C-46DB-9B4E-DF8BB3DDCB3E}">
  <sheetPr>
    <tabColor rgb="FFFFFF00"/>
    <pageSetUpPr fitToPage="1"/>
  </sheetPr>
  <dimension ref="A1:DP40999"/>
  <sheetViews>
    <sheetView tabSelected="1" zoomScale="80" zoomScaleNormal="80" workbookViewId="0">
      <pane ySplit="3" topLeftCell="A35" activePane="bottomLeft" state="frozen"/>
      <selection pane="bottomLeft" activeCell="K44" sqref="K44"/>
    </sheetView>
  </sheetViews>
  <sheetFormatPr defaultColWidth="16.33203125" defaultRowHeight="15" x14ac:dyDescent="0.2"/>
  <cols>
    <col min="1" max="1" width="12.5546875" style="12" customWidth="1"/>
    <col min="2" max="2" width="11.33203125" style="1" bestFit="1" customWidth="1"/>
    <col min="3" max="3" width="56.6640625" style="13" customWidth="1"/>
    <col min="4" max="4" width="14.88671875" style="9" customWidth="1"/>
    <col min="5" max="15" width="14.88671875" style="4" customWidth="1"/>
    <col min="16" max="103" width="16.33203125" style="1"/>
    <col min="104" max="16384" width="16.33203125" style="2"/>
  </cols>
  <sheetData>
    <row r="1" spans="1:120" s="57" customFormat="1" ht="45" customHeight="1" x14ac:dyDescent="0.25">
      <c r="A1" s="73" t="s">
        <v>0</v>
      </c>
      <c r="B1" s="73"/>
      <c r="C1" s="54" t="s">
        <v>109</v>
      </c>
      <c r="D1" s="55">
        <v>45509</v>
      </c>
      <c r="E1" s="55">
        <v>45551</v>
      </c>
      <c r="F1" s="55">
        <v>45568</v>
      </c>
      <c r="G1" s="55">
        <v>45602</v>
      </c>
      <c r="H1" s="55">
        <v>45645</v>
      </c>
      <c r="I1" s="55">
        <v>45666</v>
      </c>
      <c r="J1" s="55">
        <v>45698</v>
      </c>
      <c r="K1" s="55"/>
      <c r="L1" s="55"/>
      <c r="M1" s="55"/>
      <c r="N1" s="55"/>
      <c r="O1" s="55"/>
      <c r="P1" s="56"/>
      <c r="Q1" s="56"/>
      <c r="R1" s="56"/>
      <c r="S1" s="56"/>
      <c r="T1" s="56"/>
      <c r="U1" s="56"/>
      <c r="V1" s="56"/>
      <c r="W1" s="56"/>
      <c r="X1" s="56"/>
      <c r="Y1" s="56"/>
      <c r="Z1" s="56"/>
      <c r="AA1" s="56"/>
      <c r="AB1" s="56"/>
      <c r="AC1" s="56"/>
      <c r="AD1" s="56"/>
      <c r="AE1" s="56"/>
      <c r="AF1" s="56"/>
      <c r="AG1" s="56"/>
      <c r="AH1" s="56"/>
      <c r="AI1" s="56"/>
      <c r="AJ1" s="56"/>
      <c r="AK1" s="56"/>
      <c r="AL1" s="56"/>
      <c r="AM1" s="56"/>
      <c r="AN1" s="56"/>
      <c r="AO1" s="56"/>
      <c r="AP1" s="56"/>
      <c r="AQ1" s="56"/>
      <c r="AR1" s="56"/>
      <c r="AS1" s="56"/>
      <c r="AT1" s="56"/>
      <c r="AU1" s="56"/>
      <c r="AV1" s="56"/>
      <c r="AW1" s="56"/>
      <c r="AX1" s="56"/>
      <c r="AY1" s="56"/>
      <c r="AZ1" s="56"/>
      <c r="BA1" s="56"/>
      <c r="BB1" s="56"/>
      <c r="BC1" s="56"/>
      <c r="BD1" s="56"/>
      <c r="BE1" s="56"/>
      <c r="BF1" s="56"/>
      <c r="BG1" s="56"/>
      <c r="BH1" s="56"/>
      <c r="BI1" s="56"/>
      <c r="BJ1" s="56"/>
      <c r="BK1" s="56"/>
      <c r="BL1" s="56"/>
      <c r="BM1" s="56"/>
      <c r="BN1" s="56"/>
      <c r="BO1" s="56"/>
      <c r="BP1" s="56"/>
      <c r="BQ1" s="56"/>
      <c r="BR1" s="56"/>
      <c r="BS1" s="56"/>
      <c r="BT1" s="56"/>
      <c r="BU1" s="56"/>
      <c r="BV1" s="56"/>
      <c r="BW1" s="56"/>
      <c r="BX1" s="56"/>
      <c r="BY1" s="56"/>
      <c r="BZ1" s="56"/>
      <c r="CA1" s="56"/>
      <c r="CB1" s="56"/>
      <c r="CC1" s="56"/>
      <c r="CD1" s="56"/>
      <c r="CE1" s="56"/>
      <c r="CF1" s="56"/>
      <c r="CG1" s="56"/>
      <c r="CH1" s="56"/>
      <c r="CI1" s="56"/>
      <c r="CJ1" s="56"/>
      <c r="CK1" s="56"/>
      <c r="CL1" s="56"/>
      <c r="CM1" s="56"/>
      <c r="CN1" s="56"/>
      <c r="CO1" s="56"/>
      <c r="CP1" s="56"/>
      <c r="CQ1" s="56"/>
      <c r="CR1" s="56"/>
      <c r="CS1" s="56"/>
      <c r="CT1" s="56"/>
      <c r="CU1" s="56"/>
      <c r="CV1" s="56"/>
      <c r="CW1" s="56"/>
      <c r="CX1" s="56"/>
      <c r="CY1" s="56"/>
      <c r="CZ1" s="56"/>
    </row>
    <row r="2" spans="1:120" s="58" customFormat="1" ht="24" customHeight="1" x14ac:dyDescent="0.2">
      <c r="A2" s="15" t="s">
        <v>1</v>
      </c>
      <c r="B2" s="15" t="s">
        <v>2</v>
      </c>
      <c r="C2" s="16" t="s">
        <v>3</v>
      </c>
      <c r="D2" s="63" t="s">
        <v>120</v>
      </c>
      <c r="E2" s="63" t="s">
        <v>121</v>
      </c>
      <c r="F2" s="63" t="s">
        <v>122</v>
      </c>
      <c r="G2" s="63" t="s">
        <v>123</v>
      </c>
      <c r="H2" s="63" t="s">
        <v>124</v>
      </c>
      <c r="I2" s="63" t="s">
        <v>125</v>
      </c>
      <c r="J2" s="63">
        <v>45658</v>
      </c>
      <c r="K2" s="63">
        <v>45689</v>
      </c>
      <c r="L2" s="63">
        <v>45717</v>
      </c>
      <c r="M2" s="63">
        <v>45748</v>
      </c>
      <c r="N2" s="63">
        <v>45778</v>
      </c>
      <c r="O2" s="63">
        <v>45809</v>
      </c>
    </row>
    <row r="3" spans="1:120" ht="30.75" customHeight="1" x14ac:dyDescent="0.2">
      <c r="A3" s="74" t="s">
        <v>118</v>
      </c>
      <c r="B3" s="74"/>
      <c r="C3" s="59" t="s">
        <v>119</v>
      </c>
      <c r="D3" s="62">
        <v>45505</v>
      </c>
      <c r="E3" s="62">
        <v>45538</v>
      </c>
      <c r="F3" s="62">
        <v>45566</v>
      </c>
      <c r="G3" s="62">
        <v>45597</v>
      </c>
      <c r="H3" s="62">
        <v>45631</v>
      </c>
      <c r="I3" s="62">
        <v>45662</v>
      </c>
      <c r="J3" s="62">
        <v>45693</v>
      </c>
      <c r="K3" s="62"/>
      <c r="L3" s="62"/>
      <c r="M3" s="62"/>
      <c r="N3" s="62"/>
      <c r="O3" s="62"/>
    </row>
    <row r="4" spans="1:120" ht="21.75" customHeight="1" x14ac:dyDescent="0.2">
      <c r="A4" s="18">
        <v>6858855910</v>
      </c>
      <c r="B4" s="19" t="s">
        <v>10</v>
      </c>
      <c r="C4" s="20" t="s">
        <v>11</v>
      </c>
      <c r="D4" s="9">
        <v>10.18</v>
      </c>
      <c r="E4" s="1">
        <v>10.84</v>
      </c>
      <c r="F4" s="33">
        <v>-45.97</v>
      </c>
      <c r="G4" s="6">
        <v>10.18</v>
      </c>
      <c r="H4" s="6">
        <v>10.18</v>
      </c>
      <c r="I4" s="6">
        <v>10.19</v>
      </c>
      <c r="J4" s="4">
        <v>10.51</v>
      </c>
      <c r="N4" s="7"/>
    </row>
    <row r="5" spans="1:120" ht="21.75" customHeight="1" x14ac:dyDescent="0.2">
      <c r="A5" s="12">
        <v>6858855659</v>
      </c>
      <c r="B5" s="21" t="s">
        <v>12</v>
      </c>
      <c r="C5" s="22" t="s">
        <v>13</v>
      </c>
      <c r="D5" s="9">
        <v>10.28</v>
      </c>
      <c r="E5" s="1">
        <v>11.05</v>
      </c>
      <c r="F5" s="33">
        <v>-45.91</v>
      </c>
      <c r="G5" s="6">
        <v>10.24</v>
      </c>
      <c r="H5" s="6">
        <v>10.89</v>
      </c>
      <c r="I5" s="6">
        <v>10.6</v>
      </c>
      <c r="J5" s="4">
        <v>10.96</v>
      </c>
    </row>
    <row r="6" spans="1:120" ht="21.75" customHeight="1" x14ac:dyDescent="0.2">
      <c r="A6" s="12">
        <v>6852957626</v>
      </c>
      <c r="B6" s="23">
        <v>1010278831</v>
      </c>
      <c r="C6" s="22" t="s">
        <v>14</v>
      </c>
      <c r="D6" s="9">
        <v>348.23</v>
      </c>
      <c r="E6" s="1">
        <v>402.58</v>
      </c>
      <c r="F6" s="34">
        <v>391.58</v>
      </c>
      <c r="G6" s="5">
        <v>308.83</v>
      </c>
      <c r="H6" s="5">
        <v>737.12</v>
      </c>
      <c r="I6" s="5">
        <v>1261.1400000000001</v>
      </c>
      <c r="J6" s="4">
        <v>261.24</v>
      </c>
      <c r="CZ6" s="1"/>
      <c r="DA6" s="1"/>
      <c r="DB6" s="1"/>
      <c r="DC6" s="1"/>
      <c r="DD6" s="1"/>
      <c r="DE6" s="1"/>
      <c r="DF6" s="1"/>
      <c r="DG6" s="1"/>
      <c r="DH6" s="1"/>
      <c r="DI6" s="1"/>
      <c r="DJ6" s="1"/>
      <c r="DK6" s="1"/>
      <c r="DL6" s="1"/>
      <c r="DM6" s="1"/>
      <c r="DN6" s="1"/>
      <c r="DO6" s="1"/>
      <c r="DP6" s="1"/>
    </row>
    <row r="7" spans="1:120" ht="21.75" customHeight="1" x14ac:dyDescent="0.2">
      <c r="A7" s="12">
        <v>6859211305</v>
      </c>
      <c r="B7" s="23">
        <v>1010439709</v>
      </c>
      <c r="C7" s="22" t="s">
        <v>15</v>
      </c>
      <c r="D7" s="9">
        <v>43.34</v>
      </c>
      <c r="E7" s="1">
        <v>48.19</v>
      </c>
      <c r="F7" s="34">
        <v>-12.9</v>
      </c>
      <c r="G7" s="5">
        <v>47.61</v>
      </c>
      <c r="H7" s="5">
        <v>52.16</v>
      </c>
      <c r="I7" s="5">
        <v>53.14</v>
      </c>
      <c r="J7" s="4">
        <v>54.7</v>
      </c>
      <c r="CZ7" s="1"/>
      <c r="DA7" s="1"/>
      <c r="DB7" s="1"/>
      <c r="DC7" s="1"/>
      <c r="DD7" s="1"/>
      <c r="DE7" s="1"/>
      <c r="DF7" s="1"/>
      <c r="DG7" s="1"/>
      <c r="DH7" s="1"/>
      <c r="DI7" s="1"/>
      <c r="DJ7" s="1"/>
      <c r="DK7" s="1"/>
      <c r="DL7" s="1"/>
      <c r="DM7" s="1"/>
      <c r="DN7" s="1"/>
      <c r="DO7" s="1"/>
      <c r="DP7" s="1"/>
    </row>
    <row r="8" spans="1:120" s="8" customFormat="1" ht="21.75" customHeight="1" x14ac:dyDescent="0.2">
      <c r="A8" s="24" t="s">
        <v>16</v>
      </c>
      <c r="B8" s="25" t="s">
        <v>17</v>
      </c>
      <c r="C8" s="26" t="s">
        <v>18</v>
      </c>
      <c r="D8" s="9">
        <v>1328.36</v>
      </c>
      <c r="E8" s="1">
        <v>1399.61</v>
      </c>
      <c r="F8" s="33">
        <v>902.2</v>
      </c>
      <c r="G8" s="6">
        <v>891.58</v>
      </c>
      <c r="H8" s="6">
        <v>324.99</v>
      </c>
      <c r="I8" s="6">
        <v>297.86</v>
      </c>
      <c r="J8" s="4">
        <v>90.72</v>
      </c>
      <c r="K8" s="4"/>
      <c r="L8" s="4"/>
      <c r="M8" s="4"/>
      <c r="N8" s="4"/>
      <c r="O8" s="4"/>
    </row>
    <row r="9" spans="1:120" ht="21.75" customHeight="1" x14ac:dyDescent="0.2">
      <c r="A9" s="12">
        <v>6858855305</v>
      </c>
      <c r="B9" s="23">
        <v>1006782964</v>
      </c>
      <c r="C9" s="22" t="s">
        <v>19</v>
      </c>
      <c r="D9" s="9">
        <v>1109.1500000000001</v>
      </c>
      <c r="E9" s="1">
        <v>1155.73</v>
      </c>
      <c r="F9" s="34">
        <v>775.3</v>
      </c>
      <c r="G9" s="5">
        <v>752.49</v>
      </c>
      <c r="H9" s="5">
        <v>558.59</v>
      </c>
      <c r="I9" s="5">
        <v>543.53</v>
      </c>
      <c r="J9" s="4">
        <v>223.62</v>
      </c>
      <c r="CZ9" s="1"/>
      <c r="DA9" s="1"/>
      <c r="DB9" s="1"/>
      <c r="DC9" s="1"/>
      <c r="DD9" s="1"/>
      <c r="DE9" s="1"/>
      <c r="DF9" s="1"/>
      <c r="DG9" s="1"/>
      <c r="DH9" s="1"/>
      <c r="DI9" s="1"/>
      <c r="DJ9" s="1"/>
      <c r="DK9" s="1"/>
      <c r="DL9" s="1"/>
      <c r="DM9" s="1"/>
      <c r="DN9" s="1"/>
      <c r="DO9" s="1"/>
      <c r="DP9" s="1"/>
    </row>
    <row r="10" spans="1:120" ht="21.75" customHeight="1" x14ac:dyDescent="0.2">
      <c r="A10" s="12">
        <v>6858855464</v>
      </c>
      <c r="B10" s="27" t="s">
        <v>20</v>
      </c>
      <c r="C10" s="22" t="s">
        <v>21</v>
      </c>
      <c r="D10" s="9">
        <v>1372.76</v>
      </c>
      <c r="E10" s="1">
        <v>1451.55</v>
      </c>
      <c r="F10" s="34">
        <v>841.36</v>
      </c>
      <c r="G10" s="5">
        <v>802.07</v>
      </c>
      <c r="H10" s="5">
        <v>357.13</v>
      </c>
      <c r="I10" s="5">
        <v>450.44</v>
      </c>
      <c r="J10" s="4">
        <v>327.85</v>
      </c>
      <c r="CP10" s="2"/>
      <c r="CQ10" s="2"/>
      <c r="CR10" s="2"/>
      <c r="CS10" s="2"/>
      <c r="CT10" s="2"/>
      <c r="CU10" s="2"/>
      <c r="CV10" s="2"/>
      <c r="CW10" s="2"/>
      <c r="CX10" s="2"/>
      <c r="CY10" s="2"/>
    </row>
    <row r="11" spans="1:120" ht="21.75" customHeight="1" x14ac:dyDescent="0.2">
      <c r="A11" s="24" t="s">
        <v>22</v>
      </c>
      <c r="B11" s="27" t="s">
        <v>23</v>
      </c>
      <c r="C11" s="22" t="s">
        <v>24</v>
      </c>
      <c r="D11" s="9">
        <v>793.84</v>
      </c>
      <c r="E11" s="1">
        <v>730.6</v>
      </c>
      <c r="F11" s="34">
        <v>478.25</v>
      </c>
      <c r="G11" s="5">
        <v>481.48</v>
      </c>
      <c r="H11" s="5">
        <v>222.56</v>
      </c>
      <c r="I11" s="5">
        <v>217.5</v>
      </c>
      <c r="J11" s="4">
        <v>72.97</v>
      </c>
      <c r="CP11" s="2"/>
      <c r="CQ11" s="2"/>
      <c r="CR11" s="2"/>
      <c r="CS11" s="2"/>
      <c r="CT11" s="2"/>
      <c r="CU11" s="2"/>
      <c r="CV11" s="2"/>
      <c r="CW11" s="2"/>
      <c r="CX11" s="2"/>
      <c r="CY11" s="2"/>
    </row>
    <row r="12" spans="1:120" ht="21.75" customHeight="1" x14ac:dyDescent="0.2">
      <c r="A12" s="12">
        <v>6858855793</v>
      </c>
      <c r="B12" s="27" t="s">
        <v>25</v>
      </c>
      <c r="C12" s="22" t="s">
        <v>26</v>
      </c>
      <c r="D12" s="9">
        <v>433.79</v>
      </c>
      <c r="E12" s="1">
        <v>556.86</v>
      </c>
      <c r="F12" s="34">
        <v>274.70999999999998</v>
      </c>
      <c r="G12" s="5">
        <v>332.36</v>
      </c>
      <c r="H12" s="5">
        <v>172.7</v>
      </c>
      <c r="I12" s="5">
        <v>202.73</v>
      </c>
      <c r="J12" s="4">
        <v>60.63</v>
      </c>
      <c r="CP12" s="2"/>
      <c r="CQ12" s="2"/>
      <c r="CR12" s="2"/>
      <c r="CS12" s="2"/>
      <c r="CT12" s="2"/>
      <c r="CU12" s="2"/>
      <c r="CV12" s="2"/>
      <c r="CW12" s="2"/>
      <c r="CX12" s="2"/>
      <c r="CY12" s="2"/>
    </row>
    <row r="13" spans="1:120" ht="21.75" customHeight="1" x14ac:dyDescent="0.2">
      <c r="A13" s="12">
        <v>6858855055</v>
      </c>
      <c r="B13" s="27" t="s">
        <v>27</v>
      </c>
      <c r="C13" s="22" t="s">
        <v>28</v>
      </c>
      <c r="D13" s="9">
        <v>67.78</v>
      </c>
      <c r="E13" s="1">
        <v>205.84</v>
      </c>
      <c r="F13" s="34">
        <v>-18.22</v>
      </c>
      <c r="G13" s="6">
        <v>47.9</v>
      </c>
      <c r="H13" s="6">
        <v>118.36</v>
      </c>
      <c r="I13" s="6">
        <v>113.31</v>
      </c>
      <c r="J13" s="4">
        <v>82.69</v>
      </c>
      <c r="CP13" s="2"/>
      <c r="CQ13" s="2"/>
      <c r="CR13" s="2"/>
      <c r="CS13" s="2"/>
      <c r="CT13" s="2"/>
      <c r="CU13" s="2"/>
      <c r="CV13" s="2"/>
      <c r="CW13" s="2"/>
      <c r="CX13" s="2"/>
      <c r="CY13" s="2"/>
    </row>
    <row r="14" spans="1:120" ht="21.75" customHeight="1" x14ac:dyDescent="0.2">
      <c r="A14" s="12">
        <v>6858855096</v>
      </c>
      <c r="B14" s="27" t="s">
        <v>29</v>
      </c>
      <c r="C14" s="22" t="s">
        <v>30</v>
      </c>
      <c r="D14" s="9">
        <v>31.01</v>
      </c>
      <c r="E14" s="1">
        <v>33.090000000000003</v>
      </c>
      <c r="F14" s="34">
        <v>-27.1</v>
      </c>
      <c r="G14" s="6">
        <v>30.77</v>
      </c>
      <c r="H14" s="6">
        <v>35.659999999999997</v>
      </c>
      <c r="I14" s="6">
        <v>39.06</v>
      </c>
      <c r="J14" s="4">
        <v>32.06</v>
      </c>
      <c r="CP14" s="2"/>
      <c r="CQ14" s="2"/>
      <c r="CR14" s="2"/>
      <c r="CS14" s="2"/>
      <c r="CT14" s="2"/>
      <c r="CU14" s="2"/>
      <c r="CV14" s="2"/>
      <c r="CW14" s="2"/>
      <c r="CX14" s="2"/>
      <c r="CY14" s="2"/>
    </row>
    <row r="15" spans="1:120" ht="21.75" customHeight="1" x14ac:dyDescent="0.2">
      <c r="A15" s="12">
        <v>6858855433</v>
      </c>
      <c r="B15" s="27" t="s">
        <v>31</v>
      </c>
      <c r="C15" s="22" t="s">
        <v>32</v>
      </c>
      <c r="D15" s="9">
        <v>29.78</v>
      </c>
      <c r="E15" s="1">
        <v>32.21</v>
      </c>
      <c r="F15" s="34">
        <v>-28.75</v>
      </c>
      <c r="G15" s="6">
        <v>29.1</v>
      </c>
      <c r="H15" s="6">
        <v>43.97</v>
      </c>
      <c r="I15" s="6">
        <v>274.41000000000003</v>
      </c>
      <c r="J15" s="4">
        <v>31.21</v>
      </c>
      <c r="CP15" s="2"/>
      <c r="CQ15" s="2"/>
      <c r="CR15" s="2"/>
      <c r="CS15" s="2"/>
      <c r="CT15" s="2"/>
      <c r="CU15" s="2"/>
      <c r="CV15" s="2"/>
      <c r="CW15" s="2"/>
      <c r="CX15" s="2"/>
      <c r="CY15" s="2"/>
    </row>
    <row r="16" spans="1:120" ht="21.75" customHeight="1" x14ac:dyDescent="0.2">
      <c r="A16" s="24" t="s">
        <v>33</v>
      </c>
      <c r="B16" s="27" t="s">
        <v>34</v>
      </c>
      <c r="C16" s="22" t="s">
        <v>35</v>
      </c>
      <c r="D16" s="9">
        <v>1015.13</v>
      </c>
      <c r="E16" s="1">
        <v>920.86</v>
      </c>
      <c r="F16" s="34">
        <v>653.29999999999995</v>
      </c>
      <c r="G16" s="6">
        <v>567.83000000000004</v>
      </c>
      <c r="H16" s="6">
        <v>521.63</v>
      </c>
      <c r="I16" s="6">
        <v>418.83</v>
      </c>
      <c r="J16" s="4">
        <v>112</v>
      </c>
      <c r="CP16" s="2"/>
      <c r="CQ16" s="2"/>
      <c r="CR16" s="2"/>
      <c r="CS16" s="2"/>
      <c r="CT16" s="2"/>
      <c r="CU16" s="2"/>
      <c r="CV16" s="2"/>
      <c r="CW16" s="2"/>
      <c r="CX16" s="2"/>
      <c r="CY16" s="2"/>
    </row>
    <row r="17" spans="1:103" ht="21.75" customHeight="1" x14ac:dyDescent="0.2">
      <c r="A17" s="12">
        <v>6858855918</v>
      </c>
      <c r="B17" s="23">
        <v>1006624079</v>
      </c>
      <c r="C17" s="22" t="s">
        <v>36</v>
      </c>
      <c r="D17" s="9">
        <v>1079.73</v>
      </c>
      <c r="E17" s="1">
        <v>1144.19</v>
      </c>
      <c r="F17" s="34">
        <v>957.91</v>
      </c>
      <c r="G17" s="5">
        <v>784.16</v>
      </c>
      <c r="H17" s="5">
        <v>361.2</v>
      </c>
      <c r="I17" s="5">
        <v>256.52</v>
      </c>
      <c r="J17" s="4">
        <v>147.61000000000001</v>
      </c>
      <c r="CP17" s="2"/>
      <c r="CQ17" s="2"/>
      <c r="CR17" s="2"/>
      <c r="CS17" s="2"/>
      <c r="CT17" s="2"/>
      <c r="CU17" s="2"/>
      <c r="CV17" s="2"/>
      <c r="CW17" s="2"/>
      <c r="CX17" s="2"/>
      <c r="CY17" s="2"/>
    </row>
    <row r="18" spans="1:103" ht="21.75" customHeight="1" x14ac:dyDescent="0.2">
      <c r="A18" s="24" t="s">
        <v>37</v>
      </c>
      <c r="B18" s="27" t="s">
        <v>38</v>
      </c>
      <c r="C18" s="22" t="s">
        <v>39</v>
      </c>
      <c r="D18" s="9">
        <v>509.7</v>
      </c>
      <c r="E18" s="1">
        <v>149.86000000000001</v>
      </c>
      <c r="F18" s="34">
        <v>9.39</v>
      </c>
      <c r="G18" s="6">
        <v>45.39</v>
      </c>
      <c r="H18" s="6">
        <v>54.06</v>
      </c>
      <c r="I18" s="6">
        <v>59.79</v>
      </c>
      <c r="J18" s="4">
        <v>71.62</v>
      </c>
      <c r="CP18" s="2"/>
      <c r="CQ18" s="2"/>
      <c r="CR18" s="2"/>
      <c r="CS18" s="2"/>
      <c r="CT18" s="2"/>
      <c r="CU18" s="2"/>
      <c r="CV18" s="2"/>
      <c r="CW18" s="2"/>
      <c r="CX18" s="2"/>
      <c r="CY18" s="2"/>
    </row>
    <row r="19" spans="1:103" ht="21.75" customHeight="1" x14ac:dyDescent="0.2">
      <c r="A19" s="12">
        <v>7720497065</v>
      </c>
      <c r="B19" s="1" t="s">
        <v>40</v>
      </c>
      <c r="C19" s="22" t="s">
        <v>41</v>
      </c>
      <c r="D19" s="9">
        <v>23.98</v>
      </c>
      <c r="E19" s="1">
        <v>24.65</v>
      </c>
      <c r="F19" s="34">
        <v>-32.06</v>
      </c>
      <c r="G19" s="6">
        <v>24.41</v>
      </c>
      <c r="H19" s="6">
        <v>22.64</v>
      </c>
      <c r="I19" s="6">
        <v>22.67</v>
      </c>
      <c r="J19" s="4">
        <v>23.28</v>
      </c>
      <c r="CP19" s="2"/>
      <c r="CQ19" s="2"/>
      <c r="CR19" s="2"/>
      <c r="CS19" s="2"/>
      <c r="CT19" s="2"/>
      <c r="CU19" s="2"/>
      <c r="CV19" s="2"/>
      <c r="CW19" s="2"/>
      <c r="CX19" s="2"/>
      <c r="CY19" s="2"/>
    </row>
    <row r="20" spans="1:103" ht="21.75" customHeight="1" x14ac:dyDescent="0.2">
      <c r="A20" s="12">
        <v>6858855326</v>
      </c>
      <c r="B20" s="27" t="s">
        <v>42</v>
      </c>
      <c r="C20" s="22" t="s">
        <v>43</v>
      </c>
      <c r="D20" s="9">
        <v>41.95</v>
      </c>
      <c r="E20" s="1">
        <v>44.5</v>
      </c>
      <c r="F20" s="34">
        <v>-17.32</v>
      </c>
      <c r="G20" s="6">
        <v>42.07</v>
      </c>
      <c r="H20" s="6">
        <v>79.16</v>
      </c>
      <c r="I20" s="6">
        <v>106.76</v>
      </c>
      <c r="J20" s="4">
        <v>70.12</v>
      </c>
      <c r="CP20" s="2"/>
      <c r="CQ20" s="2"/>
      <c r="CR20" s="2"/>
      <c r="CS20" s="2"/>
      <c r="CT20" s="2"/>
      <c r="CU20" s="2"/>
      <c r="CV20" s="2"/>
      <c r="CW20" s="2"/>
      <c r="CX20" s="2"/>
      <c r="CY20" s="2"/>
    </row>
    <row r="21" spans="1:103" ht="21.75" customHeight="1" x14ac:dyDescent="0.2">
      <c r="A21" s="24" t="s">
        <v>44</v>
      </c>
      <c r="B21" s="21" t="s">
        <v>45</v>
      </c>
      <c r="C21" s="22" t="s">
        <v>46</v>
      </c>
      <c r="D21" s="9">
        <v>10.18</v>
      </c>
      <c r="E21" s="1">
        <v>10.84</v>
      </c>
      <c r="F21" s="34">
        <v>-45.97</v>
      </c>
      <c r="G21" s="6">
        <v>10.18</v>
      </c>
      <c r="H21" s="6">
        <v>10.18</v>
      </c>
      <c r="I21" s="6">
        <v>10.19</v>
      </c>
      <c r="J21" s="4">
        <v>10.51</v>
      </c>
      <c r="CP21" s="2"/>
      <c r="CQ21" s="2"/>
      <c r="CR21" s="2"/>
      <c r="CS21" s="2"/>
      <c r="CT21" s="2"/>
      <c r="CU21" s="2"/>
      <c r="CV21" s="2"/>
      <c r="CW21" s="2"/>
      <c r="CX21" s="2"/>
      <c r="CY21" s="2"/>
    </row>
    <row r="22" spans="1:103" ht="21.75" customHeight="1" x14ac:dyDescent="0.2">
      <c r="A22" s="12">
        <v>6858855186</v>
      </c>
      <c r="B22" s="27" t="s">
        <v>47</v>
      </c>
      <c r="C22" s="22" t="s">
        <v>48</v>
      </c>
      <c r="D22" s="9">
        <v>10.4</v>
      </c>
      <c r="E22" s="1">
        <v>10.84</v>
      </c>
      <c r="F22" s="34">
        <v>-38.83</v>
      </c>
      <c r="G22" s="6">
        <v>16.75</v>
      </c>
      <c r="H22" s="6">
        <v>17.059999999999999</v>
      </c>
      <c r="I22" s="6">
        <v>18.27</v>
      </c>
      <c r="J22" s="4">
        <v>15.87</v>
      </c>
      <c r="CP22" s="2"/>
      <c r="CQ22" s="2"/>
      <c r="CR22" s="2"/>
      <c r="CS22" s="2"/>
      <c r="CT22" s="2"/>
      <c r="CU22" s="2"/>
      <c r="CV22" s="2"/>
      <c r="CW22" s="2"/>
      <c r="CX22" s="2"/>
      <c r="CY22" s="2"/>
    </row>
    <row r="23" spans="1:103" ht="21.75" customHeight="1" x14ac:dyDescent="0.2">
      <c r="A23" s="12">
        <v>6858855035</v>
      </c>
      <c r="B23" s="27" t="s">
        <v>49</v>
      </c>
      <c r="C23" s="22" t="s">
        <v>50</v>
      </c>
      <c r="D23" s="9">
        <v>81.14</v>
      </c>
      <c r="E23" s="1">
        <v>86.31</v>
      </c>
      <c r="F23" s="34">
        <v>18.579999999999998</v>
      </c>
      <c r="G23" s="6">
        <v>78.75</v>
      </c>
      <c r="H23" s="6">
        <v>114.21</v>
      </c>
      <c r="I23" s="6">
        <v>123.56</v>
      </c>
      <c r="J23" s="4">
        <v>36.97</v>
      </c>
      <c r="CP23" s="2"/>
      <c r="CQ23" s="2"/>
      <c r="CR23" s="2"/>
      <c r="CS23" s="2"/>
      <c r="CT23" s="2"/>
      <c r="CU23" s="2"/>
      <c r="CV23" s="2"/>
      <c r="CW23" s="2"/>
      <c r="CX23" s="2"/>
      <c r="CY23" s="2"/>
    </row>
    <row r="24" spans="1:103" ht="21.75" customHeight="1" x14ac:dyDescent="0.2">
      <c r="A24" s="12">
        <v>6858855190</v>
      </c>
      <c r="B24" s="27" t="s">
        <v>51</v>
      </c>
      <c r="C24" s="22" t="s">
        <v>52</v>
      </c>
      <c r="D24" s="9">
        <v>569.35</v>
      </c>
      <c r="E24" s="1">
        <v>544.5</v>
      </c>
      <c r="F24" s="34">
        <v>779.84</v>
      </c>
      <c r="G24" s="6">
        <v>821.24</v>
      </c>
      <c r="H24" s="6">
        <v>748.1</v>
      </c>
      <c r="I24" s="6">
        <v>199.4</v>
      </c>
      <c r="J24" s="4">
        <v>67.510000000000005</v>
      </c>
      <c r="CP24" s="2"/>
      <c r="CQ24" s="2"/>
      <c r="CR24" s="2"/>
      <c r="CS24" s="2"/>
      <c r="CT24" s="2"/>
      <c r="CU24" s="2"/>
      <c r="CV24" s="2"/>
      <c r="CW24" s="2"/>
      <c r="CX24" s="2"/>
      <c r="CY24" s="2"/>
    </row>
    <row r="25" spans="1:103" ht="21.75" customHeight="1" x14ac:dyDescent="0.2">
      <c r="A25" s="12">
        <v>6858855157</v>
      </c>
      <c r="B25" s="27" t="s">
        <v>53</v>
      </c>
      <c r="C25" s="22" t="s">
        <v>54</v>
      </c>
      <c r="D25" s="9">
        <v>10.18</v>
      </c>
      <c r="E25" s="1">
        <v>10.84</v>
      </c>
      <c r="F25" s="34">
        <v>-45.97</v>
      </c>
      <c r="G25" s="6">
        <v>10.18</v>
      </c>
      <c r="H25" s="6">
        <v>10.18</v>
      </c>
      <c r="I25" s="6">
        <v>10.19</v>
      </c>
      <c r="J25" s="4">
        <v>10.51</v>
      </c>
      <c r="CP25" s="2"/>
      <c r="CQ25" s="2"/>
      <c r="CR25" s="2"/>
      <c r="CS25" s="2"/>
      <c r="CT25" s="2"/>
      <c r="CU25" s="2"/>
      <c r="CV25" s="2"/>
      <c r="CW25" s="2"/>
      <c r="CX25" s="2"/>
      <c r="CY25" s="2"/>
    </row>
    <row r="26" spans="1:103" ht="21.75" customHeight="1" x14ac:dyDescent="0.2">
      <c r="A26" s="12">
        <v>6855570310</v>
      </c>
      <c r="B26" s="27" t="s">
        <v>55</v>
      </c>
      <c r="C26" s="22" t="s">
        <v>56</v>
      </c>
      <c r="D26" s="9">
        <v>79.08</v>
      </c>
      <c r="E26" s="1">
        <v>76.03</v>
      </c>
      <c r="F26" s="34">
        <v>65.790000000000006</v>
      </c>
      <c r="G26" s="6">
        <v>68.27</v>
      </c>
      <c r="H26" s="6">
        <v>207.39</v>
      </c>
      <c r="I26" s="6">
        <v>307.3</v>
      </c>
      <c r="J26" s="4">
        <v>71.319999999999993</v>
      </c>
      <c r="CP26" s="2"/>
      <c r="CQ26" s="2"/>
      <c r="CR26" s="2"/>
      <c r="CS26" s="2"/>
      <c r="CT26" s="2"/>
      <c r="CU26" s="2"/>
      <c r="CV26" s="2"/>
      <c r="CW26" s="2"/>
      <c r="CX26" s="2"/>
      <c r="CY26" s="2"/>
    </row>
    <row r="27" spans="1:103" ht="21.75" customHeight="1" x14ac:dyDescent="0.2">
      <c r="A27" s="24" t="s">
        <v>57</v>
      </c>
      <c r="B27" s="27" t="s">
        <v>58</v>
      </c>
      <c r="C27" s="22" t="s">
        <v>59</v>
      </c>
      <c r="E27" s="1"/>
      <c r="F27" s="34"/>
      <c r="G27" s="6"/>
      <c r="H27" s="6"/>
      <c r="I27" s="6"/>
      <c r="CP27" s="2"/>
      <c r="CQ27" s="2"/>
      <c r="CR27" s="2"/>
      <c r="CS27" s="2"/>
      <c r="CT27" s="2"/>
      <c r="CU27" s="2"/>
      <c r="CV27" s="2"/>
      <c r="CW27" s="2"/>
      <c r="CX27" s="2"/>
      <c r="CY27" s="2"/>
    </row>
    <row r="28" spans="1:103" ht="21.75" customHeight="1" x14ac:dyDescent="0.2">
      <c r="A28" s="12">
        <v>6858855872</v>
      </c>
      <c r="B28" s="27" t="s">
        <v>60</v>
      </c>
      <c r="C28" s="22" t="s">
        <v>61</v>
      </c>
      <c r="D28" s="9">
        <v>92.22</v>
      </c>
      <c r="E28" s="1">
        <v>94.7</v>
      </c>
      <c r="F28" s="34">
        <v>16.88</v>
      </c>
      <c r="G28" s="6">
        <v>75.59</v>
      </c>
      <c r="H28" s="6">
        <v>153.9</v>
      </c>
      <c r="I28" s="6">
        <v>209.27</v>
      </c>
      <c r="J28" s="4">
        <v>73.7</v>
      </c>
      <c r="CP28" s="2"/>
      <c r="CQ28" s="2"/>
      <c r="CR28" s="2"/>
      <c r="CS28" s="2"/>
      <c r="CT28" s="2"/>
      <c r="CU28" s="2"/>
      <c r="CV28" s="2"/>
      <c r="CW28" s="2"/>
      <c r="CX28" s="2"/>
      <c r="CY28" s="2"/>
    </row>
    <row r="29" spans="1:103" ht="21.75" customHeight="1" x14ac:dyDescent="0.2">
      <c r="A29" s="12">
        <v>6858855522</v>
      </c>
      <c r="B29" s="27" t="s">
        <v>62</v>
      </c>
      <c r="C29" s="22" t="s">
        <v>63</v>
      </c>
      <c r="D29" s="9">
        <v>29.91</v>
      </c>
      <c r="E29" s="1">
        <v>31.74</v>
      </c>
      <c r="F29" s="34">
        <v>-29.09</v>
      </c>
      <c r="G29" s="6">
        <v>74.17</v>
      </c>
      <c r="H29" s="6">
        <v>32.159999999999997</v>
      </c>
      <c r="I29" s="6">
        <v>90.51</v>
      </c>
      <c r="J29" s="4">
        <v>32.869999999999997</v>
      </c>
      <c r="CP29" s="2"/>
      <c r="CQ29" s="2"/>
      <c r="CR29" s="2"/>
      <c r="CS29" s="2"/>
      <c r="CT29" s="2"/>
      <c r="CU29" s="2"/>
      <c r="CV29" s="2"/>
      <c r="CW29" s="2"/>
      <c r="CX29" s="2"/>
      <c r="CY29" s="2"/>
    </row>
    <row r="30" spans="1:103" ht="21.75" customHeight="1" x14ac:dyDescent="0.2">
      <c r="A30" s="12">
        <v>6858855995</v>
      </c>
      <c r="B30" s="27" t="s">
        <v>64</v>
      </c>
      <c r="C30" s="22" t="s">
        <v>65</v>
      </c>
      <c r="D30" s="9">
        <v>88.23</v>
      </c>
      <c r="E30" s="1">
        <v>2309.4</v>
      </c>
      <c r="F30" s="34">
        <v>82.39</v>
      </c>
      <c r="G30" s="6">
        <v>77.489999999999995</v>
      </c>
      <c r="H30" s="6">
        <v>211.14</v>
      </c>
      <c r="I30" s="6">
        <v>307.20999999999998</v>
      </c>
      <c r="J30" s="4">
        <v>85.7</v>
      </c>
      <c r="CP30" s="2"/>
      <c r="CQ30" s="2"/>
      <c r="CR30" s="2"/>
      <c r="CS30" s="2"/>
      <c r="CT30" s="2"/>
      <c r="CU30" s="2"/>
      <c r="CV30" s="2"/>
      <c r="CW30" s="2"/>
      <c r="CX30" s="2"/>
      <c r="CY30" s="2"/>
    </row>
    <row r="31" spans="1:103" ht="21.75" customHeight="1" x14ac:dyDescent="0.2">
      <c r="A31" s="12">
        <v>6858855579</v>
      </c>
      <c r="B31" s="27" t="s">
        <v>66</v>
      </c>
      <c r="C31" s="22" t="s">
        <v>67</v>
      </c>
      <c r="E31" s="1"/>
      <c r="F31" s="34"/>
      <c r="G31" s="6"/>
      <c r="H31" s="6"/>
      <c r="I31" s="6"/>
      <c r="CP31" s="2"/>
      <c r="CQ31" s="2"/>
      <c r="CR31" s="2"/>
      <c r="CS31" s="2"/>
      <c r="CT31" s="2"/>
      <c r="CU31" s="2"/>
      <c r="CV31" s="2"/>
      <c r="CW31" s="2"/>
      <c r="CX31" s="2"/>
      <c r="CY31" s="2"/>
    </row>
    <row r="32" spans="1:103" ht="21.75" customHeight="1" x14ac:dyDescent="0.2">
      <c r="A32" s="12">
        <v>6858855585</v>
      </c>
      <c r="B32" s="27" t="s">
        <v>68</v>
      </c>
      <c r="C32" s="22" t="s">
        <v>69</v>
      </c>
      <c r="D32" s="1">
        <v>23.94</v>
      </c>
      <c r="E32" s="1">
        <v>24.61</v>
      </c>
      <c r="F32" s="34">
        <v>-34.15</v>
      </c>
      <c r="G32" s="6">
        <v>22.06</v>
      </c>
      <c r="H32" s="6">
        <v>24.99</v>
      </c>
      <c r="I32" s="6">
        <v>34.979999999999997</v>
      </c>
      <c r="J32" s="4">
        <v>38.29</v>
      </c>
      <c r="CP32" s="2"/>
      <c r="CQ32" s="2"/>
      <c r="CR32" s="2"/>
      <c r="CS32" s="2"/>
      <c r="CT32" s="2"/>
      <c r="CU32" s="2"/>
      <c r="CV32" s="2"/>
      <c r="CW32" s="2"/>
      <c r="CX32" s="2"/>
      <c r="CY32" s="2"/>
    </row>
    <row r="33" spans="1:120" ht="21.75" customHeight="1" x14ac:dyDescent="0.2">
      <c r="A33" s="12">
        <v>6858855836</v>
      </c>
      <c r="B33" s="27" t="s">
        <v>70</v>
      </c>
      <c r="C33" s="22" t="s">
        <v>71</v>
      </c>
      <c r="D33" s="9">
        <v>58.08</v>
      </c>
      <c r="E33" s="1">
        <v>46.37</v>
      </c>
      <c r="F33" s="34">
        <v>87.99</v>
      </c>
      <c r="G33" s="6">
        <v>75.28</v>
      </c>
      <c r="H33" s="6">
        <v>268.88</v>
      </c>
      <c r="I33" s="6">
        <v>386</v>
      </c>
      <c r="J33" s="4">
        <v>107.01</v>
      </c>
      <c r="CP33" s="2"/>
      <c r="CQ33" s="2"/>
      <c r="CR33" s="2"/>
      <c r="CS33" s="2"/>
      <c r="CT33" s="2"/>
      <c r="CU33" s="2"/>
      <c r="CV33" s="2"/>
      <c r="CW33" s="2"/>
      <c r="CX33" s="2"/>
      <c r="CY33" s="2"/>
    </row>
    <row r="34" spans="1:120" ht="21.75" customHeight="1" x14ac:dyDescent="0.2">
      <c r="A34" s="12">
        <v>6858855595</v>
      </c>
      <c r="B34" s="27" t="s">
        <v>72</v>
      </c>
      <c r="C34" s="22" t="s">
        <v>73</v>
      </c>
      <c r="D34" s="9">
        <v>49.15</v>
      </c>
      <c r="E34" s="1">
        <v>48.53</v>
      </c>
      <c r="F34" s="34">
        <v>207.64</v>
      </c>
      <c r="G34" s="6">
        <v>44.47</v>
      </c>
      <c r="H34" s="6">
        <v>95.12</v>
      </c>
      <c r="I34" s="6">
        <v>119.12</v>
      </c>
      <c r="J34" s="4">
        <v>59.37</v>
      </c>
      <c r="CP34" s="2"/>
      <c r="CQ34" s="2"/>
      <c r="CR34" s="2"/>
      <c r="CS34" s="2"/>
      <c r="CT34" s="2"/>
      <c r="CU34" s="2"/>
      <c r="CV34" s="2"/>
      <c r="CW34" s="2"/>
      <c r="CX34" s="2"/>
      <c r="CY34" s="2"/>
    </row>
    <row r="35" spans="1:120" ht="21.75" customHeight="1" x14ac:dyDescent="0.2">
      <c r="A35" s="12">
        <v>6858855876</v>
      </c>
      <c r="B35" s="27" t="s">
        <v>74</v>
      </c>
      <c r="C35" s="22" t="s">
        <v>75</v>
      </c>
      <c r="D35" s="9">
        <v>170.76</v>
      </c>
      <c r="E35" s="1">
        <v>146.44</v>
      </c>
      <c r="F35" s="33">
        <v>44.82</v>
      </c>
      <c r="G35" s="6">
        <v>118.87</v>
      </c>
      <c r="H35" s="6">
        <v>209.89</v>
      </c>
      <c r="I35" s="6">
        <v>689.15</v>
      </c>
      <c r="J35" s="4">
        <v>49.47</v>
      </c>
    </row>
    <row r="36" spans="1:120" ht="21.75" customHeight="1" x14ac:dyDescent="0.2">
      <c r="A36" s="12">
        <v>6858855427</v>
      </c>
      <c r="B36" s="27" t="s">
        <v>76</v>
      </c>
      <c r="C36" s="22" t="s">
        <v>77</v>
      </c>
      <c r="D36" s="9">
        <v>86.66</v>
      </c>
      <c r="E36" s="1">
        <v>93.25</v>
      </c>
      <c r="F36" s="35">
        <v>84.74</v>
      </c>
      <c r="G36" s="11">
        <v>75.84</v>
      </c>
      <c r="H36" s="11">
        <v>179.64</v>
      </c>
      <c r="I36" s="11">
        <v>203.56</v>
      </c>
      <c r="J36" s="4">
        <v>88.47</v>
      </c>
    </row>
    <row r="37" spans="1:120" ht="21.75" customHeight="1" x14ac:dyDescent="0.2">
      <c r="A37" s="12">
        <v>6855992332</v>
      </c>
      <c r="B37" s="24">
        <v>1005515347</v>
      </c>
      <c r="C37" s="22" t="s">
        <v>78</v>
      </c>
      <c r="D37" s="9">
        <v>37.630000000000003</v>
      </c>
      <c r="E37" s="1">
        <v>39.369999999999997</v>
      </c>
      <c r="F37" s="35">
        <v>-21.46</v>
      </c>
      <c r="G37" s="11">
        <v>36.81</v>
      </c>
      <c r="H37" s="11">
        <v>37.090000000000003</v>
      </c>
      <c r="I37" s="11">
        <v>37.18</v>
      </c>
      <c r="J37" s="4">
        <v>38.64</v>
      </c>
    </row>
    <row r="38" spans="1:120" ht="21.75" customHeight="1" x14ac:dyDescent="0.2">
      <c r="A38" s="12">
        <v>6850878963</v>
      </c>
      <c r="B38" s="27" t="s">
        <v>79</v>
      </c>
      <c r="C38" s="22" t="s">
        <v>80</v>
      </c>
      <c r="D38" s="9">
        <v>85.59</v>
      </c>
      <c r="E38" s="1">
        <v>93.08</v>
      </c>
      <c r="F38" s="35">
        <v>70.209999999999994</v>
      </c>
      <c r="G38" s="11">
        <v>71.03</v>
      </c>
      <c r="H38" s="11">
        <v>2122</v>
      </c>
      <c r="I38" s="11">
        <v>2347.56</v>
      </c>
      <c r="J38" s="4">
        <v>1154.1199999999999</v>
      </c>
    </row>
    <row r="39" spans="1:120" ht="21.75" customHeight="1" x14ac:dyDescent="0.2">
      <c r="A39" s="24" t="s">
        <v>81</v>
      </c>
      <c r="B39" s="27" t="s">
        <v>82</v>
      </c>
      <c r="C39" s="22" t="s">
        <v>83</v>
      </c>
      <c r="D39" s="9">
        <v>272</v>
      </c>
      <c r="E39" s="1">
        <v>269.43</v>
      </c>
      <c r="F39" s="34">
        <v>147.35</v>
      </c>
      <c r="G39" s="6">
        <v>201.41</v>
      </c>
      <c r="H39" s="6">
        <v>150.24</v>
      </c>
      <c r="I39" s="6">
        <v>146.93</v>
      </c>
      <c r="J39" s="4">
        <v>80.540000000000006</v>
      </c>
      <c r="CP39" s="2"/>
      <c r="CQ39" s="2"/>
      <c r="CR39" s="2"/>
      <c r="CS39" s="2"/>
      <c r="CT39" s="2"/>
      <c r="CU39" s="2"/>
      <c r="CV39" s="2"/>
      <c r="CW39" s="2"/>
      <c r="CX39" s="2"/>
      <c r="CY39" s="2"/>
    </row>
    <row r="40" spans="1:120" ht="21.75" customHeight="1" x14ac:dyDescent="0.2">
      <c r="A40" s="12">
        <v>5359698529</v>
      </c>
      <c r="B40" s="23">
        <v>1009848915</v>
      </c>
      <c r="C40" s="22" t="s">
        <v>84</v>
      </c>
      <c r="D40" s="9">
        <v>53.5</v>
      </c>
      <c r="E40" s="1">
        <v>53.65</v>
      </c>
      <c r="F40" s="34">
        <v>-10.82</v>
      </c>
      <c r="G40" s="5">
        <v>46.19</v>
      </c>
      <c r="H40" s="5">
        <v>44.25</v>
      </c>
      <c r="I40" s="5">
        <v>43.95</v>
      </c>
      <c r="J40" s="4">
        <v>45.45</v>
      </c>
      <c r="CZ40" s="1"/>
      <c r="DA40" s="1"/>
      <c r="DB40" s="1"/>
      <c r="DC40" s="1"/>
      <c r="DD40" s="1"/>
      <c r="DE40" s="1"/>
      <c r="DF40" s="1"/>
      <c r="DG40" s="1"/>
      <c r="DH40" s="1"/>
      <c r="DI40" s="1"/>
      <c r="DJ40" s="1"/>
      <c r="DK40" s="1"/>
      <c r="DL40" s="1"/>
      <c r="DM40" s="1"/>
      <c r="DN40" s="1"/>
      <c r="DO40" s="1"/>
      <c r="DP40" s="1"/>
    </row>
    <row r="41" spans="1:120" ht="21.75" customHeight="1" x14ac:dyDescent="0.2">
      <c r="A41" s="24">
        <v>6856437155</v>
      </c>
      <c r="B41" s="24">
        <v>1010470172</v>
      </c>
      <c r="C41" s="22" t="s">
        <v>85</v>
      </c>
      <c r="D41" s="9">
        <v>13.9</v>
      </c>
      <c r="E41" s="1">
        <v>14.54</v>
      </c>
      <c r="F41" s="34">
        <v>-42.73</v>
      </c>
      <c r="G41" s="6">
        <v>13.7</v>
      </c>
      <c r="H41" s="6">
        <v>13.68</v>
      </c>
      <c r="I41" s="6">
        <v>13.8</v>
      </c>
      <c r="J41" s="4">
        <v>14.37</v>
      </c>
      <c r="CP41" s="2"/>
      <c r="CQ41" s="2"/>
      <c r="CR41" s="2"/>
      <c r="CS41" s="2"/>
      <c r="CT41" s="2"/>
      <c r="CU41" s="2"/>
      <c r="CV41" s="2"/>
      <c r="CW41" s="2"/>
      <c r="CX41" s="2"/>
      <c r="CY41" s="2"/>
    </row>
    <row r="42" spans="1:120" ht="21.75" customHeight="1" x14ac:dyDescent="0.2">
      <c r="A42" s="12">
        <v>6858855100</v>
      </c>
      <c r="B42" s="27" t="s">
        <v>86</v>
      </c>
      <c r="C42" s="22" t="s">
        <v>87</v>
      </c>
      <c r="D42" s="9">
        <v>55.86</v>
      </c>
      <c r="E42" s="1">
        <v>59.05</v>
      </c>
      <c r="F42" s="34">
        <v>-4.93</v>
      </c>
      <c r="G42" s="6">
        <v>53.65</v>
      </c>
      <c r="H42" s="6">
        <v>54.21</v>
      </c>
      <c r="I42" s="6">
        <v>71.37</v>
      </c>
      <c r="J42" s="4">
        <v>91.17</v>
      </c>
      <c r="CP42" s="2"/>
      <c r="CQ42" s="2"/>
      <c r="CR42" s="2"/>
      <c r="CS42" s="2"/>
      <c r="CT42" s="2"/>
      <c r="CU42" s="2"/>
      <c r="CV42" s="2"/>
      <c r="CW42" s="2"/>
      <c r="CX42" s="2"/>
      <c r="CY42" s="2"/>
    </row>
    <row r="43" spans="1:120" ht="21.75" customHeight="1" x14ac:dyDescent="0.2">
      <c r="A43" s="12">
        <v>6858855407</v>
      </c>
      <c r="B43" s="27" t="s">
        <v>88</v>
      </c>
      <c r="C43" s="22" t="s">
        <v>89</v>
      </c>
      <c r="D43" s="9">
        <v>50.16</v>
      </c>
      <c r="E43" s="1">
        <v>57.61</v>
      </c>
      <c r="F43" s="34">
        <v>-0.35</v>
      </c>
      <c r="G43" s="6">
        <v>68.75</v>
      </c>
      <c r="H43" s="6">
        <v>113.18</v>
      </c>
      <c r="I43" s="6">
        <v>130.99</v>
      </c>
      <c r="J43" s="4">
        <v>88.91</v>
      </c>
      <c r="CP43" s="2"/>
      <c r="CQ43" s="2"/>
      <c r="CR43" s="2"/>
      <c r="CS43" s="2"/>
      <c r="CT43" s="2"/>
      <c r="CU43" s="2"/>
      <c r="CV43" s="2"/>
      <c r="CW43" s="2"/>
      <c r="CX43" s="2"/>
      <c r="CY43" s="2"/>
    </row>
    <row r="44" spans="1:120" ht="21.75" customHeight="1" x14ac:dyDescent="0.2">
      <c r="A44" s="12">
        <v>6858855657</v>
      </c>
      <c r="B44" s="27" t="s">
        <v>90</v>
      </c>
      <c r="C44" s="22" t="s">
        <v>91</v>
      </c>
      <c r="D44" s="9">
        <v>98.77</v>
      </c>
      <c r="E44" s="1">
        <v>64.37</v>
      </c>
      <c r="F44" s="34">
        <v>185.52</v>
      </c>
      <c r="G44" s="6">
        <v>212.27</v>
      </c>
      <c r="H44" s="6">
        <v>194.68</v>
      </c>
      <c r="I44" s="6">
        <v>216.4</v>
      </c>
      <c r="J44" s="4">
        <v>115.68</v>
      </c>
      <c r="CP44" s="2"/>
      <c r="CQ44" s="2"/>
      <c r="CR44" s="2"/>
      <c r="CS44" s="2"/>
      <c r="CT44" s="2"/>
      <c r="CU44" s="2"/>
      <c r="CV44" s="2"/>
      <c r="CW44" s="2"/>
      <c r="CX44" s="2"/>
      <c r="CY44" s="2"/>
    </row>
    <row r="45" spans="1:120" ht="21.75" customHeight="1" x14ac:dyDescent="0.2">
      <c r="A45" s="12">
        <v>6858855316</v>
      </c>
      <c r="B45" s="27" t="s">
        <v>92</v>
      </c>
      <c r="C45" s="22" t="s">
        <v>93</v>
      </c>
      <c r="D45" s="9">
        <v>690.05</v>
      </c>
      <c r="E45" s="1">
        <v>517.1</v>
      </c>
      <c r="F45" s="33">
        <v>457.63</v>
      </c>
      <c r="G45" s="6">
        <v>419.24</v>
      </c>
      <c r="H45" s="6">
        <v>705.05</v>
      </c>
      <c r="I45" s="6">
        <v>1043.99</v>
      </c>
      <c r="J45" s="4">
        <v>899.29</v>
      </c>
    </row>
    <row r="46" spans="1:120" ht="21.75" customHeight="1" x14ac:dyDescent="0.2">
      <c r="A46" s="12">
        <v>6856849024</v>
      </c>
      <c r="B46" s="23">
        <v>1010261964</v>
      </c>
      <c r="C46" s="22" t="s">
        <v>115</v>
      </c>
      <c r="D46" s="9">
        <v>76.08</v>
      </c>
      <c r="E46" s="1">
        <v>65.28</v>
      </c>
      <c r="F46" s="64">
        <v>2.15</v>
      </c>
      <c r="G46" s="10">
        <v>58.22</v>
      </c>
      <c r="H46" s="11">
        <v>71.099999999999994</v>
      </c>
      <c r="I46" s="11">
        <v>74.86</v>
      </c>
      <c r="J46" s="4">
        <v>55.91</v>
      </c>
    </row>
    <row r="47" spans="1:120" ht="21.75" customHeight="1" x14ac:dyDescent="0.2">
      <c r="A47" s="12">
        <v>6858855700</v>
      </c>
      <c r="B47" s="23">
        <v>1009608259</v>
      </c>
      <c r="C47" s="22" t="s">
        <v>94</v>
      </c>
      <c r="D47" s="9">
        <v>554.30999999999995</v>
      </c>
      <c r="E47" s="1">
        <v>1347.07</v>
      </c>
      <c r="F47" s="34">
        <v>1950.46</v>
      </c>
      <c r="G47" s="10">
        <v>3240.78</v>
      </c>
      <c r="H47" s="5">
        <v>2939.3</v>
      </c>
      <c r="I47" s="5">
        <v>2194.89</v>
      </c>
      <c r="J47" s="4">
        <v>835.98</v>
      </c>
      <c r="CZ47" s="1"/>
      <c r="DA47" s="1"/>
      <c r="DB47" s="1"/>
      <c r="DC47" s="1"/>
      <c r="DD47" s="1"/>
      <c r="DE47" s="1"/>
      <c r="DF47" s="1"/>
      <c r="DG47" s="1"/>
      <c r="DH47" s="1"/>
      <c r="DI47" s="1"/>
      <c r="DJ47" s="1"/>
      <c r="DK47" s="1"/>
      <c r="DL47" s="1"/>
      <c r="DM47" s="1"/>
      <c r="DN47" s="1"/>
      <c r="DO47" s="1"/>
      <c r="DP47" s="1"/>
    </row>
    <row r="48" spans="1:120" ht="21.75" customHeight="1" x14ac:dyDescent="0.2">
      <c r="A48" s="24">
        <v>6858855205</v>
      </c>
      <c r="B48" s="23" t="s">
        <v>95</v>
      </c>
      <c r="C48" s="22" t="s">
        <v>96</v>
      </c>
      <c r="D48" s="9">
        <v>39.31</v>
      </c>
      <c r="E48" s="1">
        <v>42.9</v>
      </c>
      <c r="F48" s="33">
        <v>33.33</v>
      </c>
      <c r="G48" s="5">
        <v>39.380000000000003</v>
      </c>
      <c r="H48" s="5">
        <v>61.65</v>
      </c>
      <c r="I48" s="5">
        <v>86.98</v>
      </c>
      <c r="J48" s="4">
        <v>34.85</v>
      </c>
    </row>
    <row r="49" spans="1:120" ht="21.75" customHeight="1" x14ac:dyDescent="0.2">
      <c r="A49" s="12">
        <v>6858855739</v>
      </c>
      <c r="B49" s="27" t="s">
        <v>97</v>
      </c>
      <c r="C49" s="22" t="s">
        <v>98</v>
      </c>
      <c r="D49" s="9">
        <v>742.26</v>
      </c>
      <c r="E49" s="1">
        <v>852.52</v>
      </c>
      <c r="F49" s="33">
        <v>552.61</v>
      </c>
      <c r="G49" s="11">
        <v>532.59</v>
      </c>
      <c r="H49" s="11">
        <v>597.94000000000005</v>
      </c>
      <c r="I49" s="11">
        <v>673.88</v>
      </c>
      <c r="J49" s="4">
        <v>546.33000000000004</v>
      </c>
    </row>
    <row r="50" spans="1:120" ht="21.75" customHeight="1" x14ac:dyDescent="0.2">
      <c r="A50" s="24" t="s">
        <v>99</v>
      </c>
      <c r="B50" s="27" t="s">
        <v>100</v>
      </c>
      <c r="C50" s="22" t="s">
        <v>101</v>
      </c>
      <c r="D50" s="9">
        <v>46.64</v>
      </c>
      <c r="E50" s="1">
        <v>65.319999999999993</v>
      </c>
      <c r="F50" s="34">
        <v>9.0500000000000007</v>
      </c>
      <c r="G50" s="6">
        <v>67.98</v>
      </c>
      <c r="H50" s="6">
        <v>91.87</v>
      </c>
      <c r="I50" s="6">
        <v>103.52</v>
      </c>
      <c r="J50" s="4">
        <v>58.14</v>
      </c>
      <c r="CP50" s="2"/>
      <c r="CQ50" s="2"/>
      <c r="CR50" s="2"/>
      <c r="CS50" s="2"/>
      <c r="CT50" s="2"/>
      <c r="CU50" s="2"/>
      <c r="CV50" s="2"/>
      <c r="CW50" s="2"/>
      <c r="CX50" s="2"/>
      <c r="CY50" s="2"/>
    </row>
    <row r="51" spans="1:120" s="70" customFormat="1" ht="21.75" customHeight="1" x14ac:dyDescent="0.2">
      <c r="A51" s="42">
        <v>6851162061</v>
      </c>
      <c r="B51" s="43" t="s">
        <v>102</v>
      </c>
      <c r="C51" s="71" t="s">
        <v>103</v>
      </c>
      <c r="D51" s="65">
        <v>318.37</v>
      </c>
      <c r="E51" s="66">
        <v>276.45999999999998</v>
      </c>
      <c r="F51" s="67">
        <v>145.59</v>
      </c>
      <c r="G51" s="68">
        <v>158.36000000000001</v>
      </c>
      <c r="H51" s="68">
        <v>101.14</v>
      </c>
      <c r="I51" s="68">
        <v>68.849999999999994</v>
      </c>
      <c r="J51" s="69">
        <v>65.13</v>
      </c>
      <c r="K51" s="69"/>
      <c r="L51" s="69"/>
      <c r="M51" s="69"/>
      <c r="N51" s="69"/>
      <c r="O51" s="69"/>
      <c r="P51" s="66"/>
      <c r="Q51" s="66"/>
      <c r="R51" s="66"/>
      <c r="S51" s="66"/>
      <c r="T51" s="66"/>
      <c r="U51" s="66"/>
      <c r="V51" s="66"/>
      <c r="W51" s="66"/>
      <c r="X51" s="66"/>
      <c r="Y51" s="66"/>
      <c r="Z51" s="66"/>
      <c r="AA51" s="66"/>
      <c r="AB51" s="66"/>
      <c r="AC51" s="66"/>
      <c r="AD51" s="66"/>
      <c r="AE51" s="66"/>
      <c r="AF51" s="66"/>
      <c r="AG51" s="66"/>
      <c r="AH51" s="66"/>
      <c r="AI51" s="66"/>
      <c r="AJ51" s="66"/>
      <c r="AK51" s="66"/>
      <c r="AL51" s="66"/>
      <c r="AM51" s="66"/>
      <c r="AN51" s="66"/>
      <c r="AO51" s="66"/>
      <c r="AP51" s="66"/>
      <c r="AQ51" s="66"/>
      <c r="AR51" s="66"/>
      <c r="AS51" s="66"/>
      <c r="AT51" s="66"/>
      <c r="AU51" s="66"/>
      <c r="AV51" s="66"/>
      <c r="AW51" s="66"/>
      <c r="AX51" s="66"/>
      <c r="AY51" s="66"/>
      <c r="AZ51" s="66"/>
      <c r="BA51" s="66"/>
      <c r="BB51" s="66"/>
      <c r="BC51" s="66"/>
      <c r="BD51" s="66"/>
      <c r="BE51" s="66"/>
      <c r="BF51" s="66"/>
      <c r="BG51" s="66"/>
      <c r="BH51" s="66"/>
      <c r="BI51" s="66"/>
      <c r="BJ51" s="66"/>
      <c r="BK51" s="66"/>
      <c r="BL51" s="66"/>
      <c r="BM51" s="66"/>
      <c r="BN51" s="66"/>
      <c r="BO51" s="66"/>
      <c r="BP51" s="66"/>
      <c r="BQ51" s="66"/>
      <c r="BR51" s="66"/>
      <c r="BS51" s="66"/>
      <c r="BT51" s="66"/>
      <c r="BU51" s="66"/>
      <c r="BV51" s="66"/>
      <c r="BW51" s="66"/>
      <c r="BX51" s="66"/>
      <c r="BY51" s="66"/>
      <c r="BZ51" s="66"/>
      <c r="CA51" s="66"/>
      <c r="CB51" s="66"/>
      <c r="CC51" s="66"/>
      <c r="CD51" s="66"/>
      <c r="CE51" s="66"/>
      <c r="CF51" s="66"/>
      <c r="CG51" s="66"/>
      <c r="CH51" s="66"/>
      <c r="CI51" s="66"/>
      <c r="CJ51" s="66"/>
      <c r="CK51" s="66"/>
      <c r="CL51" s="66"/>
      <c r="CM51" s="66"/>
      <c r="CN51" s="66"/>
      <c r="CO51" s="66"/>
      <c r="CP51" s="66"/>
    </row>
    <row r="52" spans="1:120" ht="21.75" customHeight="1" x14ac:dyDescent="0.2">
      <c r="A52" s="12">
        <v>5853403918</v>
      </c>
      <c r="B52" s="27" t="s">
        <v>104</v>
      </c>
      <c r="C52" s="22" t="s">
        <v>105</v>
      </c>
      <c r="D52" s="9">
        <v>15.69</v>
      </c>
      <c r="E52" s="1">
        <v>16.39</v>
      </c>
      <c r="F52" s="33">
        <v>-41.13</v>
      </c>
      <c r="G52" s="5">
        <v>15.3</v>
      </c>
      <c r="H52" s="5">
        <v>15.34</v>
      </c>
      <c r="I52" s="5">
        <v>15.37</v>
      </c>
      <c r="J52" s="4">
        <v>15.94</v>
      </c>
      <c r="CQ52" s="2"/>
      <c r="CR52" s="2"/>
      <c r="CS52" s="2"/>
      <c r="CT52" s="2"/>
      <c r="CU52" s="2"/>
      <c r="CV52" s="2"/>
      <c r="CW52" s="2"/>
      <c r="CX52" s="2"/>
      <c r="CY52" s="2"/>
    </row>
    <row r="53" spans="1:120" ht="21.75" customHeight="1" x14ac:dyDescent="0.2">
      <c r="A53" s="12">
        <v>6858855750</v>
      </c>
      <c r="B53" s="24">
        <v>1004539898</v>
      </c>
      <c r="C53" s="22" t="s">
        <v>106</v>
      </c>
      <c r="D53" s="9">
        <v>100.45</v>
      </c>
      <c r="E53" s="1">
        <v>97.71</v>
      </c>
      <c r="F53" s="33">
        <v>30.17</v>
      </c>
      <c r="G53" s="5">
        <v>85.62</v>
      </c>
      <c r="H53" s="5">
        <v>171.05</v>
      </c>
      <c r="I53" s="5">
        <v>216.6</v>
      </c>
      <c r="J53" s="4">
        <v>97.95</v>
      </c>
      <c r="CQ53" s="2"/>
      <c r="CR53" s="2"/>
      <c r="CS53" s="2"/>
      <c r="CT53" s="2"/>
      <c r="CU53" s="2"/>
      <c r="CV53" s="2"/>
      <c r="CW53" s="2"/>
      <c r="CX53" s="2"/>
      <c r="CY53" s="2"/>
    </row>
    <row r="54" spans="1:120" ht="21.75" customHeight="1" x14ac:dyDescent="0.2">
      <c r="A54" s="12">
        <v>6858855669</v>
      </c>
      <c r="B54" s="24">
        <v>1004539897</v>
      </c>
      <c r="C54" s="22" t="s">
        <v>107</v>
      </c>
      <c r="D54" s="9">
        <v>452.79</v>
      </c>
      <c r="E54" s="1">
        <v>464.21</v>
      </c>
      <c r="F54" s="33">
        <v>224.34</v>
      </c>
      <c r="G54" s="5">
        <v>241.36</v>
      </c>
      <c r="H54" s="5">
        <v>66.94</v>
      </c>
      <c r="I54" s="5">
        <v>42.1</v>
      </c>
      <c r="J54" s="4">
        <v>43.64</v>
      </c>
      <c r="CQ54" s="2"/>
      <c r="CR54" s="2"/>
      <c r="CS54" s="2"/>
      <c r="CT54" s="2"/>
      <c r="CU54" s="2"/>
      <c r="CV54" s="2"/>
      <c r="CW54" s="2"/>
      <c r="CX54" s="2"/>
      <c r="CY54" s="2"/>
    </row>
    <row r="55" spans="1:120" ht="21.75" customHeight="1" x14ac:dyDescent="0.2">
      <c r="E55" s="1"/>
      <c r="F55" s="34"/>
      <c r="G55" s="6"/>
      <c r="H55" s="6"/>
      <c r="I55" s="6"/>
    </row>
    <row r="56" spans="1:120" ht="21.75" customHeight="1" x14ac:dyDescent="0.2">
      <c r="B56" s="23"/>
      <c r="C56" s="22"/>
      <c r="H56" s="5"/>
      <c r="I56" s="5"/>
      <c r="CZ56" s="1"/>
      <c r="DA56" s="1"/>
      <c r="DB56" s="1"/>
      <c r="DC56" s="1"/>
      <c r="DD56" s="1"/>
      <c r="DE56" s="1"/>
      <c r="DF56" s="1"/>
      <c r="DG56" s="1"/>
      <c r="DH56" s="1"/>
      <c r="DI56" s="1"/>
      <c r="DJ56" s="1"/>
      <c r="DK56" s="1"/>
      <c r="DL56" s="1"/>
      <c r="DM56" s="1"/>
      <c r="DN56" s="1"/>
      <c r="DO56" s="1"/>
      <c r="DP56" s="1"/>
    </row>
    <row r="57" spans="1:120" ht="21.75" customHeight="1" x14ac:dyDescent="0.2">
      <c r="B57" s="23"/>
      <c r="C57" s="22"/>
      <c r="E57" s="1"/>
      <c r="F57" s="33"/>
      <c r="G57" s="5"/>
      <c r="H57" s="5"/>
      <c r="I57" s="5"/>
      <c r="CZ57" s="1"/>
    </row>
    <row r="58" spans="1:120" s="14" customFormat="1" ht="21.75" customHeight="1" x14ac:dyDescent="0.2">
      <c r="A58" s="12"/>
      <c r="B58" s="23"/>
      <c r="C58" s="13"/>
      <c r="D58" s="9"/>
      <c r="E58" s="1"/>
      <c r="F58" s="35"/>
      <c r="G58" s="10"/>
      <c r="H58" s="10"/>
      <c r="I58" s="10"/>
      <c r="J58" s="4"/>
      <c r="K58" s="4"/>
      <c r="L58" s="4"/>
      <c r="M58" s="4"/>
      <c r="N58" s="4"/>
      <c r="O58" s="4"/>
      <c r="P58" s="1"/>
    </row>
    <row r="59" spans="1:120" ht="21.75" customHeight="1" thickBot="1" x14ac:dyDescent="0.25">
      <c r="B59" s="23"/>
      <c r="F59" s="10"/>
      <c r="G59" s="10"/>
      <c r="H59" s="10"/>
      <c r="I59" s="10"/>
    </row>
    <row r="60" spans="1:120" ht="21.75" customHeight="1" thickBot="1" x14ac:dyDescent="0.25">
      <c r="C60" s="28" t="s">
        <v>108</v>
      </c>
      <c r="D60" s="29">
        <f>SUM((D4:D56))</f>
        <v>13311.630000000001</v>
      </c>
      <c r="E60" s="29">
        <f>SUM((E4:E55))</f>
        <v>16252.670000000004</v>
      </c>
      <c r="F60" s="30">
        <f>SUM((F4:F55))</f>
        <v>9937.4200000000019</v>
      </c>
      <c r="G60" s="30">
        <f>SUM((G4:G55))</f>
        <v>12340.250000000002</v>
      </c>
      <c r="H60" s="30">
        <f t="shared" ref="H60:N60" si="0">SUM((H4:H56))</f>
        <v>13516.55</v>
      </c>
      <c r="I60" s="30">
        <f t="shared" si="0"/>
        <v>14576.410000000002</v>
      </c>
      <c r="J60" s="29">
        <f t="shared" si="0"/>
        <v>6713.3999999999987</v>
      </c>
      <c r="K60" s="29">
        <f t="shared" si="0"/>
        <v>0</v>
      </c>
      <c r="L60" s="29">
        <f t="shared" si="0"/>
        <v>0</v>
      </c>
      <c r="M60" s="29">
        <f t="shared" si="0"/>
        <v>0</v>
      </c>
      <c r="N60" s="29">
        <f t="shared" si="0"/>
        <v>0</v>
      </c>
      <c r="O60" s="29">
        <f>SUM((O4:O56))</f>
        <v>0</v>
      </c>
    </row>
    <row r="61" spans="1:120" x14ac:dyDescent="0.2">
      <c r="F61" s="6"/>
      <c r="G61" s="6"/>
      <c r="H61" s="6"/>
      <c r="I61" s="6"/>
      <c r="P61" s="14"/>
    </row>
    <row r="62" spans="1:120" x14ac:dyDescent="0.2">
      <c r="F62" s="6"/>
      <c r="G62" s="6"/>
      <c r="H62" s="6"/>
      <c r="I62" s="6"/>
    </row>
    <row r="63" spans="1:120" x14ac:dyDescent="0.2">
      <c r="F63" s="6"/>
      <c r="G63" s="6"/>
      <c r="H63" s="6"/>
      <c r="I63" s="6"/>
    </row>
    <row r="64" spans="1:120" x14ac:dyDescent="0.2">
      <c r="F64" s="6"/>
      <c r="G64" s="6"/>
      <c r="H64" s="6"/>
      <c r="I64" s="6"/>
    </row>
    <row r="65" spans="1:9" x14ac:dyDescent="0.2">
      <c r="A65" s="72" t="s">
        <v>113</v>
      </c>
      <c r="F65" s="6"/>
      <c r="G65" s="6"/>
      <c r="H65" s="6"/>
      <c r="I65" s="6"/>
    </row>
    <row r="66" spans="1:9" x14ac:dyDescent="0.2">
      <c r="A66" s="42">
        <v>6851162061</v>
      </c>
      <c r="B66" s="43" t="s">
        <v>102</v>
      </c>
      <c r="C66" s="44" t="s">
        <v>103</v>
      </c>
      <c r="F66" s="6"/>
      <c r="G66" s="6"/>
      <c r="H66" s="6"/>
      <c r="I66" s="6"/>
    </row>
    <row r="67" spans="1:9" x14ac:dyDescent="0.2">
      <c r="A67" s="31"/>
      <c r="C67" s="45" t="s">
        <v>114</v>
      </c>
      <c r="F67" s="6"/>
      <c r="G67" s="6"/>
      <c r="H67" s="6"/>
      <c r="I67" s="6"/>
    </row>
    <row r="68" spans="1:9" x14ac:dyDescent="0.2">
      <c r="A68" s="32"/>
      <c r="F68" s="6"/>
      <c r="G68" s="6"/>
      <c r="H68" s="6"/>
      <c r="I68" s="6"/>
    </row>
    <row r="69" spans="1:9" x14ac:dyDescent="0.2">
      <c r="F69" s="6"/>
      <c r="G69" s="6"/>
      <c r="H69" s="6"/>
      <c r="I69" s="6"/>
    </row>
    <row r="70" spans="1:9" x14ac:dyDescent="0.2">
      <c r="F70" s="6"/>
      <c r="G70" s="6"/>
      <c r="H70" s="6"/>
      <c r="I70" s="6"/>
    </row>
    <row r="71" spans="1:9" x14ac:dyDescent="0.2">
      <c r="F71" s="6"/>
      <c r="G71" s="6"/>
      <c r="H71" s="6"/>
      <c r="I71" s="6"/>
    </row>
    <row r="72" spans="1:9" x14ac:dyDescent="0.2">
      <c r="F72" s="6"/>
      <c r="G72" s="6"/>
      <c r="H72" s="6"/>
      <c r="I72" s="6"/>
    </row>
    <row r="73" spans="1:9" x14ac:dyDescent="0.2">
      <c r="F73" s="6"/>
      <c r="G73" s="6"/>
      <c r="H73" s="6"/>
      <c r="I73" s="6"/>
    </row>
    <row r="74" spans="1:9" x14ac:dyDescent="0.2">
      <c r="F74" s="6"/>
      <c r="G74" s="6"/>
      <c r="H74" s="6"/>
      <c r="I74" s="6"/>
    </row>
    <row r="75" spans="1:9" x14ac:dyDescent="0.2">
      <c r="F75" s="6"/>
      <c r="G75" s="6"/>
      <c r="H75" s="6"/>
      <c r="I75" s="6"/>
    </row>
    <row r="76" spans="1:9" x14ac:dyDescent="0.2">
      <c r="F76" s="6"/>
      <c r="G76" s="6"/>
      <c r="H76" s="6"/>
      <c r="I76" s="6"/>
    </row>
    <row r="77" spans="1:9" x14ac:dyDescent="0.2">
      <c r="F77" s="6"/>
      <c r="G77" s="6"/>
      <c r="H77" s="6"/>
      <c r="I77" s="6"/>
    </row>
    <row r="78" spans="1:9" x14ac:dyDescent="0.2">
      <c r="F78" s="6"/>
      <c r="G78" s="6"/>
      <c r="H78" s="6"/>
      <c r="I78" s="6"/>
    </row>
    <row r="40999" spans="1:1" x14ac:dyDescent="0.2">
      <c r="A40999" s="12">
        <f>SUM(A1:A40998)</f>
        <v>300107196706</v>
      </c>
    </row>
  </sheetData>
  <mergeCells count="2">
    <mergeCell ref="A1:B1"/>
    <mergeCell ref="A3:B3"/>
  </mergeCells>
  <pageMargins left="1" right="0" top="1" bottom="1" header="0" footer="0"/>
  <pageSetup scale="43" firstPageNumber="6" orientation="landscape" r:id="rId1"/>
  <headerFooter alignWithMargins="0">
    <oddFooter>&amp;L&amp;8&amp;F  &amp;A&amp;R&amp;8&amp;D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Url/>
    <Assembly>Microsoft.Office.DocumentManagement, Version=16.0.0.0, Culture=neutral, PublicKeyToken=71e9bce111e9429c</Assembly>
    <Class>Microsoft.Office.DocumentManagement.Internal.DocIdHandler</Class>
    <Data/>
    <Filter/>
  </Receiver>
</spe:Receiver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860D95B5687216478F560240F34149AF" ma:contentTypeVersion="2" ma:contentTypeDescription="Create a new document." ma:contentTypeScope="" ma:versionID="00d01ccce510c4a464cddbd0853dc02a">
  <xsd:schema xmlns:xsd="http://www.w3.org/2001/XMLSchema" xmlns:xs="http://www.w3.org/2001/XMLSchema" xmlns:p="http://schemas.microsoft.com/office/2006/metadata/properties" xmlns:ns2="7184055b-e5ea-4162-8b19-ace5c644b73a" targetNamespace="http://schemas.microsoft.com/office/2006/metadata/properties" ma:root="true" ma:fieldsID="4bb9b4c4217ab9b4ca0113c4a19a3ede" ns2:_="">
    <xsd:import namespace="7184055b-e5ea-4162-8b19-ace5c644b73a"/>
    <xsd:element name="properties">
      <xsd:complexType>
        <xsd:sequence>
          <xsd:element name="documentManagement">
            <xsd:complexType>
              <xsd:all>
                <xsd:element ref="ns2:_dlc_DocId" minOccurs="0"/>
                <xsd:element ref="ns2:_dlc_DocIdUrl" minOccurs="0"/>
                <xsd:element ref="ns2:_dlc_DocIdPersistId" minOccurs="0"/>
                <xsd:element ref="ns2:SharedWithUsers" minOccurs="0"/>
                <xsd:element ref="ns2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184055b-e5ea-4162-8b19-ace5c644b73a" elementFormDefault="qualified">
    <xsd:import namespace="http://schemas.microsoft.com/office/2006/documentManagement/types"/>
    <xsd:import namespace="http://schemas.microsoft.com/office/infopath/2007/PartnerControls"/>
    <xsd:element name="_dlc_DocId" ma:index="8" nillable="true" ma:displayName="Document ID Value" ma:description="The value of the document ID assigned to this item." ma:internalName="_dlc_DocId" ma:readOnly="true">
      <xsd:simpleType>
        <xsd:restriction base="dms:Text"/>
      </xsd:simpleType>
    </xsd:element>
    <xsd:element name="_dlc_DocIdUrl" ma:index="9" nillable="true" ma:displayName="Document ID" ma:description="Permanent link to this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0" nillable="true" ma:displayName="Persist ID" ma:description="Keep ID on add." ma:hidden="true" ma:internalName="_dlc_DocIdPersistId" ma:readOnly="true">
      <xsd:simpleType>
        <xsd:restriction base="dms:Boolean"/>
      </xsd:simpleType>
    </xsd:element>
    <xsd:element name="SharedWithUsers" ma:index="11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2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dlc_DocId xmlns="7184055b-e5ea-4162-8b19-ace5c644b73a">QD2UCF5UJE4V-758972649-20</_dlc_DocId>
    <_dlc_DocIdUrl xmlns="7184055b-e5ea-4162-8b19-ace5c644b73a">
      <Url>http://intranet2/_layouts/15/DocIdRedir.aspx?ID=QD2UCF5UJE4V-758972649-20</Url>
      <Description>QD2UCF5UJE4V-758972649-20</Description>
    </_dlc_DocIdUrl>
  </documentManagement>
</p:properties>
</file>

<file path=customXml/item4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E442F21F-92B4-4E0D-A44E-F66C3689CD4B}">
  <ds:schemaRefs>
    <ds:schemaRef ds:uri="http://schemas.microsoft.com/sharepoint/events"/>
  </ds:schemaRefs>
</ds:datastoreItem>
</file>

<file path=customXml/itemProps2.xml><?xml version="1.0" encoding="utf-8"?>
<ds:datastoreItem xmlns:ds="http://schemas.openxmlformats.org/officeDocument/2006/customXml" ds:itemID="{8083EFB3-C369-47B9-90A2-11A2C0590824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184055b-e5ea-4162-8b19-ace5c644b73a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97F9C921-5BC3-428A-BE5B-8A1FFCDD0007}">
  <ds:schemaRefs>
    <ds:schemaRef ds:uri="http://schemas.microsoft.com/office/2006/documentManagement/types"/>
    <ds:schemaRef ds:uri="http://schemas.openxmlformats.org/package/2006/metadata/core-properties"/>
    <ds:schemaRef ds:uri="7184055b-e5ea-4162-8b19-ace5c644b73a"/>
    <ds:schemaRef ds:uri="http://purl.org/dc/dcmitype/"/>
    <ds:schemaRef ds:uri="http://schemas.microsoft.com/office/infopath/2007/PartnerControls"/>
    <ds:schemaRef ds:uri="http://purl.org/dc/elements/1.1/"/>
    <ds:schemaRef ds:uri="http://schemas.microsoft.com/office/2006/metadata/properties"/>
    <ds:schemaRef ds:uri="http://www.w3.org/XML/1998/namespace"/>
    <ds:schemaRef ds:uri="http://purl.org/dc/terms/"/>
  </ds:schemaRefs>
</ds:datastoreItem>
</file>

<file path=customXml/itemProps4.xml><?xml version="1.0" encoding="utf-8"?>
<ds:datastoreItem xmlns:ds="http://schemas.openxmlformats.org/officeDocument/2006/customXml" ds:itemID="{56750B80-F5A9-4ABB-BEF5-130EFD743ADE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4</vt:i4>
      </vt:variant>
    </vt:vector>
  </HeadingPairs>
  <TitlesOfParts>
    <vt:vector size="7" baseType="lpstr">
      <vt:lpstr>Notes</vt:lpstr>
      <vt:lpstr>PWStorm FY23-24</vt:lpstr>
      <vt:lpstr>PWStorm FY24-25</vt:lpstr>
      <vt:lpstr>'PWStorm FY23-24'!Print_Area</vt:lpstr>
      <vt:lpstr>'PWStorm FY24-25'!Print_Area</vt:lpstr>
      <vt:lpstr>'PWStorm FY23-24'!Print_Titles</vt:lpstr>
      <vt:lpstr>'PWStorm FY24-25'!Print_Titles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Patrick, Erma</dc:creator>
  <cp:lastModifiedBy>Gina Romero</cp:lastModifiedBy>
  <dcterms:created xsi:type="dcterms:W3CDTF">2023-10-20T05:53:15Z</dcterms:created>
  <dcterms:modified xsi:type="dcterms:W3CDTF">2025-02-13T23:03:10Z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0x010100860D95B5687216478F560240F34149AF</vt:lpwstr>
  </property>
  <property fmtid="{D5CDD505-2E9C-101B-9397-08002B2CF9AE}" pid="3" name="_dlc_DocIdItemGuid">
    <vt:lpwstr>fa4d06e0-98b2-49ce-aa87-1e7387d7b3ea</vt:lpwstr>
  </property>
</Properties>
</file>