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3C8DD773-9684-45DE-9E2B-5E707604E95F}" xr6:coauthVersionLast="47" xr6:coauthVersionMax="47" xr10:uidLastSave="{00000000-0000-0000-0000-000000000000}"/>
  <bookViews>
    <workbookView xWindow="-28920" yWindow="0" windowWidth="29040" windowHeight="15840" activeTab="2" xr2:uid="{00000000-000D-0000-FFFF-FFFF00000000}"/>
  </bookViews>
  <sheets>
    <sheet name="Notes" sheetId="3" r:id="rId1"/>
    <sheet name="PW - Parks" sheetId="1" r:id="rId2"/>
    <sheet name="PW - Parks FY24-25" sheetId="4" r:id="rId3"/>
  </sheets>
  <definedNames>
    <definedName name="_xlnm.Print_Area" localSheetId="0">#REF!</definedName>
    <definedName name="_xlnm.Print_Area" localSheetId="1">'PW - Parks'!$D$1:$P$67</definedName>
    <definedName name="_xlnm.Print_Area" localSheetId="2">'PW - Parks FY24-25'!$D$1:$O$67</definedName>
    <definedName name="_xlnm.Print_Area">#REF!</definedName>
    <definedName name="_xlnm.Print_Titles" localSheetId="1">'PW - Parks'!$A:$C</definedName>
    <definedName name="_xlnm.Print_Titles" localSheetId="2">'PW - Parks FY24-25'!$A:$C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1" i="4" l="1"/>
  <c r="E71" i="4" s="1"/>
  <c r="D72" i="4"/>
  <c r="E72" i="4"/>
  <c r="D65" i="4"/>
  <c r="D67" i="4" s="1"/>
  <c r="E65" i="4"/>
  <c r="D61" i="4"/>
  <c r="D71" i="4" s="1"/>
  <c r="D73" i="4" s="1"/>
  <c r="O61" i="1"/>
  <c r="P61" i="1"/>
  <c r="P71" i="1" s="1"/>
  <c r="P73" i="1" s="1"/>
  <c r="O65" i="1"/>
  <c r="O66" i="1" s="1"/>
  <c r="P65" i="1"/>
  <c r="P66" i="1" s="1"/>
  <c r="O67" i="1"/>
  <c r="P67" i="1"/>
  <c r="P72" i="1" s="1"/>
  <c r="N61" i="1"/>
  <c r="N65" i="1"/>
  <c r="N66" i="1"/>
  <c r="N67" i="1"/>
  <c r="N72" i="1" s="1"/>
  <c r="A40758" i="4"/>
  <c r="I67" i="4"/>
  <c r="I72" i="4" s="1"/>
  <c r="H67" i="4"/>
  <c r="H72" i="4" s="1"/>
  <c r="G67" i="4"/>
  <c r="G72" i="4" s="1"/>
  <c r="E67" i="4"/>
  <c r="I66" i="4"/>
  <c r="H66" i="4"/>
  <c r="G66" i="4"/>
  <c r="E66" i="4"/>
  <c r="D66" i="4"/>
  <c r="O65" i="4"/>
  <c r="O66" i="4" s="1"/>
  <c r="N65" i="4"/>
  <c r="N67" i="4" s="1"/>
  <c r="N72" i="4" s="1"/>
  <c r="M65" i="4"/>
  <c r="M66" i="4" s="1"/>
  <c r="L65" i="4"/>
  <c r="L66" i="4" s="1"/>
  <c r="K65" i="4"/>
  <c r="K66" i="4" s="1"/>
  <c r="J65" i="4"/>
  <c r="J67" i="4" s="1"/>
  <c r="J72" i="4" s="1"/>
  <c r="I65" i="4"/>
  <c r="H65" i="4"/>
  <c r="G65" i="4"/>
  <c r="F65" i="4"/>
  <c r="F67" i="4" s="1"/>
  <c r="F72" i="4" s="1"/>
  <c r="O61" i="4"/>
  <c r="N61" i="4"/>
  <c r="M61" i="4"/>
  <c r="L61" i="4"/>
  <c r="K61" i="4"/>
  <c r="J61" i="4"/>
  <c r="I61" i="4"/>
  <c r="H61" i="4"/>
  <c r="G61" i="4"/>
  <c r="F61" i="4"/>
  <c r="F71" i="4" s="1"/>
  <c r="F73" i="4" s="1"/>
  <c r="I61" i="1"/>
  <c r="J61" i="1"/>
  <c r="K61" i="1"/>
  <c r="L61" i="1"/>
  <c r="M61" i="1"/>
  <c r="H61" i="1"/>
  <c r="H65" i="1"/>
  <c r="H67" i="1" s="1"/>
  <c r="H72" i="1" s="1"/>
  <c r="I65" i="1"/>
  <c r="I67" i="1" s="1"/>
  <c r="I72" i="1" s="1"/>
  <c r="J65" i="1"/>
  <c r="J67" i="1" s="1"/>
  <c r="J72" i="1" s="1"/>
  <c r="K65" i="1"/>
  <c r="K67" i="1" s="1"/>
  <c r="K72" i="1" s="1"/>
  <c r="L65" i="1"/>
  <c r="L66" i="1" s="1"/>
  <c r="M65" i="1"/>
  <c r="M66" i="1" s="1"/>
  <c r="G65" i="1"/>
  <c r="G66" i="1" s="1"/>
  <c r="G36" i="1"/>
  <c r="G61" i="1" s="1"/>
  <c r="A40758" i="1"/>
  <c r="E67" i="1"/>
  <c r="D67" i="1"/>
  <c r="E66" i="1"/>
  <c r="D66" i="1"/>
  <c r="F65" i="1"/>
  <c r="F66" i="1" s="1"/>
  <c r="E61" i="1"/>
  <c r="D61" i="1"/>
  <c r="F52" i="1"/>
  <c r="F50" i="1"/>
  <c r="F49" i="1"/>
  <c r="F47" i="1"/>
  <c r="F46" i="1"/>
  <c r="F45" i="1"/>
  <c r="F44" i="1"/>
  <c r="F42" i="1"/>
  <c r="F41" i="1"/>
  <c r="F40" i="1"/>
  <c r="F39" i="1"/>
  <c r="F38" i="1"/>
  <c r="F37" i="1"/>
  <c r="F34" i="1"/>
  <c r="F33" i="1"/>
  <c r="F32" i="1"/>
  <c r="F31" i="1"/>
  <c r="F30" i="1"/>
  <c r="F28" i="1"/>
  <c r="F27" i="1"/>
  <c r="F26" i="1"/>
  <c r="F25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I71" i="4" l="1"/>
  <c r="I73" i="4" s="1"/>
  <c r="H71" i="4"/>
  <c r="H73" i="4" s="1"/>
  <c r="G71" i="4"/>
  <c r="G73" i="4" s="1"/>
  <c r="F66" i="4"/>
  <c r="E73" i="4"/>
  <c r="O71" i="1"/>
  <c r="N71" i="1"/>
  <c r="O72" i="1"/>
  <c r="F61" i="1"/>
  <c r="J71" i="4"/>
  <c r="J73" i="4" s="1"/>
  <c r="J66" i="4"/>
  <c r="N71" i="4"/>
  <c r="N73" i="4" s="1"/>
  <c r="K67" i="4"/>
  <c r="K72" i="4" s="1"/>
  <c r="L67" i="4"/>
  <c r="L72" i="4" s="1"/>
  <c r="M67" i="4"/>
  <c r="M72" i="4" s="1"/>
  <c r="N66" i="4"/>
  <c r="O67" i="4"/>
  <c r="O72" i="4" s="1"/>
  <c r="H66" i="1"/>
  <c r="M67" i="1"/>
  <c r="M72" i="1" s="1"/>
  <c r="L67" i="1"/>
  <c r="L72" i="1" s="1"/>
  <c r="K66" i="1"/>
  <c r="K71" i="1"/>
  <c r="K73" i="1" s="1"/>
  <c r="J66" i="1"/>
  <c r="J71" i="1"/>
  <c r="J73" i="1" s="1"/>
  <c r="I66" i="1"/>
  <c r="I71" i="1"/>
  <c r="I73" i="1" s="1"/>
  <c r="F67" i="1"/>
  <c r="F72" i="1" s="1"/>
  <c r="G67" i="1"/>
  <c r="G72" i="1" s="1"/>
  <c r="H71" i="1"/>
  <c r="H73" i="1" s="1"/>
  <c r="F71" i="1"/>
  <c r="F73" i="1" s="1"/>
  <c r="O73" i="1" l="1"/>
  <c r="L71" i="1"/>
  <c r="L73" i="1" s="1"/>
  <c r="O71" i="4"/>
  <c r="O73" i="4" s="1"/>
  <c r="M71" i="4"/>
  <c r="M73" i="4" s="1"/>
  <c r="L71" i="4"/>
  <c r="L73" i="4" s="1"/>
  <c r="K71" i="4"/>
  <c r="K73" i="4" s="1"/>
  <c r="M71" i="1"/>
  <c r="M73" i="1" s="1"/>
  <c r="N73" i="1"/>
  <c r="G71" i="1"/>
  <c r="G7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tc={3AD27974-C10B-4A07-B381-B5704D5DA25C}</author>
    <author>Whitney, Carrie</author>
  </authors>
  <commentList>
    <comment ref="O24" authorId="0" shapeId="0" xr:uid="{3AD27974-C10B-4A07-B381-B5704D5DA25C}">
      <text>
        <t>[Threaded comment]
Your version of Excel allows you to read this threaded comment; however, any edits to it will get removed if the file is opened in a newer version of Excel. Learn more: https://go.microsoft.com/fwlink/?linkid=870924
Comment:
    Statement 7/18/24, only billed this location  for 5/1/24 to 6/30/24</t>
      </text>
    </comment>
    <comment ref="C55" authorId="1" shapeId="0" xr:uid="{00000000-0006-0000-0100-000001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35% Here and 65% below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</authors>
  <commentList>
    <comment ref="C55" authorId="0" shapeId="0" xr:uid="{3E889B01-1D05-4950-8BE7-980F57B80CFA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35% Here and 65% below</t>
        </r>
      </text>
    </comment>
  </commentList>
</comments>
</file>

<file path=xl/sharedStrings.xml><?xml version="1.0" encoding="utf-8"?>
<sst xmlns="http://schemas.openxmlformats.org/spreadsheetml/2006/main" count="289" uniqueCount="147">
  <si>
    <t>Service ID #</t>
  </si>
  <si>
    <t>Meter #</t>
  </si>
  <si>
    <t>Location Description</t>
  </si>
  <si>
    <t>Jan 2024</t>
  </si>
  <si>
    <t>Feb 2024</t>
  </si>
  <si>
    <t>Mar 2024</t>
  </si>
  <si>
    <t>April 2024</t>
  </si>
  <si>
    <t>May 2024</t>
  </si>
  <si>
    <t>June 2024</t>
  </si>
  <si>
    <t>Parks 100.40.55.966-6100.01</t>
  </si>
  <si>
    <t>1005452936</t>
  </si>
  <si>
    <t>Woodward Park (710 E. Woodward Rd)</t>
  </si>
  <si>
    <t>1004540166</t>
  </si>
  <si>
    <t>1750 Hoyt/Northgate Park Soccer Field Lights</t>
  </si>
  <si>
    <t>1009467896</t>
  </si>
  <si>
    <t>Northgate/Tidewater Bike Path</t>
  </si>
  <si>
    <t>El Capitan S/Tioga(Irrigation)</t>
  </si>
  <si>
    <t>1010036200</t>
  </si>
  <si>
    <t>Marin Ave. NS W Lassen(Irrigation)</t>
  </si>
  <si>
    <t>3329329593</t>
  </si>
  <si>
    <t>1003849992</t>
  </si>
  <si>
    <t>Hastings Dr N/E Cor (Sprinklers</t>
  </si>
  <si>
    <t>3329329107</t>
  </si>
  <si>
    <t>N/S Alameda St 500' E/O Tappan Pl (Sprinkler)</t>
  </si>
  <si>
    <t>1003850059</t>
  </si>
  <si>
    <t>ES Elm Ave 220' N Alameda (Sprinkler)</t>
  </si>
  <si>
    <t>3329329974</t>
  </si>
  <si>
    <t>1003856706</t>
  </si>
  <si>
    <t>Main St 100' C/O 600 N Yosemite (Sprinkler)</t>
  </si>
  <si>
    <t>1003850051</t>
  </si>
  <si>
    <t>W Center St &amp; Sycamore SE Cor (Sprinkler)</t>
  </si>
  <si>
    <t>1011303228</t>
  </si>
  <si>
    <t>Center St 700' N/O Elm Ave (Skate Board Park)</t>
  </si>
  <si>
    <t>1007286341</t>
  </si>
  <si>
    <t>N/O Center St 150' W/O Elm (Sprinklers)</t>
  </si>
  <si>
    <t>1003850063</t>
  </si>
  <si>
    <t>Springtime DR Opp March Ln (Sprinkler Cntl)</t>
  </si>
  <si>
    <t>1006949617</t>
  </si>
  <si>
    <t>N/S Louise Av W/S Bike Path (Sprinklers)</t>
  </si>
  <si>
    <t>3329329418</t>
  </si>
  <si>
    <t>1003850050</t>
  </si>
  <si>
    <t>Devonshire &amp; Pheasant Hollow (Sprinkler Cntl)</t>
  </si>
  <si>
    <t>1006526432</t>
  </si>
  <si>
    <t>Cor Holbrook &amp; Seville (Sprinkler Cntl)</t>
  </si>
  <si>
    <t>3329329717</t>
  </si>
  <si>
    <t>1003850047</t>
  </si>
  <si>
    <t>Kingwood Ave ES W/ Northgate Dr (Sprinkler Cntl)</t>
  </si>
  <si>
    <t>3329329174</t>
  </si>
  <si>
    <t>1003849879</t>
  </si>
  <si>
    <t>Northgate Dr West End (Sprinkler)</t>
  </si>
  <si>
    <t>1003849882</t>
  </si>
  <si>
    <t>S/O Lathrop Rd 800 W/O Redwood (Sprinkler)</t>
  </si>
  <si>
    <t>1005529568</t>
  </si>
  <si>
    <t>S/S Northgate Dr 500 W/O Stonewood (Sprinkler)</t>
  </si>
  <si>
    <t>1009467583</t>
  </si>
  <si>
    <t>1750 Hoyt Ln (Northgate Park Concession Stand)</t>
  </si>
  <si>
    <t>1003855451</t>
  </si>
  <si>
    <t>Grant Ave 200 EO 600 N Yosemite (Sprinkler)</t>
  </si>
  <si>
    <t>3329329296</t>
  </si>
  <si>
    <t>1003850053</t>
  </si>
  <si>
    <t>Lode St N/S Opp San Miguel Pl (Sprinkler)</t>
  </si>
  <si>
    <t>3329329873</t>
  </si>
  <si>
    <t>1006416040</t>
  </si>
  <si>
    <t>Agate Ave E/S S/Franciscan Park (Timers Sprinkler)</t>
  </si>
  <si>
    <t>3329329091</t>
  </si>
  <si>
    <t>1010401320</t>
  </si>
  <si>
    <t>Kelley Dr (Sprinkler)</t>
  </si>
  <si>
    <t>3329329981</t>
  </si>
  <si>
    <t>1006864616</t>
  </si>
  <si>
    <t>Union Rd N/Center (Ball Park-Maint Yd)</t>
  </si>
  <si>
    <t>1005452053</t>
  </si>
  <si>
    <t>Blausanne Ln E/S 50' S/O Licstal Place (Sprinkler)</t>
  </si>
  <si>
    <t>3329329588</t>
  </si>
  <si>
    <t>Sonora WS N/Donner Ave (Sprinkler)</t>
  </si>
  <si>
    <t>@ 70' S/Yosemite Ave Behind KFC (Sprinkler)</t>
  </si>
  <si>
    <t>3329329184</t>
  </si>
  <si>
    <t>1004502306</t>
  </si>
  <si>
    <t>Vine &amp; Stockton (Baccilieri Park)</t>
  </si>
  <si>
    <t>3329329216</t>
  </si>
  <si>
    <t>1004501925</t>
  </si>
  <si>
    <t>Willow Ave W/Side (S/Side Park Time Clock)</t>
  </si>
  <si>
    <t>3329329678</t>
  </si>
  <si>
    <t>Powers Ave S/Yosemite (Lincoln Park Pool)</t>
  </si>
  <si>
    <t>1006424579</t>
  </si>
  <si>
    <t>Powers Ave WS S/Yosemite Ave (Swim Pool)</t>
  </si>
  <si>
    <t>1006949714</t>
  </si>
  <si>
    <t>C/Of Powers &amp; Yosemite At Curran Grove (Sprinkler)</t>
  </si>
  <si>
    <t>1824 N Main St</t>
  </si>
  <si>
    <t>1004501701</t>
  </si>
  <si>
    <t>1005452095</t>
  </si>
  <si>
    <t>Alameda/Tidewater Bike Path</t>
  </si>
  <si>
    <t>1004502233</t>
  </si>
  <si>
    <t>2631 Woodward Ave</t>
  </si>
  <si>
    <t>1015 Industrial Park Dr (Sprinkler control)</t>
  </si>
  <si>
    <t>1004455824</t>
  </si>
  <si>
    <t>1004502238</t>
  </si>
  <si>
    <t>1728 Mckinley Ave</t>
  </si>
  <si>
    <t>1005453443</t>
  </si>
  <si>
    <t>320 W Center St</t>
  </si>
  <si>
    <t>3329329777</t>
  </si>
  <si>
    <t>1004502572</t>
  </si>
  <si>
    <t>111 N Maple St - Irrigation / Foundation</t>
  </si>
  <si>
    <t>1003855244</t>
  </si>
  <si>
    <t>111 N Grant St - Irrigation Control</t>
  </si>
  <si>
    <t>3329329883</t>
  </si>
  <si>
    <t>1003858749</t>
  </si>
  <si>
    <t>750 E Yosemite Ave Rear (Ball Park Lights)</t>
  </si>
  <si>
    <t>1009922750</t>
  </si>
  <si>
    <t>1938 S. Main St Irrigation Control</t>
  </si>
  <si>
    <t>1004539930</t>
  </si>
  <si>
    <t>2268 Daniels St (Stadium plaza fountain)</t>
  </si>
  <si>
    <t>1005452921</t>
  </si>
  <si>
    <t>1375 Tesoro Dr (Irrigation Well)</t>
  </si>
  <si>
    <t>1005451850</t>
  </si>
  <si>
    <t>941 Spreckles Ave (BMX Park)</t>
  </si>
  <si>
    <t>1232 Trailwood Ave</t>
  </si>
  <si>
    <t>3329329774</t>
  </si>
  <si>
    <t>27166183</t>
  </si>
  <si>
    <t>245 N Union Rd (Corp Yard)</t>
  </si>
  <si>
    <t>3329329069</t>
  </si>
  <si>
    <t>60930032</t>
  </si>
  <si>
    <t>252 Magnolia Ave (Community Center)</t>
  </si>
  <si>
    <t>2692 Tapestry St</t>
  </si>
  <si>
    <t>1529 S Union Road (Acct # 9500859228-9)</t>
  </si>
  <si>
    <t>TOTAL</t>
  </si>
  <si>
    <t>Golf Course - 620.20.35.370.6100.01</t>
  </si>
  <si>
    <t>Enter total here: 1010418553 245 N Union          Total</t>
  </si>
  <si>
    <t>Total for Line 55 @ 0.35</t>
  </si>
  <si>
    <t>Total for Line 65 @ 0.65</t>
  </si>
  <si>
    <t>PG&amp;E Account Number  3329329193-7</t>
  </si>
  <si>
    <t>163 Pear Tree Irrigation Control   (LMD keep in Parks account)</t>
  </si>
  <si>
    <t>move to LMD / Dutra Estates</t>
  </si>
  <si>
    <t>move to LMD / Tesoro</t>
  </si>
  <si>
    <t>Date</t>
  </si>
  <si>
    <t>Employee name</t>
  </si>
  <si>
    <t>Description of change   (usually for addition or termination of services or change of meter number)</t>
  </si>
  <si>
    <t>Meter Number 1004502233 / 2631 Woodward Ave - move to LMD / Dutra Estates</t>
  </si>
  <si>
    <t>Meter Number 1004502238 / 1728 Mckinley Ave - move to LMD Dutra Estates</t>
  </si>
  <si>
    <t>Meter Number1005452921 / 1375 Tesoro Dr (Irrigation Well) - move to LMD / Tesoro</t>
  </si>
  <si>
    <t>Erma per Nick</t>
  </si>
  <si>
    <r>
      <t>245 N Union (Office East Service) (</t>
    </r>
    <r>
      <rPr>
        <b/>
        <u/>
        <sz val="12"/>
        <rFont val="Arial"/>
        <family val="2"/>
      </rPr>
      <t>35% Parks / 65% Golf)</t>
    </r>
  </si>
  <si>
    <t>Totals</t>
  </si>
  <si>
    <t>Pay using these amounts</t>
  </si>
  <si>
    <t>Golf Course - 620.40.55.966-6100.01</t>
  </si>
  <si>
    <t xml:space="preserve">Old account  </t>
  </si>
  <si>
    <t>Statement Date</t>
  </si>
  <si>
    <r>
      <rPr>
        <b/>
        <sz val="16"/>
        <rFont val="Arial"/>
        <family val="2"/>
      </rPr>
      <t xml:space="preserve">PG&amp;E 3329329193-7        </t>
    </r>
    <r>
      <rPr>
        <b/>
        <sz val="12"/>
        <rFont val="Arial"/>
        <family val="2"/>
      </rPr>
      <t xml:space="preserve">                      Batch Entry Date: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</si>
</sst>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mm/dd/yy;@"/>
    <numFmt numFmtId="165" formatCode="mmm\ yyyy"/>
  </numFmts>
  <fonts count="12" x14ac:knownFonts="1">
    <font>
      <sz val="12"/>
      <name val="Arial"/>
    </font>
    <font>
      <b/>
      <sz val="12"/>
      <name val="Arial"/>
      <family val="2"/>
    </font>
    <font>
      <sz val="1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color rgb="FF008000"/>
      <name val="Arial"/>
      <family val="2"/>
    </font>
    <font>
      <sz val="12"/>
      <color rgb="FF7030A0"/>
      <name val="Arial"/>
      <family val="2"/>
    </font>
    <font>
      <b/>
      <u/>
      <sz val="12"/>
      <name val="Arial"/>
      <family val="2"/>
    </font>
    <font>
      <b/>
      <sz val="12"/>
      <color theme="4" tint="-0.249977111117893"/>
      <name val="Arial"/>
      <family val="2"/>
    </font>
    <font>
      <b/>
      <sz val="12"/>
      <color rgb="FFFF0000"/>
      <name val="Arial"/>
      <family val="2"/>
    </font>
    <font>
      <sz val="12"/>
      <color rgb="FF0070C0"/>
      <name val="Arial"/>
      <family val="2"/>
    </font>
    <font>
      <b/>
      <sz val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2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44" fontId="2" fillId="0" borderId="0" xfId="0" applyNumberFormat="1" applyFont="1" applyAlignment="1">
      <alignment vertical="center"/>
    </xf>
    <xf numFmtId="4" fontId="2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 applyProtection="1">
      <alignment vertical="center"/>
      <protection locked="0"/>
    </xf>
    <xf numFmtId="0" fontId="1" fillId="0" borderId="0" xfId="0" applyFont="1" applyAlignment="1">
      <alignment horizontal="right" vertical="center"/>
    </xf>
    <xf numFmtId="164" fontId="5" fillId="0" borderId="0" xfId="0" applyNumberFormat="1" applyFont="1" applyAlignment="1">
      <alignment horizontal="center" vertical="center"/>
    </xf>
    <xf numFmtId="2" fontId="2" fillId="0" borderId="0" xfId="0" applyNumberFormat="1" applyFont="1"/>
    <xf numFmtId="0" fontId="2" fillId="0" borderId="0" xfId="0" applyFont="1"/>
    <xf numFmtId="49" fontId="1" fillId="2" borderId="0" xfId="0" applyNumberFormat="1" applyFont="1" applyFill="1" applyAlignment="1">
      <alignment horizontal="left" vertical="center" wrapText="1"/>
    </xf>
    <xf numFmtId="49" fontId="1" fillId="2" borderId="0" xfId="0" applyNumberFormat="1" applyFont="1" applyFill="1" applyAlignment="1" applyProtection="1">
      <alignment horizontal="left" vertical="center" wrapText="1"/>
      <protection locked="0"/>
    </xf>
    <xf numFmtId="165" fontId="1" fillId="2" borderId="0" xfId="0" applyNumberFormat="1" applyFont="1" applyFill="1" applyAlignment="1">
      <alignment horizontal="center" vertical="center" wrapText="1"/>
    </xf>
    <xf numFmtId="2" fontId="1" fillId="0" borderId="0" xfId="0" applyNumberFormat="1" applyFont="1" applyAlignment="1">
      <alignment horizontal="left" vertical="center"/>
    </xf>
    <xf numFmtId="2" fontId="2" fillId="0" borderId="0" xfId="0" quotePrefix="1" applyNumberFormat="1" applyFont="1" applyAlignment="1">
      <alignment vertical="center"/>
    </xf>
    <xf numFmtId="2" fontId="2" fillId="0" borderId="0" xfId="0" applyNumberFormat="1" applyFont="1" applyAlignment="1" applyProtection="1">
      <alignment vertical="center" wrapText="1"/>
      <protection locked="0"/>
    </xf>
    <xf numFmtId="1" fontId="2" fillId="0" borderId="0" xfId="0" applyNumberFormat="1" applyFont="1" applyAlignment="1">
      <alignment horizontal="left" vertical="center"/>
    </xf>
    <xf numFmtId="2" fontId="2" fillId="0" borderId="0" xfId="0" applyNumberFormat="1" applyFont="1" applyAlignment="1">
      <alignment vertical="center" wrapText="1"/>
    </xf>
    <xf numFmtId="0" fontId="2" fillId="0" borderId="0" xfId="0" quotePrefix="1" applyFont="1" applyAlignment="1">
      <alignment horizontal="left" vertical="center"/>
    </xf>
    <xf numFmtId="1" fontId="2" fillId="0" borderId="0" xfId="0" quotePrefix="1" applyNumberFormat="1" applyFont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2" fontId="2" fillId="0" borderId="0" xfId="0" quotePrefix="1" applyNumberFormat="1" applyFont="1" applyAlignment="1">
      <alignment horizontal="left" vertical="center"/>
    </xf>
    <xf numFmtId="2" fontId="2" fillId="0" borderId="0" xfId="0" quotePrefix="1" applyNumberFormat="1" applyFont="1" applyAlignment="1" applyProtection="1">
      <alignment vertical="center" wrapText="1"/>
      <protection locked="0"/>
    </xf>
    <xf numFmtId="44" fontId="6" fillId="0" borderId="0" xfId="0" applyNumberFormat="1" applyFont="1" applyAlignment="1">
      <alignment vertical="center"/>
    </xf>
    <xf numFmtId="4" fontId="2" fillId="0" borderId="0" xfId="0" quotePrefix="1" applyNumberFormat="1" applyFont="1" applyAlignment="1">
      <alignment vertical="center"/>
    </xf>
    <xf numFmtId="4" fontId="2" fillId="0" borderId="0" xfId="0" applyNumberFormat="1" applyFont="1" applyAlignment="1" applyProtection="1">
      <alignment vertical="center" wrapText="1"/>
      <protection locked="0"/>
    </xf>
    <xf numFmtId="4" fontId="2" fillId="3" borderId="0" xfId="0" quotePrefix="1" applyNumberFormat="1" applyFont="1" applyFill="1" applyAlignment="1">
      <alignment vertical="center"/>
    </xf>
    <xf numFmtId="4" fontId="2" fillId="3" borderId="0" xfId="0" applyNumberFormat="1" applyFont="1" applyFill="1" applyAlignment="1" applyProtection="1">
      <alignment vertical="center" wrapText="1"/>
      <protection locked="0"/>
    </xf>
    <xf numFmtId="1" fontId="2" fillId="0" borderId="0" xfId="0" quotePrefix="1" applyNumberFormat="1" applyFont="1" applyAlignment="1">
      <alignment horizontal="left" vertical="top"/>
    </xf>
    <xf numFmtId="2" fontId="1" fillId="0" borderId="0" xfId="0" applyNumberFormat="1" applyFont="1" applyAlignment="1" applyProtection="1">
      <alignment horizontal="right" vertical="center" wrapText="1"/>
      <protection locked="0"/>
    </xf>
    <xf numFmtId="44" fontId="1" fillId="0" borderId="1" xfId="0" applyNumberFormat="1" applyFont="1" applyBorder="1" applyAlignment="1">
      <alignment vertical="center"/>
    </xf>
    <xf numFmtId="2" fontId="2" fillId="0" borderId="0" xfId="0" applyNumberFormat="1" applyFont="1" applyAlignment="1">
      <alignment horizontal="left" vertical="center"/>
    </xf>
    <xf numFmtId="2" fontId="1" fillId="0" borderId="0" xfId="0" applyNumberFormat="1" applyFont="1" applyAlignment="1" applyProtection="1">
      <alignment horizontal="right" vertical="center"/>
      <protection locked="0"/>
    </xf>
    <xf numFmtId="4" fontId="2" fillId="0" borderId="0" xfId="0" quotePrefix="1" applyNumberFormat="1" applyFont="1" applyAlignment="1">
      <alignment horizontal="left" vertical="center"/>
    </xf>
    <xf numFmtId="4" fontId="2" fillId="0" borderId="0" xfId="0" applyNumberFormat="1" applyFont="1" applyAlignment="1">
      <alignment horizontal="left" vertical="center"/>
    </xf>
    <xf numFmtId="1" fontId="2" fillId="3" borderId="0" xfId="0" quotePrefix="1" applyNumberFormat="1" applyFont="1" applyFill="1" applyAlignment="1">
      <alignment horizontal="left" vertical="center"/>
    </xf>
    <xf numFmtId="2" fontId="2" fillId="3" borderId="0" xfId="0" applyNumberFormat="1" applyFont="1" applyFill="1" applyAlignment="1">
      <alignment vertical="center" wrapText="1"/>
    </xf>
    <xf numFmtId="2" fontId="2" fillId="3" borderId="0" xfId="0" quotePrefix="1" applyNumberFormat="1" applyFont="1" applyFill="1" applyAlignment="1">
      <alignment vertical="center"/>
    </xf>
    <xf numFmtId="164" fontId="2" fillId="4" borderId="2" xfId="1" applyNumberFormat="1" applyFill="1" applyBorder="1" applyAlignment="1">
      <alignment horizontal="center"/>
    </xf>
    <xf numFmtId="0" fontId="2" fillId="4" borderId="2" xfId="1" applyFill="1" applyBorder="1"/>
    <xf numFmtId="0" fontId="2" fillId="4" borderId="2" xfId="1" applyFill="1" applyBorder="1" applyAlignment="1">
      <alignment wrapText="1"/>
    </xf>
    <xf numFmtId="0" fontId="2" fillId="0" borderId="0" xfId="1"/>
    <xf numFmtId="164" fontId="2" fillId="0" borderId="0" xfId="1" applyNumberFormat="1"/>
    <xf numFmtId="0" fontId="2" fillId="0" borderId="0" xfId="1" applyAlignment="1">
      <alignment wrapText="1"/>
    </xf>
    <xf numFmtId="44" fontId="8" fillId="0" borderId="0" xfId="0" applyNumberFormat="1" applyFont="1" applyAlignment="1">
      <alignment vertical="center"/>
    </xf>
    <xf numFmtId="2" fontId="2" fillId="0" borderId="0" xfId="0" applyNumberFormat="1" applyFont="1" applyAlignment="1" applyProtection="1">
      <alignment horizontal="right" vertical="center"/>
      <protection locked="0"/>
    </xf>
    <xf numFmtId="0" fontId="2" fillId="5" borderId="0" xfId="0" quotePrefix="1" applyFont="1" applyFill="1" applyAlignment="1">
      <alignment horizontal="left" vertical="center"/>
    </xf>
    <xf numFmtId="2" fontId="2" fillId="5" borderId="0" xfId="0" applyNumberFormat="1" applyFont="1" applyFill="1" applyAlignment="1" applyProtection="1">
      <alignment vertical="center" wrapText="1"/>
      <protection locked="0"/>
    </xf>
    <xf numFmtId="44" fontId="8" fillId="5" borderId="0" xfId="0" applyNumberFormat="1" applyFont="1" applyFill="1" applyAlignment="1">
      <alignment vertical="center"/>
    </xf>
    <xf numFmtId="2" fontId="9" fillId="0" borderId="0" xfId="0" applyNumberFormat="1" applyFont="1" applyAlignment="1" applyProtection="1">
      <alignment vertical="center"/>
      <protection locked="0"/>
    </xf>
    <xf numFmtId="44" fontId="2" fillId="0" borderId="3" xfId="0" applyNumberFormat="1" applyFont="1" applyBorder="1" applyAlignment="1">
      <alignment vertical="center"/>
    </xf>
    <xf numFmtId="2" fontId="1" fillId="6" borderId="0" xfId="0" applyNumberFormat="1" applyFont="1" applyFill="1" applyAlignment="1">
      <alignment horizontal="left" vertical="center"/>
    </xf>
    <xf numFmtId="14" fontId="10" fillId="2" borderId="0" xfId="0" applyNumberFormat="1" applyFont="1" applyFill="1" applyAlignment="1">
      <alignment vertical="center"/>
    </xf>
    <xf numFmtId="2" fontId="10" fillId="2" borderId="0" xfId="0" applyNumberFormat="1" applyFont="1" applyFill="1" applyAlignment="1" applyProtection="1">
      <alignment horizontal="right" vertical="center"/>
      <protection locked="0"/>
    </xf>
    <xf numFmtId="0" fontId="1" fillId="0" borderId="0" xfId="0" applyFont="1" applyAlignment="1">
      <alignment horizont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Lundberg, Erika" id="{FB780812-DFA2-4011-9A0D-13142CE867A9}" userId="S::elundberg@ci.manteca.ca.us::4cb9e4f2-cc4e-4431-a4ae-0ae5e1eaea00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24" dT="2024-08-06T13:35:12.25" personId="{FB780812-DFA2-4011-9A0D-13142CE867A9}" id="{3AD27974-C10B-4A07-B381-B5704D5DA25C}">
    <text>Statement 7/18/24, only billed this location  for 5/1/24 to 6/30/24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E4"/>
  <sheetViews>
    <sheetView workbookViewId="0">
      <selection activeCell="D36" sqref="D36"/>
    </sheetView>
  </sheetViews>
  <sheetFormatPr defaultRowHeight="15" x14ac:dyDescent="0.2"/>
  <cols>
    <col min="1" max="1" width="12.44140625" style="44" customWidth="1"/>
    <col min="2" max="2" width="17.33203125" style="43" customWidth="1"/>
    <col min="3" max="3" width="96.6640625" style="45" customWidth="1"/>
    <col min="4" max="16384" width="8.88671875" style="43"/>
  </cols>
  <sheetData>
    <row r="1" spans="1:5" x14ac:dyDescent="0.2">
      <c r="A1" s="40" t="s">
        <v>133</v>
      </c>
      <c r="B1" s="41" t="s">
        <v>134</v>
      </c>
      <c r="C1" s="42" t="s">
        <v>135</v>
      </c>
    </row>
    <row r="2" spans="1:5" x14ac:dyDescent="0.2">
      <c r="A2" s="44">
        <v>45238</v>
      </c>
      <c r="B2" s="43" t="s">
        <v>139</v>
      </c>
      <c r="C2" s="21" t="s">
        <v>136</v>
      </c>
      <c r="D2" s="19"/>
      <c r="E2" s="25"/>
    </row>
    <row r="3" spans="1:5" x14ac:dyDescent="0.2">
      <c r="A3" s="44">
        <v>45238</v>
      </c>
      <c r="B3" s="43" t="s">
        <v>139</v>
      </c>
      <c r="C3" s="26" t="s">
        <v>137</v>
      </c>
      <c r="D3" s="27"/>
      <c r="E3" s="25"/>
    </row>
    <row r="4" spans="1:5" x14ac:dyDescent="0.2">
      <c r="A4" s="44">
        <v>45238</v>
      </c>
      <c r="B4" s="43" t="s">
        <v>139</v>
      </c>
      <c r="C4" s="16" t="s">
        <v>138</v>
      </c>
      <c r="D4" s="19"/>
      <c r="E4" s="2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DR40758"/>
  <sheetViews>
    <sheetView topLeftCell="D42" zoomScale="90" zoomScaleNormal="90" workbookViewId="0">
      <selection activeCell="P65" sqref="P65"/>
    </sheetView>
  </sheetViews>
  <sheetFormatPr defaultColWidth="16.33203125" defaultRowHeight="15" x14ac:dyDescent="0.2"/>
  <cols>
    <col min="1" max="1" width="15" style="6" customWidth="1"/>
    <col min="2" max="2" width="14.6640625" style="1" customWidth="1"/>
    <col min="3" max="3" width="55.109375" style="7" bestFit="1" customWidth="1"/>
    <col min="4" max="7" width="15.109375" style="4" customWidth="1"/>
    <col min="8" max="8" width="3.33203125" style="4" customWidth="1"/>
    <col min="9" max="11" width="15.109375" style="4" customWidth="1"/>
    <col min="12" max="12" width="11.5546875" style="4" customWidth="1"/>
    <col min="13" max="16" width="15.109375" style="4" customWidth="1"/>
    <col min="17" max="55" width="16.33203125" style="1" customWidth="1"/>
    <col min="56" max="102" width="16.33203125" style="1"/>
    <col min="103" max="16384" width="16.33203125" style="2"/>
  </cols>
  <sheetData>
    <row r="1" spans="1:105" s="11" customFormat="1" ht="31.5" customHeight="1" x14ac:dyDescent="0.25">
      <c r="A1" s="56" t="s">
        <v>129</v>
      </c>
      <c r="B1" s="56"/>
      <c r="C1" s="8" t="s">
        <v>146</v>
      </c>
      <c r="D1" s="9"/>
      <c r="E1" s="9"/>
      <c r="F1" s="9">
        <v>45204</v>
      </c>
      <c r="G1" s="9">
        <v>45238</v>
      </c>
      <c r="H1" s="9">
        <v>45274</v>
      </c>
      <c r="I1" s="9">
        <v>45308</v>
      </c>
      <c r="J1" s="9">
        <v>45342</v>
      </c>
      <c r="K1" s="9">
        <v>45369</v>
      </c>
      <c r="L1" s="9">
        <v>45397</v>
      </c>
      <c r="M1" s="9">
        <v>45420</v>
      </c>
      <c r="N1" s="9">
        <v>45456</v>
      </c>
      <c r="O1" s="9">
        <v>45510</v>
      </c>
      <c r="P1" s="9">
        <v>45510</v>
      </c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</row>
    <row r="2" spans="1:105" s="3" customFormat="1" ht="24" customHeight="1" x14ac:dyDescent="0.2">
      <c r="A2" s="12" t="s">
        <v>0</v>
      </c>
      <c r="B2" s="12" t="s">
        <v>1</v>
      </c>
      <c r="C2" s="13" t="s">
        <v>2</v>
      </c>
      <c r="D2" s="14">
        <v>45108</v>
      </c>
      <c r="E2" s="14">
        <v>45139</v>
      </c>
      <c r="F2" s="14">
        <v>45170</v>
      </c>
      <c r="G2" s="14">
        <v>45200</v>
      </c>
      <c r="H2" s="14">
        <v>45231</v>
      </c>
      <c r="I2" s="14">
        <v>45261</v>
      </c>
      <c r="J2" s="3" t="s">
        <v>3</v>
      </c>
      <c r="K2" s="3" t="s">
        <v>4</v>
      </c>
      <c r="L2" s="3" t="s">
        <v>5</v>
      </c>
      <c r="M2" s="3" t="s">
        <v>6</v>
      </c>
      <c r="N2" s="3" t="s">
        <v>7</v>
      </c>
      <c r="P2" s="3" t="s">
        <v>8</v>
      </c>
    </row>
    <row r="3" spans="1:105" ht="21" customHeight="1" x14ac:dyDescent="0.2">
      <c r="A3" s="15" t="s">
        <v>9</v>
      </c>
      <c r="C3" s="55" t="s">
        <v>145</v>
      </c>
      <c r="D3" s="54"/>
      <c r="E3" s="54"/>
      <c r="F3" s="54"/>
      <c r="G3" s="54"/>
      <c r="H3" s="54"/>
      <c r="I3" s="54">
        <v>45295</v>
      </c>
      <c r="J3" s="54">
        <v>45334</v>
      </c>
      <c r="K3" s="54">
        <v>45359</v>
      </c>
      <c r="L3" s="54">
        <v>45387</v>
      </c>
      <c r="M3" s="54">
        <v>45414</v>
      </c>
      <c r="N3" s="54">
        <v>45454</v>
      </c>
      <c r="O3" s="54">
        <v>45491</v>
      </c>
      <c r="P3" s="54">
        <v>45484</v>
      </c>
      <c r="CX3" s="2"/>
    </row>
    <row r="4" spans="1:105" ht="21.75" customHeight="1" x14ac:dyDescent="0.2">
      <c r="A4" s="6">
        <v>3329329451</v>
      </c>
      <c r="B4" s="16" t="s">
        <v>10</v>
      </c>
      <c r="C4" s="17" t="s">
        <v>11</v>
      </c>
      <c r="F4" s="4">
        <v>115.78</v>
      </c>
      <c r="G4" s="4">
        <v>133.63999999999999</v>
      </c>
      <c r="H4" s="4">
        <v>170.19</v>
      </c>
      <c r="I4" s="4">
        <v>355.39</v>
      </c>
      <c r="J4" s="4">
        <v>368.04</v>
      </c>
      <c r="K4" s="4">
        <v>359.94</v>
      </c>
      <c r="L4" s="4">
        <v>241.77</v>
      </c>
      <c r="M4" s="4">
        <v>202.3</v>
      </c>
      <c r="N4" s="4">
        <v>178.54</v>
      </c>
      <c r="P4" s="4">
        <v>138.43</v>
      </c>
      <c r="CY4" s="1"/>
      <c r="CZ4" s="1"/>
    </row>
    <row r="5" spans="1:105" ht="21.75" customHeight="1" x14ac:dyDescent="0.2">
      <c r="A5" s="6">
        <v>3329329488</v>
      </c>
      <c r="B5" s="16" t="s">
        <v>12</v>
      </c>
      <c r="C5" s="17" t="s">
        <v>13</v>
      </c>
      <c r="F5" s="4">
        <v>129.88999999999999</v>
      </c>
      <c r="G5" s="4">
        <v>382.18</v>
      </c>
      <c r="H5" s="4">
        <v>753.62</v>
      </c>
      <c r="I5" s="4">
        <v>1050.69</v>
      </c>
      <c r="J5" s="4">
        <v>1059.3900000000001</v>
      </c>
      <c r="K5" s="4">
        <v>1266.74</v>
      </c>
      <c r="L5" s="4">
        <v>733.19</v>
      </c>
      <c r="M5" s="4">
        <v>202.17</v>
      </c>
      <c r="N5" s="4">
        <v>163.09</v>
      </c>
      <c r="P5" s="4">
        <v>66.17</v>
      </c>
    </row>
    <row r="6" spans="1:105" ht="21.75" customHeight="1" x14ac:dyDescent="0.2">
      <c r="A6" s="18">
        <v>3329329438</v>
      </c>
      <c r="B6" s="16" t="s">
        <v>14</v>
      </c>
      <c r="C6" s="19" t="s">
        <v>15</v>
      </c>
      <c r="F6" s="4">
        <v>388.11</v>
      </c>
      <c r="G6" s="4">
        <v>176.51</v>
      </c>
      <c r="H6" s="4">
        <v>83.81</v>
      </c>
      <c r="I6" s="4">
        <v>56.52</v>
      </c>
      <c r="J6" s="4">
        <v>59.97</v>
      </c>
      <c r="K6" s="4">
        <v>58.68</v>
      </c>
      <c r="L6" s="4">
        <v>7.91</v>
      </c>
      <c r="M6" s="4">
        <v>138.88999999999999</v>
      </c>
      <c r="N6" s="4">
        <v>416.66</v>
      </c>
      <c r="P6" s="4">
        <v>433.94</v>
      </c>
      <c r="CS6" s="2"/>
      <c r="CT6" s="2"/>
      <c r="CU6" s="2"/>
      <c r="CV6" s="2"/>
      <c r="CW6" s="2"/>
      <c r="CX6" s="2"/>
    </row>
    <row r="7" spans="1:105" ht="21.75" customHeight="1" x14ac:dyDescent="0.2">
      <c r="A7" s="20">
        <v>5435712631</v>
      </c>
      <c r="B7" s="21">
        <v>1010609473</v>
      </c>
      <c r="C7" s="17" t="s">
        <v>16</v>
      </c>
      <c r="F7" s="4">
        <v>645.48</v>
      </c>
      <c r="G7" s="4">
        <v>259.06</v>
      </c>
      <c r="H7" s="4">
        <v>90.09</v>
      </c>
      <c r="I7" s="4">
        <v>48.02</v>
      </c>
      <c r="J7" s="4">
        <v>49.88</v>
      </c>
      <c r="K7" s="4">
        <v>48.24</v>
      </c>
      <c r="L7" s="4">
        <v>225.59</v>
      </c>
      <c r="M7" s="4">
        <v>337.24</v>
      </c>
      <c r="N7" s="4">
        <v>742.63</v>
      </c>
      <c r="P7" s="4">
        <v>835.1</v>
      </c>
      <c r="CR7" s="2"/>
      <c r="CS7" s="2"/>
      <c r="CT7" s="2"/>
      <c r="CU7" s="2"/>
      <c r="CV7" s="2"/>
      <c r="CW7" s="2"/>
      <c r="CX7" s="2"/>
    </row>
    <row r="8" spans="1:105" ht="21.75" customHeight="1" x14ac:dyDescent="0.2">
      <c r="A8" s="20">
        <v>3329329344</v>
      </c>
      <c r="B8" s="16" t="s">
        <v>17</v>
      </c>
      <c r="C8" s="17" t="s">
        <v>18</v>
      </c>
      <c r="F8" s="4">
        <f>209.64-38.39</f>
        <v>171.25</v>
      </c>
      <c r="G8" s="4">
        <v>160.5</v>
      </c>
      <c r="H8" s="4">
        <v>70.2</v>
      </c>
      <c r="I8" s="4">
        <v>42.93</v>
      </c>
      <c r="J8" s="4">
        <v>43.98</v>
      </c>
      <c r="K8" s="4">
        <v>43.63</v>
      </c>
      <c r="L8" s="4">
        <v>83.35</v>
      </c>
      <c r="M8" s="4">
        <v>196.65</v>
      </c>
      <c r="N8" s="4">
        <v>279.26</v>
      </c>
      <c r="P8" s="4">
        <v>290.31</v>
      </c>
      <c r="CR8" s="2"/>
      <c r="CS8" s="2"/>
      <c r="CT8" s="2"/>
      <c r="CU8" s="2"/>
      <c r="CV8" s="2"/>
      <c r="CW8" s="2"/>
      <c r="CX8" s="2"/>
    </row>
    <row r="9" spans="1:105" ht="21.75" customHeight="1" x14ac:dyDescent="0.2">
      <c r="A9" s="20" t="s">
        <v>19</v>
      </c>
      <c r="B9" s="16" t="s">
        <v>20</v>
      </c>
      <c r="C9" s="17" t="s">
        <v>21</v>
      </c>
      <c r="F9" s="4">
        <f>13.26-38.39</f>
        <v>-25.130000000000003</v>
      </c>
      <c r="G9" s="4">
        <v>12.52</v>
      </c>
      <c r="H9" s="4">
        <v>12.47</v>
      </c>
      <c r="I9" s="4">
        <v>13.29</v>
      </c>
      <c r="J9" s="4">
        <v>13.03</v>
      </c>
      <c r="K9" s="4">
        <v>12.61</v>
      </c>
      <c r="L9" s="4">
        <v>-41.68</v>
      </c>
      <c r="M9" s="4">
        <v>13.19</v>
      </c>
      <c r="N9" s="4">
        <v>14.56</v>
      </c>
      <c r="P9" s="4">
        <v>12.6</v>
      </c>
      <c r="CR9" s="2"/>
      <c r="CS9" s="2"/>
      <c r="CT9" s="2"/>
      <c r="CU9" s="2"/>
      <c r="CV9" s="2"/>
      <c r="CW9" s="2"/>
      <c r="CX9" s="2"/>
    </row>
    <row r="10" spans="1:105" ht="21.75" customHeight="1" x14ac:dyDescent="0.2">
      <c r="A10" s="22" t="s">
        <v>22</v>
      </c>
      <c r="B10" s="18">
        <v>1003847726</v>
      </c>
      <c r="C10" s="17" t="s">
        <v>23</v>
      </c>
      <c r="F10" s="4">
        <f>66.08-38.39</f>
        <v>27.689999999999998</v>
      </c>
      <c r="G10" s="4">
        <v>64.33</v>
      </c>
      <c r="H10" s="4">
        <v>68.900000000000006</v>
      </c>
      <c r="I10" s="4">
        <v>76.38</v>
      </c>
      <c r="J10" s="4">
        <v>83.76</v>
      </c>
      <c r="K10" s="4">
        <v>75.7</v>
      </c>
      <c r="L10" s="4">
        <v>19.02</v>
      </c>
      <c r="M10" s="4">
        <v>65.58</v>
      </c>
      <c r="N10" s="4">
        <v>65.39</v>
      </c>
      <c r="P10" s="4">
        <v>55.57</v>
      </c>
      <c r="CR10" s="2"/>
      <c r="CS10" s="2"/>
      <c r="CT10" s="2"/>
      <c r="CU10" s="2"/>
      <c r="CV10" s="2"/>
      <c r="CW10" s="2"/>
      <c r="CX10" s="2"/>
    </row>
    <row r="11" spans="1:105" ht="21.75" customHeight="1" x14ac:dyDescent="0.2">
      <c r="A11" s="6">
        <v>3329329212</v>
      </c>
      <c r="B11" s="16" t="s">
        <v>24</v>
      </c>
      <c r="C11" s="17" t="s">
        <v>25</v>
      </c>
      <c r="F11" s="4">
        <f>14.26-38.39</f>
        <v>-24.130000000000003</v>
      </c>
      <c r="G11" s="4">
        <v>13.34</v>
      </c>
      <c r="H11" s="4">
        <v>13.27</v>
      </c>
      <c r="I11" s="4">
        <v>14.15</v>
      </c>
      <c r="J11" s="4">
        <v>14.01</v>
      </c>
      <c r="K11" s="4">
        <v>13.53</v>
      </c>
      <c r="L11" s="4">
        <v>-40.68</v>
      </c>
      <c r="M11" s="4">
        <v>14.15</v>
      </c>
      <c r="N11" s="4">
        <v>15.79</v>
      </c>
      <c r="P11" s="4">
        <v>13.81</v>
      </c>
      <c r="CR11" s="2"/>
      <c r="CS11" s="2"/>
      <c r="CT11" s="2"/>
      <c r="CU11" s="2"/>
      <c r="CV11" s="2"/>
      <c r="CW11" s="2"/>
      <c r="CX11" s="2"/>
    </row>
    <row r="12" spans="1:105" ht="21.75" customHeight="1" x14ac:dyDescent="0.2">
      <c r="A12" s="20" t="s">
        <v>26</v>
      </c>
      <c r="B12" s="16" t="s">
        <v>27</v>
      </c>
      <c r="C12" s="17" t="s">
        <v>28</v>
      </c>
      <c r="F12" s="4">
        <f>10.19-38.39</f>
        <v>-28.200000000000003</v>
      </c>
      <c r="G12" s="4">
        <v>9.86</v>
      </c>
      <c r="H12" s="4">
        <v>9.86</v>
      </c>
      <c r="I12" s="4">
        <v>10.51</v>
      </c>
      <c r="J12" s="4">
        <v>9.86</v>
      </c>
      <c r="K12" s="4">
        <v>9.5299999999999994</v>
      </c>
      <c r="L12" s="4">
        <v>-44.99</v>
      </c>
      <c r="M12" s="4">
        <v>9.86</v>
      </c>
      <c r="N12" s="4">
        <v>10.84</v>
      </c>
      <c r="P12" s="4">
        <v>9.1999999999999993</v>
      </c>
      <c r="CR12" s="2"/>
      <c r="CS12" s="2"/>
      <c r="CT12" s="2"/>
      <c r="CU12" s="2"/>
      <c r="CV12" s="2"/>
      <c r="CW12" s="2"/>
      <c r="CX12" s="2"/>
    </row>
    <row r="13" spans="1:105" ht="21.75" customHeight="1" x14ac:dyDescent="0.2">
      <c r="A13" s="20">
        <v>3329329749</v>
      </c>
      <c r="B13" s="16" t="s">
        <v>29</v>
      </c>
      <c r="C13" s="17" t="s">
        <v>30</v>
      </c>
      <c r="F13" s="4">
        <f>10.39-38.39</f>
        <v>-28</v>
      </c>
      <c r="G13" s="4">
        <v>10</v>
      </c>
      <c r="H13" s="4">
        <v>9.9499999999999993</v>
      </c>
      <c r="I13" s="4">
        <v>10.6</v>
      </c>
      <c r="J13" s="4">
        <v>9.9700000000000006</v>
      </c>
      <c r="K13" s="4">
        <v>9.64</v>
      </c>
      <c r="L13" s="4">
        <v>-44.87</v>
      </c>
      <c r="M13" s="4">
        <v>10.06</v>
      </c>
      <c r="N13" s="4">
        <v>11.14</v>
      </c>
      <c r="P13" s="4">
        <v>9.48</v>
      </c>
      <c r="CR13" s="2"/>
      <c r="CS13" s="2"/>
      <c r="CT13" s="2"/>
      <c r="CU13" s="2"/>
      <c r="CV13" s="2"/>
      <c r="CW13" s="2"/>
      <c r="CX13" s="2"/>
    </row>
    <row r="14" spans="1:105" ht="21.75" customHeight="1" x14ac:dyDescent="0.2">
      <c r="A14" s="6">
        <v>3329329103</v>
      </c>
      <c r="B14" s="16" t="s">
        <v>31</v>
      </c>
      <c r="C14" s="17" t="s">
        <v>32</v>
      </c>
      <c r="F14" s="4">
        <f>24.72-38.39</f>
        <v>-13.670000000000002</v>
      </c>
      <c r="G14" s="4">
        <v>23.05</v>
      </c>
      <c r="H14" s="4">
        <v>23.81</v>
      </c>
      <c r="I14" s="4">
        <v>27.47</v>
      </c>
      <c r="J14" s="4">
        <v>30.53</v>
      </c>
      <c r="K14" s="4">
        <v>27.82</v>
      </c>
      <c r="L14" s="4">
        <v>-27.06</v>
      </c>
      <c r="M14" s="4">
        <v>27.7</v>
      </c>
      <c r="N14" s="4">
        <v>26.22</v>
      </c>
      <c r="P14" s="4">
        <v>12.03</v>
      </c>
      <c r="CR14" s="2"/>
      <c r="CS14" s="2"/>
      <c r="CT14" s="2"/>
      <c r="CU14" s="2"/>
      <c r="CV14" s="2"/>
      <c r="CW14" s="2"/>
      <c r="CX14" s="2"/>
    </row>
    <row r="15" spans="1:105" ht="21.75" customHeight="1" x14ac:dyDescent="0.2">
      <c r="A15" s="6">
        <v>3329329039</v>
      </c>
      <c r="B15" s="23" t="s">
        <v>33</v>
      </c>
      <c r="C15" s="17" t="s">
        <v>34</v>
      </c>
      <c r="F15" s="4">
        <f>109.36-38.39</f>
        <v>70.97</v>
      </c>
      <c r="G15" s="4">
        <v>98.87</v>
      </c>
      <c r="H15" s="4">
        <v>99.53</v>
      </c>
      <c r="I15" s="4">
        <v>99.22</v>
      </c>
      <c r="J15" s="4">
        <v>106.13</v>
      </c>
      <c r="K15" s="4">
        <v>102.34</v>
      </c>
      <c r="L15" s="4">
        <v>52.77</v>
      </c>
      <c r="M15" s="4">
        <v>106.96</v>
      </c>
      <c r="N15" s="4">
        <v>115.2</v>
      </c>
      <c r="P15" s="4">
        <v>107.62</v>
      </c>
      <c r="CR15" s="2"/>
      <c r="CS15" s="2"/>
      <c r="CT15" s="2"/>
      <c r="CU15" s="2"/>
      <c r="CV15" s="2"/>
      <c r="CW15" s="2"/>
      <c r="CX15" s="2"/>
    </row>
    <row r="16" spans="1:105" ht="21.75" customHeight="1" x14ac:dyDescent="0.2">
      <c r="A16" s="6">
        <v>3329329265</v>
      </c>
      <c r="B16" s="16" t="s">
        <v>35</v>
      </c>
      <c r="C16" s="17" t="s">
        <v>36</v>
      </c>
      <c r="F16" s="4">
        <f>14.14-38.39</f>
        <v>-24.25</v>
      </c>
      <c r="G16" s="4">
        <v>13.16</v>
      </c>
      <c r="H16" s="4">
        <v>13.08</v>
      </c>
      <c r="I16" s="4">
        <v>13.92</v>
      </c>
      <c r="J16" s="4">
        <v>13.76</v>
      </c>
      <c r="K16" s="4">
        <v>13.28</v>
      </c>
      <c r="L16" s="4">
        <v>-40.9</v>
      </c>
      <c r="M16" s="4">
        <v>13.98</v>
      </c>
      <c r="N16" s="4">
        <v>15.62</v>
      </c>
      <c r="P16" s="4">
        <v>13.69</v>
      </c>
      <c r="CR16" s="2"/>
      <c r="CS16" s="2"/>
      <c r="CT16" s="2"/>
      <c r="CU16" s="2"/>
      <c r="CV16" s="2"/>
      <c r="CW16" s="2"/>
      <c r="CX16" s="2"/>
    </row>
    <row r="17" spans="1:102" ht="21.75" customHeight="1" x14ac:dyDescent="0.2">
      <c r="A17" s="6">
        <v>3329329823</v>
      </c>
      <c r="B17" s="23" t="s">
        <v>37</v>
      </c>
      <c r="C17" s="17" t="s">
        <v>38</v>
      </c>
      <c r="F17" s="4">
        <f>106.11-38.39</f>
        <v>67.72</v>
      </c>
      <c r="G17" s="4">
        <v>98.72</v>
      </c>
      <c r="H17" s="4">
        <v>103.03</v>
      </c>
      <c r="I17" s="4">
        <v>112.48</v>
      </c>
      <c r="J17" s="4">
        <v>126</v>
      </c>
      <c r="K17" s="4">
        <v>117.14</v>
      </c>
      <c r="L17" s="4">
        <v>63.68</v>
      </c>
      <c r="M17" s="4">
        <v>111.06</v>
      </c>
      <c r="N17" s="4">
        <v>116.6</v>
      </c>
      <c r="P17" s="4">
        <v>105.14</v>
      </c>
      <c r="CR17" s="2"/>
      <c r="CS17" s="2"/>
      <c r="CT17" s="2"/>
      <c r="CU17" s="2"/>
      <c r="CV17" s="2"/>
      <c r="CW17" s="2"/>
      <c r="CX17" s="2"/>
    </row>
    <row r="18" spans="1:102" ht="21.75" customHeight="1" x14ac:dyDescent="0.2">
      <c r="A18" s="20" t="s">
        <v>39</v>
      </c>
      <c r="B18" s="16" t="s">
        <v>40</v>
      </c>
      <c r="C18" s="17" t="s">
        <v>41</v>
      </c>
      <c r="F18" s="4">
        <f>14.43-38.39</f>
        <v>-23.96</v>
      </c>
      <c r="G18" s="4">
        <v>13.38</v>
      </c>
      <c r="H18" s="4">
        <v>13.25</v>
      </c>
      <c r="I18" s="4">
        <v>14.08</v>
      </c>
      <c r="J18" s="4">
        <v>13.96</v>
      </c>
      <c r="K18" s="4">
        <v>13.48</v>
      </c>
      <c r="L18" s="4">
        <v>-40.729999999999997</v>
      </c>
      <c r="M18" s="4">
        <v>14.25</v>
      </c>
      <c r="N18" s="4">
        <v>16</v>
      </c>
      <c r="P18" s="4">
        <v>14</v>
      </c>
      <c r="CR18" s="2"/>
      <c r="CS18" s="2"/>
      <c r="CT18" s="2"/>
      <c r="CU18" s="2"/>
      <c r="CV18" s="2"/>
      <c r="CW18" s="2"/>
      <c r="CX18" s="2"/>
    </row>
    <row r="19" spans="1:102" ht="21.75" customHeight="1" x14ac:dyDescent="0.2">
      <c r="A19" s="6">
        <v>3329329785</v>
      </c>
      <c r="B19" s="16" t="s">
        <v>42</v>
      </c>
      <c r="C19" s="17" t="s">
        <v>43</v>
      </c>
      <c r="F19" s="4">
        <f>14.08-38.39</f>
        <v>-24.310000000000002</v>
      </c>
      <c r="G19" s="4">
        <v>13.18</v>
      </c>
      <c r="H19" s="4">
        <v>13.07</v>
      </c>
      <c r="I19" s="4">
        <v>13.9</v>
      </c>
      <c r="J19" s="4">
        <v>13.72</v>
      </c>
      <c r="K19" s="4">
        <v>13.34</v>
      </c>
      <c r="L19" s="4">
        <v>-40.86</v>
      </c>
      <c r="M19" s="4">
        <v>14.06</v>
      </c>
      <c r="N19" s="4">
        <v>15.6</v>
      </c>
      <c r="P19" s="4">
        <v>13.58</v>
      </c>
      <c r="CR19" s="2"/>
      <c r="CS19" s="2"/>
      <c r="CT19" s="2"/>
      <c r="CU19" s="2"/>
      <c r="CV19" s="2"/>
      <c r="CW19" s="2"/>
      <c r="CX19" s="2"/>
    </row>
    <row r="20" spans="1:102" ht="21.75" customHeight="1" x14ac:dyDescent="0.2">
      <c r="A20" s="20" t="s">
        <v>44</v>
      </c>
      <c r="B20" s="16" t="s">
        <v>45</v>
      </c>
      <c r="C20" s="17" t="s">
        <v>46</v>
      </c>
      <c r="F20" s="4">
        <f>14.26-38.39</f>
        <v>-24.130000000000003</v>
      </c>
      <c r="G20" s="4">
        <v>13.4</v>
      </c>
      <c r="H20" s="4">
        <v>13.31</v>
      </c>
      <c r="I20" s="4">
        <v>14.16</v>
      </c>
      <c r="J20" s="4">
        <v>14.04</v>
      </c>
      <c r="K20" s="4">
        <v>13.58</v>
      </c>
      <c r="L20" s="4">
        <v>-40.68</v>
      </c>
      <c r="M20" s="4">
        <v>14.23</v>
      </c>
      <c r="N20" s="4">
        <v>15.83</v>
      </c>
      <c r="P20" s="4">
        <v>13.81</v>
      </c>
      <c r="CR20" s="2"/>
      <c r="CS20" s="2"/>
      <c r="CT20" s="2"/>
      <c r="CU20" s="2"/>
      <c r="CV20" s="2"/>
      <c r="CW20" s="2"/>
      <c r="CX20" s="2"/>
    </row>
    <row r="21" spans="1:102" ht="21.75" customHeight="1" x14ac:dyDescent="0.2">
      <c r="A21" s="20" t="s">
        <v>47</v>
      </c>
      <c r="B21" s="16" t="s">
        <v>48</v>
      </c>
      <c r="C21" s="17" t="s">
        <v>49</v>
      </c>
      <c r="F21" s="4">
        <f>10.19-38.39</f>
        <v>-28.200000000000003</v>
      </c>
      <c r="G21" s="4">
        <v>9.86</v>
      </c>
      <c r="H21" s="4">
        <v>9.86</v>
      </c>
      <c r="I21" s="4">
        <v>10.51</v>
      </c>
      <c r="J21" s="4">
        <v>9.86</v>
      </c>
      <c r="K21" s="4">
        <v>9.5299999999999994</v>
      </c>
      <c r="L21" s="4">
        <v>-44.99</v>
      </c>
      <c r="M21" s="4">
        <v>9.86</v>
      </c>
      <c r="N21" s="4">
        <v>10.84</v>
      </c>
      <c r="P21" s="4">
        <v>9.1999999999999993</v>
      </c>
      <c r="CR21" s="2"/>
      <c r="CS21" s="2"/>
      <c r="CT21" s="2"/>
      <c r="CU21" s="2"/>
      <c r="CV21" s="2"/>
      <c r="CW21" s="2"/>
      <c r="CX21" s="2"/>
    </row>
    <row r="22" spans="1:102" ht="21.75" customHeight="1" x14ac:dyDescent="0.2">
      <c r="A22" s="6">
        <v>3329329498</v>
      </c>
      <c r="B22" s="16" t="s">
        <v>50</v>
      </c>
      <c r="C22" s="17" t="s">
        <v>51</v>
      </c>
      <c r="F22" s="4">
        <f>10.19-38.39</f>
        <v>-28.200000000000003</v>
      </c>
      <c r="G22" s="4">
        <v>9.86</v>
      </c>
      <c r="H22" s="4">
        <v>9.86</v>
      </c>
      <c r="I22" s="4">
        <v>10.51</v>
      </c>
      <c r="J22" s="4">
        <v>9.86</v>
      </c>
      <c r="K22" s="4">
        <v>9.5299999999999994</v>
      </c>
      <c r="L22" s="4">
        <v>-44.99</v>
      </c>
      <c r="M22" s="4">
        <v>9.86</v>
      </c>
      <c r="N22" s="4">
        <v>10.84</v>
      </c>
      <c r="P22" s="4">
        <v>9.1999999999999993</v>
      </c>
      <c r="CR22" s="2"/>
      <c r="CS22" s="2"/>
      <c r="CT22" s="2"/>
      <c r="CU22" s="2"/>
      <c r="CV22" s="2"/>
      <c r="CW22" s="2"/>
      <c r="CX22" s="2"/>
    </row>
    <row r="23" spans="1:102" ht="21.75" customHeight="1" x14ac:dyDescent="0.2">
      <c r="A23" s="6">
        <v>3320250347</v>
      </c>
      <c r="B23" s="16" t="s">
        <v>52</v>
      </c>
      <c r="C23" s="17" t="s">
        <v>53</v>
      </c>
      <c r="F23" s="4">
        <f>88.22-38.39</f>
        <v>49.83</v>
      </c>
      <c r="G23" s="4">
        <v>80.11</v>
      </c>
      <c r="H23" s="4">
        <v>84.77</v>
      </c>
      <c r="I23" s="4">
        <v>92.37</v>
      </c>
      <c r="J23" s="4">
        <v>103.74</v>
      </c>
      <c r="K23" s="4">
        <v>98.65</v>
      </c>
      <c r="L23" s="4">
        <v>47.15</v>
      </c>
      <c r="M23" s="4">
        <v>98.32</v>
      </c>
      <c r="N23" s="4">
        <v>103.86</v>
      </c>
      <c r="P23" s="4">
        <v>92.97</v>
      </c>
      <c r="CR23" s="2"/>
      <c r="CS23" s="2"/>
      <c r="CT23" s="2"/>
      <c r="CU23" s="2"/>
      <c r="CV23" s="2"/>
      <c r="CW23" s="2"/>
      <c r="CX23" s="2"/>
    </row>
    <row r="24" spans="1:102" ht="21.75" customHeight="1" x14ac:dyDescent="0.2">
      <c r="A24" s="6">
        <v>3329329905</v>
      </c>
      <c r="B24" s="16" t="s">
        <v>54</v>
      </c>
      <c r="C24" s="17" t="s">
        <v>55</v>
      </c>
      <c r="F24" s="4">
        <v>2862.2</v>
      </c>
      <c r="G24" s="4">
        <v>2347.3000000000002</v>
      </c>
      <c r="H24" s="4">
        <v>2233.5</v>
      </c>
      <c r="I24" s="4">
        <v>1652.32</v>
      </c>
      <c r="J24" s="4">
        <v>2581.6</v>
      </c>
      <c r="K24" s="4">
        <v>3011.37</v>
      </c>
      <c r="L24" s="4">
        <v>2768.5</v>
      </c>
      <c r="M24" s="4">
        <v>2316.84</v>
      </c>
      <c r="O24" s="4">
        <v>4274.4399999999996</v>
      </c>
      <c r="CR24" s="2"/>
      <c r="CS24" s="2"/>
      <c r="CT24" s="2"/>
      <c r="CU24" s="2"/>
      <c r="CV24" s="2"/>
      <c r="CW24" s="2"/>
      <c r="CX24" s="2"/>
    </row>
    <row r="25" spans="1:102" ht="21.75" customHeight="1" x14ac:dyDescent="0.2">
      <c r="A25" s="6">
        <v>3329329429</v>
      </c>
      <c r="B25" s="16" t="s">
        <v>56</v>
      </c>
      <c r="C25" s="17" t="s">
        <v>57</v>
      </c>
      <c r="F25" s="4">
        <f>10.19-38.39</f>
        <v>-28.200000000000003</v>
      </c>
      <c r="G25" s="4">
        <v>9.86</v>
      </c>
      <c r="H25" s="4">
        <v>9.86</v>
      </c>
      <c r="I25" s="4">
        <v>10.51</v>
      </c>
      <c r="J25" s="4">
        <v>9.86</v>
      </c>
      <c r="K25" s="4">
        <v>9.5299999999999994</v>
      </c>
      <c r="L25" s="4">
        <v>-44.99</v>
      </c>
      <c r="M25" s="4">
        <v>9.86</v>
      </c>
      <c r="N25" s="4">
        <v>10.84</v>
      </c>
      <c r="P25" s="4">
        <v>9.1999999999999993</v>
      </c>
      <c r="CR25" s="2"/>
      <c r="CS25" s="2"/>
      <c r="CT25" s="2"/>
      <c r="CU25" s="2"/>
      <c r="CV25" s="2"/>
      <c r="CW25" s="2"/>
      <c r="CX25" s="2"/>
    </row>
    <row r="26" spans="1:102" ht="21.75" customHeight="1" x14ac:dyDescent="0.2">
      <c r="A26" s="20" t="s">
        <v>58</v>
      </c>
      <c r="B26" s="16" t="s">
        <v>59</v>
      </c>
      <c r="C26" s="17" t="s">
        <v>60</v>
      </c>
      <c r="F26" s="4">
        <f>14.47-38.39</f>
        <v>-23.92</v>
      </c>
      <c r="G26" s="4">
        <v>13.53</v>
      </c>
      <c r="H26" s="4">
        <v>13.33</v>
      </c>
      <c r="I26" s="4">
        <v>14.12</v>
      </c>
      <c r="J26" s="4">
        <v>13.98</v>
      </c>
      <c r="K26" s="4">
        <v>13.5</v>
      </c>
      <c r="L26" s="4">
        <v>-40.56</v>
      </c>
      <c r="M26" s="4">
        <v>14.39</v>
      </c>
      <c r="N26" s="4">
        <v>15.97</v>
      </c>
      <c r="P26" s="4">
        <v>14.04</v>
      </c>
      <c r="CR26" s="2"/>
      <c r="CS26" s="2"/>
      <c r="CT26" s="2"/>
      <c r="CU26" s="2"/>
      <c r="CV26" s="2"/>
      <c r="CW26" s="2"/>
      <c r="CX26" s="2"/>
    </row>
    <row r="27" spans="1:102" ht="21.75" customHeight="1" x14ac:dyDescent="0.2">
      <c r="A27" s="20" t="s">
        <v>61</v>
      </c>
      <c r="B27" s="16" t="s">
        <v>62</v>
      </c>
      <c r="C27" s="17" t="s">
        <v>63</v>
      </c>
      <c r="F27" s="4">
        <f>45.67-38.39</f>
        <v>7.2800000000000011</v>
      </c>
      <c r="G27" s="4">
        <v>43.42</v>
      </c>
      <c r="H27" s="4">
        <v>45.89</v>
      </c>
      <c r="I27" s="4">
        <v>48.71</v>
      </c>
      <c r="J27" s="4">
        <v>51.33</v>
      </c>
      <c r="K27" s="4">
        <v>25.98</v>
      </c>
      <c r="L27" s="4">
        <v>-33.9</v>
      </c>
      <c r="M27" s="4">
        <v>20.27</v>
      </c>
      <c r="N27" s="4">
        <v>22.07</v>
      </c>
      <c r="P27" s="4">
        <v>19.23</v>
      </c>
      <c r="CR27" s="2"/>
      <c r="CS27" s="2"/>
      <c r="CT27" s="2"/>
      <c r="CU27" s="2"/>
      <c r="CV27" s="2"/>
      <c r="CW27" s="2"/>
      <c r="CX27" s="2"/>
    </row>
    <row r="28" spans="1:102" ht="21.75" customHeight="1" x14ac:dyDescent="0.2">
      <c r="A28" s="20" t="s">
        <v>64</v>
      </c>
      <c r="B28" s="16" t="s">
        <v>65</v>
      </c>
      <c r="C28" s="17" t="s">
        <v>66</v>
      </c>
      <c r="F28" s="4">
        <f>14.58-38.39</f>
        <v>-23.810000000000002</v>
      </c>
      <c r="G28" s="4">
        <v>13.37</v>
      </c>
      <c r="H28" s="4">
        <v>13.17</v>
      </c>
      <c r="I28" s="4">
        <v>13.99</v>
      </c>
      <c r="J28" s="4">
        <v>13.84</v>
      </c>
      <c r="K28" s="4">
        <v>13.38</v>
      </c>
      <c r="L28" s="4">
        <v>-40.700000000000003</v>
      </c>
      <c r="M28" s="4">
        <v>14.31</v>
      </c>
      <c r="N28" s="4">
        <v>16.309999999999999</v>
      </c>
      <c r="P28" s="4">
        <v>14.34</v>
      </c>
      <c r="CR28" s="2"/>
      <c r="CS28" s="2"/>
      <c r="CT28" s="2"/>
      <c r="CU28" s="2"/>
      <c r="CV28" s="2"/>
      <c r="CW28" s="2"/>
      <c r="CX28" s="2"/>
    </row>
    <row r="29" spans="1:102" ht="21.75" customHeight="1" x14ac:dyDescent="0.2">
      <c r="A29" s="20" t="s">
        <v>67</v>
      </c>
      <c r="B29" s="16" t="s">
        <v>68</v>
      </c>
      <c r="C29" s="17" t="s">
        <v>69</v>
      </c>
      <c r="F29" s="4">
        <v>322.73</v>
      </c>
      <c r="G29" s="4">
        <v>411.49</v>
      </c>
      <c r="H29" s="4">
        <v>213.27</v>
      </c>
      <c r="I29" s="4">
        <v>67.89</v>
      </c>
      <c r="J29" s="4">
        <v>113.27</v>
      </c>
      <c r="K29" s="4">
        <v>83.9</v>
      </c>
      <c r="L29" s="4">
        <v>423.06</v>
      </c>
      <c r="M29" s="4">
        <v>249.37</v>
      </c>
      <c r="N29" s="4">
        <v>159.88</v>
      </c>
      <c r="P29" s="4">
        <v>84.38</v>
      </c>
      <c r="CR29" s="2"/>
      <c r="CS29" s="2"/>
      <c r="CT29" s="2"/>
      <c r="CU29" s="2"/>
      <c r="CV29" s="2"/>
      <c r="CW29" s="2"/>
      <c r="CX29" s="2"/>
    </row>
    <row r="30" spans="1:102" ht="21.75" customHeight="1" x14ac:dyDescent="0.2">
      <c r="A30" s="6">
        <v>3329329913</v>
      </c>
      <c r="B30" s="16" t="s">
        <v>70</v>
      </c>
      <c r="C30" s="17" t="s">
        <v>71</v>
      </c>
      <c r="F30" s="4">
        <f>323.1-38.39</f>
        <v>284.71000000000004</v>
      </c>
      <c r="G30" s="4">
        <v>200.18</v>
      </c>
      <c r="H30" s="4">
        <v>111.3</v>
      </c>
      <c r="I30" s="4">
        <v>71.58</v>
      </c>
      <c r="J30" s="4">
        <v>76.290000000000006</v>
      </c>
      <c r="K30" s="4">
        <v>70.53</v>
      </c>
      <c r="L30" s="4">
        <v>93.49</v>
      </c>
      <c r="M30" s="4">
        <v>217.12</v>
      </c>
      <c r="N30" s="4">
        <v>445.25</v>
      </c>
      <c r="P30" s="4">
        <v>457.49</v>
      </c>
      <c r="CR30" s="2"/>
      <c r="CS30" s="2"/>
      <c r="CT30" s="2"/>
      <c r="CU30" s="2"/>
      <c r="CV30" s="2"/>
      <c r="CW30" s="2"/>
      <c r="CX30" s="2"/>
    </row>
    <row r="31" spans="1:102" ht="21.75" customHeight="1" x14ac:dyDescent="0.2">
      <c r="A31" s="20" t="s">
        <v>72</v>
      </c>
      <c r="B31" s="20">
        <v>1009583951</v>
      </c>
      <c r="C31" s="17" t="s">
        <v>73</v>
      </c>
      <c r="F31" s="4">
        <f>12.12-38.39</f>
        <v>-26.270000000000003</v>
      </c>
      <c r="G31" s="4">
        <v>11.48</v>
      </c>
      <c r="H31" s="4">
        <v>11.42</v>
      </c>
      <c r="I31" s="4">
        <v>12.18</v>
      </c>
      <c r="J31" s="4">
        <v>11.76</v>
      </c>
      <c r="K31" s="4">
        <v>11.38</v>
      </c>
      <c r="L31" s="4">
        <v>-42.79</v>
      </c>
      <c r="M31" s="4">
        <v>12.42</v>
      </c>
      <c r="N31" s="4">
        <v>13.69</v>
      </c>
      <c r="P31" s="4">
        <v>11.84</v>
      </c>
      <c r="CR31" s="2"/>
      <c r="CS31" s="2"/>
      <c r="CT31" s="2"/>
      <c r="CU31" s="2"/>
      <c r="CV31" s="2"/>
      <c r="CW31" s="2"/>
      <c r="CX31" s="2"/>
    </row>
    <row r="32" spans="1:102" ht="21.75" customHeight="1" x14ac:dyDescent="0.2">
      <c r="A32" s="6">
        <v>3329329681</v>
      </c>
      <c r="B32" s="18">
        <v>1006893609</v>
      </c>
      <c r="C32" s="24" t="s">
        <v>74</v>
      </c>
      <c r="F32" s="4">
        <f>294.13-38.39</f>
        <v>255.74</v>
      </c>
      <c r="G32" s="4">
        <v>260.16000000000003</v>
      </c>
      <c r="H32" s="4">
        <v>289.20999999999998</v>
      </c>
      <c r="I32" s="4">
        <v>324.54000000000002</v>
      </c>
      <c r="J32" s="4">
        <v>380.85</v>
      </c>
      <c r="K32" s="4">
        <v>333.7</v>
      </c>
      <c r="L32" s="4">
        <v>265.22000000000003</v>
      </c>
      <c r="M32" s="4">
        <v>285.41000000000003</v>
      </c>
      <c r="N32" s="4">
        <v>265.13</v>
      </c>
      <c r="P32" s="4">
        <v>241.88</v>
      </c>
      <c r="CR32" s="2"/>
      <c r="CS32" s="2"/>
      <c r="CT32" s="2"/>
      <c r="CU32" s="2"/>
      <c r="CV32" s="2"/>
      <c r="CW32" s="2"/>
      <c r="CX32" s="2"/>
    </row>
    <row r="33" spans="1:103" ht="21.75" customHeight="1" x14ac:dyDescent="0.2">
      <c r="A33" s="20" t="s">
        <v>75</v>
      </c>
      <c r="B33" s="16" t="s">
        <v>76</v>
      </c>
      <c r="C33" s="19" t="s">
        <v>77</v>
      </c>
      <c r="F33" s="4">
        <f>10.7-38.39</f>
        <v>-27.69</v>
      </c>
      <c r="G33" s="4">
        <v>10.039999999999999</v>
      </c>
      <c r="H33" s="4">
        <v>9.91</v>
      </c>
      <c r="I33" s="4">
        <v>10.51</v>
      </c>
      <c r="J33" s="4">
        <v>9.8699999999999992</v>
      </c>
      <c r="K33" s="4">
        <v>9.5299999999999994</v>
      </c>
      <c r="L33" s="4">
        <v>-44.82</v>
      </c>
      <c r="M33" s="4">
        <v>10.14</v>
      </c>
      <c r="N33" s="4">
        <v>11.6</v>
      </c>
      <c r="P33" s="4">
        <v>9.93</v>
      </c>
      <c r="CS33" s="2"/>
      <c r="CT33" s="2"/>
      <c r="CU33" s="2"/>
      <c r="CV33" s="2"/>
      <c r="CW33" s="2"/>
      <c r="CX33" s="2"/>
    </row>
    <row r="34" spans="1:103" ht="21.75" customHeight="1" x14ac:dyDescent="0.2">
      <c r="A34" s="20" t="s">
        <v>78</v>
      </c>
      <c r="B34" s="16" t="s">
        <v>79</v>
      </c>
      <c r="C34" s="17" t="s">
        <v>80</v>
      </c>
      <c r="F34" s="4">
        <f>47.64-38.39</f>
        <v>9.25</v>
      </c>
      <c r="G34" s="4">
        <v>45.93</v>
      </c>
      <c r="H34" s="4">
        <v>48.58</v>
      </c>
      <c r="I34" s="4">
        <v>52.97</v>
      </c>
      <c r="J34" s="4">
        <v>56.29</v>
      </c>
      <c r="K34" s="4">
        <v>46.3</v>
      </c>
      <c r="L34" s="4">
        <v>-7.12</v>
      </c>
      <c r="M34" s="4">
        <v>65.03</v>
      </c>
      <c r="N34" s="4">
        <v>66.25</v>
      </c>
      <c r="P34" s="4">
        <v>56.78</v>
      </c>
      <c r="CR34" s="2"/>
      <c r="CS34" s="2"/>
      <c r="CT34" s="2"/>
      <c r="CU34" s="2"/>
      <c r="CV34" s="2"/>
      <c r="CW34" s="2"/>
      <c r="CX34" s="2"/>
    </row>
    <row r="35" spans="1:103" ht="21.75" customHeight="1" x14ac:dyDescent="0.2">
      <c r="A35" s="20" t="s">
        <v>81</v>
      </c>
      <c r="B35" s="18">
        <v>60108126</v>
      </c>
      <c r="C35" s="17" t="s">
        <v>82</v>
      </c>
      <c r="F35" s="4">
        <v>51.61</v>
      </c>
      <c r="G35" s="4">
        <v>49.95</v>
      </c>
      <c r="H35" s="4">
        <v>49.95</v>
      </c>
      <c r="I35" s="4">
        <v>53.27</v>
      </c>
      <c r="J35" s="4">
        <v>49.95</v>
      </c>
      <c r="K35" s="4">
        <v>3670.23</v>
      </c>
      <c r="L35" s="4">
        <v>3067.53</v>
      </c>
      <c r="M35" s="4">
        <v>698.99</v>
      </c>
      <c r="N35" s="4">
        <v>433.34</v>
      </c>
      <c r="P35" s="4">
        <v>167.76</v>
      </c>
      <c r="CR35" s="2"/>
      <c r="CS35" s="2"/>
      <c r="CT35" s="2"/>
      <c r="CU35" s="2"/>
      <c r="CV35" s="2"/>
      <c r="CW35" s="2"/>
      <c r="CX35" s="2"/>
    </row>
    <row r="36" spans="1:103" ht="21.75" customHeight="1" x14ac:dyDescent="0.2">
      <c r="A36" s="6">
        <v>3329329573</v>
      </c>
      <c r="B36" s="16" t="s">
        <v>83</v>
      </c>
      <c r="C36" s="17" t="s">
        <v>84</v>
      </c>
      <c r="F36" s="4">
        <v>1875.65</v>
      </c>
      <c r="G36" s="4">
        <f>781.57-38.39</f>
        <v>743.18000000000006</v>
      </c>
      <c r="H36" s="4">
        <v>801.15</v>
      </c>
      <c r="I36" s="4">
        <v>562.78</v>
      </c>
      <c r="J36" s="4">
        <v>722.58</v>
      </c>
      <c r="K36" s="4">
        <v>1587.23</v>
      </c>
      <c r="L36" s="4">
        <v>1751.89</v>
      </c>
      <c r="M36" s="4">
        <v>1821.06</v>
      </c>
      <c r="N36" s="4">
        <v>1490.9</v>
      </c>
      <c r="P36" s="4">
        <v>1919.31</v>
      </c>
      <c r="CR36" s="2"/>
      <c r="CS36" s="2"/>
      <c r="CT36" s="2"/>
      <c r="CU36" s="2"/>
      <c r="CV36" s="2"/>
      <c r="CW36" s="2"/>
      <c r="CX36" s="2"/>
    </row>
    <row r="37" spans="1:103" ht="21.75" customHeight="1" x14ac:dyDescent="0.2">
      <c r="A37" s="6">
        <v>3329329627</v>
      </c>
      <c r="B37" s="16" t="s">
        <v>85</v>
      </c>
      <c r="C37" s="17" t="s">
        <v>86</v>
      </c>
      <c r="F37" s="4">
        <f>11.58-38.39</f>
        <v>-26.810000000000002</v>
      </c>
      <c r="G37" s="4">
        <v>11.09</v>
      </c>
      <c r="H37" s="4">
        <v>11.07</v>
      </c>
      <c r="I37" s="4">
        <v>11.78</v>
      </c>
      <c r="J37" s="4">
        <v>11.31</v>
      </c>
      <c r="K37" s="4">
        <v>10.93</v>
      </c>
      <c r="L37" s="4">
        <v>-43.5</v>
      </c>
      <c r="M37" s="4">
        <v>11.42</v>
      </c>
      <c r="N37" s="4">
        <v>12.54</v>
      </c>
      <c r="P37" s="4">
        <v>10.74</v>
      </c>
      <c r="CR37" s="2"/>
      <c r="CS37" s="2"/>
      <c r="CT37" s="2"/>
      <c r="CU37" s="2"/>
      <c r="CV37" s="2"/>
      <c r="CW37" s="2"/>
      <c r="CX37" s="2"/>
    </row>
    <row r="38" spans="1:103" ht="21.75" customHeight="1" x14ac:dyDescent="0.2">
      <c r="A38" s="6">
        <v>3320431381</v>
      </c>
      <c r="B38" s="6">
        <v>5000152466</v>
      </c>
      <c r="C38" s="17" t="s">
        <v>87</v>
      </c>
      <c r="F38" s="4">
        <f>42.06-38.39</f>
        <v>3.6700000000000017</v>
      </c>
      <c r="G38" s="4">
        <v>40.64</v>
      </c>
      <c r="H38" s="4">
        <v>49.02</v>
      </c>
      <c r="I38" s="4">
        <v>55.73</v>
      </c>
      <c r="J38" s="4">
        <v>60.85</v>
      </c>
      <c r="K38" s="4">
        <v>57.83</v>
      </c>
      <c r="L38" s="4">
        <v>2.81</v>
      </c>
      <c r="M38" s="4">
        <v>51.94</v>
      </c>
      <c r="N38" s="4">
        <v>51.52</v>
      </c>
      <c r="P38" s="4">
        <v>45.58</v>
      </c>
      <c r="CR38" s="2"/>
      <c r="CS38" s="2"/>
      <c r="CT38" s="2"/>
      <c r="CU38" s="2"/>
      <c r="CV38" s="2"/>
      <c r="CW38" s="2"/>
      <c r="CX38" s="2"/>
    </row>
    <row r="39" spans="1:103" ht="21.75" customHeight="1" x14ac:dyDescent="0.2">
      <c r="A39" s="20">
        <v>3329329703</v>
      </c>
      <c r="B39" s="16" t="s">
        <v>88</v>
      </c>
      <c r="C39" s="19" t="s">
        <v>130</v>
      </c>
      <c r="D39" s="25"/>
      <c r="F39" s="4">
        <f>1136.37-38.39</f>
        <v>1097.9799999999998</v>
      </c>
      <c r="G39" s="4">
        <v>878.69</v>
      </c>
      <c r="H39" s="4">
        <v>851.75</v>
      </c>
      <c r="I39" s="4">
        <v>887.83</v>
      </c>
      <c r="J39" s="4">
        <v>1029.4100000000001</v>
      </c>
      <c r="K39" s="4">
        <v>1029.1099999999999</v>
      </c>
      <c r="L39" s="4">
        <v>982.03</v>
      </c>
      <c r="M39" s="4">
        <v>1024.57</v>
      </c>
      <c r="N39" s="4">
        <v>1138.67</v>
      </c>
      <c r="P39" s="4">
        <v>1336.07</v>
      </c>
      <c r="CS39" s="2"/>
      <c r="CT39" s="2"/>
      <c r="CU39" s="2"/>
      <c r="CV39" s="2"/>
      <c r="CW39" s="2"/>
      <c r="CX39" s="2"/>
    </row>
    <row r="40" spans="1:103" ht="21.75" customHeight="1" x14ac:dyDescent="0.2">
      <c r="A40" s="18">
        <v>3324945601</v>
      </c>
      <c r="B40" s="16" t="s">
        <v>89</v>
      </c>
      <c r="C40" s="19" t="s">
        <v>90</v>
      </c>
      <c r="F40" s="4">
        <f>453.18-38.39</f>
        <v>414.79</v>
      </c>
      <c r="G40" s="4">
        <v>209.99</v>
      </c>
      <c r="H40" s="4">
        <v>94.12</v>
      </c>
      <c r="I40" s="4">
        <v>61.34</v>
      </c>
      <c r="J40" s="4">
        <v>65.42</v>
      </c>
      <c r="K40" s="4">
        <v>63.11</v>
      </c>
      <c r="L40" s="4">
        <v>11.82</v>
      </c>
      <c r="M40" s="4">
        <v>67.41</v>
      </c>
      <c r="N40" s="4">
        <v>231.15</v>
      </c>
      <c r="P40" s="4">
        <v>781.92</v>
      </c>
      <c r="CS40" s="2"/>
      <c r="CT40" s="2"/>
      <c r="CU40" s="2"/>
      <c r="CV40" s="2"/>
      <c r="CW40" s="2"/>
      <c r="CX40" s="2"/>
    </row>
    <row r="41" spans="1:103" ht="21.75" customHeight="1" x14ac:dyDescent="0.2">
      <c r="A41" s="6">
        <v>3329329628</v>
      </c>
      <c r="B41" s="37" t="s">
        <v>91</v>
      </c>
      <c r="C41" s="38" t="s">
        <v>92</v>
      </c>
      <c r="D41" s="25" t="s">
        <v>131</v>
      </c>
      <c r="F41" s="4">
        <f>10.35-38.39</f>
        <v>-28.04</v>
      </c>
      <c r="G41" s="4">
        <v>10.72</v>
      </c>
      <c r="H41" s="4">
        <v>10.36</v>
      </c>
      <c r="I41" s="4">
        <v>10.57</v>
      </c>
      <c r="J41" s="4">
        <v>12.03</v>
      </c>
      <c r="K41" s="4">
        <v>12.9</v>
      </c>
      <c r="L41" s="4">
        <v>-41.97</v>
      </c>
      <c r="M41" s="4">
        <v>12.87</v>
      </c>
      <c r="N41" s="4">
        <v>13.93</v>
      </c>
      <c r="P41" s="4">
        <v>12.15</v>
      </c>
      <c r="CS41" s="2"/>
      <c r="CT41" s="2"/>
      <c r="CU41" s="2"/>
      <c r="CV41" s="2"/>
      <c r="CW41" s="2"/>
      <c r="CX41" s="2"/>
    </row>
    <row r="42" spans="1:103" ht="21.75" customHeight="1" x14ac:dyDescent="0.2">
      <c r="A42" s="6">
        <v>3329329253</v>
      </c>
      <c r="B42" s="20">
        <v>1009663825</v>
      </c>
      <c r="C42" s="19" t="s">
        <v>93</v>
      </c>
      <c r="F42" s="4">
        <f>10.21-38.39</f>
        <v>-28.18</v>
      </c>
      <c r="G42" s="4">
        <v>9.89</v>
      </c>
      <c r="H42" s="4">
        <v>9.8699999999999992</v>
      </c>
      <c r="I42" s="4">
        <v>10.51</v>
      </c>
      <c r="J42" s="4">
        <v>9.86</v>
      </c>
      <c r="K42" s="4">
        <v>9.5299999999999994</v>
      </c>
      <c r="L42" s="4">
        <v>-44.99</v>
      </c>
      <c r="M42" s="4">
        <v>9.8699999999999992</v>
      </c>
      <c r="N42" s="4">
        <v>10.86</v>
      </c>
      <c r="P42" s="4">
        <v>9.2200000000000006</v>
      </c>
      <c r="CS42" s="2"/>
      <c r="CT42" s="2"/>
      <c r="CU42" s="2"/>
      <c r="CV42" s="2"/>
      <c r="CW42" s="2"/>
      <c r="CX42" s="2"/>
    </row>
    <row r="43" spans="1:103" s="5" customFormat="1" ht="21.75" customHeight="1" x14ac:dyDescent="0.2">
      <c r="A43" s="6">
        <v>3329329040</v>
      </c>
      <c r="B43" s="26" t="s">
        <v>94</v>
      </c>
      <c r="C43" s="27" t="s">
        <v>11</v>
      </c>
      <c r="D43" s="4"/>
      <c r="E43" s="4"/>
      <c r="F43" s="4">
        <v>6566.45</v>
      </c>
      <c r="G43" s="4">
        <v>5242.4399999999996</v>
      </c>
      <c r="H43" s="4">
        <v>5985.92</v>
      </c>
      <c r="I43" s="4">
        <v>5650.24</v>
      </c>
      <c r="J43" s="4">
        <v>7874.02</v>
      </c>
      <c r="K43" s="4">
        <v>2497.35</v>
      </c>
      <c r="L43" s="4">
        <v>2678.26</v>
      </c>
      <c r="M43" s="4">
        <v>4342.45</v>
      </c>
      <c r="N43" s="4">
        <v>6333.14</v>
      </c>
      <c r="O43" s="4"/>
      <c r="P43" s="4">
        <v>6476.79</v>
      </c>
    </row>
    <row r="44" spans="1:103" s="5" customFormat="1" ht="21.75" customHeight="1" x14ac:dyDescent="0.2">
      <c r="A44" s="6">
        <v>3329329503</v>
      </c>
      <c r="B44" s="28" t="s">
        <v>95</v>
      </c>
      <c r="C44" s="29" t="s">
        <v>96</v>
      </c>
      <c r="D44" s="25" t="s">
        <v>131</v>
      </c>
      <c r="E44" s="4"/>
      <c r="F44" s="4">
        <f>13.95-38.39</f>
        <v>-24.44</v>
      </c>
      <c r="G44" s="4">
        <v>13.21</v>
      </c>
      <c r="H44" s="4">
        <v>13.09</v>
      </c>
      <c r="I44" s="4">
        <v>14</v>
      </c>
      <c r="J44" s="4">
        <v>14</v>
      </c>
      <c r="K44" s="4">
        <v>13.31</v>
      </c>
      <c r="L44" s="4">
        <v>-40.92</v>
      </c>
      <c r="M44" s="4">
        <v>13.91</v>
      </c>
      <c r="N44" s="4">
        <v>15.32</v>
      </c>
      <c r="O44" s="4"/>
      <c r="P44" s="4">
        <v>13.33</v>
      </c>
    </row>
    <row r="45" spans="1:103" ht="21.75" customHeight="1" x14ac:dyDescent="0.2">
      <c r="A45" s="20">
        <v>3329329529</v>
      </c>
      <c r="B45" s="16" t="s">
        <v>97</v>
      </c>
      <c r="C45" s="17" t="s">
        <v>98</v>
      </c>
      <c r="F45" s="4">
        <f>307.99-38.39</f>
        <v>269.60000000000002</v>
      </c>
      <c r="G45" s="4">
        <v>247.3</v>
      </c>
      <c r="H45" s="4">
        <v>103.28</v>
      </c>
      <c r="I45" s="4">
        <v>79.69</v>
      </c>
      <c r="J45" s="4">
        <v>81.61</v>
      </c>
      <c r="K45" s="4">
        <v>66.14</v>
      </c>
      <c r="L45" s="4">
        <v>52.13</v>
      </c>
      <c r="M45" s="4">
        <v>84.89</v>
      </c>
      <c r="N45" s="4">
        <v>120.4</v>
      </c>
      <c r="P45" s="4">
        <v>126.86</v>
      </c>
      <c r="CY45" s="1"/>
    </row>
    <row r="46" spans="1:103" ht="21.75" customHeight="1" x14ac:dyDescent="0.2">
      <c r="A46" s="20" t="s">
        <v>99</v>
      </c>
      <c r="B46" s="16" t="s">
        <v>100</v>
      </c>
      <c r="C46" s="17" t="s">
        <v>101</v>
      </c>
      <c r="F46" s="4">
        <f>16.58-38.39</f>
        <v>-21.810000000000002</v>
      </c>
      <c r="G46" s="4">
        <v>15.49</v>
      </c>
      <c r="H46" s="4">
        <v>15.3</v>
      </c>
      <c r="I46" s="4">
        <v>16.309999999999999</v>
      </c>
      <c r="J46" s="4">
        <v>16.52</v>
      </c>
      <c r="K46" s="4">
        <v>15.95</v>
      </c>
      <c r="L46" s="4">
        <v>-38.049999999999997</v>
      </c>
      <c r="M46" s="4">
        <v>16.850000000000001</v>
      </c>
      <c r="N46" s="4">
        <v>18.72</v>
      </c>
      <c r="P46" s="4">
        <v>16.149999999999999</v>
      </c>
      <c r="CY46" s="1"/>
    </row>
    <row r="47" spans="1:103" ht="21.75" customHeight="1" x14ac:dyDescent="0.2">
      <c r="A47" s="6">
        <v>3329329580</v>
      </c>
      <c r="B47" s="16" t="s">
        <v>102</v>
      </c>
      <c r="C47" s="17" t="s">
        <v>103</v>
      </c>
      <c r="F47" s="4">
        <f>14.06-38.39</f>
        <v>-24.33</v>
      </c>
      <c r="G47" s="4">
        <v>13.26</v>
      </c>
      <c r="H47" s="4">
        <v>13.17</v>
      </c>
      <c r="I47" s="4">
        <v>14.04</v>
      </c>
      <c r="J47" s="4">
        <v>13.89</v>
      </c>
      <c r="K47" s="4">
        <v>13.43</v>
      </c>
      <c r="L47" s="4">
        <v>-40.770000000000003</v>
      </c>
      <c r="M47" s="4">
        <v>14.19</v>
      </c>
      <c r="N47" s="4">
        <v>15.56</v>
      </c>
      <c r="P47" s="4">
        <v>13.56</v>
      </c>
      <c r="CY47" s="1"/>
    </row>
    <row r="48" spans="1:103" ht="21.75" customHeight="1" x14ac:dyDescent="0.2">
      <c r="A48" s="20" t="s">
        <v>104</v>
      </c>
      <c r="B48" s="16" t="s">
        <v>105</v>
      </c>
      <c r="C48" s="17" t="s">
        <v>106</v>
      </c>
      <c r="F48" s="4">
        <v>45.13</v>
      </c>
      <c r="G48" s="4">
        <v>91.41</v>
      </c>
      <c r="H48" s="4">
        <v>23.2</v>
      </c>
      <c r="I48" s="4">
        <v>10.51</v>
      </c>
      <c r="J48" s="4">
        <v>9.86</v>
      </c>
      <c r="K48" s="4">
        <v>62.43</v>
      </c>
      <c r="L48" s="4">
        <v>212.66</v>
      </c>
      <c r="M48" s="4">
        <v>184.81</v>
      </c>
      <c r="N48" s="4">
        <v>57.57</v>
      </c>
      <c r="P48" s="4">
        <v>74.91</v>
      </c>
      <c r="CR48" s="2"/>
      <c r="CS48" s="2"/>
      <c r="CT48" s="2"/>
      <c r="CU48" s="2"/>
      <c r="CV48" s="2"/>
      <c r="CW48" s="2"/>
      <c r="CX48" s="2"/>
    </row>
    <row r="49" spans="1:122" ht="21.75" customHeight="1" x14ac:dyDescent="0.2">
      <c r="A49" s="6">
        <v>3329329336</v>
      </c>
      <c r="B49" s="16" t="s">
        <v>107</v>
      </c>
      <c r="C49" s="19" t="s">
        <v>108</v>
      </c>
      <c r="F49" s="4">
        <f>13.41-38.39</f>
        <v>-24.98</v>
      </c>
      <c r="G49" s="4">
        <v>12.4</v>
      </c>
      <c r="H49" s="4">
        <v>11.95</v>
      </c>
      <c r="I49" s="4">
        <v>12.77</v>
      </c>
      <c r="J49" s="4">
        <v>12.5</v>
      </c>
      <c r="K49" s="4">
        <v>12.04</v>
      </c>
      <c r="L49" s="4">
        <v>-42.09</v>
      </c>
      <c r="M49" s="4">
        <v>13</v>
      </c>
      <c r="N49" s="4">
        <v>15.06</v>
      </c>
      <c r="P49" s="4">
        <v>13.29</v>
      </c>
      <c r="CS49" s="2"/>
      <c r="CT49" s="2"/>
      <c r="CU49" s="2"/>
      <c r="CV49" s="2"/>
      <c r="CW49" s="2"/>
      <c r="CX49" s="2"/>
    </row>
    <row r="50" spans="1:122" ht="21.75" customHeight="1" x14ac:dyDescent="0.2">
      <c r="A50" s="20">
        <v>3329329637</v>
      </c>
      <c r="B50" s="16" t="s">
        <v>109</v>
      </c>
      <c r="C50" s="19" t="s">
        <v>110</v>
      </c>
      <c r="F50" s="4">
        <f>106.37-38.39</f>
        <v>67.98</v>
      </c>
      <c r="G50" s="4">
        <v>99.3</v>
      </c>
      <c r="H50" s="4">
        <v>109.04</v>
      </c>
      <c r="I50" s="4">
        <v>124.48</v>
      </c>
      <c r="J50" s="4">
        <v>139.09</v>
      </c>
      <c r="K50" s="4">
        <v>133.43</v>
      </c>
      <c r="L50" s="4">
        <v>85.65</v>
      </c>
      <c r="M50" s="4">
        <v>132.01</v>
      </c>
      <c r="N50" s="4">
        <v>136.27000000000001</v>
      </c>
      <c r="P50" s="4">
        <v>114.9</v>
      </c>
      <c r="CS50" s="2"/>
      <c r="CT50" s="2"/>
      <c r="CU50" s="2"/>
      <c r="CV50" s="2"/>
      <c r="CW50" s="2"/>
      <c r="CX50" s="2"/>
    </row>
    <row r="51" spans="1:122" ht="21.75" customHeight="1" x14ac:dyDescent="0.2">
      <c r="A51" s="20">
        <v>3329329972</v>
      </c>
      <c r="B51" s="39" t="s">
        <v>111</v>
      </c>
      <c r="C51" s="38" t="s">
        <v>112</v>
      </c>
      <c r="D51" s="25" t="s">
        <v>132</v>
      </c>
      <c r="F51" s="4">
        <v>1027.51</v>
      </c>
      <c r="G51" s="4">
        <v>485.08</v>
      </c>
      <c r="H51" s="4">
        <v>128.41999999999999</v>
      </c>
      <c r="I51" s="4">
        <v>93.29</v>
      </c>
      <c r="J51" s="4">
        <v>50.91</v>
      </c>
      <c r="K51" s="4">
        <v>49.51</v>
      </c>
      <c r="L51" s="4">
        <v>282.18</v>
      </c>
      <c r="M51" s="4">
        <v>817.56</v>
      </c>
      <c r="N51" s="4">
        <v>1699.34</v>
      </c>
      <c r="P51" s="4">
        <v>1679.76</v>
      </c>
      <c r="CT51" s="2"/>
      <c r="CU51" s="2"/>
      <c r="CV51" s="2"/>
      <c r="CW51" s="2"/>
      <c r="CX51" s="2"/>
    </row>
    <row r="52" spans="1:122" ht="21.75" customHeight="1" x14ac:dyDescent="0.2">
      <c r="A52" s="6">
        <v>3329564104</v>
      </c>
      <c r="B52" s="16" t="s">
        <v>113</v>
      </c>
      <c r="C52" s="17" t="s">
        <v>114</v>
      </c>
      <c r="F52" s="4">
        <f>357.56-38.39</f>
        <v>319.17</v>
      </c>
      <c r="G52" s="4">
        <v>175.52</v>
      </c>
      <c r="H52" s="4">
        <v>164.59</v>
      </c>
      <c r="I52" s="4">
        <v>124.38</v>
      </c>
      <c r="K52" s="4">
        <v>3.87</v>
      </c>
      <c r="CY52" s="1"/>
      <c r="CZ52" s="1"/>
    </row>
    <row r="53" spans="1:122" ht="21.75" customHeight="1" x14ac:dyDescent="0.2">
      <c r="A53" s="6">
        <v>3326227301</v>
      </c>
      <c r="B53" s="23">
        <v>1010413643</v>
      </c>
      <c r="C53" s="17" t="s">
        <v>115</v>
      </c>
      <c r="F53" s="4">
        <v>426.66</v>
      </c>
      <c r="G53" s="4">
        <v>206.29</v>
      </c>
      <c r="H53" s="4">
        <v>103.01</v>
      </c>
      <c r="I53" s="4">
        <v>74.459999999999994</v>
      </c>
      <c r="J53" s="4">
        <v>79.25</v>
      </c>
      <c r="K53" s="4">
        <v>74.62</v>
      </c>
      <c r="L53" s="4">
        <v>202.17</v>
      </c>
      <c r="M53" s="4">
        <v>309.77</v>
      </c>
      <c r="N53" s="4">
        <v>612.73</v>
      </c>
      <c r="P53" s="4">
        <v>604.80999999999995</v>
      </c>
      <c r="CY53" s="1"/>
      <c r="CZ53" s="1"/>
    </row>
    <row r="54" spans="1:122" ht="21.75" customHeight="1" x14ac:dyDescent="0.2">
      <c r="A54" s="20" t="s">
        <v>116</v>
      </c>
      <c r="B54" s="16" t="s">
        <v>117</v>
      </c>
      <c r="C54" s="17" t="s">
        <v>118</v>
      </c>
      <c r="F54" s="4">
        <v>37.57</v>
      </c>
      <c r="G54" s="4">
        <v>105.71</v>
      </c>
      <c r="H54" s="4">
        <v>431.2</v>
      </c>
      <c r="I54" s="4">
        <v>1026.69</v>
      </c>
      <c r="J54" s="4">
        <v>838.5</v>
      </c>
      <c r="K54" s="4">
        <v>806.23</v>
      </c>
      <c r="L54" s="4">
        <v>908.36</v>
      </c>
      <c r="M54" s="4">
        <v>257.45</v>
      </c>
      <c r="N54" s="4">
        <v>84.7</v>
      </c>
      <c r="P54" s="4">
        <v>36.909999999999997</v>
      </c>
      <c r="CR54" s="2"/>
      <c r="CS54" s="2"/>
      <c r="CT54" s="2"/>
      <c r="CU54" s="2"/>
      <c r="CV54" s="2"/>
      <c r="CW54" s="2"/>
      <c r="CX54" s="2"/>
    </row>
    <row r="55" spans="1:122" ht="21.75" customHeight="1" x14ac:dyDescent="0.2">
      <c r="A55" s="48" t="s">
        <v>119</v>
      </c>
      <c r="B55" s="48">
        <v>1010418553</v>
      </c>
      <c r="C55" s="49" t="s">
        <v>140</v>
      </c>
      <c r="D55" s="50"/>
      <c r="E55" s="50"/>
      <c r="F55" s="50">
        <v>18283.009999999998</v>
      </c>
      <c r="G55" s="50">
        <v>12597.84</v>
      </c>
      <c r="H55" s="50">
        <v>11509.93</v>
      </c>
      <c r="I55" s="50">
        <v>11427.39</v>
      </c>
      <c r="J55" s="50">
        <v>10266.950000000001</v>
      </c>
      <c r="K55" s="50">
        <v>7819.11</v>
      </c>
      <c r="L55" s="50">
        <v>8109.15</v>
      </c>
      <c r="M55" s="50">
        <v>9335.48</v>
      </c>
      <c r="N55" s="50">
        <v>12655.15</v>
      </c>
      <c r="O55" s="50"/>
      <c r="P55" s="50">
        <v>14102.84</v>
      </c>
      <c r="CR55" s="2"/>
      <c r="CS55" s="2"/>
      <c r="CT55" s="2"/>
      <c r="CU55" s="2"/>
      <c r="CV55" s="2"/>
      <c r="CW55" s="2"/>
      <c r="CX55" s="2"/>
    </row>
    <row r="56" spans="1:122" ht="21.75" customHeight="1" x14ac:dyDescent="0.2">
      <c r="A56" s="20">
        <v>3329329943</v>
      </c>
      <c r="B56" s="20">
        <v>1010438276</v>
      </c>
      <c r="C56" s="17" t="s">
        <v>122</v>
      </c>
      <c r="F56" s="4">
        <v>408.29</v>
      </c>
      <c r="G56" s="4">
        <v>184.92</v>
      </c>
      <c r="H56" s="4">
        <v>72.97</v>
      </c>
      <c r="I56" s="4">
        <v>54.5</v>
      </c>
      <c r="J56" s="4">
        <v>57.51</v>
      </c>
      <c r="K56" s="4">
        <v>19.39</v>
      </c>
      <c r="L56" s="4">
        <v>193.8</v>
      </c>
      <c r="M56" s="4">
        <v>220.42</v>
      </c>
      <c r="N56" s="4">
        <v>493.01</v>
      </c>
      <c r="P56" s="4">
        <v>670.15</v>
      </c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</row>
    <row r="57" spans="1:122" ht="21.75" customHeight="1" x14ac:dyDescent="0.2">
      <c r="A57" s="20">
        <v>3322899184</v>
      </c>
      <c r="B57" s="30">
        <v>1010498906</v>
      </c>
      <c r="C57" s="17" t="s">
        <v>123</v>
      </c>
      <c r="F57" s="4">
        <v>18.39</v>
      </c>
      <c r="G57" s="4">
        <v>17.440000000000001</v>
      </c>
      <c r="H57" s="4">
        <v>16.649999999999999</v>
      </c>
      <c r="I57" s="4">
        <v>19.22</v>
      </c>
      <c r="J57" s="4">
        <v>18.18</v>
      </c>
      <c r="K57" s="4">
        <v>55.56</v>
      </c>
      <c r="L57" s="4">
        <v>14.79</v>
      </c>
      <c r="M57" s="4">
        <v>18.920000000000002</v>
      </c>
      <c r="N57" s="4">
        <v>17.95</v>
      </c>
      <c r="P57" s="4">
        <v>18.97</v>
      </c>
      <c r="CS57" s="2"/>
      <c r="CT57" s="2"/>
      <c r="CU57" s="2"/>
      <c r="CV57" s="2"/>
      <c r="CW57" s="2"/>
      <c r="CX57" s="2"/>
    </row>
    <row r="58" spans="1:122" ht="21.75" customHeight="1" x14ac:dyDescent="0.2">
      <c r="A58" s="6">
        <v>5512165030</v>
      </c>
      <c r="B58" s="16" t="s">
        <v>120</v>
      </c>
      <c r="C58" s="17" t="s">
        <v>121</v>
      </c>
      <c r="F58" s="4">
        <v>88.97</v>
      </c>
      <c r="G58" s="4">
        <v>279.37</v>
      </c>
      <c r="H58" s="4">
        <v>918.61</v>
      </c>
      <c r="I58" s="4">
        <v>947.85</v>
      </c>
      <c r="J58" s="4">
        <v>1025.25</v>
      </c>
      <c r="K58" s="4">
        <v>930.73</v>
      </c>
      <c r="L58" s="4">
        <v>596.96</v>
      </c>
      <c r="M58" s="4">
        <v>242.53</v>
      </c>
      <c r="N58" s="4">
        <v>58.57</v>
      </c>
      <c r="P58" s="4">
        <v>26.73</v>
      </c>
      <c r="CR58" s="2"/>
      <c r="CS58" s="2"/>
      <c r="CT58" s="2"/>
      <c r="CU58" s="2"/>
      <c r="CV58" s="2"/>
      <c r="CW58" s="2"/>
      <c r="CX58" s="2"/>
    </row>
    <row r="59" spans="1:122" ht="21.75" customHeight="1" x14ac:dyDescent="0.2">
      <c r="A59" s="20"/>
      <c r="B59" s="16"/>
      <c r="C59" s="17"/>
      <c r="CR59" s="2"/>
      <c r="CS59" s="2"/>
      <c r="CT59" s="2"/>
      <c r="CU59" s="2"/>
      <c r="CV59" s="2"/>
      <c r="CW59" s="2"/>
      <c r="CX59" s="2"/>
    </row>
    <row r="60" spans="1:122" ht="21.75" customHeight="1" x14ac:dyDescent="0.2">
      <c r="A60" s="20"/>
      <c r="B60" s="16"/>
      <c r="C60" s="17"/>
      <c r="CR60" s="2"/>
      <c r="CS60" s="2"/>
      <c r="CT60" s="2"/>
      <c r="CU60" s="2"/>
      <c r="CV60" s="2"/>
      <c r="CW60" s="2"/>
      <c r="CX60" s="2"/>
    </row>
    <row r="61" spans="1:122" ht="21.75" customHeight="1" x14ac:dyDescent="0.2">
      <c r="C61" s="31" t="s">
        <v>124</v>
      </c>
      <c r="D61" s="32">
        <f t="shared" ref="D61:E61" si="0">SUM(D4:D57)</f>
        <v>0</v>
      </c>
      <c r="E61" s="32">
        <f t="shared" si="0"/>
        <v>0</v>
      </c>
      <c r="F61" s="32">
        <f>SUM(F4:F58)</f>
        <v>35830.399999999994</v>
      </c>
      <c r="G61" s="32">
        <f>SUM(G4:G58)</f>
        <v>26703.419999999995</v>
      </c>
      <c r="H61" s="32">
        <f>SUM(H4:H58)</f>
        <v>26162.990000000005</v>
      </c>
      <c r="I61" s="32">
        <f>SUM(I4:I58)</f>
        <v>25710.05</v>
      </c>
      <c r="J61" s="32">
        <f t="shared" ref="J61:N61" si="1">SUM(J4:J58)</f>
        <v>27931.88</v>
      </c>
      <c r="K61" s="32">
        <f t="shared" si="1"/>
        <v>24960.000000000004</v>
      </c>
      <c r="L61" s="32">
        <f t="shared" si="1"/>
        <v>23177.29</v>
      </c>
      <c r="M61" s="32">
        <f t="shared" si="1"/>
        <v>24527.899999999994</v>
      </c>
      <c r="N61" s="32">
        <f t="shared" si="1"/>
        <v>29087.899999999998</v>
      </c>
      <c r="O61" s="32">
        <f t="shared" ref="O61" si="2">SUM(O4:O58)</f>
        <v>4274.4399999999996</v>
      </c>
      <c r="P61" s="32">
        <f>SUM(P4:P58)</f>
        <v>31447.670000000002</v>
      </c>
      <c r="CS61" s="2"/>
      <c r="CT61" s="2"/>
      <c r="CU61" s="2"/>
      <c r="CV61" s="2"/>
      <c r="CW61" s="2"/>
      <c r="CX61" s="2"/>
    </row>
    <row r="62" spans="1:122" ht="21.75" customHeight="1" x14ac:dyDescent="0.2">
      <c r="A62" s="33"/>
    </row>
    <row r="63" spans="1:122" ht="21.75" customHeight="1" x14ac:dyDescent="0.2">
      <c r="A63" s="18"/>
    </row>
    <row r="64" spans="1:122" ht="21.75" customHeight="1" x14ac:dyDescent="0.2">
      <c r="A64" s="35"/>
    </row>
    <row r="65" spans="1:16" ht="21.75" customHeight="1" x14ac:dyDescent="0.2">
      <c r="A65" s="33"/>
      <c r="C65" s="34" t="s">
        <v>126</v>
      </c>
      <c r="F65" s="4">
        <f t="shared" ref="F65:N65" si="3">F55</f>
        <v>18283.009999999998</v>
      </c>
      <c r="G65" s="4">
        <f t="shared" si="3"/>
        <v>12597.84</v>
      </c>
      <c r="H65" s="4">
        <f t="shared" si="3"/>
        <v>11509.93</v>
      </c>
      <c r="I65" s="4">
        <f t="shared" si="3"/>
        <v>11427.39</v>
      </c>
      <c r="J65" s="4">
        <f t="shared" si="3"/>
        <v>10266.950000000001</v>
      </c>
      <c r="K65" s="4">
        <f t="shared" si="3"/>
        <v>7819.11</v>
      </c>
      <c r="L65" s="4">
        <f t="shared" si="3"/>
        <v>8109.15</v>
      </c>
      <c r="M65" s="4">
        <f t="shared" si="3"/>
        <v>9335.48</v>
      </c>
      <c r="N65" s="4">
        <f t="shared" si="3"/>
        <v>12655.15</v>
      </c>
      <c r="O65" s="4">
        <f t="shared" ref="O65:P65" si="4">O55</f>
        <v>0</v>
      </c>
      <c r="P65" s="4">
        <f t="shared" si="4"/>
        <v>14102.84</v>
      </c>
    </row>
    <row r="66" spans="1:16" ht="21.75" customHeight="1" x14ac:dyDescent="0.2">
      <c r="A66" s="15" t="s">
        <v>9</v>
      </c>
      <c r="C66" s="47" t="s">
        <v>127</v>
      </c>
      <c r="D66" s="46">
        <f>D65*0.35</f>
        <v>0</v>
      </c>
      <c r="E66" s="46">
        <f t="shared" ref="E66:N66" si="5">E65*0.35</f>
        <v>0</v>
      </c>
      <c r="F66" s="46">
        <f>F65*0.35</f>
        <v>6399.0534999999991</v>
      </c>
      <c r="G66" s="46">
        <f t="shared" si="5"/>
        <v>4409.2439999999997</v>
      </c>
      <c r="H66" s="46">
        <f t="shared" si="5"/>
        <v>4028.4755</v>
      </c>
      <c r="I66" s="46">
        <f t="shared" si="5"/>
        <v>3999.5864999999994</v>
      </c>
      <c r="J66" s="46">
        <f t="shared" si="5"/>
        <v>3593.4324999999999</v>
      </c>
      <c r="K66" s="46">
        <f t="shared" si="5"/>
        <v>2736.6884999999997</v>
      </c>
      <c r="L66" s="46">
        <f t="shared" si="5"/>
        <v>2838.2024999999999</v>
      </c>
      <c r="M66" s="46">
        <f t="shared" si="5"/>
        <v>3267.4179999999997</v>
      </c>
      <c r="N66" s="46">
        <f t="shared" si="5"/>
        <v>4429.3024999999998</v>
      </c>
      <c r="O66" s="46">
        <f t="shared" ref="O66:P66" si="6">O65*0.35</f>
        <v>0</v>
      </c>
      <c r="P66" s="46">
        <f t="shared" si="6"/>
        <v>4935.9939999999997</v>
      </c>
    </row>
    <row r="67" spans="1:16" ht="21.75" customHeight="1" x14ac:dyDescent="0.2">
      <c r="A67" s="15" t="s">
        <v>143</v>
      </c>
      <c r="C67" s="47" t="s">
        <v>128</v>
      </c>
      <c r="D67" s="46">
        <f>D65*0.65</f>
        <v>0</v>
      </c>
      <c r="E67" s="46">
        <f t="shared" ref="E67:N67" si="7">E65*0.65</f>
        <v>0</v>
      </c>
      <c r="F67" s="46">
        <f t="shared" si="7"/>
        <v>11883.9565</v>
      </c>
      <c r="G67" s="46">
        <f t="shared" si="7"/>
        <v>8188.5960000000005</v>
      </c>
      <c r="H67" s="46">
        <f t="shared" si="7"/>
        <v>7481.4545000000007</v>
      </c>
      <c r="I67" s="46">
        <f t="shared" si="7"/>
        <v>7427.8035</v>
      </c>
      <c r="J67" s="46">
        <f t="shared" si="7"/>
        <v>6673.5175000000008</v>
      </c>
      <c r="K67" s="46">
        <f t="shared" si="7"/>
        <v>5082.4215000000004</v>
      </c>
      <c r="L67" s="46">
        <f t="shared" si="7"/>
        <v>5270.9475000000002</v>
      </c>
      <c r="M67" s="46">
        <f t="shared" si="7"/>
        <v>6068.0619999999999</v>
      </c>
      <c r="N67" s="46">
        <f t="shared" si="7"/>
        <v>8225.8474999999999</v>
      </c>
      <c r="O67" s="46">
        <f t="shared" ref="O67:P67" si="8">O65*0.65</f>
        <v>0</v>
      </c>
      <c r="P67" s="46">
        <f t="shared" si="8"/>
        <v>9166.8459999999995</v>
      </c>
    </row>
    <row r="68" spans="1:16" ht="21.75" customHeight="1" x14ac:dyDescent="0.2">
      <c r="A68" s="23"/>
    </row>
    <row r="69" spans="1:16" ht="21.75" customHeight="1" x14ac:dyDescent="0.2">
      <c r="A69" s="23"/>
    </row>
    <row r="70" spans="1:16" ht="21.75" customHeight="1" x14ac:dyDescent="0.2">
      <c r="A70" s="23"/>
      <c r="C70" s="51" t="s">
        <v>142</v>
      </c>
    </row>
    <row r="71" spans="1:16" ht="21.75" customHeight="1" x14ac:dyDescent="0.2">
      <c r="C71" s="15" t="s">
        <v>9</v>
      </c>
      <c r="F71" s="4">
        <f>F61-F67</f>
        <v>23946.443499999994</v>
      </c>
      <c r="G71" s="4">
        <f>G61-G67</f>
        <v>18514.823999999993</v>
      </c>
      <c r="H71" s="4">
        <f t="shared" ref="H71:N71" si="9">H61-H67</f>
        <v>18681.535500000005</v>
      </c>
      <c r="I71" s="4">
        <f t="shared" si="9"/>
        <v>18282.246500000001</v>
      </c>
      <c r="J71" s="4">
        <f t="shared" si="9"/>
        <v>21258.362499999999</v>
      </c>
      <c r="K71" s="4">
        <f t="shared" si="9"/>
        <v>19877.578500000003</v>
      </c>
      <c r="L71" s="4">
        <f t="shared" si="9"/>
        <v>17906.342499999999</v>
      </c>
      <c r="M71" s="4">
        <f t="shared" si="9"/>
        <v>18459.837999999996</v>
      </c>
      <c r="N71" s="4">
        <f t="shared" si="9"/>
        <v>20862.052499999998</v>
      </c>
      <c r="O71" s="4">
        <f t="shared" ref="O71:P71" si="10">O61-O67</f>
        <v>4274.4399999999996</v>
      </c>
      <c r="P71" s="4">
        <f t="shared" si="10"/>
        <v>22280.824000000001</v>
      </c>
    </row>
    <row r="72" spans="1:16" ht="21.75" customHeight="1" thickBot="1" x14ac:dyDescent="0.25">
      <c r="C72" s="15" t="s">
        <v>143</v>
      </c>
      <c r="D72" s="52"/>
      <c r="E72" s="52"/>
      <c r="F72" s="52">
        <f>F67</f>
        <v>11883.9565</v>
      </c>
      <c r="G72" s="52">
        <f>G67</f>
        <v>8188.5960000000005</v>
      </c>
      <c r="H72" s="52">
        <f t="shared" ref="H72:N72" si="11">H67</f>
        <v>7481.4545000000007</v>
      </c>
      <c r="I72" s="52">
        <f t="shared" si="11"/>
        <v>7427.8035</v>
      </c>
      <c r="J72" s="52">
        <f t="shared" si="11"/>
        <v>6673.5175000000008</v>
      </c>
      <c r="K72" s="52">
        <f t="shared" si="11"/>
        <v>5082.4215000000004</v>
      </c>
      <c r="L72" s="52">
        <f t="shared" si="11"/>
        <v>5270.9475000000002</v>
      </c>
      <c r="M72" s="52">
        <f t="shared" si="11"/>
        <v>6068.0619999999999</v>
      </c>
      <c r="N72" s="52">
        <f t="shared" si="11"/>
        <v>8225.8474999999999</v>
      </c>
      <c r="O72" s="52">
        <f t="shared" ref="O72:P72" si="12">O67</f>
        <v>0</v>
      </c>
      <c r="P72" s="52">
        <f t="shared" si="12"/>
        <v>9166.8459999999995</v>
      </c>
    </row>
    <row r="73" spans="1:16" ht="21.75" customHeight="1" thickTop="1" x14ac:dyDescent="0.2">
      <c r="A73" s="23"/>
      <c r="C73" s="34" t="s">
        <v>141</v>
      </c>
      <c r="F73" s="4">
        <f>SUM(F71:F72)</f>
        <v>35830.399999999994</v>
      </c>
      <c r="G73" s="4">
        <f>SUM(G71:G72)</f>
        <v>26703.419999999995</v>
      </c>
      <c r="H73" s="4">
        <f t="shared" ref="H73:N73" si="13">SUM(H71:H72)</f>
        <v>26162.990000000005</v>
      </c>
      <c r="I73" s="4">
        <f t="shared" si="13"/>
        <v>25710.050000000003</v>
      </c>
      <c r="J73" s="4">
        <f t="shared" si="13"/>
        <v>27931.88</v>
      </c>
      <c r="K73" s="4">
        <f t="shared" si="13"/>
        <v>24960.000000000004</v>
      </c>
      <c r="L73" s="4">
        <f t="shared" si="13"/>
        <v>23177.29</v>
      </c>
      <c r="M73" s="4">
        <f t="shared" si="13"/>
        <v>24527.899999999994</v>
      </c>
      <c r="N73" s="4">
        <f t="shared" si="13"/>
        <v>29087.899999999998</v>
      </c>
      <c r="O73" s="4">
        <f t="shared" ref="O73:P73" si="14">SUM(O71:O72)</f>
        <v>4274.4399999999996</v>
      </c>
      <c r="P73" s="4">
        <f t="shared" si="14"/>
        <v>31447.67</v>
      </c>
    </row>
    <row r="74" spans="1:16" ht="21.75" customHeight="1" x14ac:dyDescent="0.2">
      <c r="A74" s="23"/>
    </row>
    <row r="75" spans="1:16" ht="21.75" customHeight="1" x14ac:dyDescent="0.2">
      <c r="A75" s="23"/>
      <c r="C75" s="53" t="s">
        <v>125</v>
      </c>
    </row>
    <row r="76" spans="1:16" ht="21.75" customHeight="1" x14ac:dyDescent="0.2">
      <c r="A76" s="23"/>
      <c r="C76" s="7" t="s">
        <v>144</v>
      </c>
    </row>
    <row r="77" spans="1:16" ht="21.75" customHeight="1" x14ac:dyDescent="0.2">
      <c r="A77" s="23"/>
    </row>
    <row r="78" spans="1:16" ht="21.75" customHeight="1" x14ac:dyDescent="0.2">
      <c r="A78" s="23"/>
    </row>
    <row r="79" spans="1:16" ht="21.75" customHeight="1" x14ac:dyDescent="0.2">
      <c r="A79" s="23"/>
    </row>
    <row r="80" spans="1:16" ht="21.75" customHeight="1" x14ac:dyDescent="0.2">
      <c r="A80" s="23"/>
    </row>
    <row r="81" spans="1:1" ht="21.75" customHeight="1" x14ac:dyDescent="0.2">
      <c r="A81" s="23"/>
    </row>
    <row r="82" spans="1:1" ht="21.75" customHeight="1" x14ac:dyDescent="0.2">
      <c r="A82" s="23"/>
    </row>
    <row r="83" spans="1:1" ht="21.75" customHeight="1" x14ac:dyDescent="0.2">
      <c r="A83" s="23"/>
    </row>
    <row r="84" spans="1:1" ht="21.75" customHeight="1" x14ac:dyDescent="0.2">
      <c r="A84" s="33"/>
    </row>
    <row r="85" spans="1:1" ht="21.75" customHeight="1" x14ac:dyDescent="0.2">
      <c r="A85" s="36"/>
    </row>
    <row r="86" spans="1:1" ht="21.75" customHeight="1" x14ac:dyDescent="0.2">
      <c r="A86" s="33"/>
    </row>
    <row r="87" spans="1:1" ht="21.75" customHeight="1" x14ac:dyDescent="0.2"/>
    <row r="88" spans="1:1" ht="21.75" customHeight="1" x14ac:dyDescent="0.2"/>
    <row r="89" spans="1:1" ht="21.75" customHeight="1" x14ac:dyDescent="0.2"/>
    <row r="90" spans="1:1" ht="21.75" customHeight="1" x14ac:dyDescent="0.2"/>
    <row r="91" spans="1:1" ht="21.75" customHeight="1" x14ac:dyDescent="0.2"/>
    <row r="92" spans="1:1" ht="21.75" customHeight="1" x14ac:dyDescent="0.2"/>
    <row r="93" spans="1:1" ht="21.75" customHeight="1" x14ac:dyDescent="0.2"/>
    <row r="94" spans="1:1" ht="21.75" customHeight="1" x14ac:dyDescent="0.2"/>
    <row r="95" spans="1:1" ht="21.75" customHeight="1" x14ac:dyDescent="0.2"/>
    <row r="96" spans="1:1" ht="21.75" customHeight="1" x14ac:dyDescent="0.2"/>
    <row r="97" ht="21.75" customHeight="1" x14ac:dyDescent="0.2"/>
    <row r="98" ht="21.75" customHeight="1" x14ac:dyDescent="0.2"/>
    <row r="99" ht="21.75" customHeight="1" x14ac:dyDescent="0.2"/>
    <row r="100" ht="21.75" customHeight="1" x14ac:dyDescent="0.2"/>
    <row r="101" ht="21.75" customHeight="1" x14ac:dyDescent="0.2"/>
    <row r="102" ht="21.75" customHeight="1" x14ac:dyDescent="0.2"/>
    <row r="103" ht="21.75" customHeight="1" x14ac:dyDescent="0.2"/>
    <row r="104" ht="21.75" customHeight="1" x14ac:dyDescent="0.2"/>
    <row r="105" ht="21.75" customHeight="1" x14ac:dyDescent="0.2"/>
    <row r="106" ht="21.75" customHeight="1" x14ac:dyDescent="0.2"/>
    <row r="107" ht="21.75" customHeight="1" x14ac:dyDescent="0.2"/>
    <row r="108" ht="21.75" customHeight="1" x14ac:dyDescent="0.2"/>
    <row r="109" ht="21.75" customHeight="1" x14ac:dyDescent="0.2"/>
    <row r="110" ht="21.75" customHeight="1" x14ac:dyDescent="0.2"/>
    <row r="111" ht="21.75" customHeight="1" x14ac:dyDescent="0.2"/>
    <row r="112" ht="21.75" customHeight="1" x14ac:dyDescent="0.2"/>
    <row r="113" ht="21.75" customHeight="1" x14ac:dyDescent="0.2"/>
    <row r="114" ht="21.75" customHeight="1" x14ac:dyDescent="0.2"/>
    <row r="115" ht="21.75" customHeight="1" x14ac:dyDescent="0.2"/>
    <row r="116" ht="21.75" customHeight="1" x14ac:dyDescent="0.2"/>
    <row r="117" ht="21.75" customHeight="1" x14ac:dyDescent="0.2"/>
    <row r="118" ht="21.75" customHeight="1" x14ac:dyDescent="0.2"/>
    <row r="119" ht="21.75" customHeight="1" x14ac:dyDescent="0.2"/>
    <row r="120" ht="21.75" customHeight="1" x14ac:dyDescent="0.2"/>
    <row r="121" ht="21.75" customHeight="1" x14ac:dyDescent="0.2"/>
    <row r="122" ht="21.75" customHeight="1" x14ac:dyDescent="0.2"/>
    <row r="123" ht="21.75" customHeight="1" x14ac:dyDescent="0.2"/>
    <row r="124" ht="21.75" customHeight="1" x14ac:dyDescent="0.2"/>
    <row r="125" ht="21.75" customHeight="1" x14ac:dyDescent="0.2"/>
    <row r="126" ht="21.75" customHeight="1" x14ac:dyDescent="0.2"/>
    <row r="127" ht="21.75" customHeight="1" x14ac:dyDescent="0.2"/>
    <row r="128" ht="21.75" customHeight="1" x14ac:dyDescent="0.2"/>
    <row r="129" ht="21.75" customHeight="1" x14ac:dyDescent="0.2"/>
    <row r="130" ht="21.75" customHeight="1" x14ac:dyDescent="0.2"/>
    <row r="131" ht="21.75" customHeight="1" x14ac:dyDescent="0.2"/>
    <row r="132" ht="21.75" customHeight="1" x14ac:dyDescent="0.2"/>
    <row r="133" ht="21.75" customHeight="1" x14ac:dyDescent="0.2"/>
    <row r="134" ht="21.75" customHeight="1" x14ac:dyDescent="0.2"/>
    <row r="135" ht="21.75" customHeight="1" x14ac:dyDescent="0.2"/>
    <row r="136" ht="21.75" customHeight="1" x14ac:dyDescent="0.2"/>
    <row r="137" ht="21.75" customHeight="1" x14ac:dyDescent="0.2"/>
    <row r="138" ht="21.75" customHeight="1" x14ac:dyDescent="0.2"/>
    <row r="139" ht="21.75" customHeight="1" x14ac:dyDescent="0.2"/>
    <row r="140" ht="21.75" customHeight="1" x14ac:dyDescent="0.2"/>
    <row r="141" ht="21.75" customHeight="1" x14ac:dyDescent="0.2"/>
    <row r="142" ht="21.75" customHeight="1" x14ac:dyDescent="0.2"/>
    <row r="143" ht="21.75" customHeight="1" x14ac:dyDescent="0.2"/>
    <row r="144" ht="21.75" customHeight="1" x14ac:dyDescent="0.2"/>
    <row r="145" ht="21.75" customHeight="1" x14ac:dyDescent="0.2"/>
    <row r="146" ht="21.75" customHeight="1" x14ac:dyDescent="0.2"/>
    <row r="147" ht="21.75" customHeight="1" x14ac:dyDescent="0.2"/>
    <row r="148" ht="21.75" customHeight="1" x14ac:dyDescent="0.2"/>
    <row r="149" ht="21.75" customHeight="1" x14ac:dyDescent="0.2"/>
    <row r="150" ht="21.75" customHeight="1" x14ac:dyDescent="0.2"/>
    <row r="151" ht="21.75" customHeight="1" x14ac:dyDescent="0.2"/>
    <row r="152" ht="21.75" customHeight="1" x14ac:dyDescent="0.2"/>
    <row r="153" ht="21.75" customHeight="1" x14ac:dyDescent="0.2"/>
    <row r="154" ht="21.75" customHeight="1" x14ac:dyDescent="0.2"/>
    <row r="155" ht="21.75" customHeight="1" x14ac:dyDescent="0.2"/>
    <row r="156" ht="21.75" customHeight="1" x14ac:dyDescent="0.2"/>
    <row r="40758" spans="1:1" x14ac:dyDescent="0.2">
      <c r="A40758" s="6">
        <f>SUM(A1:A40757)</f>
        <v>127442752026</v>
      </c>
    </row>
  </sheetData>
  <mergeCells count="1">
    <mergeCell ref="A1:B1"/>
  </mergeCells>
  <pageMargins left="1" right="0" top="1" bottom="1" header="0" footer="0"/>
  <pageSetup scale="37" firstPageNumber="6" fitToHeight="2" orientation="landscape" r:id="rId1"/>
  <headerFooter alignWithMargins="0">
    <oddFooter>&amp;L&amp;8&amp;F  &amp;A&amp;R&amp;8&amp;D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D2F20-77DF-4157-A416-9A4A4085DD9E}">
  <sheetPr>
    <tabColor rgb="FFFFFF00"/>
  </sheetPr>
  <dimension ref="A1:DQ40758"/>
  <sheetViews>
    <sheetView tabSelected="1" topLeftCell="A54" zoomScale="90" zoomScaleNormal="90" workbookViewId="0">
      <selection activeCell="K58" sqref="K58"/>
    </sheetView>
  </sheetViews>
  <sheetFormatPr defaultColWidth="16.33203125" defaultRowHeight="15" x14ac:dyDescent="0.2"/>
  <cols>
    <col min="1" max="1" width="15" style="6" customWidth="1"/>
    <col min="2" max="2" width="14.6640625" style="1" customWidth="1"/>
    <col min="3" max="3" width="55.109375" style="7" bestFit="1" customWidth="1"/>
    <col min="4" max="11" width="15.109375" style="4" customWidth="1"/>
    <col min="12" max="12" width="11.5546875" style="4" customWidth="1"/>
    <col min="13" max="15" width="15.109375" style="4" customWidth="1"/>
    <col min="16" max="54" width="16.33203125" style="1" customWidth="1"/>
    <col min="55" max="101" width="16.33203125" style="1"/>
    <col min="102" max="16384" width="16.33203125" style="2"/>
  </cols>
  <sheetData>
    <row r="1" spans="1:104" s="11" customFormat="1" ht="31.5" customHeight="1" x14ac:dyDescent="0.25">
      <c r="A1" s="56" t="s">
        <v>129</v>
      </c>
      <c r="B1" s="56"/>
      <c r="C1" s="8" t="s">
        <v>146</v>
      </c>
      <c r="D1" s="9">
        <v>45510</v>
      </c>
      <c r="E1" s="9">
        <v>45545</v>
      </c>
      <c r="F1" s="9">
        <v>45574</v>
      </c>
      <c r="G1" s="9">
        <v>45602</v>
      </c>
      <c r="H1" s="9">
        <v>45635</v>
      </c>
      <c r="I1" s="9">
        <v>45671</v>
      </c>
      <c r="J1" s="9">
        <v>45700</v>
      </c>
      <c r="K1" s="9"/>
      <c r="L1" s="9"/>
      <c r="M1" s="9"/>
      <c r="N1" s="9"/>
      <c r="O1" s="9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</row>
    <row r="2" spans="1:104" s="3" customFormat="1" ht="24" customHeight="1" x14ac:dyDescent="0.2">
      <c r="A2" s="12" t="s">
        <v>0</v>
      </c>
      <c r="B2" s="12" t="s">
        <v>1</v>
      </c>
      <c r="C2" s="13" t="s">
        <v>2</v>
      </c>
      <c r="D2" s="14">
        <v>45474</v>
      </c>
      <c r="E2" s="14">
        <v>45505</v>
      </c>
      <c r="F2" s="14">
        <v>45536</v>
      </c>
      <c r="G2" s="14">
        <v>45566</v>
      </c>
      <c r="H2" s="14">
        <v>45597</v>
      </c>
      <c r="I2" s="14">
        <v>45627</v>
      </c>
      <c r="J2" s="14">
        <v>45658</v>
      </c>
      <c r="K2" s="14">
        <v>45689</v>
      </c>
      <c r="L2" s="14">
        <v>45717</v>
      </c>
      <c r="M2" s="14">
        <v>45748</v>
      </c>
      <c r="N2" s="14">
        <v>45778</v>
      </c>
      <c r="O2" s="14">
        <v>45809</v>
      </c>
    </row>
    <row r="3" spans="1:104" ht="21" customHeight="1" x14ac:dyDescent="0.2">
      <c r="A3" s="15" t="s">
        <v>9</v>
      </c>
      <c r="C3" s="55" t="s">
        <v>145</v>
      </c>
      <c r="D3" s="54">
        <v>45508</v>
      </c>
      <c r="E3" s="54">
        <v>45541</v>
      </c>
      <c r="F3" s="54">
        <v>45567</v>
      </c>
      <c r="G3" s="54">
        <v>45599</v>
      </c>
      <c r="H3" s="54">
        <v>45629</v>
      </c>
      <c r="I3" s="54">
        <v>45660</v>
      </c>
      <c r="J3" s="54">
        <v>45692</v>
      </c>
      <c r="K3" s="54"/>
      <c r="L3" s="54"/>
      <c r="M3" s="54"/>
      <c r="N3" s="54"/>
      <c r="O3" s="54"/>
      <c r="CW3" s="2"/>
    </row>
    <row r="4" spans="1:104" ht="21.75" customHeight="1" x14ac:dyDescent="0.2">
      <c r="A4" s="6">
        <v>3329329451</v>
      </c>
      <c r="B4" s="16" t="s">
        <v>10</v>
      </c>
      <c r="C4" s="17" t="s">
        <v>11</v>
      </c>
      <c r="D4" s="4">
        <v>150.69</v>
      </c>
      <c r="E4" s="4">
        <v>145.38999999999999</v>
      </c>
      <c r="F4" s="4">
        <v>65.010000000000005</v>
      </c>
      <c r="G4" s="4">
        <v>122.14</v>
      </c>
      <c r="H4" s="4">
        <v>230.92</v>
      </c>
      <c r="I4" s="4">
        <v>203.82</v>
      </c>
      <c r="J4" s="4">
        <v>88.95</v>
      </c>
      <c r="CX4" s="1"/>
      <c r="CY4" s="1"/>
    </row>
    <row r="5" spans="1:104" ht="21.75" customHeight="1" x14ac:dyDescent="0.2">
      <c r="A5" s="6">
        <v>3329329488</v>
      </c>
      <c r="B5" s="16" t="s">
        <v>12</v>
      </c>
      <c r="C5" s="17" t="s">
        <v>13</v>
      </c>
      <c r="D5" s="4">
        <v>68.87</v>
      </c>
      <c r="E5" s="4">
        <v>78.81</v>
      </c>
      <c r="F5" s="4">
        <v>269.08999999999997</v>
      </c>
      <c r="G5" s="4">
        <v>720.56</v>
      </c>
      <c r="H5" s="4">
        <v>1780.94</v>
      </c>
      <c r="I5" s="4">
        <v>1440.06</v>
      </c>
      <c r="J5" s="4">
        <v>1449.41</v>
      </c>
    </row>
    <row r="6" spans="1:104" ht="21.75" customHeight="1" x14ac:dyDescent="0.2">
      <c r="A6" s="18">
        <v>3329329438</v>
      </c>
      <c r="B6" s="16" t="s">
        <v>14</v>
      </c>
      <c r="C6" s="19" t="s">
        <v>15</v>
      </c>
      <c r="D6" s="4">
        <v>440.81</v>
      </c>
      <c r="E6" s="4">
        <v>485.06</v>
      </c>
      <c r="F6" s="4">
        <v>343.07</v>
      </c>
      <c r="G6" s="4">
        <v>400.23</v>
      </c>
      <c r="H6" s="4">
        <v>128.34</v>
      </c>
      <c r="I6" s="4">
        <v>59.11</v>
      </c>
      <c r="J6" s="4">
        <v>62.5</v>
      </c>
      <c r="CR6" s="2"/>
      <c r="CS6" s="2"/>
      <c r="CT6" s="2"/>
      <c r="CU6" s="2"/>
      <c r="CV6" s="2"/>
      <c r="CW6" s="2"/>
    </row>
    <row r="7" spans="1:104" ht="21.75" customHeight="1" x14ac:dyDescent="0.2">
      <c r="A7" s="20">
        <v>5435712631</v>
      </c>
      <c r="B7" s="21">
        <v>1010609473</v>
      </c>
      <c r="C7" s="17" t="s">
        <v>16</v>
      </c>
      <c r="D7" s="4">
        <v>885.2</v>
      </c>
      <c r="E7" s="4">
        <v>914.17</v>
      </c>
      <c r="F7" s="4">
        <v>575.23</v>
      </c>
      <c r="G7" s="4">
        <v>570.79999999999995</v>
      </c>
      <c r="H7" s="4">
        <v>97.3</v>
      </c>
      <c r="I7" s="4">
        <v>55.05</v>
      </c>
      <c r="J7" s="4">
        <v>52.69</v>
      </c>
      <c r="CQ7" s="2"/>
      <c r="CR7" s="2"/>
      <c r="CS7" s="2"/>
      <c r="CT7" s="2"/>
      <c r="CU7" s="2"/>
      <c r="CV7" s="2"/>
      <c r="CW7" s="2"/>
    </row>
    <row r="8" spans="1:104" ht="21.75" customHeight="1" x14ac:dyDescent="0.2">
      <c r="A8" s="20">
        <v>3329329344</v>
      </c>
      <c r="B8" s="16" t="s">
        <v>17</v>
      </c>
      <c r="C8" s="17" t="s">
        <v>18</v>
      </c>
      <c r="D8" s="4">
        <v>281.69</v>
      </c>
      <c r="E8" s="4">
        <v>429.71</v>
      </c>
      <c r="F8" s="4">
        <v>302.89</v>
      </c>
      <c r="G8" s="4">
        <v>338.12</v>
      </c>
      <c r="H8" s="4">
        <v>226.86</v>
      </c>
      <c r="I8" s="4">
        <v>194.46</v>
      </c>
      <c r="J8" s="4">
        <v>138.83000000000001</v>
      </c>
      <c r="CQ8" s="2"/>
      <c r="CR8" s="2"/>
      <c r="CS8" s="2"/>
      <c r="CT8" s="2"/>
      <c r="CU8" s="2"/>
      <c r="CV8" s="2"/>
      <c r="CW8" s="2"/>
    </row>
    <row r="9" spans="1:104" ht="21.75" customHeight="1" x14ac:dyDescent="0.2">
      <c r="A9" s="20" t="s">
        <v>19</v>
      </c>
      <c r="B9" s="16" t="s">
        <v>20</v>
      </c>
      <c r="C9" s="17" t="s">
        <v>21</v>
      </c>
      <c r="D9" s="4">
        <v>13.6</v>
      </c>
      <c r="E9" s="4">
        <v>14.49</v>
      </c>
      <c r="F9" s="4">
        <v>-42.85</v>
      </c>
      <c r="G9" s="4">
        <v>13.41</v>
      </c>
      <c r="H9" s="4">
        <v>13.37</v>
      </c>
      <c r="I9" s="4">
        <v>13.36</v>
      </c>
      <c r="J9" s="4">
        <v>13.87</v>
      </c>
      <c r="CQ9" s="2"/>
      <c r="CR9" s="2"/>
      <c r="CS9" s="2"/>
      <c r="CT9" s="2"/>
      <c r="CU9" s="2"/>
      <c r="CV9" s="2"/>
      <c r="CW9" s="2"/>
    </row>
    <row r="10" spans="1:104" ht="21.75" customHeight="1" x14ac:dyDescent="0.2">
      <c r="A10" s="22" t="s">
        <v>22</v>
      </c>
      <c r="B10" s="18">
        <v>1003847726</v>
      </c>
      <c r="C10" s="17" t="s">
        <v>23</v>
      </c>
      <c r="D10" s="4">
        <v>59.07</v>
      </c>
      <c r="E10" s="4">
        <v>68.14</v>
      </c>
      <c r="F10" s="4">
        <v>8.64</v>
      </c>
      <c r="G10" s="4">
        <v>73.44</v>
      </c>
      <c r="H10" s="4">
        <v>78.77</v>
      </c>
      <c r="I10" s="4">
        <v>81.03</v>
      </c>
      <c r="J10" s="4">
        <v>81.91</v>
      </c>
      <c r="CQ10" s="2"/>
      <c r="CR10" s="2"/>
      <c r="CS10" s="2"/>
      <c r="CT10" s="2"/>
      <c r="CU10" s="2"/>
      <c r="CV10" s="2"/>
      <c r="CW10" s="2"/>
    </row>
    <row r="11" spans="1:104" ht="21.75" customHeight="1" x14ac:dyDescent="0.2">
      <c r="A11" s="6">
        <v>3329329212</v>
      </c>
      <c r="B11" s="16" t="s">
        <v>24</v>
      </c>
      <c r="C11" s="17" t="s">
        <v>25</v>
      </c>
      <c r="D11" s="4">
        <v>14.86</v>
      </c>
      <c r="E11" s="4">
        <v>15.8</v>
      </c>
      <c r="F11" s="4">
        <v>-41.79</v>
      </c>
      <c r="G11" s="4">
        <v>14.54</v>
      </c>
      <c r="H11" s="4">
        <v>13.99</v>
      </c>
      <c r="I11" s="4">
        <v>14.32</v>
      </c>
      <c r="J11" s="4">
        <v>14.86</v>
      </c>
      <c r="CQ11" s="2"/>
      <c r="CR11" s="2"/>
      <c r="CS11" s="2"/>
      <c r="CT11" s="2"/>
      <c r="CU11" s="2"/>
      <c r="CV11" s="2"/>
      <c r="CW11" s="2"/>
    </row>
    <row r="12" spans="1:104" ht="21.75" customHeight="1" x14ac:dyDescent="0.2">
      <c r="A12" s="20" t="s">
        <v>26</v>
      </c>
      <c r="B12" s="16" t="s">
        <v>27</v>
      </c>
      <c r="C12" s="17" t="s">
        <v>28</v>
      </c>
      <c r="D12" s="4">
        <v>10.18</v>
      </c>
      <c r="E12" s="4">
        <v>10.84</v>
      </c>
      <c r="F12" s="4">
        <v>-45.79</v>
      </c>
      <c r="G12" s="4">
        <v>10.18</v>
      </c>
      <c r="H12" s="4">
        <v>10.18</v>
      </c>
      <c r="I12" s="4">
        <v>10.19</v>
      </c>
      <c r="J12" s="4">
        <v>10.51</v>
      </c>
      <c r="CQ12" s="2"/>
      <c r="CR12" s="2"/>
      <c r="CS12" s="2"/>
      <c r="CT12" s="2"/>
      <c r="CU12" s="2"/>
      <c r="CV12" s="2"/>
      <c r="CW12" s="2"/>
    </row>
    <row r="13" spans="1:104" ht="21.75" customHeight="1" x14ac:dyDescent="0.2">
      <c r="A13" s="20">
        <v>3329329749</v>
      </c>
      <c r="B13" s="16" t="s">
        <v>29</v>
      </c>
      <c r="C13" s="17" t="s">
        <v>30</v>
      </c>
      <c r="D13" s="4">
        <v>10.53</v>
      </c>
      <c r="E13" s="4">
        <v>11.15</v>
      </c>
      <c r="F13" s="4">
        <v>-45.72</v>
      </c>
      <c r="G13" s="4">
        <v>10.42</v>
      </c>
      <c r="H13" s="4">
        <v>10.3</v>
      </c>
      <c r="I13" s="4">
        <v>10.27</v>
      </c>
      <c r="J13" s="4">
        <v>10.61</v>
      </c>
      <c r="CQ13" s="2"/>
      <c r="CR13" s="2"/>
      <c r="CS13" s="2"/>
      <c r="CT13" s="2"/>
      <c r="CU13" s="2"/>
      <c r="CV13" s="2"/>
      <c r="CW13" s="2"/>
    </row>
    <row r="14" spans="1:104" ht="21.75" customHeight="1" x14ac:dyDescent="0.2">
      <c r="A14" s="6">
        <v>3329329103</v>
      </c>
      <c r="B14" s="16" t="s">
        <v>31</v>
      </c>
      <c r="C14" s="17" t="s">
        <v>32</v>
      </c>
      <c r="D14" s="4">
        <v>13.16</v>
      </c>
      <c r="E14" s="4">
        <v>14.37</v>
      </c>
      <c r="F14" s="4">
        <v>-42.54</v>
      </c>
      <c r="G14" s="4">
        <v>14.14</v>
      </c>
      <c r="H14" s="4">
        <v>14.53</v>
      </c>
      <c r="I14" s="4">
        <v>14.72</v>
      </c>
      <c r="J14" s="4">
        <v>15.09</v>
      </c>
      <c r="CQ14" s="2"/>
      <c r="CR14" s="2"/>
      <c r="CS14" s="2"/>
      <c r="CT14" s="2"/>
      <c r="CU14" s="2"/>
      <c r="CV14" s="2"/>
      <c r="CW14" s="2"/>
    </row>
    <row r="15" spans="1:104" ht="21.75" customHeight="1" x14ac:dyDescent="0.2">
      <c r="A15" s="6">
        <v>3329329039</v>
      </c>
      <c r="B15" s="23" t="s">
        <v>33</v>
      </c>
      <c r="C15" s="17" t="s">
        <v>34</v>
      </c>
      <c r="D15" s="4">
        <v>108.73</v>
      </c>
      <c r="E15" s="4">
        <v>116.88</v>
      </c>
      <c r="F15" s="4">
        <v>47.26</v>
      </c>
      <c r="G15" s="4">
        <v>112.09</v>
      </c>
      <c r="H15" s="4">
        <v>117.51</v>
      </c>
      <c r="I15" s="4">
        <v>118.65</v>
      </c>
      <c r="J15" s="4">
        <v>125.59</v>
      </c>
      <c r="CQ15" s="2"/>
      <c r="CR15" s="2"/>
      <c r="CS15" s="2"/>
      <c r="CT15" s="2"/>
      <c r="CU15" s="2"/>
      <c r="CV15" s="2"/>
      <c r="CW15" s="2"/>
    </row>
    <row r="16" spans="1:104" ht="21.75" customHeight="1" x14ac:dyDescent="0.2">
      <c r="A16" s="6">
        <v>3329329265</v>
      </c>
      <c r="B16" s="16" t="s">
        <v>35</v>
      </c>
      <c r="C16" s="17" t="s">
        <v>36</v>
      </c>
      <c r="D16" s="4">
        <v>14.74</v>
      </c>
      <c r="E16" s="4">
        <v>15.67</v>
      </c>
      <c r="F16" s="4">
        <v>-41.89</v>
      </c>
      <c r="G16" s="4">
        <v>14.39</v>
      </c>
      <c r="H16" s="4">
        <v>14.14</v>
      </c>
      <c r="I16" s="4">
        <v>14.08</v>
      </c>
      <c r="J16" s="4">
        <v>14.61</v>
      </c>
      <c r="CQ16" s="2"/>
      <c r="CR16" s="2"/>
      <c r="CS16" s="2"/>
      <c r="CT16" s="2"/>
      <c r="CU16" s="2"/>
      <c r="CV16" s="2"/>
      <c r="CW16" s="2"/>
    </row>
    <row r="17" spans="1:101" ht="21.75" customHeight="1" x14ac:dyDescent="0.2">
      <c r="A17" s="6">
        <v>3329329823</v>
      </c>
      <c r="B17" s="23" t="s">
        <v>37</v>
      </c>
      <c r="C17" s="17" t="s">
        <v>38</v>
      </c>
      <c r="D17" s="4">
        <v>110.23</v>
      </c>
      <c r="E17" s="4">
        <v>122.85</v>
      </c>
      <c r="F17" s="4">
        <v>55.18</v>
      </c>
      <c r="G17" s="4">
        <v>120.93</v>
      </c>
      <c r="H17" s="4">
        <v>124.91</v>
      </c>
      <c r="I17" s="4">
        <v>127.44</v>
      </c>
      <c r="J17" s="4">
        <v>131.63</v>
      </c>
      <c r="CQ17" s="2"/>
      <c r="CR17" s="2"/>
      <c r="CS17" s="2"/>
      <c r="CT17" s="2"/>
      <c r="CU17" s="2"/>
      <c r="CV17" s="2"/>
      <c r="CW17" s="2"/>
    </row>
    <row r="18" spans="1:101" ht="21.75" customHeight="1" x14ac:dyDescent="0.2">
      <c r="A18" s="20" t="s">
        <v>39</v>
      </c>
      <c r="B18" s="16" t="s">
        <v>40</v>
      </c>
      <c r="C18" s="17" t="s">
        <v>41</v>
      </c>
      <c r="D18" s="4">
        <v>15.02</v>
      </c>
      <c r="E18" s="4">
        <v>16</v>
      </c>
      <c r="F18" s="4">
        <v>-41.71</v>
      </c>
      <c r="G18" s="4">
        <v>14.6</v>
      </c>
      <c r="H18" s="4">
        <v>14.26</v>
      </c>
      <c r="I18" s="4">
        <v>14.19</v>
      </c>
      <c r="J18" s="4">
        <v>14.73</v>
      </c>
      <c r="CQ18" s="2"/>
      <c r="CR18" s="2"/>
      <c r="CS18" s="2"/>
      <c r="CT18" s="2"/>
      <c r="CU18" s="2"/>
      <c r="CV18" s="2"/>
      <c r="CW18" s="2"/>
    </row>
    <row r="19" spans="1:101" ht="21.75" customHeight="1" x14ac:dyDescent="0.2">
      <c r="A19" s="6">
        <v>3329329785</v>
      </c>
      <c r="B19" s="16" t="s">
        <v>42</v>
      </c>
      <c r="C19" s="17" t="s">
        <v>43</v>
      </c>
      <c r="D19" s="4">
        <v>14.81</v>
      </c>
      <c r="E19" s="4">
        <v>15.49</v>
      </c>
      <c r="F19" s="4">
        <v>-41.89</v>
      </c>
      <c r="G19" s="4">
        <v>14.4</v>
      </c>
      <c r="H19" s="4">
        <v>14.03</v>
      </c>
      <c r="I19" s="4">
        <v>13.99</v>
      </c>
      <c r="J19" s="4">
        <v>14.51</v>
      </c>
      <c r="CQ19" s="2"/>
      <c r="CR19" s="2"/>
      <c r="CS19" s="2"/>
      <c r="CT19" s="2"/>
      <c r="CU19" s="2"/>
      <c r="CV19" s="2"/>
      <c r="CW19" s="2"/>
    </row>
    <row r="20" spans="1:101" ht="21.75" customHeight="1" x14ac:dyDescent="0.2">
      <c r="A20" s="20" t="s">
        <v>44</v>
      </c>
      <c r="B20" s="16" t="s">
        <v>45</v>
      </c>
      <c r="C20" s="17" t="s">
        <v>46</v>
      </c>
      <c r="D20" s="4">
        <v>14.86</v>
      </c>
      <c r="E20" s="4">
        <v>15.82</v>
      </c>
      <c r="F20" s="4">
        <v>-41.77</v>
      </c>
      <c r="G20" s="4">
        <v>14.53</v>
      </c>
      <c r="H20" s="4">
        <v>14.37</v>
      </c>
      <c r="I20" s="4">
        <v>14.35</v>
      </c>
      <c r="J20" s="4">
        <v>14.9</v>
      </c>
      <c r="CQ20" s="2"/>
      <c r="CR20" s="2"/>
      <c r="CS20" s="2"/>
      <c r="CT20" s="2"/>
      <c r="CU20" s="2"/>
      <c r="CV20" s="2"/>
      <c r="CW20" s="2"/>
    </row>
    <row r="21" spans="1:101" ht="21.75" customHeight="1" x14ac:dyDescent="0.2">
      <c r="A21" s="20" t="s">
        <v>47</v>
      </c>
      <c r="B21" s="16" t="s">
        <v>48</v>
      </c>
      <c r="C21" s="17" t="s">
        <v>49</v>
      </c>
      <c r="D21" s="4">
        <v>10.18</v>
      </c>
      <c r="E21" s="4">
        <v>10.84</v>
      </c>
      <c r="F21" s="4">
        <v>-45.97</v>
      </c>
      <c r="G21" s="4">
        <v>10.18</v>
      </c>
      <c r="H21" s="4">
        <v>10.18</v>
      </c>
      <c r="I21" s="4">
        <v>10.19</v>
      </c>
      <c r="J21" s="4">
        <v>10.51</v>
      </c>
      <c r="CQ21" s="2"/>
      <c r="CR21" s="2"/>
      <c r="CS21" s="2"/>
      <c r="CT21" s="2"/>
      <c r="CU21" s="2"/>
      <c r="CV21" s="2"/>
      <c r="CW21" s="2"/>
    </row>
    <row r="22" spans="1:101" ht="21.75" customHeight="1" x14ac:dyDescent="0.2">
      <c r="A22" s="6">
        <v>3329329498</v>
      </c>
      <c r="B22" s="16" t="s">
        <v>50</v>
      </c>
      <c r="C22" s="17" t="s">
        <v>51</v>
      </c>
      <c r="D22" s="4">
        <v>10.18</v>
      </c>
      <c r="E22" s="4">
        <v>10.84</v>
      </c>
      <c r="F22" s="4">
        <v>-45.97</v>
      </c>
      <c r="G22" s="4">
        <v>10.18</v>
      </c>
      <c r="H22" s="4">
        <v>10.18</v>
      </c>
      <c r="I22" s="4">
        <v>10.19</v>
      </c>
      <c r="J22" s="4">
        <v>10.51</v>
      </c>
      <c r="CQ22" s="2"/>
      <c r="CR22" s="2"/>
      <c r="CS22" s="2"/>
      <c r="CT22" s="2"/>
      <c r="CU22" s="2"/>
      <c r="CV22" s="2"/>
      <c r="CW22" s="2"/>
    </row>
    <row r="23" spans="1:101" ht="21.75" customHeight="1" x14ac:dyDescent="0.2">
      <c r="A23" s="6">
        <v>3320250347</v>
      </c>
      <c r="B23" s="16" t="s">
        <v>52</v>
      </c>
      <c r="C23" s="17" t="s">
        <v>53</v>
      </c>
      <c r="D23" s="4">
        <v>96.9</v>
      </c>
      <c r="E23" s="4">
        <v>110.83</v>
      </c>
      <c r="F23" s="4">
        <v>42.56</v>
      </c>
      <c r="G23" s="4">
        <v>104.61</v>
      </c>
      <c r="H23" s="4">
        <v>102.54</v>
      </c>
      <c r="I23" s="4">
        <v>100.99</v>
      </c>
      <c r="J23" s="4">
        <v>103.74</v>
      </c>
      <c r="CQ23" s="2"/>
      <c r="CR23" s="2"/>
      <c r="CS23" s="2"/>
      <c r="CT23" s="2"/>
      <c r="CU23" s="2"/>
      <c r="CV23" s="2"/>
      <c r="CW23" s="2"/>
    </row>
    <row r="24" spans="1:101" ht="21.75" customHeight="1" x14ac:dyDescent="0.2">
      <c r="A24" s="6">
        <v>3329329905</v>
      </c>
      <c r="B24" s="16" t="s">
        <v>54</v>
      </c>
      <c r="C24" s="17" t="s">
        <v>55</v>
      </c>
      <c r="D24" s="4">
        <v>2656.93</v>
      </c>
      <c r="E24" s="4">
        <v>1474.76</v>
      </c>
      <c r="F24" s="4">
        <v>2153.6799999999998</v>
      </c>
      <c r="G24" s="4">
        <v>2826.72</v>
      </c>
      <c r="H24" s="4">
        <v>2688.85</v>
      </c>
      <c r="I24" s="4">
        <v>1226.1099999999999</v>
      </c>
      <c r="J24" s="4">
        <v>3297.23</v>
      </c>
      <c r="CQ24" s="2"/>
      <c r="CR24" s="2"/>
      <c r="CS24" s="2"/>
      <c r="CT24" s="2"/>
      <c r="CU24" s="2"/>
      <c r="CV24" s="2"/>
      <c r="CW24" s="2"/>
    </row>
    <row r="25" spans="1:101" ht="21.75" customHeight="1" x14ac:dyDescent="0.2">
      <c r="A25" s="6">
        <v>3329329429</v>
      </c>
      <c r="B25" s="16" t="s">
        <v>56</v>
      </c>
      <c r="C25" s="17" t="s">
        <v>57</v>
      </c>
      <c r="D25" s="4">
        <v>10.18</v>
      </c>
      <c r="E25" s="4">
        <v>10.84</v>
      </c>
      <c r="F25" s="4">
        <v>-45.97</v>
      </c>
      <c r="G25" s="4">
        <v>10.18</v>
      </c>
      <c r="H25" s="4">
        <v>10.18</v>
      </c>
      <c r="I25" s="4">
        <v>10.19</v>
      </c>
      <c r="J25" s="4">
        <v>10.51</v>
      </c>
      <c r="CQ25" s="2"/>
      <c r="CR25" s="2"/>
      <c r="CS25" s="2"/>
      <c r="CT25" s="2"/>
      <c r="CU25" s="2"/>
      <c r="CV25" s="2"/>
      <c r="CW25" s="2"/>
    </row>
    <row r="26" spans="1:101" ht="21.75" customHeight="1" x14ac:dyDescent="0.2">
      <c r="A26" s="20" t="s">
        <v>58</v>
      </c>
      <c r="B26" s="16" t="s">
        <v>59</v>
      </c>
      <c r="C26" s="17" t="s">
        <v>60</v>
      </c>
      <c r="D26" s="4">
        <v>15.14</v>
      </c>
      <c r="E26" s="4">
        <v>16.09</v>
      </c>
      <c r="F26" s="4">
        <v>-41.48</v>
      </c>
      <c r="G26" s="4">
        <v>14.88</v>
      </c>
      <c r="H26" s="4">
        <v>14.37</v>
      </c>
      <c r="I26" s="4">
        <v>14.29</v>
      </c>
      <c r="J26" s="4">
        <v>14.84</v>
      </c>
      <c r="CQ26" s="2"/>
      <c r="CR26" s="2"/>
      <c r="CS26" s="2"/>
      <c r="CT26" s="2"/>
      <c r="CU26" s="2"/>
      <c r="CV26" s="2"/>
      <c r="CW26" s="2"/>
    </row>
    <row r="27" spans="1:101" ht="21.75" customHeight="1" x14ac:dyDescent="0.2">
      <c r="A27" s="20" t="s">
        <v>61</v>
      </c>
      <c r="B27" s="16" t="s">
        <v>62</v>
      </c>
      <c r="C27" s="17" t="s">
        <v>63</v>
      </c>
      <c r="D27" s="4">
        <v>20.51</v>
      </c>
      <c r="E27" s="4">
        <v>22.35</v>
      </c>
      <c r="F27" s="4">
        <v>-35.74</v>
      </c>
      <c r="G27" s="4">
        <v>21.24</v>
      </c>
      <c r="H27" s="4">
        <v>21.58</v>
      </c>
      <c r="I27" s="4">
        <v>21.62</v>
      </c>
      <c r="J27" s="4">
        <v>22.1</v>
      </c>
      <c r="CQ27" s="2"/>
      <c r="CR27" s="2"/>
      <c r="CS27" s="2"/>
      <c r="CT27" s="2"/>
      <c r="CU27" s="2"/>
      <c r="CV27" s="2"/>
      <c r="CW27" s="2"/>
    </row>
    <row r="28" spans="1:101" ht="21.75" customHeight="1" x14ac:dyDescent="0.2">
      <c r="A28" s="20" t="s">
        <v>64</v>
      </c>
      <c r="B28" s="16" t="s">
        <v>65</v>
      </c>
      <c r="C28" s="17" t="s">
        <v>66</v>
      </c>
      <c r="D28" s="4">
        <v>15.37</v>
      </c>
      <c r="E28" s="4">
        <v>16.32</v>
      </c>
      <c r="F28" s="4">
        <v>-41.52</v>
      </c>
      <c r="G28" s="4">
        <v>14.78</v>
      </c>
      <c r="H28" s="4">
        <v>14.22</v>
      </c>
      <c r="I28" s="4">
        <v>14.16</v>
      </c>
      <c r="J28" s="4">
        <v>14.68</v>
      </c>
      <c r="CQ28" s="2"/>
      <c r="CR28" s="2"/>
      <c r="CS28" s="2"/>
      <c r="CT28" s="2"/>
      <c r="CU28" s="2"/>
      <c r="CV28" s="2"/>
      <c r="CW28" s="2"/>
    </row>
    <row r="29" spans="1:101" ht="21.75" customHeight="1" x14ac:dyDescent="0.2">
      <c r="A29" s="20" t="s">
        <v>67</v>
      </c>
      <c r="B29" s="16" t="s">
        <v>68</v>
      </c>
      <c r="C29" s="17" t="s">
        <v>69</v>
      </c>
      <c r="D29" s="4">
        <v>43.16</v>
      </c>
      <c r="E29" s="4">
        <v>127.97</v>
      </c>
      <c r="F29" s="4">
        <v>165.22</v>
      </c>
      <c r="G29" s="4">
        <v>42.07</v>
      </c>
      <c r="H29" s="4">
        <v>288.43</v>
      </c>
      <c r="I29" s="4">
        <v>42.16</v>
      </c>
      <c r="J29" s="4">
        <v>250.39</v>
      </c>
      <c r="CQ29" s="2"/>
      <c r="CR29" s="2"/>
      <c r="CS29" s="2"/>
      <c r="CT29" s="2"/>
      <c r="CU29" s="2"/>
      <c r="CV29" s="2"/>
      <c r="CW29" s="2"/>
    </row>
    <row r="30" spans="1:101" ht="21.75" customHeight="1" x14ac:dyDescent="0.2">
      <c r="A30" s="6">
        <v>3329329913</v>
      </c>
      <c r="B30" s="16" t="s">
        <v>70</v>
      </c>
      <c r="C30" s="17" t="s">
        <v>71</v>
      </c>
      <c r="D30" s="4">
        <v>444.94</v>
      </c>
      <c r="E30" s="4">
        <v>462.7</v>
      </c>
      <c r="F30" s="4">
        <v>288.06</v>
      </c>
      <c r="G30" s="4">
        <v>257.08</v>
      </c>
      <c r="H30" s="4">
        <v>62.35</v>
      </c>
      <c r="I30" s="4">
        <v>62.27</v>
      </c>
      <c r="J30" s="4">
        <v>63.59</v>
      </c>
      <c r="CQ30" s="2"/>
      <c r="CR30" s="2"/>
      <c r="CS30" s="2"/>
      <c r="CT30" s="2"/>
      <c r="CU30" s="2"/>
      <c r="CV30" s="2"/>
      <c r="CW30" s="2"/>
    </row>
    <row r="31" spans="1:101" ht="21.75" customHeight="1" x14ac:dyDescent="0.2">
      <c r="A31" s="20" t="s">
        <v>72</v>
      </c>
      <c r="B31" s="20">
        <v>1009583951</v>
      </c>
      <c r="C31" s="17" t="s">
        <v>73</v>
      </c>
      <c r="D31" s="4">
        <v>12.89</v>
      </c>
      <c r="E31" s="4">
        <v>13.71</v>
      </c>
      <c r="F31" s="4">
        <v>-43.54</v>
      </c>
      <c r="G31" s="4">
        <v>12.68</v>
      </c>
      <c r="H31" s="4">
        <v>12.65</v>
      </c>
      <c r="I31" s="4">
        <v>12.66</v>
      </c>
      <c r="J31" s="4">
        <v>13.1</v>
      </c>
      <c r="CQ31" s="2"/>
      <c r="CR31" s="2"/>
      <c r="CS31" s="2"/>
      <c r="CT31" s="2"/>
      <c r="CU31" s="2"/>
      <c r="CV31" s="2"/>
      <c r="CW31" s="2"/>
    </row>
    <row r="32" spans="1:101" ht="21.75" customHeight="1" x14ac:dyDescent="0.2">
      <c r="A32" s="6">
        <v>3329329681</v>
      </c>
      <c r="B32" s="18">
        <v>1006893609</v>
      </c>
      <c r="C32" s="24" t="s">
        <v>74</v>
      </c>
      <c r="D32" s="4">
        <v>249.33</v>
      </c>
      <c r="E32" s="4">
        <v>287.32</v>
      </c>
      <c r="F32" s="4">
        <v>221.43</v>
      </c>
      <c r="G32" s="4">
        <v>292.23</v>
      </c>
      <c r="H32" s="4">
        <v>333.47</v>
      </c>
      <c r="I32" s="4">
        <v>332.06</v>
      </c>
      <c r="J32" s="4">
        <v>409.52</v>
      </c>
      <c r="CQ32" s="2"/>
      <c r="CR32" s="2"/>
      <c r="CS32" s="2"/>
      <c r="CT32" s="2"/>
      <c r="CU32" s="2"/>
      <c r="CV32" s="2"/>
      <c r="CW32" s="2"/>
    </row>
    <row r="33" spans="1:102" ht="21.75" customHeight="1" x14ac:dyDescent="0.2">
      <c r="A33" s="20" t="s">
        <v>75</v>
      </c>
      <c r="B33" s="16" t="s">
        <v>76</v>
      </c>
      <c r="C33" s="19" t="s">
        <v>77</v>
      </c>
      <c r="D33" s="4">
        <v>10.9</v>
      </c>
      <c r="E33" s="4">
        <v>11.62</v>
      </c>
      <c r="F33" s="4">
        <v>-45.33</v>
      </c>
      <c r="G33" s="4">
        <v>10.88</v>
      </c>
      <c r="H33" s="4">
        <v>10.34</v>
      </c>
      <c r="I33" s="4">
        <v>10.19</v>
      </c>
      <c r="J33" s="4">
        <v>10.51</v>
      </c>
      <c r="CR33" s="2"/>
      <c r="CS33" s="2"/>
      <c r="CT33" s="2"/>
      <c r="CU33" s="2"/>
      <c r="CV33" s="2"/>
      <c r="CW33" s="2"/>
    </row>
    <row r="34" spans="1:102" ht="21.75" customHeight="1" x14ac:dyDescent="0.2">
      <c r="A34" s="20" t="s">
        <v>78</v>
      </c>
      <c r="B34" s="16" t="s">
        <v>79</v>
      </c>
      <c r="C34" s="17" t="s">
        <v>80</v>
      </c>
      <c r="D34" s="4">
        <v>60.55</v>
      </c>
      <c r="E34" s="4">
        <v>70.44</v>
      </c>
      <c r="F34" s="4">
        <v>11.17</v>
      </c>
      <c r="G34" s="4">
        <v>76.25</v>
      </c>
      <c r="H34" s="4">
        <v>81.23</v>
      </c>
      <c r="I34" s="4">
        <v>84.3</v>
      </c>
      <c r="J34" s="4">
        <v>84.74</v>
      </c>
      <c r="CQ34" s="2"/>
      <c r="CR34" s="2"/>
      <c r="CS34" s="2"/>
      <c r="CT34" s="2"/>
      <c r="CU34" s="2"/>
      <c r="CV34" s="2"/>
      <c r="CW34" s="2"/>
    </row>
    <row r="35" spans="1:102" ht="21.75" customHeight="1" x14ac:dyDescent="0.2">
      <c r="A35" s="20" t="s">
        <v>81</v>
      </c>
      <c r="B35" s="18">
        <v>60108126</v>
      </c>
      <c r="C35" s="17" t="s">
        <v>82</v>
      </c>
      <c r="D35" s="4">
        <v>51.61</v>
      </c>
      <c r="E35" s="4">
        <v>54.94</v>
      </c>
      <c r="F35" s="4">
        <v>46.62</v>
      </c>
      <c r="G35" s="4">
        <v>51.61</v>
      </c>
      <c r="H35" s="4">
        <v>51.61</v>
      </c>
      <c r="I35" s="4">
        <v>51.61</v>
      </c>
      <c r="J35" s="4">
        <v>1018.3</v>
      </c>
      <c r="CQ35" s="2"/>
      <c r="CR35" s="2"/>
      <c r="CS35" s="2"/>
      <c r="CT35" s="2"/>
      <c r="CU35" s="2"/>
      <c r="CV35" s="2"/>
      <c r="CW35" s="2"/>
    </row>
    <row r="36" spans="1:102" ht="21.75" customHeight="1" x14ac:dyDescent="0.2">
      <c r="A36" s="6">
        <v>3329329573</v>
      </c>
      <c r="B36" s="16" t="s">
        <v>83</v>
      </c>
      <c r="C36" s="17" t="s">
        <v>84</v>
      </c>
      <c r="D36" s="4">
        <v>1825.91</v>
      </c>
      <c r="E36" s="4">
        <v>1823.19</v>
      </c>
      <c r="F36" s="4">
        <v>1671.12</v>
      </c>
      <c r="G36" s="4">
        <v>877.9</v>
      </c>
      <c r="H36" s="4">
        <v>822.78</v>
      </c>
      <c r="I36" s="4">
        <v>859.47</v>
      </c>
      <c r="J36" s="4">
        <v>1054.29</v>
      </c>
      <c r="CQ36" s="2"/>
      <c r="CR36" s="2"/>
      <c r="CS36" s="2"/>
      <c r="CT36" s="2"/>
      <c r="CU36" s="2"/>
      <c r="CV36" s="2"/>
      <c r="CW36" s="2"/>
    </row>
    <row r="37" spans="1:102" ht="21.75" customHeight="1" x14ac:dyDescent="0.2">
      <c r="A37" s="6">
        <v>3329329627</v>
      </c>
      <c r="B37" s="16" t="s">
        <v>85</v>
      </c>
      <c r="C37" s="17" t="s">
        <v>86</v>
      </c>
      <c r="D37" s="4">
        <v>11.74</v>
      </c>
      <c r="E37" s="4">
        <v>12.5</v>
      </c>
      <c r="F37" s="4">
        <v>-44.54</v>
      </c>
      <c r="G37" s="4">
        <v>11.68</v>
      </c>
      <c r="H37" s="4">
        <v>11.65</v>
      </c>
      <c r="I37" s="4">
        <v>11.62</v>
      </c>
      <c r="J37" s="4">
        <v>12.02</v>
      </c>
      <c r="CQ37" s="2"/>
      <c r="CR37" s="2"/>
      <c r="CS37" s="2"/>
      <c r="CT37" s="2"/>
      <c r="CU37" s="2"/>
      <c r="CV37" s="2"/>
      <c r="CW37" s="2"/>
    </row>
    <row r="38" spans="1:102" ht="21.75" customHeight="1" x14ac:dyDescent="0.2">
      <c r="A38" s="6">
        <v>3320431381</v>
      </c>
      <c r="B38" s="6">
        <v>5000152466</v>
      </c>
      <c r="C38" s="17" t="s">
        <v>87</v>
      </c>
      <c r="D38" s="4">
        <v>49.05</v>
      </c>
      <c r="E38" s="4">
        <v>49.67</v>
      </c>
      <c r="F38" s="4">
        <v>-12.09</v>
      </c>
      <c r="G38" s="4">
        <v>48.57</v>
      </c>
      <c r="H38" s="4">
        <v>60.64</v>
      </c>
      <c r="I38" s="4">
        <v>66.489999999999995</v>
      </c>
      <c r="J38" s="4">
        <v>70.39</v>
      </c>
      <c r="CQ38" s="2"/>
      <c r="CR38" s="2"/>
      <c r="CS38" s="2"/>
      <c r="CT38" s="2"/>
      <c r="CU38" s="2"/>
      <c r="CV38" s="2"/>
      <c r="CW38" s="2"/>
    </row>
    <row r="39" spans="1:102" ht="21.75" customHeight="1" x14ac:dyDescent="0.2">
      <c r="A39" s="20">
        <v>3329329703</v>
      </c>
      <c r="B39" s="16" t="s">
        <v>88</v>
      </c>
      <c r="C39" s="19" t="s">
        <v>130</v>
      </c>
      <c r="D39" s="25">
        <v>1296.9000000000001</v>
      </c>
      <c r="E39" s="4">
        <v>1355.97</v>
      </c>
      <c r="F39" s="4">
        <v>1214.3900000000001</v>
      </c>
      <c r="G39" s="4">
        <v>1025.04</v>
      </c>
      <c r="H39" s="4">
        <v>994.71</v>
      </c>
      <c r="I39" s="4">
        <v>925.35</v>
      </c>
      <c r="J39" s="4">
        <v>969.82</v>
      </c>
      <c r="CR39" s="2"/>
      <c r="CS39" s="2"/>
      <c r="CT39" s="2"/>
      <c r="CU39" s="2"/>
      <c r="CV39" s="2"/>
      <c r="CW39" s="2"/>
    </row>
    <row r="40" spans="1:102" ht="21.75" customHeight="1" x14ac:dyDescent="0.2">
      <c r="A40" s="18">
        <v>3324945601</v>
      </c>
      <c r="B40" s="16" t="s">
        <v>89</v>
      </c>
      <c r="C40" s="19" t="s">
        <v>90</v>
      </c>
      <c r="D40" s="4">
        <v>734.38</v>
      </c>
      <c r="E40" s="4">
        <v>773.17</v>
      </c>
      <c r="F40" s="4">
        <v>517.77</v>
      </c>
      <c r="G40" s="4">
        <v>482.28</v>
      </c>
      <c r="H40" s="4">
        <v>151.88</v>
      </c>
      <c r="I40" s="4">
        <v>66.31</v>
      </c>
      <c r="J40" s="4">
        <v>69.430000000000007</v>
      </c>
      <c r="CR40" s="2"/>
      <c r="CS40" s="2"/>
      <c r="CT40" s="2"/>
      <c r="CU40" s="2"/>
      <c r="CV40" s="2"/>
      <c r="CW40" s="2"/>
    </row>
    <row r="41" spans="1:102" ht="21.75" customHeight="1" x14ac:dyDescent="0.2">
      <c r="A41" s="6">
        <v>3329329628</v>
      </c>
      <c r="B41" s="37" t="s">
        <v>91</v>
      </c>
      <c r="C41" s="38" t="s">
        <v>92</v>
      </c>
      <c r="D41" s="25">
        <v>13.5</v>
      </c>
      <c r="E41" s="4">
        <v>14.4</v>
      </c>
      <c r="F41" s="4">
        <v>-42.79</v>
      </c>
      <c r="G41" s="4">
        <v>12.83</v>
      </c>
      <c r="H41" s="4">
        <v>13.68</v>
      </c>
      <c r="I41" s="4">
        <v>13.58</v>
      </c>
      <c r="J41" s="4">
        <v>14.12</v>
      </c>
      <c r="CR41" s="2"/>
      <c r="CS41" s="2"/>
      <c r="CT41" s="2"/>
      <c r="CU41" s="2"/>
      <c r="CV41" s="2"/>
      <c r="CW41" s="2"/>
    </row>
    <row r="42" spans="1:102" ht="21.75" customHeight="1" x14ac:dyDescent="0.2">
      <c r="A42" s="6">
        <v>3329329253</v>
      </c>
      <c r="B42" s="20">
        <v>1009663825</v>
      </c>
      <c r="C42" s="19" t="s">
        <v>93</v>
      </c>
      <c r="D42" s="4">
        <v>10.210000000000001</v>
      </c>
      <c r="E42" s="4">
        <v>10.85</v>
      </c>
      <c r="F42" s="4">
        <v>-45.96</v>
      </c>
      <c r="G42" s="4">
        <v>10.199999999999999</v>
      </c>
      <c r="H42" s="4">
        <v>10.19</v>
      </c>
      <c r="I42" s="4">
        <v>10.19</v>
      </c>
      <c r="J42" s="4">
        <v>10.51</v>
      </c>
      <c r="CR42" s="2"/>
      <c r="CS42" s="2"/>
      <c r="CT42" s="2"/>
      <c r="CU42" s="2"/>
      <c r="CV42" s="2"/>
      <c r="CW42" s="2"/>
    </row>
    <row r="43" spans="1:102" s="5" customFormat="1" ht="21.75" customHeight="1" x14ac:dyDescent="0.2">
      <c r="A43" s="6">
        <v>3329329040</v>
      </c>
      <c r="B43" s="26" t="s">
        <v>94</v>
      </c>
      <c r="C43" s="27" t="s">
        <v>11</v>
      </c>
      <c r="D43" s="4">
        <v>7029.57</v>
      </c>
      <c r="E43" s="4">
        <v>8082.8</v>
      </c>
      <c r="F43" s="4">
        <v>9019.19</v>
      </c>
      <c r="G43" s="4">
        <v>7753</v>
      </c>
      <c r="H43" s="4">
        <v>7245.42</v>
      </c>
      <c r="I43" s="4">
        <v>5216.42</v>
      </c>
      <c r="J43" s="4">
        <v>7201.33</v>
      </c>
      <c r="K43" s="4"/>
      <c r="L43" s="4"/>
      <c r="M43" s="4"/>
      <c r="N43" s="4"/>
      <c r="O43" s="4"/>
    </row>
    <row r="44" spans="1:102" s="5" customFormat="1" ht="21.75" customHeight="1" x14ac:dyDescent="0.2">
      <c r="A44" s="6">
        <v>3329329503</v>
      </c>
      <c r="B44" s="28" t="s">
        <v>95</v>
      </c>
      <c r="C44" s="29" t="s">
        <v>96</v>
      </c>
      <c r="D44" s="25">
        <v>14.34</v>
      </c>
      <c r="E44" s="4">
        <v>15.43</v>
      </c>
      <c r="F44" s="4">
        <v>-42.07</v>
      </c>
      <c r="G44" s="4">
        <v>14.17</v>
      </c>
      <c r="H44" s="4">
        <v>14.14</v>
      </c>
      <c r="I44" s="4">
        <v>14.11</v>
      </c>
      <c r="J44" s="4">
        <v>14.67</v>
      </c>
      <c r="K44" s="4"/>
      <c r="L44" s="4"/>
      <c r="M44" s="4"/>
      <c r="N44" s="4"/>
      <c r="O44" s="4"/>
    </row>
    <row r="45" spans="1:102" ht="21.75" customHeight="1" x14ac:dyDescent="0.2">
      <c r="A45" s="20">
        <v>3329329529</v>
      </c>
      <c r="B45" s="16" t="s">
        <v>97</v>
      </c>
      <c r="C45" s="17" t="s">
        <v>98</v>
      </c>
      <c r="D45" s="4">
        <v>114.58</v>
      </c>
      <c r="E45" s="4">
        <v>121.9</v>
      </c>
      <c r="F45" s="4">
        <v>62.68</v>
      </c>
      <c r="G45" s="4">
        <v>168.28</v>
      </c>
      <c r="H45" s="4">
        <v>212.18</v>
      </c>
      <c r="I45" s="4">
        <v>509.55</v>
      </c>
      <c r="J45" s="4">
        <v>463.95</v>
      </c>
      <c r="CX45" s="1"/>
    </row>
    <row r="46" spans="1:102" ht="21.75" customHeight="1" x14ac:dyDescent="0.2">
      <c r="A46" s="20" t="s">
        <v>99</v>
      </c>
      <c r="B46" s="16" t="s">
        <v>100</v>
      </c>
      <c r="C46" s="17" t="s">
        <v>101</v>
      </c>
      <c r="D46" s="4">
        <v>17.05</v>
      </c>
      <c r="E46" s="4">
        <v>18.07</v>
      </c>
      <c r="F46" s="4">
        <v>-39.74</v>
      </c>
      <c r="G46" s="4">
        <v>16.77</v>
      </c>
      <c r="H46" s="4">
        <v>17.18</v>
      </c>
      <c r="I46" s="4">
        <v>16.149999999999999</v>
      </c>
      <c r="J46" s="4">
        <v>16.82</v>
      </c>
      <c r="CX46" s="1"/>
    </row>
    <row r="47" spans="1:102" ht="21.75" customHeight="1" x14ac:dyDescent="0.2">
      <c r="A47" s="6">
        <v>3329329580</v>
      </c>
      <c r="B47" s="16" t="s">
        <v>102</v>
      </c>
      <c r="C47" s="17" t="s">
        <v>103</v>
      </c>
      <c r="D47" s="4">
        <v>14.62</v>
      </c>
      <c r="E47" s="4">
        <v>15.54</v>
      </c>
      <c r="F47" s="4">
        <v>-41.94</v>
      </c>
      <c r="G47" s="4">
        <v>14.4</v>
      </c>
      <c r="H47" s="4">
        <v>14.28</v>
      </c>
      <c r="I47" s="4">
        <v>14.19</v>
      </c>
      <c r="J47" s="4">
        <v>14.74</v>
      </c>
      <c r="CX47" s="1"/>
    </row>
    <row r="48" spans="1:102" ht="21.75" customHeight="1" x14ac:dyDescent="0.2">
      <c r="A48" s="20" t="s">
        <v>104</v>
      </c>
      <c r="B48" s="16" t="s">
        <v>105</v>
      </c>
      <c r="C48" s="17" t="s">
        <v>106</v>
      </c>
      <c r="D48" s="4">
        <v>138.47999999999999</v>
      </c>
      <c r="E48" s="4">
        <v>103.24</v>
      </c>
      <c r="F48" s="4">
        <v>189.6</v>
      </c>
      <c r="G48" s="4">
        <v>175.4</v>
      </c>
      <c r="H48" s="4">
        <v>190.64</v>
      </c>
      <c r="I48" s="4">
        <v>10.19</v>
      </c>
      <c r="J48" s="4">
        <v>273.42</v>
      </c>
      <c r="CQ48" s="2"/>
      <c r="CR48" s="2"/>
      <c r="CS48" s="2"/>
      <c r="CT48" s="2"/>
      <c r="CU48" s="2"/>
      <c r="CV48" s="2"/>
      <c r="CW48" s="2"/>
    </row>
    <row r="49" spans="1:121" ht="21.75" customHeight="1" x14ac:dyDescent="0.2">
      <c r="A49" s="6">
        <v>3329329336</v>
      </c>
      <c r="B49" s="16" t="s">
        <v>107</v>
      </c>
      <c r="C49" s="19" t="s">
        <v>108</v>
      </c>
      <c r="D49" s="4">
        <v>14.14</v>
      </c>
      <c r="E49" s="4">
        <v>15.08</v>
      </c>
      <c r="F49" s="4">
        <v>-42.46</v>
      </c>
      <c r="G49" s="4">
        <v>13.6</v>
      </c>
      <c r="H49" s="4">
        <v>13.04</v>
      </c>
      <c r="I49" s="4">
        <v>13.04</v>
      </c>
      <c r="J49" s="4">
        <v>13.27</v>
      </c>
      <c r="CR49" s="2"/>
      <c r="CS49" s="2"/>
      <c r="CT49" s="2"/>
      <c r="CU49" s="2"/>
      <c r="CV49" s="2"/>
      <c r="CW49" s="2"/>
    </row>
    <row r="50" spans="1:121" ht="21.75" customHeight="1" x14ac:dyDescent="0.2">
      <c r="A50" s="20">
        <v>3329329637</v>
      </c>
      <c r="B50" s="16" t="s">
        <v>109</v>
      </c>
      <c r="C50" s="19" t="s">
        <v>110</v>
      </c>
      <c r="D50" s="4">
        <v>110.16</v>
      </c>
      <c r="E50" s="4">
        <v>117.71</v>
      </c>
      <c r="F50" s="4">
        <v>48.18</v>
      </c>
      <c r="G50" s="4">
        <v>115.04</v>
      </c>
      <c r="H50" s="4">
        <v>134.46</v>
      </c>
      <c r="I50" s="4">
        <v>139.52000000000001</v>
      </c>
      <c r="J50" s="4">
        <v>148.08000000000001</v>
      </c>
      <c r="CR50" s="2"/>
      <c r="CS50" s="2"/>
      <c r="CT50" s="2"/>
      <c r="CU50" s="2"/>
      <c r="CV50" s="2"/>
      <c r="CW50" s="2"/>
    </row>
    <row r="51" spans="1:121" ht="21.75" customHeight="1" x14ac:dyDescent="0.2">
      <c r="A51" s="20">
        <v>3329329972</v>
      </c>
      <c r="B51" s="39" t="s">
        <v>111</v>
      </c>
      <c r="C51" s="38" t="s">
        <v>112</v>
      </c>
      <c r="D51" s="25">
        <v>1797.56</v>
      </c>
      <c r="E51" s="4">
        <v>1620.89</v>
      </c>
      <c r="F51" s="4">
        <v>1159.97</v>
      </c>
      <c r="G51" s="4">
        <v>766.16</v>
      </c>
      <c r="H51" s="4">
        <v>263.31</v>
      </c>
      <c r="I51" s="4">
        <v>52.17</v>
      </c>
      <c r="J51" s="4">
        <v>126.2</v>
      </c>
      <c r="CS51" s="2"/>
      <c r="CT51" s="2"/>
      <c r="CU51" s="2"/>
      <c r="CV51" s="2"/>
      <c r="CW51" s="2"/>
    </row>
    <row r="52" spans="1:121" ht="21.75" customHeight="1" x14ac:dyDescent="0.2">
      <c r="A52" s="6">
        <v>3329564104</v>
      </c>
      <c r="B52" s="16" t="s">
        <v>113</v>
      </c>
      <c r="C52" s="17" t="s">
        <v>114</v>
      </c>
      <c r="CX52" s="1"/>
      <c r="CY52" s="1"/>
    </row>
    <row r="53" spans="1:121" ht="21.75" customHeight="1" x14ac:dyDescent="0.2">
      <c r="A53" s="6">
        <v>3326227301</v>
      </c>
      <c r="B53" s="23">
        <v>3326227301</v>
      </c>
      <c r="C53" s="17" t="s">
        <v>115</v>
      </c>
      <c r="D53" s="4">
        <v>614.82000000000005</v>
      </c>
      <c r="E53" s="4">
        <v>626.86</v>
      </c>
      <c r="F53" s="4">
        <v>421.15</v>
      </c>
      <c r="G53" s="4">
        <v>423.57</v>
      </c>
      <c r="H53" s="4">
        <v>124.13</v>
      </c>
      <c r="I53" s="4">
        <v>80.540000000000006</v>
      </c>
      <c r="J53" s="4">
        <v>82.37</v>
      </c>
      <c r="CX53" s="1"/>
      <c r="CY53" s="1"/>
    </row>
    <row r="54" spans="1:121" ht="21.75" customHeight="1" x14ac:dyDescent="0.2">
      <c r="A54" s="20" t="s">
        <v>116</v>
      </c>
      <c r="B54" s="16">
        <v>3329329774</v>
      </c>
      <c r="C54" s="17" t="s">
        <v>118</v>
      </c>
      <c r="D54" s="4">
        <v>43.12</v>
      </c>
      <c r="E54" s="4">
        <v>48.41</v>
      </c>
      <c r="F54" s="4">
        <v>39.630000000000003</v>
      </c>
      <c r="G54" s="4">
        <v>106.21</v>
      </c>
      <c r="H54" s="4">
        <v>774.25</v>
      </c>
      <c r="I54" s="4">
        <v>1000.17</v>
      </c>
      <c r="J54" s="4">
        <v>1367.58</v>
      </c>
      <c r="CQ54" s="2"/>
      <c r="CR54" s="2"/>
      <c r="CS54" s="2"/>
      <c r="CT54" s="2"/>
      <c r="CU54" s="2"/>
      <c r="CV54" s="2"/>
      <c r="CW54" s="2"/>
    </row>
    <row r="55" spans="1:121" ht="21.75" customHeight="1" x14ac:dyDescent="0.2">
      <c r="A55" s="48" t="s">
        <v>119</v>
      </c>
      <c r="B55" s="48">
        <v>1010418553</v>
      </c>
      <c r="C55" s="49" t="s">
        <v>140</v>
      </c>
      <c r="D55" s="50">
        <v>14743.53</v>
      </c>
      <c r="E55" s="50">
        <v>14311.12</v>
      </c>
      <c r="F55" s="50">
        <v>12252.04</v>
      </c>
      <c r="G55" s="50">
        <v>11598.12</v>
      </c>
      <c r="H55" s="50">
        <v>9036.0300000000007</v>
      </c>
      <c r="I55" s="50">
        <v>8549.9599999999991</v>
      </c>
      <c r="J55" s="50">
        <v>9422.4599999999991</v>
      </c>
      <c r="K55" s="50"/>
      <c r="L55" s="50"/>
      <c r="M55" s="50"/>
      <c r="N55" s="50"/>
      <c r="O55" s="50"/>
      <c r="CQ55" s="2"/>
      <c r="CR55" s="2"/>
      <c r="CS55" s="2"/>
      <c r="CT55" s="2"/>
      <c r="CU55" s="2"/>
      <c r="CV55" s="2"/>
      <c r="CW55" s="2"/>
    </row>
    <row r="56" spans="1:121" ht="21.75" customHeight="1" x14ac:dyDescent="0.2">
      <c r="A56" s="20">
        <v>3329329943</v>
      </c>
      <c r="B56" s="20">
        <v>1010438276</v>
      </c>
      <c r="C56" s="17" t="s">
        <v>122</v>
      </c>
      <c r="D56" s="4">
        <v>678.51</v>
      </c>
      <c r="E56" s="4">
        <v>609.45000000000005</v>
      </c>
      <c r="F56" s="4">
        <v>362.33</v>
      </c>
      <c r="G56" s="4">
        <v>267.73</v>
      </c>
      <c r="H56" s="4">
        <v>88.02</v>
      </c>
      <c r="I56" s="4">
        <v>42.5</v>
      </c>
      <c r="J56" s="4">
        <v>51.15</v>
      </c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</row>
    <row r="57" spans="1:121" ht="21.75" customHeight="1" x14ac:dyDescent="0.2">
      <c r="A57" s="20">
        <v>3322899184</v>
      </c>
      <c r="B57" s="30">
        <v>1010498906</v>
      </c>
      <c r="C57" s="17" t="s">
        <v>123</v>
      </c>
      <c r="D57" s="4">
        <v>18.899999999999999</v>
      </c>
      <c r="E57" s="4">
        <v>18.73</v>
      </c>
      <c r="F57" s="4">
        <v>18.23</v>
      </c>
      <c r="G57" s="4">
        <v>35.32</v>
      </c>
      <c r="I57" s="4">
        <v>18.78</v>
      </c>
      <c r="J57" s="4">
        <v>30.81</v>
      </c>
      <c r="CR57" s="2"/>
      <c r="CS57" s="2"/>
      <c r="CT57" s="2"/>
      <c r="CU57" s="2"/>
      <c r="CV57" s="2"/>
      <c r="CW57" s="2"/>
    </row>
    <row r="58" spans="1:121" ht="21.75" customHeight="1" x14ac:dyDescent="0.2">
      <c r="A58" s="6">
        <v>5512165030</v>
      </c>
      <c r="B58" s="16" t="s">
        <v>120</v>
      </c>
      <c r="C58" s="17" t="s">
        <v>121</v>
      </c>
      <c r="D58" s="4">
        <v>32.979999999999997</v>
      </c>
      <c r="E58" s="4">
        <v>31.5</v>
      </c>
      <c r="F58" s="4">
        <v>26.73</v>
      </c>
      <c r="G58" s="4">
        <v>112.51</v>
      </c>
      <c r="H58" s="4">
        <v>947.27</v>
      </c>
      <c r="I58" s="4">
        <v>1380.14</v>
      </c>
      <c r="J58" s="4">
        <v>2105.54</v>
      </c>
      <c r="CQ58" s="2"/>
      <c r="CR58" s="2"/>
      <c r="CS58" s="2"/>
      <c r="CT58" s="2"/>
      <c r="CU58" s="2"/>
      <c r="CV58" s="2"/>
      <c r="CW58" s="2"/>
    </row>
    <row r="59" spans="1:121" ht="21.75" customHeight="1" x14ac:dyDescent="0.2">
      <c r="A59" s="20"/>
      <c r="B59" s="16"/>
      <c r="C59" s="17"/>
      <c r="CQ59" s="2"/>
      <c r="CR59" s="2"/>
      <c r="CS59" s="2"/>
      <c r="CT59" s="2"/>
      <c r="CU59" s="2"/>
      <c r="CV59" s="2"/>
      <c r="CW59" s="2"/>
    </row>
    <row r="60" spans="1:121" ht="21.75" customHeight="1" x14ac:dyDescent="0.2">
      <c r="A60" s="20"/>
      <c r="B60" s="16"/>
      <c r="C60" s="17"/>
      <c r="CQ60" s="2"/>
      <c r="CR60" s="2"/>
      <c r="CS60" s="2"/>
      <c r="CT60" s="2"/>
      <c r="CU60" s="2"/>
      <c r="CV60" s="2"/>
      <c r="CW60" s="2"/>
    </row>
    <row r="61" spans="1:121" ht="21.75" customHeight="1" x14ac:dyDescent="0.2">
      <c r="C61" s="31" t="s">
        <v>124</v>
      </c>
      <c r="D61" s="32">
        <f t="shared" ref="D61:I61" si="0">SUM(D4:D58)</f>
        <v>35259.870000000003</v>
      </c>
      <c r="E61" s="32">
        <f t="shared" si="0"/>
        <v>34988.69</v>
      </c>
      <c r="F61" s="32">
        <f t="shared" si="0"/>
        <v>30555.060000000009</v>
      </c>
      <c r="G61" s="32">
        <f t="shared" si="0"/>
        <v>30383.269999999997</v>
      </c>
      <c r="H61" s="32">
        <f t="shared" si="0"/>
        <v>27756.780000000006</v>
      </c>
      <c r="I61" s="32">
        <f t="shared" si="0"/>
        <v>23412.519999999997</v>
      </c>
      <c r="J61" s="32">
        <f t="shared" ref="J61:O61" si="1">SUM(J4:J58)</f>
        <v>31122.440000000006</v>
      </c>
      <c r="K61" s="32">
        <f t="shared" si="1"/>
        <v>0</v>
      </c>
      <c r="L61" s="32">
        <f t="shared" si="1"/>
        <v>0</v>
      </c>
      <c r="M61" s="32">
        <f t="shared" si="1"/>
        <v>0</v>
      </c>
      <c r="N61" s="32">
        <f t="shared" si="1"/>
        <v>0</v>
      </c>
      <c r="O61" s="32">
        <f t="shared" si="1"/>
        <v>0</v>
      </c>
      <c r="CR61" s="2"/>
      <c r="CS61" s="2"/>
      <c r="CT61" s="2"/>
      <c r="CU61" s="2"/>
      <c r="CV61" s="2"/>
      <c r="CW61" s="2"/>
    </row>
    <row r="62" spans="1:121" ht="21.75" customHeight="1" x14ac:dyDescent="0.2">
      <c r="A62" s="33"/>
    </row>
    <row r="63" spans="1:121" ht="21.75" customHeight="1" x14ac:dyDescent="0.2">
      <c r="A63" s="18"/>
    </row>
    <row r="64" spans="1:121" ht="21.75" customHeight="1" x14ac:dyDescent="0.2">
      <c r="A64" s="35"/>
    </row>
    <row r="65" spans="1:15" ht="21.75" customHeight="1" x14ac:dyDescent="0.2">
      <c r="A65" s="33"/>
      <c r="C65" s="34" t="s">
        <v>126</v>
      </c>
      <c r="D65" s="4">
        <f t="shared" ref="D65:O65" si="2">D55</f>
        <v>14743.53</v>
      </c>
      <c r="E65" s="4">
        <f t="shared" si="2"/>
        <v>14311.12</v>
      </c>
      <c r="F65" s="4">
        <f t="shared" si="2"/>
        <v>12252.04</v>
      </c>
      <c r="G65" s="4">
        <f t="shared" si="2"/>
        <v>11598.12</v>
      </c>
      <c r="H65" s="4">
        <f t="shared" si="2"/>
        <v>9036.0300000000007</v>
      </c>
      <c r="I65" s="4">
        <f t="shared" si="2"/>
        <v>8549.9599999999991</v>
      </c>
      <c r="J65" s="4">
        <f t="shared" si="2"/>
        <v>9422.4599999999991</v>
      </c>
      <c r="K65" s="4">
        <f t="shared" si="2"/>
        <v>0</v>
      </c>
      <c r="L65" s="4">
        <f t="shared" si="2"/>
        <v>0</v>
      </c>
      <c r="M65" s="4">
        <f t="shared" si="2"/>
        <v>0</v>
      </c>
      <c r="N65" s="4">
        <f t="shared" si="2"/>
        <v>0</v>
      </c>
      <c r="O65" s="4">
        <f t="shared" si="2"/>
        <v>0</v>
      </c>
    </row>
    <row r="66" spans="1:15" ht="21.75" customHeight="1" x14ac:dyDescent="0.2">
      <c r="A66" s="15" t="s">
        <v>9</v>
      </c>
      <c r="C66" s="47" t="s">
        <v>127</v>
      </c>
      <c r="D66" s="46">
        <f>D65*0.35</f>
        <v>5160.2354999999998</v>
      </c>
      <c r="E66" s="46">
        <f t="shared" ref="E66:O66" si="3">E65*0.35</f>
        <v>5008.8919999999998</v>
      </c>
      <c r="F66" s="46">
        <f>F65*0.35</f>
        <v>4288.2139999999999</v>
      </c>
      <c r="G66" s="46">
        <f t="shared" si="3"/>
        <v>4059.3420000000001</v>
      </c>
      <c r="H66" s="46">
        <f t="shared" si="3"/>
        <v>3162.6105000000002</v>
      </c>
      <c r="I66" s="46">
        <f t="shared" si="3"/>
        <v>2992.4859999999994</v>
      </c>
      <c r="J66" s="46">
        <f t="shared" si="3"/>
        <v>3297.8609999999994</v>
      </c>
      <c r="K66" s="46">
        <f t="shared" si="3"/>
        <v>0</v>
      </c>
      <c r="L66" s="46">
        <f t="shared" si="3"/>
        <v>0</v>
      </c>
      <c r="M66" s="46">
        <f t="shared" si="3"/>
        <v>0</v>
      </c>
      <c r="N66" s="46">
        <f t="shared" si="3"/>
        <v>0</v>
      </c>
      <c r="O66" s="46">
        <f t="shared" si="3"/>
        <v>0</v>
      </c>
    </row>
    <row r="67" spans="1:15" ht="21.75" customHeight="1" x14ac:dyDescent="0.2">
      <c r="A67" s="15" t="s">
        <v>143</v>
      </c>
      <c r="C67" s="47" t="s">
        <v>128</v>
      </c>
      <c r="D67" s="46">
        <f>D65*0.65</f>
        <v>9583.2945</v>
      </c>
      <c r="E67" s="46">
        <f t="shared" ref="E67:O67" si="4">E65*0.65</f>
        <v>9302.228000000001</v>
      </c>
      <c r="F67" s="46">
        <f t="shared" si="4"/>
        <v>7963.8260000000009</v>
      </c>
      <c r="G67" s="46">
        <f t="shared" si="4"/>
        <v>7538.7780000000012</v>
      </c>
      <c r="H67" s="46">
        <f t="shared" si="4"/>
        <v>5873.4195000000009</v>
      </c>
      <c r="I67" s="46">
        <f t="shared" si="4"/>
        <v>5557.4739999999993</v>
      </c>
      <c r="J67" s="46">
        <f t="shared" si="4"/>
        <v>6124.5989999999993</v>
      </c>
      <c r="K67" s="46">
        <f t="shared" si="4"/>
        <v>0</v>
      </c>
      <c r="L67" s="46">
        <f t="shared" si="4"/>
        <v>0</v>
      </c>
      <c r="M67" s="46">
        <f t="shared" si="4"/>
        <v>0</v>
      </c>
      <c r="N67" s="46">
        <f t="shared" si="4"/>
        <v>0</v>
      </c>
      <c r="O67" s="46">
        <f t="shared" si="4"/>
        <v>0</v>
      </c>
    </row>
    <row r="68" spans="1:15" ht="21.75" customHeight="1" x14ac:dyDescent="0.2">
      <c r="A68" s="23"/>
    </row>
    <row r="69" spans="1:15" ht="21.75" customHeight="1" x14ac:dyDescent="0.2">
      <c r="A69" s="23"/>
    </row>
    <row r="70" spans="1:15" ht="21.75" customHeight="1" x14ac:dyDescent="0.2">
      <c r="A70" s="23"/>
      <c r="C70" s="51" t="s">
        <v>142</v>
      </c>
    </row>
    <row r="71" spans="1:15" ht="21.75" customHeight="1" x14ac:dyDescent="0.2">
      <c r="C71" s="15" t="s">
        <v>9</v>
      </c>
      <c r="D71" s="4">
        <f t="shared" ref="D71:E71" si="5">D61-D67</f>
        <v>25676.575500000003</v>
      </c>
      <c r="E71" s="4">
        <f t="shared" si="5"/>
        <v>25686.462</v>
      </c>
      <c r="F71" s="4">
        <f>F61-F67</f>
        <v>22591.234000000008</v>
      </c>
      <c r="G71" s="4">
        <f>G61-G67</f>
        <v>22844.491999999995</v>
      </c>
      <c r="H71" s="4">
        <f t="shared" ref="H71:O71" si="6">H61-H67</f>
        <v>21883.360500000006</v>
      </c>
      <c r="I71" s="4">
        <f t="shared" si="6"/>
        <v>17855.045999999998</v>
      </c>
      <c r="J71" s="4">
        <f t="shared" si="6"/>
        <v>24997.841000000008</v>
      </c>
      <c r="K71" s="4">
        <f t="shared" si="6"/>
        <v>0</v>
      </c>
      <c r="L71" s="4">
        <f t="shared" si="6"/>
        <v>0</v>
      </c>
      <c r="M71" s="4">
        <f t="shared" si="6"/>
        <v>0</v>
      </c>
      <c r="N71" s="4">
        <f t="shared" si="6"/>
        <v>0</v>
      </c>
      <c r="O71" s="4">
        <f t="shared" si="6"/>
        <v>0</v>
      </c>
    </row>
    <row r="72" spans="1:15" ht="21.75" customHeight="1" thickBot="1" x14ac:dyDescent="0.25">
      <c r="C72" s="15" t="s">
        <v>143</v>
      </c>
      <c r="D72" s="52">
        <f t="shared" ref="D72:E72" si="7">D67</f>
        <v>9583.2945</v>
      </c>
      <c r="E72" s="52">
        <f t="shared" si="7"/>
        <v>9302.228000000001</v>
      </c>
      <c r="F72" s="52">
        <f>F67</f>
        <v>7963.8260000000009</v>
      </c>
      <c r="G72" s="52">
        <f>G67</f>
        <v>7538.7780000000012</v>
      </c>
      <c r="H72" s="52">
        <f t="shared" ref="H72:O72" si="8">H67</f>
        <v>5873.4195000000009</v>
      </c>
      <c r="I72" s="52">
        <f t="shared" si="8"/>
        <v>5557.4739999999993</v>
      </c>
      <c r="J72" s="52">
        <f t="shared" si="8"/>
        <v>6124.5989999999993</v>
      </c>
      <c r="K72" s="52">
        <f t="shared" si="8"/>
        <v>0</v>
      </c>
      <c r="L72" s="52">
        <f t="shared" si="8"/>
        <v>0</v>
      </c>
      <c r="M72" s="52">
        <f t="shared" si="8"/>
        <v>0</v>
      </c>
      <c r="N72" s="52">
        <f t="shared" si="8"/>
        <v>0</v>
      </c>
      <c r="O72" s="52">
        <f t="shared" si="8"/>
        <v>0</v>
      </c>
    </row>
    <row r="73" spans="1:15" ht="21.75" customHeight="1" thickTop="1" x14ac:dyDescent="0.2">
      <c r="A73" s="23"/>
      <c r="C73" s="34" t="s">
        <v>141</v>
      </c>
      <c r="D73" s="4">
        <f t="shared" ref="D73:E73" si="9">SUM(D71:D72)</f>
        <v>35259.870000000003</v>
      </c>
      <c r="E73" s="4">
        <f t="shared" si="9"/>
        <v>34988.69</v>
      </c>
      <c r="F73" s="4">
        <f>SUM(F71:F72)</f>
        <v>30555.060000000009</v>
      </c>
      <c r="G73" s="4">
        <f>SUM(G71:G72)</f>
        <v>30383.269999999997</v>
      </c>
      <c r="H73" s="4">
        <f t="shared" ref="H73:O73" si="10">SUM(H71:H72)</f>
        <v>27756.780000000006</v>
      </c>
      <c r="I73" s="4">
        <f t="shared" si="10"/>
        <v>23412.519999999997</v>
      </c>
      <c r="J73" s="4">
        <f t="shared" si="10"/>
        <v>31122.440000000006</v>
      </c>
      <c r="K73" s="4">
        <f t="shared" si="10"/>
        <v>0</v>
      </c>
      <c r="L73" s="4">
        <f t="shared" si="10"/>
        <v>0</v>
      </c>
      <c r="M73" s="4">
        <f t="shared" si="10"/>
        <v>0</v>
      </c>
      <c r="N73" s="4">
        <f t="shared" si="10"/>
        <v>0</v>
      </c>
      <c r="O73" s="4">
        <f t="shared" si="10"/>
        <v>0</v>
      </c>
    </row>
    <row r="74" spans="1:15" ht="21.75" customHeight="1" x14ac:dyDescent="0.2">
      <c r="A74" s="23"/>
    </row>
    <row r="75" spans="1:15" ht="21.75" customHeight="1" x14ac:dyDescent="0.2">
      <c r="A75" s="23"/>
      <c r="C75" s="53" t="s">
        <v>125</v>
      </c>
    </row>
    <row r="76" spans="1:15" ht="21.75" customHeight="1" x14ac:dyDescent="0.2">
      <c r="A76" s="23"/>
      <c r="C76" s="7" t="s">
        <v>144</v>
      </c>
    </row>
    <row r="77" spans="1:15" ht="21.75" customHeight="1" x14ac:dyDescent="0.2">
      <c r="A77" s="23"/>
    </row>
    <row r="78" spans="1:15" ht="21.75" customHeight="1" x14ac:dyDescent="0.2">
      <c r="A78" s="23"/>
    </row>
    <row r="79" spans="1:15" ht="21.75" customHeight="1" x14ac:dyDescent="0.2">
      <c r="A79" s="23"/>
    </row>
    <row r="80" spans="1:15" ht="21.75" customHeight="1" x14ac:dyDescent="0.2">
      <c r="A80" s="23"/>
    </row>
    <row r="81" spans="1:1" ht="21.75" customHeight="1" x14ac:dyDescent="0.2">
      <c r="A81" s="23"/>
    </row>
    <row r="82" spans="1:1" ht="21.75" customHeight="1" x14ac:dyDescent="0.2">
      <c r="A82" s="23"/>
    </row>
    <row r="83" spans="1:1" ht="21.75" customHeight="1" x14ac:dyDescent="0.2">
      <c r="A83" s="23"/>
    </row>
    <row r="84" spans="1:1" ht="21.75" customHeight="1" x14ac:dyDescent="0.2">
      <c r="A84" s="33"/>
    </row>
    <row r="85" spans="1:1" ht="21.75" customHeight="1" x14ac:dyDescent="0.2">
      <c r="A85" s="36"/>
    </row>
    <row r="86" spans="1:1" ht="21.75" customHeight="1" x14ac:dyDescent="0.2">
      <c r="A86" s="33"/>
    </row>
    <row r="87" spans="1:1" ht="21.75" customHeight="1" x14ac:dyDescent="0.2"/>
    <row r="88" spans="1:1" ht="21.75" customHeight="1" x14ac:dyDescent="0.2"/>
    <row r="89" spans="1:1" ht="21.75" customHeight="1" x14ac:dyDescent="0.2"/>
    <row r="90" spans="1:1" ht="21.75" customHeight="1" x14ac:dyDescent="0.2"/>
    <row r="91" spans="1:1" ht="21.75" customHeight="1" x14ac:dyDescent="0.2"/>
    <row r="92" spans="1:1" ht="21.75" customHeight="1" x14ac:dyDescent="0.2"/>
    <row r="93" spans="1:1" ht="21.75" customHeight="1" x14ac:dyDescent="0.2"/>
    <row r="94" spans="1:1" ht="21.75" customHeight="1" x14ac:dyDescent="0.2"/>
    <row r="95" spans="1:1" ht="21.75" customHeight="1" x14ac:dyDescent="0.2"/>
    <row r="96" spans="1:1" ht="21.75" customHeight="1" x14ac:dyDescent="0.2"/>
    <row r="97" ht="21.75" customHeight="1" x14ac:dyDescent="0.2"/>
    <row r="98" ht="21.75" customHeight="1" x14ac:dyDescent="0.2"/>
    <row r="99" ht="21.75" customHeight="1" x14ac:dyDescent="0.2"/>
    <row r="100" ht="21.75" customHeight="1" x14ac:dyDescent="0.2"/>
    <row r="101" ht="21.75" customHeight="1" x14ac:dyDescent="0.2"/>
    <row r="102" ht="21.75" customHeight="1" x14ac:dyDescent="0.2"/>
    <row r="103" ht="21.75" customHeight="1" x14ac:dyDescent="0.2"/>
    <row r="104" ht="21.75" customHeight="1" x14ac:dyDescent="0.2"/>
    <row r="105" ht="21.75" customHeight="1" x14ac:dyDescent="0.2"/>
    <row r="106" ht="21.75" customHeight="1" x14ac:dyDescent="0.2"/>
    <row r="107" ht="21.75" customHeight="1" x14ac:dyDescent="0.2"/>
    <row r="108" ht="21.75" customHeight="1" x14ac:dyDescent="0.2"/>
    <row r="109" ht="21.75" customHeight="1" x14ac:dyDescent="0.2"/>
    <row r="110" ht="21.75" customHeight="1" x14ac:dyDescent="0.2"/>
    <row r="111" ht="21.75" customHeight="1" x14ac:dyDescent="0.2"/>
    <row r="112" ht="21.75" customHeight="1" x14ac:dyDescent="0.2"/>
    <row r="113" ht="21.75" customHeight="1" x14ac:dyDescent="0.2"/>
    <row r="114" ht="21.75" customHeight="1" x14ac:dyDescent="0.2"/>
    <row r="115" ht="21.75" customHeight="1" x14ac:dyDescent="0.2"/>
    <row r="116" ht="21.75" customHeight="1" x14ac:dyDescent="0.2"/>
    <row r="117" ht="21.75" customHeight="1" x14ac:dyDescent="0.2"/>
    <row r="118" ht="21.75" customHeight="1" x14ac:dyDescent="0.2"/>
    <row r="119" ht="21.75" customHeight="1" x14ac:dyDescent="0.2"/>
    <row r="120" ht="21.75" customHeight="1" x14ac:dyDescent="0.2"/>
    <row r="121" ht="21.75" customHeight="1" x14ac:dyDescent="0.2"/>
    <row r="122" ht="21.75" customHeight="1" x14ac:dyDescent="0.2"/>
    <row r="123" ht="21.75" customHeight="1" x14ac:dyDescent="0.2"/>
    <row r="124" ht="21.75" customHeight="1" x14ac:dyDescent="0.2"/>
    <row r="125" ht="21.75" customHeight="1" x14ac:dyDescent="0.2"/>
    <row r="126" ht="21.75" customHeight="1" x14ac:dyDescent="0.2"/>
    <row r="127" ht="21.75" customHeight="1" x14ac:dyDescent="0.2"/>
    <row r="128" ht="21.75" customHeight="1" x14ac:dyDescent="0.2"/>
    <row r="129" ht="21.75" customHeight="1" x14ac:dyDescent="0.2"/>
    <row r="130" ht="21.75" customHeight="1" x14ac:dyDescent="0.2"/>
    <row r="131" ht="21.75" customHeight="1" x14ac:dyDescent="0.2"/>
    <row r="132" ht="21.75" customHeight="1" x14ac:dyDescent="0.2"/>
    <row r="133" ht="21.75" customHeight="1" x14ac:dyDescent="0.2"/>
    <row r="134" ht="21.75" customHeight="1" x14ac:dyDescent="0.2"/>
    <row r="135" ht="21.75" customHeight="1" x14ac:dyDescent="0.2"/>
    <row r="136" ht="21.75" customHeight="1" x14ac:dyDescent="0.2"/>
    <row r="137" ht="21.75" customHeight="1" x14ac:dyDescent="0.2"/>
    <row r="138" ht="21.75" customHeight="1" x14ac:dyDescent="0.2"/>
    <row r="139" ht="21.75" customHeight="1" x14ac:dyDescent="0.2"/>
    <row r="140" ht="21.75" customHeight="1" x14ac:dyDescent="0.2"/>
    <row r="141" ht="21.75" customHeight="1" x14ac:dyDescent="0.2"/>
    <row r="142" ht="21.75" customHeight="1" x14ac:dyDescent="0.2"/>
    <row r="143" ht="21.75" customHeight="1" x14ac:dyDescent="0.2"/>
    <row r="144" ht="21.75" customHeight="1" x14ac:dyDescent="0.2"/>
    <row r="145" ht="21.75" customHeight="1" x14ac:dyDescent="0.2"/>
    <row r="146" ht="21.75" customHeight="1" x14ac:dyDescent="0.2"/>
    <row r="147" ht="21.75" customHeight="1" x14ac:dyDescent="0.2"/>
    <row r="148" ht="21.75" customHeight="1" x14ac:dyDescent="0.2"/>
    <row r="149" ht="21.75" customHeight="1" x14ac:dyDescent="0.2"/>
    <row r="150" ht="21.75" customHeight="1" x14ac:dyDescent="0.2"/>
    <row r="151" ht="21.75" customHeight="1" x14ac:dyDescent="0.2"/>
    <row r="152" ht="21.75" customHeight="1" x14ac:dyDescent="0.2"/>
    <row r="153" ht="21.75" customHeight="1" x14ac:dyDescent="0.2"/>
    <row r="154" ht="21.75" customHeight="1" x14ac:dyDescent="0.2"/>
    <row r="155" ht="21.75" customHeight="1" x14ac:dyDescent="0.2"/>
    <row r="156" ht="21.75" customHeight="1" x14ac:dyDescent="0.2"/>
    <row r="40758" spans="1:1" x14ac:dyDescent="0.2">
      <c r="A40758" s="6">
        <f>SUM(A1:A40757)</f>
        <v>127442752026</v>
      </c>
    </row>
  </sheetData>
  <mergeCells count="1">
    <mergeCell ref="A1:B1"/>
  </mergeCells>
  <pageMargins left="1" right="0" top="1" bottom="1" header="0" footer="0"/>
  <pageSetup scale="37" firstPageNumber="6" fitToHeight="2" orientation="landscape" r:id="rId1"/>
  <headerFooter alignWithMargins="0">
    <oddFooter>&amp;L&amp;8&amp;F  &amp;A&amp;R&amp;8&amp;D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QD2UCF5UJE4V-758972649-11</_dlc_DocId>
    <_dlc_DocIdUrl xmlns="7184055b-e5ea-4162-8b19-ace5c644b73a">
      <Url>http://intranet2/_layouts/15/DocIdRedir.aspx?ID=QD2UCF5UJE4V-758972649-11</Url>
      <Description>QD2UCF5UJE4V-758972649-11</Description>
    </_dlc_DocIdUrl>
    <SharedWithUsers xmlns="7184055b-e5ea-4162-8b19-ace5c644b73a">
      <UserInfo>
        <DisplayName>Lundberg, Erika</DisplayName>
        <AccountId>164</AccountId>
        <AccountType/>
      </UserInfo>
    </SharedWithUsers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BC08EA-B904-4B0A-B12E-151948AC94C5}">
  <ds:schemaRefs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FB044A6-1494-418F-BDA0-898A44050A2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51C4B84-F839-409D-8398-FEC16CCCB9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8DB4226-C36A-4E29-B075-5BEDD790305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PW - Parks</vt:lpstr>
      <vt:lpstr>PW - Parks FY24-25</vt:lpstr>
      <vt:lpstr>'PW - Parks'!Print_Area</vt:lpstr>
      <vt:lpstr>'PW - Parks FY24-25'!Print_Area</vt:lpstr>
      <vt:lpstr>'PW - Parks'!Print_Titles</vt:lpstr>
      <vt:lpstr>'PW - Parks FY24-25'!Print_Titles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Lundberg, Erika</cp:lastModifiedBy>
  <cp:lastPrinted>2024-04-15T15:35:40Z</cp:lastPrinted>
  <dcterms:created xsi:type="dcterms:W3CDTF">2023-10-20T05:17:28Z</dcterms:created>
  <dcterms:modified xsi:type="dcterms:W3CDTF">2025-02-12T21:42:21Z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427076ab-9e10-477f-9a7a-526ec7cb6e93</vt:lpwstr>
  </property>
</Properties>
</file>